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L:\6_SLD\16_AFISA\pharmacien_repondant\nouvel_contrat_type_2026\"/>
    </mc:Choice>
  </mc:AlternateContent>
  <xr:revisionPtr revIDLastSave="0" documentId="13_ncr:1_{FE32C20E-EF72-4A28-9080-8E063EC8DA65}" xr6:coauthVersionLast="47" xr6:coauthVersionMax="47" xr10:uidLastSave="{00000000-0000-0000-0000-000000000000}"/>
  <workbookProtection workbookAlgorithmName="SHA-512" workbookHashValue="SV9jeH5FT4ACwcyCt6vQE72yXXOJf7J2w4QGvuoK5V8P1Mz4wHCALynLXq4LdJYWEX7aAI/nqef7Tj8iLFyMbg==" workbookSaltValue="9PpvXG0feN6Qv5rlWIRFLQ==" workbookSpinCount="100000" lockStructure="1"/>
  <bookViews>
    <workbookView xWindow="-110" yWindow="-110" windowWidth="19420" windowHeight="11500" activeTab="2" xr2:uid="{631DDF18-EF67-4B30-8D6B-29015624EA8A}"/>
  </bookViews>
  <sheets>
    <sheet name="Instructions" sheetId="12" r:id="rId1"/>
    <sheet name="Dotation" sheetId="3" r:id="rId2"/>
    <sheet name="PrestationsPharmacien" sheetId="7" r:id="rId3"/>
    <sheet name="Demande" sheetId="4" r:id="rId4"/>
    <sheet name="Interne_à masquer" sheetId="5" state="hidden" r:id="rId5"/>
    <sheet name="Echelle_salaire" sheetId="6" r:id="rId6"/>
  </sheets>
  <externalReferences>
    <externalReference r:id="rId7"/>
    <externalReference r:id="rId8"/>
    <externalReference r:id="rId9"/>
  </externalReferences>
  <definedNames>
    <definedName name="ANNEE_MOINS_DEUX">2017</definedName>
    <definedName name="ANNEE_PLUS_DEUX">2023</definedName>
    <definedName name="apprentis">'[1]C Répartitiontâchesparfonction'!$A$58:$A$59</definedName>
    <definedName name="autre_personnel">[2]_intern_à_masquer!$E$26:$E$38</definedName>
    <definedName name="BDF">#REF!</definedName>
    <definedName name="Fonctions">#REF!</definedName>
    <definedName name="Funktionen">[3]intern_à_masquer!$E$3:$E$35</definedName>
    <definedName name="NOS">#REF!</definedName>
    <definedName name="personnel_autre_div">'[1]C Répartitiontâchesparfonction'!$A$35:$A$46</definedName>
    <definedName name="personnel_secondaire">'[1]C Répartitiontâchesparfonction'!$A$29:$A$33</definedName>
    <definedName name="personnel_tertiaire">'[1]C Répartitiontâchesparfonction'!$A$14:$A$27</definedName>
    <definedName name="RecapSal2003">#REF!</definedName>
    <definedName name="secondaire_II">[2]_intern_à_masquer!$E$20:$E$24</definedName>
    <definedName name="stagiaires">[2]_intern_à_masquer!$E$40:$E$41</definedName>
    <definedName name="tertiaire">[2]_intern_à_masquer!$E$5:$E$18</definedName>
    <definedName name="Tertiaire_secondaire_autre">[2]_intern_à_masquer!$AE$5:$AE$36</definedName>
    <definedName name="_xlnm.Print_Area" localSheetId="2">PrestationsPharmacien!$A$1:$J$44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6" i="4" l="1" a="1"/>
  <c r="I76" i="4" s="1"/>
  <c r="I48" i="4"/>
  <c r="H48" i="4"/>
  <c r="I50" i="4"/>
  <c r="H50" i="4"/>
  <c r="I49" i="4"/>
  <c r="H49" i="4"/>
  <c r="I29" i="4" a="1"/>
  <c r="I29" i="4" s="1"/>
  <c r="H29" i="4" a="1"/>
  <c r="H29" i="4" s="1"/>
  <c r="I23" i="4" a="1"/>
  <c r="I23" i="4" s="1"/>
  <c r="H23" i="4" a="1"/>
  <c r="H23" i="4" s="1"/>
  <c r="I44" i="4"/>
  <c r="I43" i="4"/>
  <c r="I42" i="4"/>
  <c r="B78" i="4"/>
  <c r="I54" i="4" l="1"/>
  <c r="I55" i="4"/>
  <c r="A55" i="3"/>
  <c r="H42" i="3"/>
  <c r="H41" i="3"/>
  <c r="H43" i="3" s="1"/>
  <c r="D41" i="3"/>
  <c r="I35" i="4" a="1"/>
  <c r="I35" i="4" s="1"/>
  <c r="I36" i="4" a="1"/>
  <c r="I36" i="4" s="1"/>
  <c r="I37" i="4" a="1"/>
  <c r="I37" i="4" s="1"/>
  <c r="I34" i="4" a="1"/>
  <c r="I34" i="4" s="1"/>
  <c r="H34" i="4" a="1"/>
  <c r="H34" i="4" s="1"/>
  <c r="G38" i="4"/>
  <c r="F38" i="4"/>
  <c r="H35" i="4" a="1"/>
  <c r="H35" i="4" s="1"/>
  <c r="H47" i="4" s="1"/>
  <c r="I28" i="4"/>
  <c r="I22" i="4"/>
  <c r="I53" i="3"/>
  <c r="H36" i="4" a="1"/>
  <c r="H36" i="4" s="1"/>
  <c r="H37" i="4" a="1"/>
  <c r="H37" i="4" s="1"/>
  <c r="I47" i="4" l="1"/>
  <c r="H54" i="4"/>
  <c r="H46" i="4"/>
  <c r="E56" i="3"/>
  <c r="H38" i="4"/>
  <c r="I38" i="4"/>
  <c r="H71" i="4"/>
  <c r="H70" i="4"/>
  <c r="E7" i="7"/>
  <c r="H56" i="4" l="1"/>
  <c r="H55" i="4"/>
  <c r="H66" i="4"/>
  <c r="H69" i="4"/>
  <c r="H67" i="4"/>
  <c r="D7" i="4"/>
  <c r="E59" i="3"/>
  <c r="E57" i="3"/>
  <c r="G34" i="3"/>
  <c r="J52" i="3" s="1"/>
  <c r="B34" i="3"/>
  <c r="H33" i="3"/>
  <c r="J33" i="3" s="1"/>
  <c r="E33" i="3"/>
  <c r="H32" i="3"/>
  <c r="J32" i="3" s="1"/>
  <c r="E32" i="3"/>
  <c r="H31" i="3"/>
  <c r="J31" i="3" s="1"/>
  <c r="E31" i="3"/>
  <c r="H30" i="3"/>
  <c r="J30" i="3" s="1"/>
  <c r="E30" i="3"/>
  <c r="H29" i="3"/>
  <c r="J29" i="3" s="1"/>
  <c r="E29" i="3"/>
  <c r="H28" i="3"/>
  <c r="J28" i="3" s="1"/>
  <c r="E28" i="3"/>
  <c r="H27" i="3"/>
  <c r="J27" i="3" s="1"/>
  <c r="E27" i="3"/>
  <c r="H26" i="3"/>
  <c r="J26" i="3" s="1"/>
  <c r="E26" i="3"/>
  <c r="H25" i="3"/>
  <c r="J25" i="3" s="1"/>
  <c r="E25" i="3"/>
  <c r="H24" i="3"/>
  <c r="E24" i="3"/>
  <c r="H23" i="3"/>
  <c r="J23" i="3" s="1"/>
  <c r="E23" i="3"/>
  <c r="H22" i="3"/>
  <c r="J22" i="3" s="1"/>
  <c r="E22" i="3"/>
  <c r="H14" i="3"/>
  <c r="E60" i="3" s="1"/>
  <c r="E52" i="3" l="1"/>
  <c r="B35" i="3"/>
  <c r="I20" i="7" s="1"/>
  <c r="D42" i="3"/>
  <c r="E58" i="3" s="1"/>
  <c r="E61" i="3" s="1"/>
  <c r="J43" i="3" s="1"/>
  <c r="J24" i="3"/>
  <c r="E49" i="3" l="1"/>
  <c r="E47" i="3"/>
  <c r="F49" i="3"/>
  <c r="F48" i="3"/>
  <c r="E48" i="3"/>
  <c r="I60" i="4" s="1"/>
  <c r="F47" i="3"/>
  <c r="I34" i="7"/>
  <c r="E53" i="3"/>
  <c r="D43" i="3"/>
  <c r="I26" i="7"/>
  <c r="I23" i="7"/>
  <c r="I21" i="7"/>
  <c r="I42" i="7" l="1"/>
  <c r="I43" i="7" s="1"/>
  <c r="I59" i="4"/>
  <c r="B79" i="4" s="1"/>
  <c r="I46" i="4" l="1"/>
  <c r="I70" i="4"/>
  <c r="I56" i="4" l="1"/>
  <c r="I66" i="4"/>
  <c r="I67" i="4"/>
  <c r="I71" i="4"/>
  <c r="I69"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<sst xmlns="http://schemas.openxmlformats.org/spreadsheetml/2006/main" count="327" uniqueCount="243">
  <si>
    <t xml:space="preserve">1) </t>
  </si>
  <si>
    <t>Total</t>
  </si>
  <si>
    <t>2)</t>
  </si>
  <si>
    <t>Dotation complémentaire pour travaux d'entretien</t>
  </si>
  <si>
    <t>Compensation du travail de nuit de 15% entre 23h00 et 6h00</t>
  </si>
  <si>
    <t>Nombre de veilleurs/ses par nuit</t>
  </si>
  <si>
    <t>3)</t>
  </si>
  <si>
    <t>RAI</t>
  </si>
  <si>
    <t xml:space="preserve">RAI </t>
  </si>
  <si>
    <t>-</t>
  </si>
  <si>
    <t>Résumé</t>
  </si>
  <si>
    <t>Résumé RAI</t>
  </si>
  <si>
    <t>RAI moyen des lits reconnus</t>
  </si>
  <si>
    <t>RAI moyen des lits AOS</t>
  </si>
  <si>
    <t>RAI moyen</t>
  </si>
  <si>
    <t>Dotation complémentaire USD</t>
  </si>
  <si>
    <t>Dotation totale</t>
  </si>
  <si>
    <t>Dotation totale lits reconnus</t>
  </si>
  <si>
    <t>Dotation totale lits AOS</t>
  </si>
  <si>
    <t>Dotation complémentaire travaux d'entretien</t>
  </si>
  <si>
    <t>Compensation du travail de nuit de 15%</t>
  </si>
  <si>
    <t>17/10</t>
  </si>
  <si>
    <t>11/10</t>
  </si>
  <si>
    <t>6/10</t>
  </si>
  <si>
    <t>ÉCHELLE  DES TRAITEMENTS</t>
  </si>
  <si>
    <t>Indice</t>
  </si>
  <si>
    <t>Paliers</t>
  </si>
  <si>
    <t>Classes</t>
  </si>
  <si>
    <t>4)</t>
  </si>
  <si>
    <t>oui</t>
  </si>
  <si>
    <t>non</t>
  </si>
  <si>
    <t>5)</t>
  </si>
  <si>
    <t>6)</t>
  </si>
  <si>
    <t>soins</t>
  </si>
  <si>
    <t>acc.</t>
  </si>
  <si>
    <r>
      <t>ü</t>
    </r>
    <r>
      <rPr>
        <sz val="10"/>
        <color theme="1"/>
        <rFont val="Times New Roman"/>
        <family val="1"/>
      </rPr>
      <t xml:space="preserve">  </t>
    </r>
    <r>
      <rPr>
        <sz val="10"/>
        <color theme="1"/>
        <rFont val="Arial"/>
        <family val="2"/>
      </rPr>
      <t> </t>
    </r>
  </si>
  <si>
    <t>Fribourg, le</t>
  </si>
  <si>
    <t>Part du pharmacien-répondant dans la dotation</t>
  </si>
  <si>
    <t>Part de la dotation des conversions soins dans la dotation soins en %</t>
  </si>
  <si>
    <t>Part de la dotation des conversions soins dans la dotation totale en %</t>
  </si>
  <si>
    <t>Part du pharmacien-répondant dans la dotation soins des conversions en %</t>
  </si>
  <si>
    <t>Part du pharmacien-répondant dans la dotation soins en %</t>
  </si>
  <si>
    <t>Part du pharmacien-répondant dans la dotation totale en %</t>
  </si>
  <si>
    <t>1)</t>
  </si>
  <si>
    <t xml:space="preserve">3) </t>
  </si>
  <si>
    <t>Ausblenden</t>
  </si>
  <si>
    <t>Min</t>
  </si>
  <si>
    <t>Max</t>
  </si>
  <si>
    <r>
      <t>Etablissement (EMS)</t>
    </r>
    <r>
      <rPr>
        <sz val="10"/>
        <color theme="1" tint="0.499984740745262"/>
        <rFont val="Century Gothic"/>
        <family val="2"/>
      </rPr>
      <t xml:space="preserve"> / Pflegeheim </t>
    </r>
    <r>
      <rPr>
        <sz val="10"/>
        <rFont val="Century Gothic"/>
        <family val="2"/>
      </rPr>
      <t>:</t>
    </r>
  </si>
  <si>
    <r>
      <t xml:space="preserve">Occupation des lits par niveau RAI / </t>
    </r>
    <r>
      <rPr>
        <b/>
        <sz val="10"/>
        <color theme="1" tint="0.499984740745262"/>
        <rFont val="Century Gothic"/>
        <family val="2"/>
      </rPr>
      <t>Bettenbelegung nach Niveau RAI</t>
    </r>
  </si>
  <si>
    <r>
      <t xml:space="preserve">Nombre
</t>
    </r>
    <r>
      <rPr>
        <b/>
        <sz val="10"/>
        <color theme="1" tint="0.499984740745262"/>
        <rFont val="Century Gothic"/>
        <family val="2"/>
      </rPr>
      <t>Anzahl</t>
    </r>
  </si>
  <si>
    <r>
      <t xml:space="preserve">Soins
</t>
    </r>
    <r>
      <rPr>
        <b/>
        <sz val="10"/>
        <color theme="1" tint="0.499984740745262"/>
        <rFont val="Century Gothic"/>
        <family val="2"/>
      </rPr>
      <t>Pflege</t>
    </r>
  </si>
  <si>
    <r>
      <t xml:space="preserve">Accomp.
</t>
    </r>
    <r>
      <rPr>
        <b/>
        <sz val="10"/>
        <color theme="1" tint="0.499984740745262"/>
        <rFont val="Century Gothic"/>
        <family val="2"/>
      </rPr>
      <t>Betreuung</t>
    </r>
  </si>
  <si>
    <r>
      <t xml:space="preserve">Dot. totale
</t>
    </r>
    <r>
      <rPr>
        <b/>
        <sz val="10"/>
        <color theme="1" tint="0.499984740745262"/>
        <rFont val="Century Gothic"/>
        <family val="2"/>
      </rPr>
      <t>Dot. total</t>
    </r>
  </si>
  <si>
    <r>
      <t xml:space="preserve">Résumé dotation selon niveau RAI
</t>
    </r>
    <r>
      <rPr>
        <b/>
        <sz val="10"/>
        <color theme="1" tint="0.499984740745262"/>
        <rFont val="Century Gothic"/>
        <family val="2"/>
      </rPr>
      <t>Zusammenfassung Dotation nach Niveau RAI</t>
    </r>
  </si>
  <si>
    <r>
      <t>EPT tertiaire /</t>
    </r>
    <r>
      <rPr>
        <sz val="10"/>
        <color theme="1" tint="0.499984740745262"/>
        <rFont val="Century Gothic"/>
        <family val="2"/>
      </rPr>
      <t xml:space="preserve"> VZÄ tertiär</t>
    </r>
  </si>
  <si>
    <t xml:space="preserve">Dotation total(e) </t>
  </si>
  <si>
    <r>
      <t xml:space="preserve">EPT tert. et second. II / </t>
    </r>
    <r>
      <rPr>
        <sz val="10"/>
        <color theme="1" tint="0.499984740745262"/>
        <rFont val="Century Gothic"/>
        <family val="2"/>
      </rPr>
      <t>VZÄ tertiär u. sekund. II</t>
    </r>
  </si>
  <si>
    <r>
      <t xml:space="preserve">EPT auxiliaire / </t>
    </r>
    <r>
      <rPr>
        <sz val="10"/>
        <color theme="1" tint="0.499984740745262"/>
        <rFont val="Century Gothic"/>
        <family val="2"/>
      </rPr>
      <t>VZÄ andere</t>
    </r>
  </si>
  <si>
    <r>
      <t xml:space="preserve">Etablissement (EMS) / </t>
    </r>
    <r>
      <rPr>
        <sz val="10"/>
        <color theme="1" tint="0.499984740745262"/>
        <rFont val="Century Gothic"/>
        <family val="2"/>
      </rPr>
      <t>Pflegeheim :</t>
    </r>
  </si>
  <si>
    <t>LEGENDE :</t>
  </si>
  <si>
    <r>
      <t xml:space="preserve">Dotation de soins 
</t>
    </r>
    <r>
      <rPr>
        <b/>
        <sz val="10"/>
        <color theme="1" tint="0.499984740745262"/>
        <rFont val="Century Gothic"/>
        <family val="2"/>
      </rPr>
      <t>Pflegedotation</t>
    </r>
  </si>
  <si>
    <r>
      <t xml:space="preserve">Dotation d'accompagnement
</t>
    </r>
    <r>
      <rPr>
        <b/>
        <sz val="10"/>
        <color theme="1" tint="0.499984740745262"/>
        <rFont val="Century Gothic"/>
        <family val="2"/>
      </rPr>
      <t>Betreuungsdotation</t>
    </r>
  </si>
  <si>
    <r>
      <t xml:space="preserve">Lits reconnus / </t>
    </r>
    <r>
      <rPr>
        <sz val="10"/>
        <color theme="1" tint="0.499984740745262"/>
        <rFont val="Century Gothic"/>
        <family val="2"/>
      </rPr>
      <t>anerkannte Betten</t>
    </r>
  </si>
  <si>
    <r>
      <t xml:space="preserve">Lits AOS / </t>
    </r>
    <r>
      <rPr>
        <sz val="10"/>
        <color theme="1" tint="0.499984740745262"/>
        <rFont val="Century Gothic"/>
        <family val="2"/>
      </rPr>
      <t>OKP-Betten</t>
    </r>
  </si>
  <si>
    <r>
      <t xml:space="preserve">Total soins / </t>
    </r>
    <r>
      <rPr>
        <sz val="10"/>
        <color theme="1" tint="0.499984740745262"/>
        <rFont val="Century Gothic"/>
        <family val="2"/>
      </rPr>
      <t>Total Pflege</t>
    </r>
  </si>
  <si>
    <r>
      <t xml:space="preserve">USD / </t>
    </r>
    <r>
      <rPr>
        <sz val="10"/>
        <color theme="1" tint="0.499984740745262"/>
        <rFont val="Century Gothic"/>
        <family val="2"/>
      </rPr>
      <t>Demenzabteilung</t>
    </r>
  </si>
  <si>
    <r>
      <t xml:space="preserve">Dotation USD / </t>
    </r>
    <r>
      <rPr>
        <sz val="10"/>
        <color theme="1" tint="0.499984740745262"/>
        <rFont val="Century Gothic"/>
        <family val="2"/>
      </rPr>
      <t>Dotation Demenzabteilung</t>
    </r>
  </si>
  <si>
    <r>
      <t xml:space="preserve">obligatoire / </t>
    </r>
    <r>
      <rPr>
        <sz val="9"/>
        <color theme="1" tint="0.499984740745262"/>
        <rFont val="Century Gothic"/>
        <family val="2"/>
      </rPr>
      <t>obligatorisch</t>
    </r>
  </si>
  <si>
    <r>
      <t xml:space="preserve">facultatif / </t>
    </r>
    <r>
      <rPr>
        <sz val="9"/>
        <color theme="1" tint="0.499984740745262"/>
        <rFont val="Century Gothic"/>
        <family val="2"/>
      </rPr>
      <t>fakultativ</t>
    </r>
  </si>
  <si>
    <r>
      <t xml:space="preserve">Totale accomp. / </t>
    </r>
    <r>
      <rPr>
        <sz val="10"/>
        <color theme="1" tint="0.499984740745262"/>
        <rFont val="Century Gothic"/>
        <family val="2"/>
      </rPr>
      <t>Total Betreuung</t>
    </r>
  </si>
  <si>
    <r>
      <t xml:space="preserve">Fourchette par niveau de formation
</t>
    </r>
    <r>
      <rPr>
        <b/>
        <sz val="10"/>
        <color theme="1" tint="0.499984740745262"/>
        <rFont val="Century Gothic"/>
        <family val="2"/>
      </rPr>
      <t>Anteil Personal nach Ausbildungsniveau</t>
    </r>
  </si>
  <si>
    <r>
      <t>Etablissement (EMS)  /</t>
    </r>
    <r>
      <rPr>
        <sz val="10"/>
        <color theme="1" tint="0.499984740745262"/>
        <rFont val="Century Gothic"/>
        <family val="2"/>
      </rPr>
      <t xml:space="preserve"> Pflegeheim :</t>
    </r>
  </si>
  <si>
    <r>
      <t xml:space="preserve">Dotation </t>
    </r>
    <r>
      <rPr>
        <u/>
        <sz val="10"/>
        <rFont val="Century Gothic"/>
        <family val="2"/>
      </rPr>
      <t>soins</t>
    </r>
    <r>
      <rPr>
        <sz val="10"/>
        <rFont val="Century Gothic"/>
        <family val="2"/>
      </rPr>
      <t xml:space="preserve"> autorisée en EPT /</t>
    </r>
    <r>
      <rPr>
        <sz val="10"/>
        <color theme="1" tint="0.499984740745262"/>
        <rFont val="Century Gothic"/>
        <family val="2"/>
      </rPr>
      <t xml:space="preserve"> Total bewilligte </t>
    </r>
    <r>
      <rPr>
        <u/>
        <sz val="10"/>
        <color theme="1" tint="0.499984740745262"/>
        <rFont val="Century Gothic"/>
        <family val="2"/>
      </rPr>
      <t>Pflege</t>
    </r>
    <r>
      <rPr>
        <sz val="10"/>
        <color theme="1" tint="0.499984740745262"/>
        <rFont val="Century Gothic"/>
        <family val="2"/>
      </rPr>
      <t>dotation in VZÄ</t>
    </r>
  </si>
  <si>
    <r>
      <t xml:space="preserve">Dotation </t>
    </r>
    <r>
      <rPr>
        <u/>
        <sz val="10"/>
        <rFont val="Century Gothic"/>
        <family val="2"/>
      </rPr>
      <t>accomp.</t>
    </r>
    <r>
      <rPr>
        <sz val="10"/>
        <rFont val="Century Gothic"/>
        <family val="2"/>
      </rPr>
      <t xml:space="preserve"> (y.c. USD) autorisée en EPT / </t>
    </r>
    <r>
      <rPr>
        <sz val="10"/>
        <color theme="1" tint="0.499984740745262"/>
        <rFont val="Century Gothic"/>
        <family val="2"/>
      </rPr>
      <t>Bewilligte</t>
    </r>
    <r>
      <rPr>
        <u/>
        <sz val="10"/>
        <color theme="1" tint="0.499984740745262"/>
        <rFont val="Century Gothic"/>
        <family val="2"/>
      </rPr>
      <t xml:space="preserve"> Betreuungs</t>
    </r>
    <r>
      <rPr>
        <sz val="10"/>
        <color theme="1" tint="0.499984740745262"/>
        <rFont val="Century Gothic"/>
        <family val="2"/>
      </rPr>
      <t>dotation in VZÄ</t>
    </r>
  </si>
  <si>
    <r>
      <t>EPT tertiaire /</t>
    </r>
    <r>
      <rPr>
        <sz val="10"/>
        <color theme="1" tint="0.499984740745262"/>
        <rFont val="Century Gothic"/>
        <family val="2"/>
      </rPr>
      <t xml:space="preserve"> VZÄ tertiär</t>
    </r>
    <r>
      <rPr>
        <sz val="10"/>
        <rFont val="Century Gothic"/>
        <family val="2"/>
      </rPr>
      <t xml:space="preserve"> </t>
    </r>
  </si>
  <si>
    <r>
      <t xml:space="preserve">EPT tert. et second. II / </t>
    </r>
    <r>
      <rPr>
        <sz val="10"/>
        <color theme="1" tint="0.499984740745262"/>
        <rFont val="Century Gothic"/>
        <family val="2"/>
      </rPr>
      <t>VZÄ tertiär u. sekund. II</t>
    </r>
    <r>
      <rPr>
        <sz val="10"/>
        <rFont val="Century Gothic"/>
        <family val="2"/>
      </rPr>
      <t xml:space="preserve"> </t>
    </r>
  </si>
  <si>
    <t>(min 15%)</t>
  </si>
  <si>
    <t>(min. 25%)</t>
  </si>
  <si>
    <r>
      <t xml:space="preserve">PRESTATIONS PHARMACIEN SELON CONTRAT 2026 / </t>
    </r>
    <r>
      <rPr>
        <b/>
        <u/>
        <sz val="10"/>
        <color theme="1" tint="0.499984740745262"/>
        <rFont val="Century Gothic"/>
        <family val="2"/>
      </rPr>
      <t>APOTHEKERLEISTUNGEN GEMÄSS VERTRAG 2026</t>
    </r>
  </si>
  <si>
    <r>
      <t xml:space="preserve">DOTATION 2026 ET FOURCHETTE </t>
    </r>
    <r>
      <rPr>
        <b/>
        <u/>
        <sz val="10"/>
        <color theme="1" tint="0.499984740745262"/>
        <rFont val="Century Gothic"/>
        <family val="2"/>
      </rPr>
      <t>/ DOTATION 2026 UND FOURCHETTE</t>
    </r>
  </si>
  <si>
    <r>
      <t xml:space="preserve">Maximum d'EPT tert. et second. II "restant" / </t>
    </r>
    <r>
      <rPr>
        <sz val="10"/>
        <color theme="1" tint="0.499984740745262"/>
        <rFont val="Century Gothic"/>
        <family val="2"/>
      </rPr>
      <t>Maximal "verbleibende" VZÄ tertiär u. sekund. II</t>
    </r>
  </si>
  <si>
    <r>
      <t>Maximum d'EPT tertiaire "restant" /</t>
    </r>
    <r>
      <rPr>
        <sz val="10"/>
        <color theme="1" tint="0.499984740745262"/>
        <rFont val="Century Gothic"/>
        <family val="2"/>
      </rPr>
      <t xml:space="preserve"> Maximal "verbleibende" VZÄ tertiär</t>
    </r>
  </si>
  <si>
    <r>
      <t xml:space="preserve">Maximum d'EPT total "restant" </t>
    </r>
    <r>
      <rPr>
        <sz val="10"/>
        <color theme="1" tint="0.499984740745262"/>
        <rFont val="Century Gothic"/>
        <family val="2"/>
      </rPr>
      <t>/ Maximal "verbleibende" VZÄ total</t>
    </r>
  </si>
  <si>
    <r>
      <rPr>
        <b/>
        <sz val="9"/>
        <rFont val="Century Gothic"/>
        <family val="2"/>
      </rPr>
      <t>Service du médecin cantonal</t>
    </r>
    <r>
      <rPr>
        <sz val="9"/>
        <rFont val="Century Gothic"/>
        <family val="2"/>
      </rPr>
      <t xml:space="preserve"> SMC
</t>
    </r>
    <r>
      <rPr>
        <b/>
        <sz val="9"/>
        <rFont val="Century Gothic"/>
        <family val="2"/>
      </rPr>
      <t>Kantonsarztamt</t>
    </r>
    <r>
      <rPr>
        <sz val="9"/>
        <rFont val="Century Gothic"/>
        <family val="2"/>
      </rPr>
      <t xml:space="preserve"> KAA
Route de Villars 101, 1752 Villars-sur-Glâne
T +41 26 305 79 80
www.fr.ch/smc</t>
    </r>
  </si>
  <si>
    <r>
      <t xml:space="preserve">Service du médecin cantonal </t>
    </r>
    <r>
      <rPr>
        <sz val="9"/>
        <rFont val="Century Gothic"/>
        <family val="2"/>
      </rPr>
      <t>SMC</t>
    </r>
    <r>
      <rPr>
        <b/>
        <sz val="9"/>
        <rFont val="Century Gothic"/>
        <family val="2"/>
      </rPr>
      <t xml:space="preserve">
Kantonsarztamt</t>
    </r>
    <r>
      <rPr>
        <sz val="9"/>
        <rFont val="Century Gothic"/>
        <family val="2"/>
      </rPr>
      <t xml:space="preserve"> KAA
Route de Villars 101, 1752 Villars-sur-Glâne
T +41 26 305 79 80
www.fr.ch/smc</t>
    </r>
  </si>
  <si>
    <r>
      <t xml:space="preserve">Dotation autorisée pour le personnel interne, déduction faite des conversions / </t>
    </r>
    <r>
      <rPr>
        <sz val="10"/>
        <color theme="1" tint="0.499984740745262"/>
        <rFont val="Century Gothic"/>
        <family val="2"/>
      </rPr>
      <t>Bewilligte Dotation für internes Personal, abzüglich Umwandlungen</t>
    </r>
  </si>
  <si>
    <r>
      <t xml:space="preserve">Minimum nécessaire / </t>
    </r>
    <r>
      <rPr>
        <b/>
        <sz val="10"/>
        <color theme="1" tint="0.499984740745262"/>
        <rFont val="Century Gothic"/>
        <family val="2"/>
      </rPr>
      <t>Erforderliches Minimum</t>
    </r>
  </si>
  <si>
    <t>INSTRUCTIONS</t>
  </si>
  <si>
    <t>Dotation</t>
  </si>
  <si>
    <t>But</t>
  </si>
  <si>
    <t>1) Mettre le nom de l'établissement (qui est ensuite repris dans tous les onglets)</t>
  </si>
  <si>
    <t>Merci de prendre note de la légende :</t>
  </si>
  <si>
    <t>PrestationsPharmacien</t>
  </si>
  <si>
    <t>Le but de l'onglet "Dotation" est d'estimer la répartition de la dotation nécessaire pour l'année 2026 entre les soins et l'accompagnement, ainsi que les fourchettes par niveau de formation à respecter.</t>
  </si>
  <si>
    <t>Demande</t>
  </si>
  <si>
    <t xml:space="preserve">La colonne H reprend les informations pour l'année 2025 et la colonne I reprend les informations pour l'année 2026 </t>
  </si>
  <si>
    <t>Vous pouvez remplir cet onglet qui reprend le nouveau contrat avec le pharmacien-répondant ou passer directement à l'onglet "Demande".</t>
  </si>
  <si>
    <t>1b) Indiquer le montant des prestations converties en dotation pour le pharmacien-répondant en 2025</t>
  </si>
  <si>
    <t>1c) Choisir la base de calcul pour la conversion en dotation (base prédéfinie en 17/10, il est possible d'utiliser la liste déroulante et de choisir 11/10 ou 6/10)</t>
  </si>
  <si>
    <t>2a) Indiquer le montant des factures pour les prestations du médecin-répondant converties en dotation (pour rappel, ce sont les prestations hors-tarmed qui sont converties en dotation)</t>
  </si>
  <si>
    <t>2b) Choisir la base de calcul pour la conversion en dotation (base prédéfinie en 17/10, il est possible d'utiliser la liste déroulante et de choisir 11/10 ou 6/10)</t>
  </si>
  <si>
    <t>3a) Indiquer les autres prestations converties en dotation en 2025</t>
  </si>
  <si>
    <t>ANLEITUNGEN</t>
  </si>
  <si>
    <t>Bitte beachten Sie die Legende:</t>
  </si>
  <si>
    <t>Ziel</t>
  </si>
  <si>
    <t>Wie ausfüllen?</t>
  </si>
  <si>
    <t>Comment remplir ?</t>
  </si>
  <si>
    <t>1) Den Namen der Einrichtung eingeben (der dann in allen Registerkarten übernommen wird)</t>
  </si>
  <si>
    <t>Der Ziel der Registerkarte „Dotation“ ist es, die Aufteilung der für das Jahr 2026 erforderlichen Personalausstattung zwischen Pflege und Betreuung sowie die einzuhaltenden Spannen nach Ausbildungsniveau abzuschätzen.</t>
  </si>
  <si>
    <t>Sie können diese Registerkarte ausfüllen, die den neuen Vertrag mit dem verantwortlichen Apotheker enthält, oder direkt zur Registerkarte „Demande“ wechseln.</t>
  </si>
  <si>
    <t>Die geschätzten Kosten in Franken für das Jahr 2026 für jede Leistung werden automatisch in Spalte I berechnet, basierend auf der geschätzten Anzahl der Bewohner, die auf der Registerkarte „Dotation“ angegeben ist.</t>
  </si>
  <si>
    <t xml:space="preserve">Spalte H enthält die Angaben für das Jahr 2025 und Spalte I die Angaben für das Jahr 2026 </t>
  </si>
  <si>
    <t>1b) Geben Sie den Betrag der Leistungen an, die im Jahr 2025 für den verantwortlichen Apotheker in eine Dotation umgewandelt wurden.</t>
  </si>
  <si>
    <t>1c) Die Berechnungsgrundlage für die Umwandlung in eine Dotation auswählen (voreingestellte Basis: 17/10; über die Dropdown-Liste können auch 11/10 oder 6/10 ausgewählt werden)</t>
  </si>
  <si>
    <t>2a) Geben Sie den Rechnungsbetrag für die Leistungen des beratenden Arztes an, die in eine Dotation umgewandelt wurden (zur Erinnerung: Es handelt sich dabei um Leistungen ausserhalb des Tarmed, die in eine Dotation umgewandelt werden)</t>
  </si>
  <si>
    <t>2b) Die Berechnungsgrundlage für die Umwandlung in eine Dotation auswählen (voreingestellte Basis: 17/10; über die Dropdown-Liste können auch 11/10 oder 6/10 ausgewählt werden)</t>
  </si>
  <si>
    <t>3a) Geben Sie die übrigen Leistungen an, die im Jahr 2025 in eine Dotation umgewandelt werden</t>
  </si>
  <si>
    <r>
      <t xml:space="preserve">à saisir par le SMC / </t>
    </r>
    <r>
      <rPr>
        <sz val="9"/>
        <color theme="1" tint="0.499984740745262"/>
        <rFont val="Century Gothic"/>
        <family val="2"/>
      </rPr>
      <t>vom KAA auszufüllen</t>
    </r>
  </si>
  <si>
    <t>Décision du SMC</t>
  </si>
  <si>
    <t>Le SMC se positionne ensuite sur la base des informations remplies par l’EMS. Il peut procéder à des ajustements, par exemple refuser une conversion en niveau tertiaire (17/10) si l’EMS dispose déjà d’un effectif limité de personnel tertiaire.</t>
  </si>
  <si>
    <t>Entscheidung des KAA</t>
  </si>
  <si>
    <t>Das KAA nimmt anschliessend auf Grundlage der vom Pflegeheim ausgefüllten Informationen Stellung. Es kann Anpassungen vornehmen, beispielsweise eine Umwandlung in die Tertiärstufe (17/10) ablehnen, wenn das Pflegeheim bereits über einen geringen Anteil an tertiärem Personal verfügt.</t>
  </si>
  <si>
    <r>
      <t xml:space="preserve">Choix
</t>
    </r>
    <r>
      <rPr>
        <sz val="10"/>
        <color theme="1" tint="0.499984740745262"/>
        <rFont val="Arial"/>
        <family val="2"/>
      </rPr>
      <t>Auswahl</t>
    </r>
  </si>
  <si>
    <r>
      <t xml:space="preserve">Prestations du pharmacien-répondant en 2026 / </t>
    </r>
    <r>
      <rPr>
        <b/>
        <sz val="10"/>
        <color theme="1" tint="0.499984740745262"/>
        <rFont val="Century Gothic"/>
        <family val="2"/>
      </rPr>
      <t>Leistungen des verantwortlichen Apothekers im Jahr 2026</t>
    </r>
  </si>
  <si>
    <r>
      <t xml:space="preserve">Prestations additionnelles 
</t>
    </r>
    <r>
      <rPr>
        <sz val="10"/>
        <color theme="1" tint="0.499984740745262"/>
        <rFont val="Arial"/>
        <family val="2"/>
      </rPr>
      <t>Zusatzleistung</t>
    </r>
  </si>
  <si>
    <r>
      <t xml:space="preserve">Forfaits de référence
</t>
    </r>
    <r>
      <rPr>
        <sz val="10"/>
        <color theme="1" tint="0.499984740745262"/>
        <rFont val="Arial"/>
        <family val="2"/>
      </rPr>
      <t>Richtpreis</t>
    </r>
  </si>
  <si>
    <r>
      <t xml:space="preserve">Tarif applicable
</t>
    </r>
    <r>
      <rPr>
        <sz val="10"/>
        <color theme="1" tint="0.499984740745262"/>
        <rFont val="Arial"/>
        <family val="2"/>
      </rPr>
      <t>Geltender Tarif</t>
    </r>
  </si>
  <si>
    <r>
      <t xml:space="preserve">Financeur
</t>
    </r>
    <r>
      <rPr>
        <sz val="10"/>
        <color theme="1" tint="0.499984740745262"/>
        <rFont val="Arial"/>
        <family val="2"/>
      </rPr>
      <t>Finanzierer</t>
    </r>
  </si>
  <si>
    <r>
      <t xml:space="preserve">Semainiers : préparation et gestion des modifications
</t>
    </r>
    <r>
      <rPr>
        <b/>
        <sz val="10"/>
        <color theme="1" tint="0.499984740745262"/>
        <rFont val="Arial"/>
        <family val="2"/>
      </rPr>
      <t xml:space="preserve">Wochentherapiesysteme: Vorbereitung und Verwaltung von Änderungen </t>
    </r>
  </si>
  <si>
    <r>
      <t xml:space="preserve">Semainiers blisters – prestation technique
</t>
    </r>
    <r>
      <rPr>
        <sz val="10"/>
        <color theme="1" tint="0.499984740745262"/>
        <rFont val="Arial"/>
        <family val="2"/>
      </rPr>
      <t>Verblisterung – technische Leistung</t>
    </r>
  </si>
  <si>
    <r>
      <t xml:space="preserve">RBP*
</t>
    </r>
    <r>
      <rPr>
        <sz val="10"/>
        <color theme="1" tint="0.499984740745262"/>
        <rFont val="Arial"/>
        <family val="2"/>
      </rPr>
      <t>LOA*</t>
    </r>
  </si>
  <si>
    <r>
      <t xml:space="preserve">Semainiers manuels – prestation technique
</t>
    </r>
    <r>
      <rPr>
        <sz val="10"/>
        <color theme="1" tint="0.499984740745262"/>
        <rFont val="Arial"/>
        <family val="2"/>
      </rPr>
      <t>Manuelles System – technische Leistung</t>
    </r>
  </si>
  <si>
    <r>
      <t xml:space="preserve">[Ct/j/patient]
</t>
    </r>
    <r>
      <rPr>
        <sz val="10"/>
        <color theme="1" tint="0.499984740745262"/>
        <rFont val="Arial"/>
        <family val="2"/>
      </rPr>
      <t>[Kosten/Tag/Bewohner]</t>
    </r>
  </si>
  <si>
    <r>
      <t xml:space="preserve">Semainiers – Gestion des modifications et validation**
</t>
    </r>
    <r>
      <rPr>
        <sz val="10"/>
        <color theme="1" tint="0.499984740745262"/>
        <rFont val="Arial"/>
        <family val="2"/>
      </rPr>
      <t>Änderungen und Validierung**</t>
    </r>
  </si>
  <si>
    <r>
      <t xml:space="preserve">* RBP : Rémunération des pharmaciens basée sur les prestations
</t>
    </r>
    <r>
      <rPr>
        <i/>
        <sz val="11"/>
        <color theme="1" tint="0.499984740745262"/>
        <rFont val="Aptos Narrow"/>
        <family val="2"/>
        <scheme val="minor"/>
      </rPr>
      <t>* LOA: Leistungsorientierte Abgeltung für Apotheker</t>
    </r>
  </si>
  <si>
    <r>
      <t xml:space="preserve">EMS
</t>
    </r>
    <r>
      <rPr>
        <sz val="10"/>
        <color theme="1" tint="0.499984740745262"/>
        <rFont val="Arial"/>
        <family val="2"/>
      </rPr>
      <t>Pflegeheim</t>
    </r>
  </si>
  <si>
    <r>
      <t xml:space="preserve">Hotline 6 jours/7 : produits thérapeutiques et matériel LiMA
</t>
    </r>
    <r>
      <rPr>
        <b/>
        <sz val="10"/>
        <color theme="1" tint="0.499984740745262"/>
        <rFont val="Arial"/>
        <family val="2"/>
      </rPr>
      <t xml:space="preserve">Hotline an 6 von 7 Tagen: Heilmittel und MiGeL-Material </t>
    </r>
  </si>
  <si>
    <r>
      <t xml:space="preserve">Ligne dédiée pour des conseils spécialisés sur les produits thérapeutiques
</t>
    </r>
    <r>
      <rPr>
        <sz val="10"/>
        <color theme="1" tint="0.499984740745262"/>
        <rFont val="Arial"/>
        <family val="2"/>
      </rPr>
      <t>Fach-Hotline zu Heilmitteln</t>
    </r>
  </si>
  <si>
    <r>
      <t xml:space="preserve">Conseils sur le matériel LiMA pour les résidents
</t>
    </r>
    <r>
      <rPr>
        <sz val="10"/>
        <color theme="1" tint="0.499984740745262"/>
        <rFont val="Arial"/>
        <family val="2"/>
      </rPr>
      <t>Beratung zu MiGeL-Material für Bewohnende</t>
    </r>
  </si>
  <si>
    <r>
      <t xml:space="preserve">Assistance pharmaceutique avancée
</t>
    </r>
    <r>
      <rPr>
        <b/>
        <sz val="10"/>
        <color theme="1" tint="0.499984740745262"/>
        <rFont val="Arial"/>
        <family val="2"/>
      </rPr>
      <t>Fortgeschrittene pharmazeutische Betreuung</t>
    </r>
    <r>
      <rPr>
        <b/>
        <sz val="10"/>
        <color rgb="FF000000"/>
        <rFont val="Arial"/>
        <family val="2"/>
      </rPr>
      <t xml:space="preserve"> </t>
    </r>
  </si>
  <si>
    <r>
      <t xml:space="preserve">Réconciliations médicamenteuses
</t>
    </r>
    <r>
      <rPr>
        <sz val="10"/>
        <color theme="1" tint="0.499984740745262"/>
        <rFont val="Arial"/>
        <family val="2"/>
      </rPr>
      <t>Medikationsabgleich</t>
    </r>
  </si>
  <si>
    <r>
      <t xml:space="preserve">Evaluation des traitements à l’entrée du résident
</t>
    </r>
    <r>
      <rPr>
        <sz val="10"/>
        <color theme="1" tint="0.499984740745262"/>
        <rFont val="Arial"/>
        <family val="2"/>
      </rPr>
      <t>Evaluation der Behandlung bei Pflegeheimeintritt</t>
    </r>
  </si>
  <si>
    <r>
      <t xml:space="preserve">Outils d’optimisation de l'approvisionnement
</t>
    </r>
    <r>
      <rPr>
        <b/>
        <sz val="10"/>
        <color theme="1" tint="0.499984740745262"/>
        <rFont val="Arial"/>
        <family val="2"/>
      </rPr>
      <t xml:space="preserve">Tools zur Optimierung der Beschaffung </t>
    </r>
  </si>
  <si>
    <r>
      <t xml:space="preserve">Assortiment d’urgence et de dépannage sur site (stock de consignation)
</t>
    </r>
    <r>
      <rPr>
        <sz val="10"/>
        <color theme="1" tint="0.499984740745262"/>
        <rFont val="Arial"/>
        <family val="2"/>
      </rPr>
      <t>Notfall- und Überbrückungsstock vor Ort (Konsignationslager)</t>
    </r>
  </si>
  <si>
    <r>
      <t xml:space="preserve">Listes internes (médicaments et/ou matériel LiMA) dans l’institution
</t>
    </r>
    <r>
      <rPr>
        <sz val="10"/>
        <color theme="1" tint="0.499984740745262"/>
        <rFont val="Arial"/>
        <family val="2"/>
      </rPr>
      <t>Interne Listen (Arzneimittel und/oder MiGeL-Material) in der Einrichtung</t>
    </r>
  </si>
  <si>
    <r>
      <t xml:space="preserve">Livraison urgente hebdomadaire
</t>
    </r>
    <r>
      <rPr>
        <sz val="10"/>
        <color theme="1" tint="0.499984740745262"/>
        <rFont val="Arial"/>
        <family val="2"/>
      </rPr>
      <t>Wöchentliche Eillieferung</t>
    </r>
  </si>
  <si>
    <r>
      <t xml:space="preserve">Analyses et gestion des traitements****
</t>
    </r>
    <r>
      <rPr>
        <b/>
        <sz val="10"/>
        <color theme="1" tint="0.499984740745262"/>
        <rFont val="Arial"/>
        <family val="2"/>
      </rPr>
      <t xml:space="preserve">Behandlungsanalyse und -management**** </t>
    </r>
  </si>
  <si>
    <r>
      <t xml:space="preserve">Rapport annuel des activités du pharmacien-répondant
</t>
    </r>
    <r>
      <rPr>
        <sz val="10"/>
        <color theme="1" tint="0.499984740745262"/>
        <rFont val="Arial"/>
        <family val="2"/>
      </rPr>
      <t>Jahresbericht über die Tätigkeiten des verantwortlichen Apothekers</t>
    </r>
  </si>
  <si>
    <r>
      <t>Gestion des erreurs médicamenteuses et plan de mesures correctives</t>
    </r>
    <r>
      <rPr>
        <sz val="10"/>
        <color theme="1"/>
        <rFont val="Times New Roman"/>
        <family val="1"/>
      </rPr>
      <t> </t>
    </r>
    <r>
      <rPr>
        <sz val="10"/>
        <color theme="1"/>
        <rFont val="Arial"/>
        <family val="2"/>
      </rPr>
      <t xml:space="preserve">
</t>
    </r>
    <r>
      <rPr>
        <sz val="10"/>
        <color theme="1" tint="0.499984740745262"/>
        <rFont val="Arial"/>
        <family val="2"/>
      </rPr>
      <t xml:space="preserve">Medikationsfehlermanagement und Korrekturmassnahmenplan </t>
    </r>
  </si>
  <si>
    <r>
      <t xml:space="preserve">[Fr/rapport]
</t>
    </r>
    <r>
      <rPr>
        <sz val="10"/>
        <color theme="1" tint="0.499984740745262"/>
        <rFont val="Arial"/>
        <family val="2"/>
      </rPr>
      <t>[Fr./Bericht]</t>
    </r>
  </si>
  <si>
    <r>
      <t xml:space="preserve">[Fr/an]
</t>
    </r>
    <r>
      <rPr>
        <sz val="10"/>
        <color theme="1" tint="0.499984740745262"/>
        <rFont val="Arial"/>
        <family val="2"/>
      </rPr>
      <t>[Fr./Jahr]</t>
    </r>
  </si>
  <si>
    <r>
      <t xml:space="preserve">Formation continue pour les soignants
</t>
    </r>
    <r>
      <rPr>
        <sz val="10"/>
        <color theme="1" tint="0.499984740745262"/>
        <rFont val="Arial"/>
        <family val="2"/>
      </rPr>
      <t>Schulung des Pflegepersonals</t>
    </r>
  </si>
  <si>
    <r>
      <t xml:space="preserve">Formation continue****
</t>
    </r>
    <r>
      <rPr>
        <b/>
        <sz val="10"/>
        <color theme="1" tint="0.499984740745262"/>
        <rFont val="Arial"/>
        <family val="2"/>
      </rPr>
      <t xml:space="preserve">Fortbildung**** </t>
    </r>
  </si>
  <si>
    <r>
      <t xml:space="preserve">[Fr/h] (préparation et formation)
</t>
    </r>
    <r>
      <rPr>
        <sz val="10"/>
        <color theme="1" tint="0.499984740745262"/>
        <rFont val="Arial"/>
        <family val="2"/>
      </rPr>
      <t>[Fr./Stunde] (Vorbereitung und Schulung)</t>
    </r>
  </si>
  <si>
    <r>
      <t xml:space="preserve">**** Les parties contractantes peuvent décider elles-mêmes si elles souhaitent rémunérer selon un tarif horaire, un tarif par prestation ou forfait annuel.
</t>
    </r>
    <r>
      <rPr>
        <i/>
        <sz val="11"/>
        <color theme="1" tint="0.499984740745262"/>
        <rFont val="Aptos Narrow"/>
        <family val="2"/>
        <scheme val="minor"/>
      </rPr>
      <t>**** Die Vertragsparteien können selbst entscheiden, ob sie eine Vergütung auf Stundenbasis, pro Leistung oder als Jahrespauschale vereinbaren.</t>
    </r>
  </si>
  <si>
    <r>
      <t xml:space="preserve">*** Dans le cadre du projet cantonal selon le cahier de charge spécifique.
</t>
    </r>
    <r>
      <rPr>
        <i/>
        <sz val="11"/>
        <color theme="1" tint="0.499984740745262"/>
        <rFont val="Aptos Narrow"/>
        <family val="2"/>
        <scheme val="minor"/>
      </rPr>
      <t>*** Im Rahmen des kantonalen Projekts gemäss dem spezifischen Pflichtenheft.</t>
    </r>
  </si>
  <si>
    <r>
      <t xml:space="preserve">** Semainiers de moins de 3 médicaments inclus - Selon les démarches, vérifier les droits d’accès associés à la protection des données.
</t>
    </r>
    <r>
      <rPr>
        <i/>
        <sz val="11"/>
        <color theme="1" tint="0.499984740745262"/>
        <rFont val="Aptos Narrow"/>
        <family val="2"/>
        <scheme val="minor"/>
      </rPr>
      <t>** Wochentherapiesystem mit weniger als 3 Arzneimitteln – Je nach Verfahren sind die Zugangsrechte im Zusammenhang mit dem Datenschutz zu überprüfen</t>
    </r>
    <r>
      <rPr>
        <i/>
        <sz val="11"/>
        <color theme="1"/>
        <rFont val="Aptos Narrow"/>
        <family val="2"/>
        <scheme val="minor"/>
      </rPr>
      <t>.</t>
    </r>
  </si>
  <si>
    <r>
      <t xml:space="preserve">Simple ID : prestation du projet-pilote
</t>
    </r>
    <r>
      <rPr>
        <b/>
        <sz val="10"/>
        <color theme="1" tint="0.499984740745262"/>
        <rFont val="Arial"/>
        <family val="2"/>
      </rPr>
      <t xml:space="preserve">Simple ID: Leistungen des Pilotprojekts </t>
    </r>
  </si>
  <si>
    <r>
      <t xml:space="preserve">Cercles de qualité en EMS 
</t>
    </r>
    <r>
      <rPr>
        <sz val="10"/>
        <color theme="1" tint="0.499984740745262"/>
        <rFont val="Arial"/>
        <family val="2"/>
      </rPr>
      <t xml:space="preserve">Qualitätszirkel im Pflegeheim </t>
    </r>
  </si>
  <si>
    <r>
      <t xml:space="preserve">Analyses de médication niveau I
</t>
    </r>
    <r>
      <rPr>
        <sz val="10"/>
        <color theme="1" tint="0.499984740745262"/>
        <rFont val="Arial"/>
        <family val="2"/>
      </rPr>
      <t>Medikationsanalyse Stufe I</t>
    </r>
  </si>
  <si>
    <r>
      <t xml:space="preserve">Canton***
</t>
    </r>
    <r>
      <rPr>
        <sz val="10"/>
        <color theme="1" tint="0.499984740745262"/>
        <rFont val="Arial"/>
        <family val="2"/>
      </rPr>
      <t>Kanton***</t>
    </r>
  </si>
  <si>
    <r>
      <t xml:space="preserve">BIM : prestation du projet
</t>
    </r>
    <r>
      <rPr>
        <b/>
        <sz val="10"/>
        <color theme="1" tint="0.499984740745262"/>
        <rFont val="Arial"/>
        <family val="2"/>
      </rPr>
      <t>BIM: Projektleistungen</t>
    </r>
  </si>
  <si>
    <r>
      <t xml:space="preserve">Analyses de médication spécifique à l'entrée ou au retour de résident
</t>
    </r>
    <r>
      <rPr>
        <sz val="10"/>
        <color theme="1" tint="0.499984740745262"/>
        <rFont val="Arial"/>
        <family val="2"/>
      </rPr>
      <t>Spezifische Medikationsanalyse bei Eintritt oder Rückkehr von Bewohnenden</t>
    </r>
  </si>
  <si>
    <r>
      <t xml:space="preserve">Dotation du pharmacien-répondant / </t>
    </r>
    <r>
      <rPr>
        <b/>
        <sz val="10"/>
        <color theme="1" tint="0.499984740745262"/>
        <rFont val="Century Gothic"/>
        <family val="2"/>
      </rPr>
      <t>Dotation des verantwortlichen Apothekers</t>
    </r>
  </si>
  <si>
    <r>
      <t xml:space="preserve">Base de calcul pour la conversion en dotation
</t>
    </r>
    <r>
      <rPr>
        <sz val="10"/>
        <color theme="1" tint="0.499984740745262"/>
        <rFont val="Century Gothic"/>
        <family val="2"/>
      </rPr>
      <t>Berechnungsgrundlage für die Umwandlung in eine Dotation</t>
    </r>
  </si>
  <si>
    <r>
      <t>Médecin-répondant /</t>
    </r>
    <r>
      <rPr>
        <b/>
        <sz val="10"/>
        <color theme="1" tint="0.499984740745262"/>
        <rFont val="Century Gothic"/>
        <family val="2"/>
      </rPr>
      <t xml:space="preserve"> Beratender Arzt</t>
    </r>
  </si>
  <si>
    <r>
      <t xml:space="preserve">Montant des factures converties en dotation pour le médecin-répondant en CHF
</t>
    </r>
    <r>
      <rPr>
        <sz val="10"/>
        <color theme="1" tint="0.499984740745262"/>
        <rFont val="Century Gothic"/>
        <family val="2"/>
      </rPr>
      <t>Betrag der in eine Dotation für den beratenden Arzt umgewandelten Rechnungen in CHF</t>
    </r>
  </si>
  <si>
    <r>
      <t xml:space="preserve">Autres conversions en dotation / </t>
    </r>
    <r>
      <rPr>
        <b/>
        <sz val="10"/>
        <color theme="1" tint="0.499984740745262"/>
        <rFont val="Century Gothic"/>
        <family val="2"/>
      </rPr>
      <t>sonstige Umwandlungen in die Dotation</t>
    </r>
  </si>
  <si>
    <r>
      <t xml:space="preserve">Conversion en dotation en EPT / </t>
    </r>
    <r>
      <rPr>
        <sz val="10"/>
        <color theme="1" tint="0.499984740745262"/>
        <rFont val="Century Gothic"/>
        <family val="2"/>
      </rPr>
      <t>Umwandlung in Vollzeitäquivalente (VZÄ)</t>
    </r>
  </si>
  <si>
    <r>
      <t xml:space="preserve">Prestations
</t>
    </r>
    <r>
      <rPr>
        <b/>
        <sz val="10"/>
        <color theme="1" tint="0.499984740745262"/>
        <rFont val="Century Gothic"/>
        <family val="2"/>
      </rPr>
      <t>Leistungen</t>
    </r>
  </si>
  <si>
    <r>
      <t xml:space="preserve">Type
</t>
    </r>
    <r>
      <rPr>
        <b/>
        <sz val="10"/>
        <color theme="1" tint="0.499984740745262"/>
        <rFont val="Century Gothic"/>
        <family val="2"/>
      </rPr>
      <t>Art</t>
    </r>
  </si>
  <si>
    <r>
      <t xml:space="preserve">Montants en CHF
</t>
    </r>
    <r>
      <rPr>
        <b/>
        <sz val="10"/>
        <color theme="1" tint="0.499984740745262"/>
        <rFont val="Century Gothic"/>
        <family val="2"/>
      </rPr>
      <t>Beträge in CHF</t>
    </r>
  </si>
  <si>
    <r>
      <t xml:space="preserve">EPT
</t>
    </r>
    <r>
      <rPr>
        <b/>
        <sz val="10"/>
        <color theme="1" tint="0.499984740745262"/>
        <rFont val="Century Gothic"/>
        <family val="2"/>
      </rPr>
      <t>VZÄ</t>
    </r>
  </si>
  <si>
    <r>
      <t>Récapitulatif de la dotation</t>
    </r>
    <r>
      <rPr>
        <sz val="10"/>
        <rFont val="Century Gothic"/>
        <family val="2"/>
      </rPr>
      <t xml:space="preserve"> (cf. données de l'onglet "DonnéesStructurelles&amp;recettes" du correctif)</t>
    </r>
    <r>
      <rPr>
        <b/>
        <sz val="10"/>
        <rFont val="Century Gothic"/>
        <family val="2"/>
      </rPr>
      <t xml:space="preserve">
</t>
    </r>
    <r>
      <rPr>
        <b/>
        <sz val="10"/>
        <color theme="1" tint="0.499984740745262"/>
        <rFont val="Century Gothic"/>
        <family val="2"/>
      </rPr>
      <t>Zusammenfassung der Dotation</t>
    </r>
    <r>
      <rPr>
        <sz val="10"/>
        <color theme="1" tint="0.499984740745262"/>
        <rFont val="Century Gothic"/>
        <family val="2"/>
      </rPr>
      <t xml:space="preserve"> (vgl. Daten auf der Registerkarte „Strukturdaten&amp;Einnahmen“ der Berichtigung der Jahresrechnung)</t>
    </r>
  </si>
  <si>
    <r>
      <t xml:space="preserve">dont dotation convertie sur le niveau tertiaire / </t>
    </r>
    <r>
      <rPr>
        <i/>
        <sz val="10"/>
        <color theme="1" tint="0.499984740745262"/>
        <rFont val="Century Gothic"/>
        <family val="2"/>
      </rPr>
      <t>davon in die Tertiärstufe umgewandelte Dotation</t>
    </r>
  </si>
  <si>
    <r>
      <t xml:space="preserve">  dont dotation convertie sur le niveau tertiaire et secondaire II 
</t>
    </r>
    <r>
      <rPr>
        <i/>
        <sz val="10"/>
        <color theme="1" tint="0.499984740745262"/>
        <rFont val="Century Gothic"/>
        <family val="2"/>
      </rPr>
      <t xml:space="preserve">  davon in die Tertiärstufe und die Sekundarstufe II umgewandelte Dotation</t>
    </r>
  </si>
  <si>
    <r>
      <t xml:space="preserve">Dotation du personnel interne et fourchette / </t>
    </r>
    <r>
      <rPr>
        <b/>
        <sz val="10"/>
        <color theme="1" tint="0.499984740745262"/>
        <rFont val="Century Gothic"/>
        <family val="2"/>
      </rPr>
      <t>Dotation des internen Personals und Bandbreite</t>
    </r>
  </si>
  <si>
    <r>
      <t xml:space="preserve">Validation de la demande par le SMC / </t>
    </r>
    <r>
      <rPr>
        <b/>
        <sz val="10"/>
        <color theme="1" tint="0.499984740745262"/>
        <rFont val="Century Gothic"/>
        <family val="2"/>
      </rPr>
      <t>Bestätigung des Antrags durch das KAA</t>
    </r>
  </si>
  <si>
    <r>
      <t xml:space="preserve">Le montant suivant lié à l'assistance pharmaceutique est validé pour l'année concernée en CHF
</t>
    </r>
    <r>
      <rPr>
        <sz val="10"/>
        <color theme="1" tint="0.499984740745262"/>
        <rFont val="Century Gothic"/>
        <family val="2"/>
      </rPr>
      <t>Der folgende Betrag im Zusammenhang mit der pharmazeutischen Unterstützung wird für das betreffende Jahr in CHF genehmigt</t>
    </r>
  </si>
  <si>
    <r>
      <t xml:space="preserve">Cela correspond à une conversion de dotation maximale en EPT 
</t>
    </r>
    <r>
      <rPr>
        <sz val="10"/>
        <color theme="1" tint="0.499984740745262"/>
        <rFont val="Century Gothic"/>
        <family val="2"/>
      </rPr>
      <t>Dies entspricht einer Umrechnung der maximalen Dotation in VZÄ</t>
    </r>
  </si>
  <si>
    <r>
      <t>Total de dotation d'</t>
    </r>
    <r>
      <rPr>
        <u/>
        <sz val="10"/>
        <rFont val="Century Gothic"/>
        <family val="2"/>
      </rPr>
      <t>accomp</t>
    </r>
    <r>
      <rPr>
        <sz val="10"/>
        <rFont val="Century Gothic"/>
        <family val="2"/>
      </rPr>
      <t xml:space="preserve">. convertie (p.ex: ça bouge en EMS) en EPT
</t>
    </r>
    <r>
      <rPr>
        <sz val="10"/>
        <color theme="1" tint="0.499984740745262"/>
        <rFont val="Century Gothic"/>
        <family val="2"/>
      </rPr>
      <t xml:space="preserve">Gesamte in VZÄ umgewandelte </t>
    </r>
    <r>
      <rPr>
        <u/>
        <sz val="10"/>
        <color theme="1" tint="0.499984740745262"/>
        <rFont val="Century Gothic"/>
        <family val="2"/>
      </rPr>
      <t>Betreuung</t>
    </r>
    <r>
      <rPr>
        <sz val="10"/>
        <color theme="1" tint="0.499984740745262"/>
        <rFont val="Century Gothic"/>
        <family val="2"/>
      </rPr>
      <t>sdotation (z. B. Ça bouge en EMS)</t>
    </r>
  </si>
  <si>
    <r>
      <t xml:space="preserve">Total de la dotation de </t>
    </r>
    <r>
      <rPr>
        <u/>
        <sz val="10"/>
        <rFont val="Century Gothic"/>
        <family val="2"/>
      </rPr>
      <t>soins</t>
    </r>
    <r>
      <rPr>
        <sz val="10"/>
        <rFont val="Century Gothic"/>
        <family val="2"/>
      </rPr>
      <t xml:space="preserve"> convertie (pharmacie, médecin et autres [p.ex: podologue]) en EPT
</t>
    </r>
    <r>
      <rPr>
        <sz val="10"/>
        <color theme="1" tint="0.499984740745262"/>
        <rFont val="Century Gothic"/>
        <family val="2"/>
      </rPr>
      <t xml:space="preserve">Gesamte in VZÄ umgewandelte </t>
    </r>
    <r>
      <rPr>
        <u/>
        <sz val="10"/>
        <color theme="1" tint="0.499984740745262"/>
        <rFont val="Century Gothic"/>
        <family val="2"/>
      </rPr>
      <t>Pflege</t>
    </r>
    <r>
      <rPr>
        <sz val="10"/>
        <color theme="1" tint="0.499984740745262"/>
        <rFont val="Century Gothic"/>
        <family val="2"/>
      </rPr>
      <t>dotation (Apotheke, Arzt und weitere [z. B. Podologe])</t>
    </r>
  </si>
  <si>
    <r>
      <t>Total de la dotation convertie en EPT /</t>
    </r>
    <r>
      <rPr>
        <b/>
        <sz val="10"/>
        <color theme="1" tint="0.499984740745262"/>
        <rFont val="Century Gothic"/>
        <family val="2"/>
      </rPr>
      <t xml:space="preserve"> Gesamte in VZÄ umgewandelte Dotation</t>
    </r>
  </si>
  <si>
    <t>Le but de l'onglet "PrestationsPharmacien" est d'indiquer les prestations du pharmacien-répondant qui ont déjà été ou qui seront convenues pour l'année 2026. Le tableau est repris du nouveau contrat-type pour les pharmaciens-répondants.</t>
  </si>
  <si>
    <t>obligatoire</t>
  </si>
  <si>
    <t>facultatif</t>
  </si>
  <si>
    <t>à saisir par le SMC</t>
  </si>
  <si>
    <t>obligatorisch</t>
  </si>
  <si>
    <t>vom KAA auszufüllen</t>
  </si>
  <si>
    <t>fakultativ</t>
  </si>
  <si>
    <t>Der Ziel der Registerkarte „Demande“ besteht darin, das KAA über die verschiedenen Leistungen zu informieren, die in den Jahren 2025 und 2026 in eine Dotation umgewandelt werden, damit es über den Betrag entscheiden kann, der für die Umwandlung der Leistungen des verantwortlichen Apothekers in Dotation akzeptiert werden kann.</t>
  </si>
  <si>
    <t>Le but de l'onglet "Demande" est d'informer le SMC sur les différentes prestations qui sont converties en dotation en 2025 et 2026, afin qu'il puisse statuer sur le montant accepté pour une conversion en dotation des prestations du pharmacien-répondant.</t>
  </si>
  <si>
    <r>
      <t xml:space="preserve">Montant des factures converties en dotation pour le pharmacien-répondant en CHF
</t>
    </r>
    <r>
      <rPr>
        <sz val="10"/>
        <color theme="1" tint="0.499984740745262"/>
        <rFont val="Century Gothic"/>
        <family val="2"/>
      </rPr>
      <t>Betrag der in eine Dotation für den Heimapotheker umgewandelten Rechnungen in CHF</t>
    </r>
  </si>
  <si>
    <t>* Zur Vereinfachung des Lesens werden für Personenbegriffe Oberbegriffe verwendet und gelten gleichzeitig für das männliche und weibliche Geschlecht</t>
  </si>
  <si>
    <t>Der Ziel der Registerkarte „PrestationsPharmacien“ ist es, die für das Jahr 2026 bereits vereinbarten oder zu vereinbarenden Leistungen des verantwortlichen Apothekers anzugeben. Die Tabelle stammt aus dem neuen Modellvertrag für verantwortlichen Apotheker.</t>
  </si>
  <si>
    <t xml:space="preserve">* Afin de faciliter la lecture, les termes désignant des personnes sont exprimés à l'aide de termes génériques et s'appliquent à la fois aux hommes et aux femmes	</t>
  </si>
  <si>
    <r>
      <t xml:space="preserve">Valable à partir du (date) </t>
    </r>
    <r>
      <rPr>
        <sz val="10"/>
        <color theme="1" tint="0.499984740745262"/>
        <rFont val="Century Gothic"/>
        <family val="2"/>
      </rPr>
      <t xml:space="preserve">/ Gültig ab (Datum) : </t>
    </r>
  </si>
  <si>
    <r>
      <t xml:space="preserve">Total prestations additionnelles convenues à charge de l’EMS (CHF/an)
</t>
    </r>
    <r>
      <rPr>
        <b/>
        <sz val="10"/>
        <color theme="1" tint="0.499984740745262"/>
        <rFont val="Arial"/>
        <family val="2"/>
      </rPr>
      <t>Total vereinbarte Zusatzleistungen zulasten des Pflegeheims (Fr./Jahr)</t>
    </r>
  </si>
  <si>
    <r>
      <t xml:space="preserve">Coûts attendus pour 2026 (à compter de la date du contrat)
</t>
    </r>
    <r>
      <rPr>
        <b/>
        <sz val="10"/>
        <color theme="1" tint="0.499984740745262"/>
        <rFont val="Arial"/>
        <family val="2"/>
      </rPr>
      <t>Zu erwartende Kotsen für 2026 (ab Vertragsdatum)</t>
    </r>
  </si>
  <si>
    <t>2) Choisir dans la colonne B les prestations (utiliser la liste déroulante oui/non)</t>
  </si>
  <si>
    <t>3) Pour toutes les prestations choisies : indiquer le tarif applicable dans la colonne G. Le tarif est à indiquer en cts.</t>
  </si>
  <si>
    <t>4) Pour les prestations non choisies : indiquer un tarif égal à 0.</t>
  </si>
  <si>
    <t>5) Pour les trois dernières prestations qui concernent l'analyse et la gestion des traitements ainsi que la formation continue, les tarifs sont à indiquer en frs (et non en cts). Indiquer également le montant total annuel (attendu) que cela représente dans la colonne I.</t>
  </si>
  <si>
    <t>6) La cellule I43 donne l'estimation totale des coûts pour les prestations du pharmacien-répondant.</t>
  </si>
  <si>
    <t>2) Wählen Sie in Spalte B die Leistungen aus (verwenden Sie dazu die Dropdown-Liste „oui/non“)</t>
  </si>
  <si>
    <t>3) Für alle ausgewählten Leistungen: Geben Sie den geltenden Tarif in Spalte G an. Der Tarif ist in Cent anzugeben.</t>
  </si>
  <si>
    <t>4) Für nicht ausgewählte Leistungen: Geben Sie einen Tarif von 0 an.</t>
  </si>
  <si>
    <t>5) Für die letzten drei Leistungen, die Behandlungsanalyse und -management sowie die Fortbildung betreffen, sind die Tarife in CHF (und nicht in Rappen) anzugeben. Geben Sie ausserdem den zu erwartenden entsprechenden jährlichen Gesamtbetrag in Spalte I an.</t>
  </si>
  <si>
    <t>6) In Zelle I43 ist die geschätzte Gesamtsumme der Kosten für die Leistungen des verantwortlichen Apothekers angegeben.</t>
  </si>
  <si>
    <t>1) Geben Sie an, ab welchem Datum die Leistungen für den verantwortlichen Apotheker gelten (eine rückwirkende Geltung ab dem 1. Januar 2026 ist möglich, falls die Leistungen vom verantwortlichen Apotheker effektiv bereits erbracht wurden).</t>
  </si>
  <si>
    <t>1) Indiquer à partir de quelle date les prestations pour le pharmacien-répondant s'appliquent (un effet rétroactif au 1er janvier 2026 est possible si les prestations ont effectivement déjà été fournies par le pharmacien-répondant).</t>
  </si>
  <si>
    <t>2) Gegebenenfalls die für 2026 gewährte zusätzliche Dotation für Demenzstation angeben</t>
  </si>
  <si>
    <r>
      <t xml:space="preserve">Liste des prestations du pharmacien-répondant converties en dotation : / </t>
    </r>
    <r>
      <rPr>
        <sz val="10"/>
        <color theme="1" tint="0.499984740745262"/>
        <rFont val="Century Gothic"/>
        <family val="2"/>
      </rPr>
      <t>Liste der Leistungen des verantwortlichen Apothekers, in Dotation umgewandelt:</t>
    </r>
  </si>
  <si>
    <r>
      <t xml:space="preserve">Les valeurs de l'onglet "PrestationsPharmacien" sont reprises. / </t>
    </r>
    <r>
      <rPr>
        <i/>
        <sz val="8"/>
        <color theme="1" tint="0.499984740745262"/>
        <rFont val="Century Gothic"/>
        <family val="2"/>
      </rPr>
      <t>Die Werte der Registerkarte „PrestationsPharmacien“ werden übernommen.</t>
    </r>
  </si>
  <si>
    <t>2) Indiquer la dotation USD supplémentaire éventuelle accordée pour 2026</t>
  </si>
  <si>
    <r>
      <t xml:space="preserve">Merci de remplir le champ violet à gauche / </t>
    </r>
    <r>
      <rPr>
        <i/>
        <sz val="8"/>
        <color theme="1" tint="0.499984740745262"/>
        <rFont val="Century Gothic"/>
        <family val="2"/>
      </rPr>
      <t>Bitte füllen Sie das violette Feld auf der linken Seite aus</t>
    </r>
  </si>
  <si>
    <t>3b) Pour chaque prestation : renseigner si c'est du domaine des soins ou de l'accompagnement (facultatif), la base de calcul souhaitée pour la conversion en dotation, ainsi que les montants 2025 et une estimation des montants 2026 que cela représente</t>
  </si>
  <si>
    <t>3b) Geben Sie für jede Leistung an, ob sie in den Bereich der Pflege oder der Betreuung fällt (fakultativ), welche Berechnungsgrundlage für die Umwandlung in eine Dotation gewünscht wird sowie die Beträge für 2025 und eine Schätzung der entsprechenden Beträge für 2026</t>
  </si>
  <si>
    <t>Le coût estimé en frs pour l'année 2026 pour chaque prestation se calcule automatiquement dans la colonne I selon le nombre de résidents estimé dans l'onglet "Dotation".</t>
  </si>
  <si>
    <r>
      <t>Nombre de résidents /</t>
    </r>
    <r>
      <rPr>
        <sz val="10"/>
        <color theme="1" tint="0.499984740745262"/>
        <rFont val="Century Gothic"/>
        <family val="2"/>
      </rPr>
      <t xml:space="preserve"> Anzahl Bewohnende</t>
    </r>
  </si>
  <si>
    <r>
      <t xml:space="preserve">Nombre de résidents LS, USD et CS
</t>
    </r>
    <r>
      <rPr>
        <b/>
        <sz val="10"/>
        <color theme="1" tint="0.499984740745262"/>
        <rFont val="Century Gothic"/>
        <family val="2"/>
      </rPr>
      <t>Anzahl Bewohnende LZ, Demenz und Kurzaufenthalt</t>
    </r>
  </si>
  <si>
    <r>
      <t xml:space="preserve">Nombre de résidents lits AOS
</t>
    </r>
    <r>
      <rPr>
        <b/>
        <sz val="10"/>
        <color theme="1" tint="0.499984740745262"/>
        <rFont val="Century Gothic"/>
        <family val="2"/>
      </rPr>
      <t>Anzahl Bewohnende OKP-Betten</t>
    </r>
  </si>
  <si>
    <r>
      <t xml:space="preserve">Dotation supplémentaire 2026 / </t>
    </r>
    <r>
      <rPr>
        <b/>
        <sz val="10"/>
        <color theme="1" tint="0.499984740745262"/>
        <rFont val="Century Gothic"/>
        <family val="2"/>
      </rPr>
      <t>Zusatzdotation 2026</t>
    </r>
  </si>
  <si>
    <r>
      <t xml:space="preserve">DEMANDE DE CONVERSION EN DOTATION DES PRESTATIONS DU PHARMACIEN / </t>
    </r>
    <r>
      <rPr>
        <b/>
        <u/>
        <sz val="10"/>
        <color theme="1" tint="0.499984740745262"/>
        <rFont val="Century Gothic"/>
        <family val="2"/>
      </rPr>
      <t>ANFRAGE ZUR DOTATIONSUMWANDLUNG DER APOTHEKERLEISTUNGEN</t>
    </r>
  </si>
  <si>
    <r>
      <t xml:space="preserve">Die Genehmigung des national geltenden Tarifvertrags LOA V, welcher am 1. Januar 2026 in Kraft getreten ist, hat zu erheblichen Änderungen bei der Vergütung und Finanzierung von Apothekerleistungen* geführt. Diese Änderungen wirken sich auch auf die Organisation und Finanzierung der pharmazeutischen Unterstützung in den Pflegeheimen des Kantons Freiburg aus. Im Zuge dessen wurde der Standard-Vertrag der verantwortlichen Apotheker überarbeitet. Die Pflegeheime und die verantwortlichen Apotheker können einen neuen Vertrag aushandeln. Sofern die Leistung(en) bereits erbracht wurde(n), ist dies auch rückwirkend per 1. Januar 2026 möglich. 
</t>
    </r>
    <r>
      <rPr>
        <u/>
        <sz val="10"/>
        <rFont val="Century Gothic"/>
        <family val="2"/>
      </rPr>
      <t>Das Sozialvorsorgeamt (SVA) berücksichtigt eine Umwandlung der vereinbarten Apothekerleistungen in Dotation im Rahmen der Berichtigung der Jahresrechnung 2026, sofern die vom Kantonsarztamt (KAA) geforderten Limiten hinsichtlich des internen Pflegepersonals eingehalten werden.</t>
    </r>
    <r>
      <rPr>
        <sz val="10"/>
        <rFont val="Century Gothic"/>
        <family val="2"/>
      </rPr>
      <t xml:space="preserve"> 
</t>
    </r>
  </si>
  <si>
    <r>
      <t xml:space="preserve">L'approbation de la convention tarifaire nationale PRB V, entrée en vigueur le 1er janvier 2026, a entraîné des modifications importantes de la rémunération et du financement des prestations du pharmacien*. Ces changements ont également un impact sur l'organisation et le financement de l'assistance pharmaceutique dans les EMS du canton de Fribourg. Dans ce contexte, le contrat-type des pharmaciens-répondants a été révisé. Les EMS et les pharmaciens-répondants peuvent négocier un nouveau contrat. Si la ou les prestations ont déjà été fournies, cela est également possible avec effet rétroactif au 1er janvier 2026. 
</t>
    </r>
    <r>
      <rPr>
        <u/>
        <sz val="10"/>
        <rFont val="Century Gothic"/>
        <family val="2"/>
      </rPr>
      <t xml:space="preserve">Le Service de la prévoyance sociale (SPS) prendra en compte une conversion des prestations du pharmacien convenues en dotation dans le cadre du correctif annuel des comptes 2026, pour autant que les limites exigées concernant le personnel soignant interne par le Service du médecin cantonal (SMC) soient respectées. 
</t>
    </r>
  </si>
  <si>
    <t>Cela permet d'avoir une vue d'ensemble de toutes les prestations confiées par l'EMS à des tiers, afin de garantir que suffisamment de personnel soignant interne puisse être déployé. Il s'agit d'une indication approximative de la situation attendue sur l'ensemble de l'année.</t>
  </si>
  <si>
    <t>Es soll eine Gesamtsicht aller Leistungen erlauben, die vom Pflegeheim an Dritte beauftragt werden, um sicherzustellen, dass genügend internes Pflegefachpersonal eingesetzt werden kann. Es handelt sich um eine approximative Darstellung der zu erwartenden Situation über das ganze Jahr.</t>
  </si>
  <si>
    <r>
      <t>Hierzu ist ein</t>
    </r>
    <r>
      <rPr>
        <b/>
        <i/>
        <u/>
        <sz val="10"/>
        <rFont val="Century Gothic"/>
        <family val="2"/>
      </rPr>
      <t xml:space="preserve"> Antrag an das KAA</t>
    </r>
    <r>
      <rPr>
        <i/>
        <sz val="10"/>
        <rFont val="Century Gothic"/>
        <family val="2"/>
      </rPr>
      <t xml:space="preserve"> mit vorliegendem Formular notwendig, wobei die Tabellenblätter "Dotation", "PrestationPharmacien" und "Demande" ausgefüllt werden müssen. Die detaillierte Anleitung finden Sie untenstehend. 
</t>
    </r>
  </si>
  <si>
    <r>
      <t xml:space="preserve">A cette fin, il est nécessaire d’adresser une </t>
    </r>
    <r>
      <rPr>
        <b/>
        <u/>
        <sz val="10"/>
        <rFont val="Century Gothic"/>
        <family val="2"/>
      </rPr>
      <t>demande au SMC</t>
    </r>
    <r>
      <rPr>
        <sz val="10"/>
        <rFont val="Century Gothic"/>
        <family val="2"/>
      </rPr>
      <t xml:space="preserve"> à l’aide du formulaire ci-joint, en remplissant les feuilles de calcul « Dotation », « PrestationsPharmacien » et « Demande ». Vous trouverez les instructions détaillées ci-dessous. 
</t>
    </r>
  </si>
  <si>
    <t>3) Indiquer le nombre de résidents par niveau RAI, sur la base de la situation au jour où vous complétez ce formulaire</t>
  </si>
  <si>
    <t>3) Die Anzahl der Bewohnerinnen und Bewohner pro RAI-Stufe gemäss dem Stand am Tag des Ausfüllens dieses Formulars</t>
  </si>
  <si>
    <r>
      <t xml:space="preserve">Coût estimé par an 
(en frs)
</t>
    </r>
    <r>
      <rPr>
        <sz val="10"/>
        <color theme="1" tint="0.499984740745262"/>
        <rFont val="Arial"/>
        <family val="2"/>
      </rPr>
      <t>Geschätzte jährliche Kosten (in Fr.)</t>
    </r>
  </si>
  <si>
    <r>
      <t xml:space="preserve">à saisir / </t>
    </r>
    <r>
      <rPr>
        <b/>
        <sz val="10"/>
        <color theme="1" tint="0.499984740745262"/>
        <rFont val="Century Gothic"/>
        <family val="2"/>
      </rPr>
      <t>auszufüllen</t>
    </r>
  </si>
  <si>
    <r>
      <t xml:space="preserve">Afin de mieux évaluer la situation, nous vous remercions de bien vouloir décrire les prestations convenues contractuellement jusqu'en 2025. / 
</t>
    </r>
    <r>
      <rPr>
        <i/>
        <sz val="8"/>
        <color theme="1" tint="0.499984740745262"/>
        <rFont val="Century Gothic"/>
        <family val="2"/>
      </rPr>
      <t xml:space="preserve">Um die Situation besser einschätzen zu können, bitten wir Sie, die bis 2025 vertraglich vereinbarten Leistungen zu beschreiben.	</t>
    </r>
  </si>
  <si>
    <r>
      <t xml:space="preserve">Base calcul
</t>
    </r>
    <r>
      <rPr>
        <b/>
        <sz val="10"/>
        <color theme="1" tint="0.499984740745262"/>
        <rFont val="Century Gothic"/>
        <family val="2"/>
      </rPr>
      <t>Berechnungs-grundlage</t>
    </r>
  </si>
  <si>
    <r>
      <t xml:space="preserve">Dotation autorisée totale (y.c. USD) en EPT / Bewilligte </t>
    </r>
    <r>
      <rPr>
        <b/>
        <sz val="10"/>
        <color theme="1" tint="0.499984740745262"/>
        <rFont val="Century Gothic"/>
        <family val="2"/>
      </rPr>
      <t>Gesamtdotation (inkl. Demenzabteilung) in VZÄ</t>
    </r>
  </si>
  <si>
    <t>4) Die in der Berichtigung der Jahresrechnung 2025 berechnete zulässige Dotation in Zelle T13, T14 und T17 der Registerkarte „Strukturdaten&amp;Einnahmen“ eintragen.</t>
  </si>
  <si>
    <t>4) Indiquer la dotation autorisée soins calculée dans le correctif des comptes 2025 à la cellule T13, T14 et T17 de l'onglet "DonnéesStructurelles&amp;recettes"</t>
  </si>
  <si>
    <r>
      <t xml:space="preserve">Choisir dans la colonne B les prestations convenues/à convenir (liste déroulante oui/non) et indiquer les tarifs dans la colonne G. Les coûts annuels sont calculés automatiquement sauf aux lignes 38, 39 et 41.
</t>
    </r>
    <r>
      <rPr>
        <i/>
        <sz val="10"/>
        <color rgb="FFFF0000"/>
        <rFont val="Century Gothic"/>
        <family val="2"/>
      </rPr>
      <t>Wählen Sie in der Spalte B die vereinbarten/zu vereinbarenden Leistungen aus (Dropdown-Liste oui/non) und tragen Sie die Tarife in der Spalte G ein. Die jährlichen Kosten werden automatisch berechnet, ausser in den Zeilen 38, 39 und 41</t>
    </r>
  </si>
  <si>
    <t>1a) Indiquer les prestations converties en dotation en 2025 pour le pharmacien-répondant dans le rectangle bleu.</t>
  </si>
  <si>
    <t>1a) Geben Sie im blauen Feld die Leistungen an, die 2025 für den verantwortlichen Apotheker in eine Dotation umgewandelt wurden.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</si>
</sst>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dd/mm/yyyy;@"/>
    <numFmt numFmtId="166" formatCode="#,##0.000"/>
  </numFmts>
  <fonts count="50" x14ac:knownFonts="1">
    <font>
      <sz val="11"/>
      <color theme="1"/>
      <name val="Aptos Narrow"/>
      <family val="2"/>
      <scheme val="minor"/>
    </font>
    <font>
      <sz val="10"/>
      <name val="Arial"/>
      <family val="2"/>
    </font>
    <font>
      <sz val="10"/>
      <name val="Century Gothic"/>
      <family val="2"/>
    </font>
    <font>
      <b/>
      <sz val="12"/>
      <name val="Century Gothic"/>
      <family val="2"/>
    </font>
    <font>
      <sz val="9"/>
      <name val="Century Gothic"/>
      <family val="2"/>
    </font>
    <font>
      <b/>
      <sz val="9"/>
      <name val="Century Gothic"/>
      <family val="2"/>
    </font>
    <font>
      <b/>
      <u/>
      <sz val="10"/>
      <name val="Century Gothic"/>
      <family val="2"/>
    </font>
    <font>
      <b/>
      <sz val="10"/>
      <name val="Century Gothic"/>
      <family val="2"/>
    </font>
    <font>
      <sz val="10"/>
      <name val="Arial"/>
      <family val="2"/>
    </font>
    <font>
      <sz val="10"/>
      <color rgb="FFFFFFFF"/>
      <name val="Century Gothic"/>
      <family val="2"/>
    </font>
    <font>
      <b/>
      <sz val="11"/>
      <name val="Arial"/>
      <family val="2"/>
    </font>
    <font>
      <sz val="12"/>
      <name val="Arial"/>
      <family val="2"/>
    </font>
    <font>
      <b/>
      <sz val="12"/>
      <name val="Arial"/>
      <family val="2"/>
    </font>
    <font>
      <b/>
      <sz val="10"/>
      <name val="Arial"/>
      <family val="2"/>
    </font>
    <font>
      <sz val="8"/>
      <name val="Arial"/>
      <family val="2"/>
    </font>
    <font>
      <b/>
      <sz val="8"/>
      <name val="Arial"/>
      <family val="2"/>
    </font>
    <font>
      <b/>
      <sz val="7"/>
      <name val="Arial"/>
      <family val="2"/>
    </font>
    <font>
      <sz val="7"/>
      <name val="Arial"/>
      <family val="2"/>
    </font>
    <font>
      <sz val="10"/>
      <color rgb="FFFF0000"/>
      <name val="Century Gothic"/>
      <family val="2"/>
    </font>
    <font>
      <sz val="10"/>
      <color theme="1"/>
      <name val="Century Gothic"/>
      <family val="2"/>
    </font>
    <font>
      <b/>
      <sz val="10"/>
      <color theme="1"/>
      <name val="Century Gothic"/>
      <family val="2"/>
    </font>
    <font>
      <sz val="10"/>
      <color theme="1"/>
      <name val="Aptos Narrow"/>
      <family val="2"/>
      <scheme val="minor"/>
    </font>
    <font>
      <sz val="10"/>
      <color theme="1"/>
      <name val="Arial"/>
      <family val="2"/>
    </font>
    <font>
      <sz val="10"/>
      <color theme="1"/>
      <name val="Segoe UI Emoji"/>
      <family val="2"/>
    </font>
    <font>
      <b/>
      <sz val="10"/>
      <color rgb="FF000000"/>
      <name val="Arial"/>
      <family val="2"/>
    </font>
    <font>
      <sz val="10"/>
      <color theme="1"/>
      <name val="Wingdings"/>
      <charset val="2"/>
    </font>
    <font>
      <sz val="10"/>
      <color theme="1"/>
      <name val="Times New Roman"/>
      <family val="1"/>
    </font>
    <font>
      <i/>
      <sz val="9"/>
      <name val="Century Gothic"/>
      <family val="2"/>
    </font>
    <font>
      <b/>
      <u/>
      <sz val="10"/>
      <color theme="1" tint="0.499984740745262"/>
      <name val="Century Gothic"/>
      <family val="2"/>
    </font>
    <font>
      <sz val="10"/>
      <color theme="1" tint="0.499984740745262"/>
      <name val="Century Gothic"/>
      <family val="2"/>
    </font>
    <font>
      <b/>
      <sz val="10"/>
      <color theme="1" tint="0.499984740745262"/>
      <name val="Century Gothic"/>
      <family val="2"/>
    </font>
    <font>
      <sz val="9"/>
      <color theme="1" tint="0.499984740745262"/>
      <name val="Century Gothic"/>
      <family val="2"/>
    </font>
    <font>
      <i/>
      <sz val="10"/>
      <color theme="1"/>
      <name val="Century Gothic"/>
      <family val="2"/>
    </font>
    <font>
      <u/>
      <sz val="10"/>
      <color theme="1" tint="0.499984740745262"/>
      <name val="Century Gothic"/>
      <family val="2"/>
    </font>
    <font>
      <u/>
      <sz val="10"/>
      <name val="Century Gothic"/>
      <family val="2"/>
    </font>
    <font>
      <i/>
      <sz val="10"/>
      <name val="Century Gothic"/>
      <family val="2"/>
    </font>
    <font>
      <b/>
      <sz val="10"/>
      <color rgb="FFFF0000"/>
      <name val="Century Gothic"/>
      <family val="2"/>
    </font>
    <font>
      <u/>
      <sz val="11"/>
      <color theme="10"/>
      <name val="Aptos Narrow"/>
      <family val="2"/>
      <scheme val="minor"/>
    </font>
    <font>
      <b/>
      <u/>
      <sz val="10"/>
      <color theme="10"/>
      <name val="Century Gothic"/>
      <family val="2"/>
    </font>
    <font>
      <sz val="10"/>
      <color theme="1" tint="0.499984740745262"/>
      <name val="Arial"/>
      <family val="2"/>
    </font>
    <font>
      <i/>
      <sz val="11"/>
      <color theme="1"/>
      <name val="Aptos Narrow"/>
      <family val="2"/>
      <scheme val="minor"/>
    </font>
    <font>
      <b/>
      <sz val="10"/>
      <color theme="1" tint="0.499984740745262"/>
      <name val="Arial"/>
      <family val="2"/>
    </font>
    <font>
      <i/>
      <sz val="11"/>
      <color theme="1" tint="0.499984740745262"/>
      <name val="Aptos Narrow"/>
      <family val="2"/>
      <scheme val="minor"/>
    </font>
    <font>
      <i/>
      <sz val="10"/>
      <color theme="1" tint="0.499984740745262"/>
      <name val="Century Gothic"/>
      <family val="2"/>
    </font>
    <font>
      <i/>
      <sz val="8"/>
      <name val="Century Gothic"/>
      <family val="2"/>
    </font>
    <font>
      <i/>
      <sz val="8"/>
      <color theme="1" tint="0.499984740745262"/>
      <name val="Century Gothic"/>
      <family val="2"/>
    </font>
    <font>
      <i/>
      <sz val="9"/>
      <color theme="1"/>
      <name val="Aptos Narrow"/>
      <family val="2"/>
      <scheme val="minor"/>
    </font>
    <font>
      <b/>
      <i/>
      <u/>
      <sz val="10"/>
      <name val="Century Gothic"/>
      <family val="2"/>
    </font>
    <font>
      <sz val="11"/>
      <name val="Aptos Narrow"/>
      <family val="2"/>
      <scheme val="minor"/>
    </font>
    <font>
      <i/>
      <sz val="10"/>
      <color rgb="FFFF0000"/>
      <name val="Century Gothic"/>
      <family val="2"/>
    </font>
  </fonts>
  <fills count="15">
    <fill>
      <patternFill patternType="none"/>
    </fill>
    <fill>
      <patternFill patternType="gray125"/>
    </fill>
    <fill>
      <patternFill patternType="solid">
        <fgColor theme="0" tint="-4.9989318521683403E-2"/>
        <bgColor indexed="64"/>
      </patternFill>
    </fill>
    <fill>
      <patternFill patternType="solid">
        <fgColor rgb="FFFFFFFF"/>
        <bgColor rgb="FF000000"/>
      </patternFill>
    </fill>
    <fill>
      <patternFill patternType="solid">
        <fgColor rgb="FFE4DFEC"/>
        <bgColor rgb="FF000000"/>
      </patternFill>
    </fill>
    <fill>
      <patternFill patternType="solid">
        <fgColor rgb="FFEBF1DE"/>
        <bgColor rgb="FF000000"/>
      </patternFill>
    </fill>
    <fill>
      <patternFill patternType="solid">
        <fgColor rgb="FFDAEEF3"/>
        <bgColor rgb="FF000000"/>
      </patternFill>
    </fill>
    <fill>
      <patternFill patternType="solid">
        <fgColor rgb="FFFFEED5"/>
        <bgColor rgb="FF000000"/>
      </patternFill>
    </fill>
    <fill>
      <patternFill patternType="solid">
        <fgColor rgb="FFF2F2F2"/>
        <bgColor rgb="FF000000"/>
      </patternFill>
    </fill>
    <fill>
      <patternFill patternType="solid">
        <fgColor indexed="34"/>
        <bgColor indexed="64"/>
      </patternFill>
    </fill>
    <fill>
      <patternFill patternType="solid">
        <fgColor rgb="FFE4DFEC"/>
        <bgColor indexed="64"/>
      </patternFill>
    </fill>
    <fill>
      <patternFill patternType="solid">
        <fgColor theme="2"/>
        <bgColor indexed="64"/>
      </patternFill>
    </fill>
    <fill>
      <patternFill patternType="solid">
        <fgColor theme="3" tint="0.89999084444715716"/>
        <bgColor indexed="64"/>
      </patternFill>
    </fill>
    <fill>
      <patternFill patternType="solid">
        <fgColor theme="3" tint="0.89999084444715716"/>
        <bgColor rgb="FF000000"/>
      </patternFill>
    </fill>
    <fill>
      <patternFill patternType="solid">
        <fgColor rgb="FFFFFF00"/>
        <bgColor indexed="64"/>
      </patternFill>
    </fill>
  </fills>
  <borders count="60">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bottom/>
      <diagonal/>
    </border>
    <border>
      <left/>
      <right style="medium">
        <color indexed="64"/>
      </right>
      <top style="thick">
        <color indexed="64"/>
      </top>
      <bottom style="thick">
        <color indexed="64"/>
      </bottom>
      <diagonal/>
    </border>
    <border>
      <left/>
      <right/>
      <top/>
      <bottom style="thick">
        <color indexed="64"/>
      </bottom>
      <diagonal/>
    </border>
    <border>
      <left style="medium">
        <color indexed="64"/>
      </left>
      <right/>
      <top/>
      <bottom/>
      <diagonal/>
    </border>
    <border>
      <left style="medium">
        <color indexed="64"/>
      </left>
      <right style="medium">
        <color indexed="64"/>
      </right>
      <top style="thick">
        <color indexed="64"/>
      </top>
      <bottom style="medium">
        <color indexed="64"/>
      </bottom>
      <diagonal/>
    </border>
    <border>
      <left style="medium">
        <color indexed="64"/>
      </left>
      <right/>
      <top/>
      <bottom style="thick">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dashed">
        <color indexed="64"/>
      </right>
      <top/>
      <bottom/>
      <diagonal/>
    </border>
    <border>
      <left/>
      <right/>
      <top/>
      <bottom style="medium">
        <color indexed="64"/>
      </bottom>
      <diagonal/>
    </border>
    <border>
      <left/>
      <right/>
      <top style="thick">
        <color indexed="64"/>
      </top>
      <bottom/>
      <diagonal/>
    </border>
    <border>
      <left style="thick">
        <color indexed="64"/>
      </left>
      <right/>
      <top/>
      <bottom style="thick">
        <color indexed="64"/>
      </bottom>
      <diagonal/>
    </border>
    <border>
      <left/>
      <right style="medium">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s>
  <cellStyleXfs count="6">
    <xf numFmtId="0" fontId="0" fillId="0" borderId="0"/>
    <xf numFmtId="0" fontId="1" fillId="0" borderId="0"/>
    <xf numFmtId="0" fontId="8" fillId="0" borderId="0"/>
    <xf numFmtId="164" fontId="1" fillId="0" borderId="0" applyFont="0" applyFill="0" applyBorder="0" applyAlignment="0" applyProtection="0"/>
    <xf numFmtId="0" fontId="1" fillId="0" borderId="0"/>
    <xf numFmtId="0" fontId="37" fillId="0" borderId="0" applyNumberFormat="0" applyFill="0" applyBorder="0" applyAlignment="0" applyProtection="0"/>
  </cellStyleXfs>
  <cellXfs count="320">
    <xf numFmtId="0" fontId="0" fillId="0" borderId="0" xfId="0"/>
    <xf numFmtId="0" fontId="2" fillId="0" borderId="0" xfId="4" applyFont="1" applyAlignment="1">
      <alignment horizontal="left" vertical="center"/>
    </xf>
    <xf numFmtId="4" fontId="2" fillId="0" borderId="9" xfId="3" applyNumberFormat="1" applyFont="1" applyFill="1" applyBorder="1" applyAlignment="1" applyProtection="1">
      <alignment horizontal="right" vertical="center"/>
    </xf>
    <xf numFmtId="164" fontId="2" fillId="0" borderId="14" xfId="3" applyFont="1" applyFill="1" applyBorder="1" applyAlignment="1" applyProtection="1">
      <alignment horizontal="center" vertical="center"/>
    </xf>
    <xf numFmtId="164" fontId="2" fillId="0" borderId="15" xfId="3" applyFont="1" applyFill="1" applyBorder="1" applyAlignment="1" applyProtection="1">
      <alignment horizontal="center" vertical="center"/>
    </xf>
    <xf numFmtId="164" fontId="2" fillId="0" borderId="17" xfId="3" applyFont="1" applyFill="1" applyBorder="1" applyAlignment="1" applyProtection="1">
      <alignment horizontal="center" vertical="center"/>
    </xf>
    <xf numFmtId="164" fontId="2" fillId="0" borderId="8" xfId="3" applyFont="1" applyFill="1" applyBorder="1" applyAlignment="1" applyProtection="1">
      <alignment horizontal="center" vertical="center"/>
    </xf>
    <xf numFmtId="164" fontId="2" fillId="0" borderId="18" xfId="3" applyFont="1" applyFill="1" applyBorder="1" applyAlignment="1" applyProtection="1">
      <alignment horizontal="center" vertical="center"/>
    </xf>
    <xf numFmtId="164" fontId="2" fillId="0" borderId="19" xfId="3" applyFont="1" applyFill="1" applyBorder="1" applyAlignment="1" applyProtection="1">
      <alignment horizontal="center" vertical="center"/>
    </xf>
    <xf numFmtId="0" fontId="2" fillId="4" borderId="15" xfId="1" applyFont="1" applyFill="1" applyBorder="1" applyAlignment="1" applyProtection="1">
      <alignment horizontal="center" vertical="center"/>
      <protection locked="0"/>
    </xf>
    <xf numFmtId="0" fontId="2" fillId="4" borderId="8" xfId="1" applyFont="1" applyFill="1" applyBorder="1" applyAlignment="1" applyProtection="1">
      <alignment horizontal="center" vertical="center"/>
      <protection locked="0"/>
    </xf>
    <xf numFmtId="0" fontId="2" fillId="4" borderId="19" xfId="1" applyFont="1" applyFill="1" applyBorder="1" applyAlignment="1" applyProtection="1">
      <alignment horizontal="center" vertical="center"/>
      <protection locked="0"/>
    </xf>
    <xf numFmtId="0" fontId="10" fillId="0" borderId="26" xfId="1" applyFont="1" applyBorder="1"/>
    <xf numFmtId="0" fontId="11" fillId="0" borderId="27" xfId="1" applyFont="1" applyBorder="1"/>
    <xf numFmtId="1" fontId="12" fillId="0" borderId="28" xfId="1" applyNumberFormat="1" applyFont="1" applyBorder="1"/>
    <xf numFmtId="0" fontId="1" fillId="0" borderId="27" xfId="1" applyBorder="1"/>
    <xf numFmtId="14" fontId="13" fillId="0" borderId="27" xfId="1" applyNumberFormat="1" applyFont="1" applyBorder="1"/>
    <xf numFmtId="0" fontId="13" fillId="0" borderId="27" xfId="1" applyFont="1" applyBorder="1"/>
    <xf numFmtId="2" fontId="13" fillId="0" borderId="27" xfId="1" applyNumberFormat="1" applyFont="1" applyBorder="1"/>
    <xf numFmtId="0" fontId="13" fillId="0" borderId="27" xfId="1" applyFont="1" applyBorder="1" applyAlignment="1">
      <alignment horizontal="center"/>
    </xf>
    <xf numFmtId="14" fontId="13" fillId="0" borderId="28" xfId="1" applyNumberFormat="1" applyFont="1" applyBorder="1"/>
    <xf numFmtId="0" fontId="1" fillId="0" borderId="0" xfId="1"/>
    <xf numFmtId="0" fontId="14" fillId="0" borderId="29" xfId="1" applyFont="1" applyBorder="1"/>
    <xf numFmtId="1" fontId="15" fillId="0" borderId="29" xfId="1" applyNumberFormat="1" applyFont="1" applyBorder="1"/>
    <xf numFmtId="0" fontId="15" fillId="0" borderId="29" xfId="1" applyFont="1" applyBorder="1"/>
    <xf numFmtId="2" fontId="15" fillId="0" borderId="29" xfId="1" applyNumberFormat="1" applyFont="1" applyBorder="1"/>
    <xf numFmtId="14" fontId="15" fillId="0" borderId="29" xfId="1" applyNumberFormat="1" applyFont="1" applyBorder="1"/>
    <xf numFmtId="0" fontId="1" fillId="0" borderId="10" xfId="1" applyBorder="1"/>
    <xf numFmtId="0" fontId="16" fillId="0" borderId="10" xfId="1" applyFont="1" applyBorder="1" applyAlignment="1">
      <alignment horizontal="centerContinuous"/>
    </xf>
    <xf numFmtId="0" fontId="17" fillId="0" borderId="10" xfId="1" applyFont="1" applyBorder="1" applyAlignment="1">
      <alignment horizontal="centerContinuous"/>
    </xf>
    <xf numFmtId="0" fontId="16" fillId="0" borderId="10" xfId="1" applyFont="1" applyBorder="1" applyAlignment="1">
      <alignment horizontal="center"/>
    </xf>
    <xf numFmtId="0" fontId="16" fillId="0" borderId="15" xfId="1" quotePrefix="1" applyFont="1" applyBorder="1" applyAlignment="1">
      <alignment horizontal="center" vertical="center"/>
    </xf>
    <xf numFmtId="0" fontId="16" fillId="0" borderId="11" xfId="1" applyFont="1" applyBorder="1"/>
    <xf numFmtId="4" fontId="17" fillId="9" borderId="1" xfId="1" applyNumberFormat="1" applyFont="1" applyFill="1" applyBorder="1" applyAlignment="1">
      <alignment vertical="center"/>
    </xf>
    <xf numFmtId="4" fontId="17" fillId="9" borderId="2" xfId="1" applyNumberFormat="1" applyFont="1" applyFill="1" applyBorder="1" applyAlignment="1">
      <alignment vertical="center"/>
    </xf>
    <xf numFmtId="4" fontId="17" fillId="9" borderId="3" xfId="1" applyNumberFormat="1" applyFont="1" applyFill="1" applyBorder="1" applyAlignment="1">
      <alignment vertical="center"/>
    </xf>
    <xf numFmtId="4" fontId="17" fillId="9" borderId="30" xfId="1" applyNumberFormat="1" applyFont="1" applyFill="1" applyBorder="1" applyAlignment="1">
      <alignment vertical="center"/>
    </xf>
    <xf numFmtId="4" fontId="17" fillId="9" borderId="31" xfId="1" applyNumberFormat="1" applyFont="1" applyFill="1" applyBorder="1" applyAlignment="1">
      <alignment vertical="center"/>
    </xf>
    <xf numFmtId="4" fontId="17" fillId="9" borderId="32" xfId="1" applyNumberFormat="1" applyFont="1" applyFill="1" applyBorder="1" applyAlignment="1">
      <alignment vertical="center"/>
    </xf>
    <xf numFmtId="4" fontId="17" fillId="9" borderId="4" xfId="1" applyNumberFormat="1" applyFont="1" applyFill="1" applyBorder="1" applyAlignment="1">
      <alignment vertical="center"/>
    </xf>
    <xf numFmtId="4" fontId="17" fillId="9" borderId="5" xfId="1" applyNumberFormat="1" applyFont="1" applyFill="1" applyBorder="1" applyAlignment="1">
      <alignment vertical="center"/>
    </xf>
    <xf numFmtId="4" fontId="17" fillId="9" borderId="6" xfId="1" applyNumberFormat="1" applyFont="1" applyFill="1" applyBorder="1" applyAlignment="1">
      <alignment vertical="center"/>
    </xf>
    <xf numFmtId="4" fontId="2" fillId="4" borderId="10" xfId="3" applyNumberFormat="1" applyFont="1" applyFill="1" applyBorder="1" applyAlignment="1" applyProtection="1">
      <alignment horizontal="right" vertical="center"/>
      <protection locked="0"/>
    </xf>
    <xf numFmtId="4" fontId="2" fillId="13" borderId="9" xfId="3" applyNumberFormat="1" applyFont="1" applyFill="1" applyBorder="1" applyAlignment="1" applyProtection="1">
      <alignment horizontal="right" vertical="center"/>
    </xf>
    <xf numFmtId="4" fontId="2" fillId="0" borderId="0" xfId="3" applyNumberFormat="1" applyFont="1" applyFill="1" applyBorder="1" applyAlignment="1" applyProtection="1">
      <alignment horizontal="right" vertical="center"/>
    </xf>
    <xf numFmtId="4" fontId="2" fillId="13" borderId="10" xfId="3" applyNumberFormat="1" applyFont="1" applyFill="1" applyBorder="1" applyAlignment="1" applyProtection="1">
      <alignment horizontal="right" vertical="center"/>
    </xf>
    <xf numFmtId="14" fontId="22" fillId="10" borderId="10" xfId="0" applyNumberFormat="1" applyFont="1" applyFill="1" applyBorder="1" applyAlignment="1" applyProtection="1">
      <alignment horizontal="center" vertical="center" wrapText="1"/>
      <protection locked="0"/>
    </xf>
    <xf numFmtId="0" fontId="23" fillId="10" borderId="36" xfId="0" applyFont="1" applyFill="1" applyBorder="1" applyAlignment="1" applyProtection="1">
      <alignment horizontal="center" vertical="center" wrapText="1"/>
      <protection locked="0"/>
    </xf>
    <xf numFmtId="0" fontId="22" fillId="10" borderId="38" xfId="0" applyFont="1" applyFill="1" applyBorder="1" applyAlignment="1" applyProtection="1">
      <alignment horizontal="center" vertical="center" wrapText="1"/>
      <protection locked="0"/>
    </xf>
    <xf numFmtId="0" fontId="22" fillId="10" borderId="36" xfId="0" applyFont="1" applyFill="1" applyBorder="1" applyAlignment="1" applyProtection="1">
      <alignment horizontal="center" vertical="center" wrapText="1"/>
      <protection locked="0"/>
    </xf>
    <xf numFmtId="2" fontId="22" fillId="10" borderId="38" xfId="0" applyNumberFormat="1" applyFont="1" applyFill="1" applyBorder="1" applyAlignment="1" applyProtection="1">
      <alignment horizontal="center" vertical="center" wrapText="1"/>
      <protection locked="0"/>
    </xf>
    <xf numFmtId="0" fontId="22" fillId="10" borderId="44" xfId="0" applyFont="1" applyFill="1" applyBorder="1" applyAlignment="1" applyProtection="1">
      <alignment horizontal="center" vertical="center" wrapText="1"/>
      <protection locked="0"/>
    </xf>
    <xf numFmtId="4" fontId="22" fillId="10" borderId="38" xfId="0" applyNumberFormat="1" applyFont="1" applyFill="1" applyBorder="1" applyAlignment="1" applyProtection="1">
      <alignment horizontal="center" vertical="center" wrapText="1"/>
      <protection locked="0"/>
    </xf>
    <xf numFmtId="4" fontId="19" fillId="10" borderId="10" xfId="0" applyNumberFormat="1" applyFont="1" applyFill="1" applyBorder="1" applyAlignment="1" applyProtection="1">
      <alignment horizontal="center" vertical="center"/>
      <protection locked="0"/>
    </xf>
    <xf numFmtId="0" fontId="19" fillId="10" borderId="11" xfId="0" applyFont="1" applyFill="1" applyBorder="1" applyAlignment="1" applyProtection="1">
      <alignment horizontal="center" vertical="center"/>
      <protection locked="0"/>
    </xf>
    <xf numFmtId="4" fontId="19" fillId="12" borderId="13" xfId="0" applyNumberFormat="1" applyFont="1" applyFill="1" applyBorder="1" applyAlignment="1" applyProtection="1">
      <alignment horizontal="center" vertical="center"/>
      <protection locked="0"/>
    </xf>
    <xf numFmtId="4" fontId="19" fillId="10" borderId="11" xfId="0" applyNumberFormat="1" applyFont="1" applyFill="1" applyBorder="1" applyAlignment="1" applyProtection="1">
      <alignment horizontal="center" vertical="center"/>
      <protection locked="0"/>
    </xf>
    <xf numFmtId="166" fontId="19" fillId="11" borderId="10" xfId="0" applyNumberFormat="1" applyFont="1" applyFill="1" applyBorder="1" applyAlignment="1" applyProtection="1">
      <alignment horizontal="center" vertical="center"/>
      <protection locked="0"/>
    </xf>
    <xf numFmtId="166" fontId="20" fillId="10" borderId="10" xfId="0" applyNumberFormat="1" applyFont="1" applyFill="1" applyBorder="1" applyAlignment="1" applyProtection="1">
      <alignment horizontal="center" vertical="center"/>
      <protection locked="0"/>
    </xf>
    <xf numFmtId="0" fontId="4" fillId="0" borderId="0" xfId="1" applyFont="1" applyAlignment="1">
      <alignment vertical="top" wrapText="1"/>
    </xf>
    <xf numFmtId="0" fontId="4" fillId="0" borderId="52" xfId="1" applyFont="1" applyBorder="1" applyAlignment="1">
      <alignment vertical="top" wrapText="1"/>
    </xf>
    <xf numFmtId="0" fontId="0" fillId="0" borderId="52" xfId="0" applyBorder="1"/>
    <xf numFmtId="0" fontId="6" fillId="0" borderId="0" xfId="1" applyFont="1" applyAlignment="1">
      <alignment vertical="center"/>
    </xf>
    <xf numFmtId="0" fontId="7" fillId="0" borderId="0" xfId="1" applyFont="1" applyAlignment="1">
      <alignment vertical="center"/>
    </xf>
    <xf numFmtId="0" fontId="46" fillId="0" borderId="0" xfId="0" applyFont="1" applyAlignment="1">
      <alignment horizontal="right"/>
    </xf>
    <xf numFmtId="0" fontId="0" fillId="0" borderId="24" xfId="0" applyBorder="1"/>
    <xf numFmtId="0" fontId="38" fillId="0" borderId="0" xfId="5" applyFont="1" applyAlignment="1" applyProtection="1">
      <alignment vertical="center"/>
    </xf>
    <xf numFmtId="0" fontId="7" fillId="0" borderId="0" xfId="4" applyFont="1" applyAlignment="1">
      <alignment horizontal="left" vertical="center"/>
    </xf>
    <xf numFmtId="0" fontId="48" fillId="0" borderId="0" xfId="0" applyFont="1"/>
    <xf numFmtId="0" fontId="0" fillId="0" borderId="0" xfId="0" applyAlignment="1">
      <alignment vertical="top"/>
    </xf>
    <xf numFmtId="0" fontId="27" fillId="0" borderId="0" xfId="4" applyFont="1" applyAlignment="1">
      <alignment horizontal="left" vertical="center"/>
    </xf>
    <xf numFmtId="0" fontId="2" fillId="0" borderId="0" xfId="1" applyFont="1" applyAlignment="1">
      <alignment vertical="center"/>
    </xf>
    <xf numFmtId="0" fontId="3" fillId="3" borderId="0" xfId="1" applyFont="1" applyFill="1" applyAlignment="1">
      <alignment vertical="center"/>
    </xf>
    <xf numFmtId="0" fontId="3" fillId="3" borderId="0" xfId="1" applyFont="1" applyFill="1" applyAlignment="1">
      <alignment horizontal="center" vertical="center"/>
    </xf>
    <xf numFmtId="0" fontId="4" fillId="3" borderId="0" xfId="1" applyFont="1" applyFill="1" applyAlignment="1">
      <alignment vertical="center" wrapText="1"/>
    </xf>
    <xf numFmtId="0" fontId="2" fillId="0" borderId="0" xfId="1" applyFont="1"/>
    <xf numFmtId="0" fontId="2" fillId="0" borderId="0" xfId="1" applyFont="1" applyAlignment="1">
      <alignment horizontal="center"/>
    </xf>
    <xf numFmtId="0" fontId="7" fillId="0" borderId="0" xfId="1" applyFont="1" applyAlignment="1">
      <alignment horizontal="left" vertical="center"/>
    </xf>
    <xf numFmtId="0" fontId="2" fillId="0" borderId="0" xfId="1" applyFont="1" applyAlignment="1">
      <alignment horizontal="center" vertical="center"/>
    </xf>
    <xf numFmtId="4" fontId="2" fillId="0" borderId="0" xfId="1" applyNumberFormat="1" applyFont="1" applyAlignment="1">
      <alignment vertical="center"/>
    </xf>
    <xf numFmtId="4" fontId="2" fillId="0" borderId="0" xfId="1" applyNumberFormat="1" applyFont="1" applyAlignment="1">
      <alignment horizontal="center" vertical="center"/>
    </xf>
    <xf numFmtId="0" fontId="2" fillId="0" borderId="0" xfId="0" applyFont="1"/>
    <xf numFmtId="165" fontId="4" fillId="0" borderId="0" xfId="0" applyNumberFormat="1" applyFont="1" applyAlignment="1">
      <alignment horizontal="center" vertical="center"/>
    </xf>
    <xf numFmtId="0" fontId="2" fillId="0" borderId="0" xfId="0" applyFont="1" applyAlignment="1">
      <alignment horizontal="center"/>
    </xf>
    <xf numFmtId="0" fontId="2" fillId="0" borderId="0" xfId="4" applyFont="1" applyAlignment="1">
      <alignment vertical="center"/>
    </xf>
    <xf numFmtId="0" fontId="9" fillId="0" borderId="0" xfId="1" applyFont="1" applyAlignment="1">
      <alignment vertical="center"/>
    </xf>
    <xf numFmtId="0" fontId="7" fillId="0" borderId="14" xfId="1" applyFont="1" applyBorder="1" applyAlignment="1">
      <alignment horizontal="right" vertical="center"/>
    </xf>
    <xf numFmtId="0" fontId="7" fillId="4" borderId="15" xfId="1" applyFont="1" applyFill="1" applyBorder="1" applyAlignment="1">
      <alignment horizontal="center" vertical="center" wrapText="1"/>
    </xf>
    <xf numFmtId="2" fontId="7" fillId="0" borderId="15" xfId="0" applyNumberFormat="1" applyFont="1" applyBorder="1" applyAlignment="1">
      <alignment horizontal="center" vertical="center" wrapText="1"/>
    </xf>
    <xf numFmtId="2" fontId="7" fillId="0" borderId="14" xfId="1" applyNumberFormat="1" applyFont="1" applyBorder="1" applyAlignment="1">
      <alignment horizontal="center" vertical="center" wrapText="1"/>
    </xf>
    <xf numFmtId="0" fontId="2" fillId="0" borderId="16" xfId="1" applyFont="1" applyBorder="1" applyAlignment="1">
      <alignment vertical="center"/>
    </xf>
    <xf numFmtId="0" fontId="2" fillId="0" borderId="14" xfId="1" applyFont="1" applyBorder="1" applyAlignment="1">
      <alignment vertical="center"/>
    </xf>
    <xf numFmtId="2" fontId="2" fillId="0" borderId="7" xfId="0" applyNumberFormat="1" applyFont="1" applyBorder="1" applyAlignment="1">
      <alignment horizontal="center" vertical="center"/>
    </xf>
    <xf numFmtId="0" fontId="2" fillId="0" borderId="17" xfId="1" applyFont="1" applyBorder="1" applyAlignment="1">
      <alignment vertical="center"/>
    </xf>
    <xf numFmtId="2" fontId="2" fillId="0" borderId="8" xfId="0" applyNumberFormat="1" applyFont="1" applyBorder="1" applyAlignment="1">
      <alignment horizontal="center" vertical="center"/>
    </xf>
    <xf numFmtId="0" fontId="2" fillId="0" borderId="18" xfId="1" applyFont="1" applyBorder="1" applyAlignment="1">
      <alignment vertical="center"/>
    </xf>
    <xf numFmtId="2" fontId="2" fillId="0" borderId="19" xfId="0" applyNumberFormat="1" applyFont="1" applyBorder="1" applyAlignment="1">
      <alignment horizontal="center" vertical="center"/>
    </xf>
    <xf numFmtId="0" fontId="7" fillId="0" borderId="11" xfId="1" applyFont="1" applyBorder="1" applyAlignment="1">
      <alignment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xf numFmtId="0" fontId="2" fillId="0" borderId="13" xfId="0" applyFont="1" applyBorder="1" applyAlignment="1">
      <alignment horizontal="center"/>
    </xf>
    <xf numFmtId="0" fontId="7" fillId="0" borderId="20" xfId="0" applyFont="1" applyBorder="1" applyAlignment="1">
      <alignment vertical="center"/>
    </xf>
    <xf numFmtId="0" fontId="7" fillId="0" borderId="21" xfId="0" applyFont="1" applyBorder="1" applyAlignment="1">
      <alignment horizontal="center" vertical="center"/>
    </xf>
    <xf numFmtId="0" fontId="2" fillId="0" borderId="21" xfId="0" applyFont="1" applyBorder="1" applyAlignment="1">
      <alignment vertical="center"/>
    </xf>
    <xf numFmtId="0" fontId="2" fillId="0" borderId="21" xfId="0" applyFont="1" applyBorder="1"/>
    <xf numFmtId="0" fontId="2" fillId="0" borderId="21" xfId="0" applyFont="1" applyBorder="1" applyAlignment="1">
      <alignment horizontal="center"/>
    </xf>
    <xf numFmtId="0" fontId="2" fillId="0" borderId="22" xfId="0" applyFont="1" applyBorder="1" applyAlignment="1">
      <alignment horizontal="center"/>
    </xf>
    <xf numFmtId="0" fontId="7" fillId="0" borderId="0" xfId="0" applyFont="1"/>
    <xf numFmtId="0" fontId="7" fillId="8" borderId="11" xfId="1" applyFont="1" applyFill="1" applyBorder="1" applyAlignment="1">
      <alignment horizontal="left" vertical="center"/>
    </xf>
    <xf numFmtId="0" fontId="7" fillId="8" borderId="13" xfId="1" applyFont="1" applyFill="1" applyBorder="1" applyAlignment="1">
      <alignment horizontal="center" vertical="center" wrapText="1"/>
    </xf>
    <xf numFmtId="0" fontId="2" fillId="0" borderId="11" xfId="1" applyFont="1" applyBorder="1" applyAlignment="1">
      <alignment vertical="center"/>
    </xf>
    <xf numFmtId="0" fontId="2" fillId="0" borderId="12" xfId="1" applyFont="1" applyBorder="1" applyAlignment="1">
      <alignment vertical="center"/>
    </xf>
    <xf numFmtId="2" fontId="2" fillId="0" borderId="10" xfId="0" applyNumberFormat="1" applyFont="1" applyBorder="1" applyAlignment="1">
      <alignment horizontal="center" vertical="center"/>
    </xf>
    <xf numFmtId="0" fontId="2" fillId="0" borderId="24" xfId="1" applyFont="1" applyBorder="1" applyAlignment="1">
      <alignment vertical="center"/>
    </xf>
    <xf numFmtId="0" fontId="2" fillId="0" borderId="21" xfId="1" applyFont="1" applyBorder="1" applyAlignment="1">
      <alignment vertical="center"/>
    </xf>
    <xf numFmtId="2" fontId="2" fillId="0" borderId="10" xfId="1" applyNumberFormat="1" applyFont="1" applyBorder="1" applyAlignment="1">
      <alignment horizontal="center" vertical="center"/>
    </xf>
    <xf numFmtId="0" fontId="2" fillId="0" borderId="20" xfId="1" applyFont="1" applyBorder="1" applyAlignment="1">
      <alignment vertical="center"/>
    </xf>
    <xf numFmtId="2" fontId="7" fillId="0" borderId="51" xfId="0" applyNumberFormat="1" applyFont="1" applyBorder="1" applyAlignment="1">
      <alignment horizontal="center" vertical="center"/>
    </xf>
    <xf numFmtId="2" fontId="2" fillId="0" borderId="0" xfId="0" applyNumberFormat="1" applyFont="1" applyAlignment="1">
      <alignment horizontal="center" vertical="center"/>
    </xf>
    <xf numFmtId="0" fontId="7" fillId="0" borderId="9" xfId="1" applyFont="1" applyBorder="1" applyAlignment="1">
      <alignment horizontal="center" vertical="center"/>
    </xf>
    <xf numFmtId="2" fontId="2" fillId="0" borderId="12" xfId="1" applyNumberFormat="1" applyFont="1" applyBorder="1" applyAlignment="1">
      <alignment horizontal="center" vertical="center"/>
    </xf>
    <xf numFmtId="0" fontId="2" fillId="14" borderId="0" xfId="1" applyFont="1" applyFill="1" applyAlignment="1">
      <alignment vertical="center"/>
    </xf>
    <xf numFmtId="0" fontId="7" fillId="8" borderId="12" xfId="1" applyFont="1" applyFill="1" applyBorder="1" applyAlignment="1">
      <alignment horizontal="left" vertical="center"/>
    </xf>
    <xf numFmtId="0" fontId="7" fillId="8" borderId="13" xfId="1" applyFont="1" applyFill="1" applyBorder="1" applyAlignment="1">
      <alignment horizontal="center" vertical="center"/>
    </xf>
    <xf numFmtId="0" fontId="2" fillId="0" borderId="0" xfId="0" applyFont="1" applyAlignment="1">
      <alignment vertical="top" wrapText="1"/>
    </xf>
    <xf numFmtId="0" fontId="7" fillId="0" borderId="12" xfId="1" applyFont="1" applyBorder="1" applyAlignment="1">
      <alignment vertical="center"/>
    </xf>
    <xf numFmtId="2" fontId="7" fillId="0" borderId="10" xfId="0" applyNumberFormat="1" applyFont="1" applyBorder="1" applyAlignment="1">
      <alignment horizontal="center" vertical="center"/>
    </xf>
    <xf numFmtId="0" fontId="2" fillId="0" borderId="0" xfId="0" applyFont="1" applyAlignment="1">
      <alignment horizontal="center" vertical="center"/>
    </xf>
    <xf numFmtId="2" fontId="7" fillId="0" borderId="0" xfId="0" applyNumberFormat="1" applyFont="1" applyAlignment="1">
      <alignment horizontal="center" vertical="center"/>
    </xf>
    <xf numFmtId="4" fontId="2" fillId="0" borderId="0" xfId="1" applyNumberFormat="1" applyFont="1"/>
    <xf numFmtId="4" fontId="2" fillId="0" borderId="0" xfId="1" applyNumberFormat="1" applyFont="1" applyAlignment="1">
      <alignment horizontal="center"/>
    </xf>
    <xf numFmtId="0" fontId="2" fillId="0" borderId="0" xfId="1" quotePrefix="1" applyFont="1"/>
    <xf numFmtId="0" fontId="21" fillId="0" borderId="0" xfId="0" applyFont="1"/>
    <xf numFmtId="0" fontId="22" fillId="0" borderId="38" xfId="0" applyFont="1" applyBorder="1" applyAlignment="1">
      <alignment horizontal="center" vertical="center" wrapText="1"/>
    </xf>
    <xf numFmtId="0" fontId="22" fillId="0" borderId="36" xfId="0" applyFont="1" applyBorder="1" applyAlignment="1">
      <alignment horizontal="center" vertical="center" wrapText="1"/>
    </xf>
    <xf numFmtId="0" fontId="23" fillId="2" borderId="48" xfId="0" applyFont="1" applyFill="1" applyBorder="1" applyAlignment="1">
      <alignment horizontal="center" vertical="center" wrapText="1"/>
    </xf>
    <xf numFmtId="0" fontId="24" fillId="2" borderId="40" xfId="0" applyFont="1" applyFill="1" applyBorder="1" applyAlignment="1">
      <alignment vertical="center" wrapText="1"/>
    </xf>
    <xf numFmtId="0" fontId="24" fillId="2" borderId="29" xfId="0" applyFont="1" applyFill="1" applyBorder="1" applyAlignment="1">
      <alignment vertical="center" wrapText="1"/>
    </xf>
    <xf numFmtId="0" fontId="21" fillId="0" borderId="46" xfId="0" applyFont="1" applyBorder="1"/>
    <xf numFmtId="0" fontId="23" fillId="10" borderId="36" xfId="0" applyFont="1" applyFill="1" applyBorder="1" applyAlignment="1">
      <alignment horizontal="center" vertical="center" wrapText="1"/>
    </xf>
    <xf numFmtId="0" fontId="25" fillId="0" borderId="38" xfId="0" applyFont="1" applyBorder="1" applyAlignment="1">
      <alignment horizontal="justify" vertical="center" wrapText="1"/>
    </xf>
    <xf numFmtId="0" fontId="22" fillId="0" borderId="38" xfId="0" applyFont="1" applyBorder="1" applyAlignment="1">
      <alignment vertical="center" wrapText="1"/>
    </xf>
    <xf numFmtId="0" fontId="22" fillId="0" borderId="47" xfId="0" applyFont="1" applyBorder="1" applyAlignment="1">
      <alignment horizontal="center" vertical="center" wrapText="1"/>
    </xf>
    <xf numFmtId="4" fontId="22" fillId="0" borderId="38" xfId="0" applyNumberFormat="1" applyFont="1" applyBorder="1" applyAlignment="1">
      <alignment horizontal="center" vertical="center" wrapText="1"/>
    </xf>
    <xf numFmtId="0" fontId="24" fillId="2" borderId="41" xfId="0" applyFont="1" applyFill="1" applyBorder="1" applyAlignment="1">
      <alignment vertical="center" wrapText="1"/>
    </xf>
    <xf numFmtId="0" fontId="23" fillId="2" borderId="39" xfId="0" applyFont="1" applyFill="1" applyBorder="1" applyAlignment="1">
      <alignment horizontal="center" vertical="center" wrapText="1"/>
    </xf>
    <xf numFmtId="0" fontId="22" fillId="2" borderId="40" xfId="0" applyFont="1" applyFill="1" applyBorder="1" applyAlignment="1">
      <alignment horizontal="justify" vertical="center" wrapText="1"/>
    </xf>
    <xf numFmtId="0" fontId="22" fillId="2" borderId="45" xfId="0" applyFont="1" applyFill="1" applyBorder="1" applyAlignment="1">
      <alignment horizontal="justify" vertical="center" wrapText="1"/>
    </xf>
    <xf numFmtId="0" fontId="25" fillId="0" borderId="51" xfId="0" applyFont="1" applyBorder="1" applyAlignment="1">
      <alignment horizontal="justify" vertical="center" wrapText="1"/>
    </xf>
    <xf numFmtId="0" fontId="22" fillId="0" borderId="51" xfId="0" applyFont="1" applyBorder="1" applyAlignment="1">
      <alignment vertical="center" wrapText="1"/>
    </xf>
    <xf numFmtId="0" fontId="22" fillId="10" borderId="46" xfId="0" applyFont="1" applyFill="1" applyBorder="1" applyAlignment="1">
      <alignment horizontal="center" vertical="center" wrapText="1"/>
    </xf>
    <xf numFmtId="0" fontId="25" fillId="0" borderId="47" xfId="0" applyFont="1" applyBorder="1" applyAlignment="1">
      <alignment horizontal="justify" vertical="center" wrapText="1"/>
    </xf>
    <xf numFmtId="4" fontId="22" fillId="0" borderId="47" xfId="0" applyNumberFormat="1" applyFont="1" applyBorder="1" applyAlignment="1">
      <alignment horizontal="center" vertical="center" wrapText="1"/>
    </xf>
    <xf numFmtId="0" fontId="22" fillId="0" borderId="49"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44" xfId="0" applyFont="1" applyBorder="1" applyAlignment="1">
      <alignment horizontal="justify" vertical="center" wrapText="1"/>
    </xf>
    <xf numFmtId="0" fontId="22" fillId="2" borderId="58" xfId="0" applyFont="1" applyFill="1" applyBorder="1" applyAlignment="1">
      <alignment horizontal="justify" vertical="center" wrapText="1"/>
    </xf>
    <xf numFmtId="4" fontId="24" fillId="2" borderId="58" xfId="0" applyNumberFormat="1" applyFont="1" applyFill="1" applyBorder="1" applyAlignment="1">
      <alignment horizontal="center" vertical="center" wrapText="1"/>
    </xf>
    <xf numFmtId="0" fontId="24" fillId="2" borderId="59" xfId="0" applyFont="1" applyFill="1" applyBorder="1" applyAlignment="1">
      <alignment vertical="center" wrapText="1"/>
    </xf>
    <xf numFmtId="0" fontId="22" fillId="2" borderId="0" xfId="0" applyFont="1" applyFill="1" applyAlignment="1">
      <alignment horizontal="justify" vertical="center" wrapText="1"/>
    </xf>
    <xf numFmtId="4" fontId="24" fillId="2" borderId="45" xfId="0" applyNumberFormat="1" applyFont="1" applyFill="1" applyBorder="1" applyAlignment="1">
      <alignment horizontal="center" vertical="center" wrapText="1"/>
    </xf>
    <xf numFmtId="0" fontId="24" fillId="2" borderId="56" xfId="0" applyFont="1" applyFill="1" applyBorder="1" applyAlignment="1">
      <alignment vertical="center" wrapText="1"/>
    </xf>
    <xf numFmtId="0" fontId="2" fillId="0" borderId="0" xfId="0" applyFont="1" applyAlignment="1">
      <alignment vertical="center"/>
    </xf>
    <xf numFmtId="0" fontId="7" fillId="0" borderId="0" xfId="1" applyFont="1" applyAlignment="1">
      <alignment horizontal="center" vertical="center"/>
    </xf>
    <xf numFmtId="4" fontId="19" fillId="0" borderId="10" xfId="0" applyNumberFormat="1" applyFont="1" applyBorder="1" applyAlignment="1">
      <alignment horizontal="center" vertical="center"/>
    </xf>
    <xf numFmtId="166" fontId="20" fillId="0" borderId="10" xfId="0" applyNumberFormat="1" applyFont="1" applyBorder="1" applyAlignment="1">
      <alignment horizontal="center" vertical="center"/>
    </xf>
    <xf numFmtId="0" fontId="0" fillId="0" borderId="0" xfId="0" applyAlignment="1">
      <alignment horizontal="center" vertical="center"/>
    </xf>
    <xf numFmtId="0" fontId="20" fillId="0" borderId="11" xfId="0" applyFont="1" applyBorder="1" applyAlignment="1">
      <alignment horizontal="center" vertical="center" wrapText="1"/>
    </xf>
    <xf numFmtId="0" fontId="20" fillId="0" borderId="13" xfId="0" applyFont="1" applyBorder="1" applyAlignment="1">
      <alignment horizontal="center" vertical="center"/>
    </xf>
    <xf numFmtId="0" fontId="20" fillId="0" borderId="13" xfId="0" applyFont="1" applyBorder="1" applyAlignment="1">
      <alignment horizontal="center" vertical="center" wrapText="1"/>
    </xf>
    <xf numFmtId="0" fontId="20" fillId="0" borderId="10" xfId="0" applyFont="1" applyBorder="1" applyAlignment="1">
      <alignment horizontal="center" vertical="center"/>
    </xf>
    <xf numFmtId="0" fontId="20" fillId="0" borderId="10" xfId="0" applyFont="1" applyBorder="1" applyAlignment="1">
      <alignment horizontal="center" vertical="center" wrapText="1"/>
    </xf>
    <xf numFmtId="166" fontId="19" fillId="0" borderId="10" xfId="0" applyNumberFormat="1"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4" fontId="20" fillId="0" borderId="11" xfId="0" applyNumberFormat="1" applyFont="1" applyBorder="1" applyAlignment="1">
      <alignment horizontal="center" vertical="center"/>
    </xf>
    <xf numFmtId="0" fontId="7" fillId="0" borderId="0" xfId="4" applyFont="1" applyAlignment="1">
      <alignment horizontal="left" vertical="top"/>
    </xf>
    <xf numFmtId="166" fontId="19" fillId="10" borderId="10" xfId="0" applyNumberFormat="1" applyFont="1" applyFill="1" applyBorder="1" applyAlignment="1">
      <alignment horizontal="center" vertical="center"/>
    </xf>
    <xf numFmtId="0" fontId="0" fillId="0" borderId="0" xfId="0" applyAlignment="1">
      <alignment vertical="center"/>
    </xf>
    <xf numFmtId="0" fontId="35" fillId="0" borderId="0" xfId="4" applyFont="1" applyAlignment="1">
      <alignment horizontal="left" vertical="center" indent="1"/>
    </xf>
    <xf numFmtId="166" fontId="32" fillId="0" borderId="10" xfId="0" applyNumberFormat="1" applyFont="1" applyBorder="1" applyAlignment="1">
      <alignment horizontal="center" vertical="center"/>
    </xf>
    <xf numFmtId="166" fontId="20" fillId="0" borderId="0" xfId="0" applyNumberFormat="1" applyFont="1" applyAlignment="1">
      <alignment horizontal="center"/>
    </xf>
    <xf numFmtId="0" fontId="0" fillId="0" borderId="0" xfId="0" applyAlignment="1">
      <alignment wrapText="1"/>
    </xf>
    <xf numFmtId="166" fontId="0" fillId="0" borderId="0" xfId="0" applyNumberFormat="1"/>
    <xf numFmtId="10" fontId="19" fillId="0" borderId="10" xfId="0" applyNumberFormat="1" applyFont="1" applyBorder="1" applyAlignment="1">
      <alignment horizontal="center"/>
    </xf>
    <xf numFmtId="166" fontId="19" fillId="0" borderId="0" xfId="0" applyNumberFormat="1" applyFont="1" applyAlignment="1">
      <alignment horizontal="center"/>
    </xf>
    <xf numFmtId="0" fontId="36" fillId="0" borderId="0" xfId="4" applyFont="1" applyAlignment="1">
      <alignment horizontal="left" vertical="center"/>
    </xf>
    <xf numFmtId="0" fontId="7" fillId="5" borderId="11" xfId="1" applyFont="1" applyFill="1" applyBorder="1" applyAlignment="1">
      <alignment horizontal="left" vertical="center"/>
    </xf>
    <xf numFmtId="0" fontId="7" fillId="5" borderId="12" xfId="1" applyFont="1" applyFill="1" applyBorder="1" applyAlignment="1">
      <alignment horizontal="left" vertical="center"/>
    </xf>
    <xf numFmtId="0" fontId="7" fillId="5" borderId="13" xfId="1" applyFont="1" applyFill="1" applyBorder="1" applyAlignment="1">
      <alignment horizontal="left" vertical="center"/>
    </xf>
    <xf numFmtId="0" fontId="2" fillId="0" borderId="11" xfId="1" applyFont="1" applyBorder="1" applyAlignment="1">
      <alignment vertical="center"/>
    </xf>
    <xf numFmtId="0" fontId="2" fillId="0" borderId="12" xfId="1" applyFont="1" applyBorder="1" applyAlignment="1">
      <alignment vertical="center"/>
    </xf>
    <xf numFmtId="0" fontId="2" fillId="0" borderId="10" xfId="1" applyFont="1" applyBorder="1" applyAlignment="1">
      <alignment vertical="center"/>
    </xf>
    <xf numFmtId="0" fontId="2" fillId="0" borderId="20" xfId="1" applyFont="1" applyBorder="1" applyAlignment="1">
      <alignment horizontal="left" vertical="center"/>
    </xf>
    <xf numFmtId="0" fontId="2" fillId="0" borderId="21" xfId="1" applyFont="1" applyBorder="1" applyAlignment="1">
      <alignment horizontal="left" vertical="center"/>
    </xf>
    <xf numFmtId="0" fontId="7" fillId="5" borderId="11" xfId="1" applyFont="1" applyFill="1" applyBorder="1" applyAlignment="1">
      <alignment horizontal="left" vertical="center" wrapText="1"/>
    </xf>
    <xf numFmtId="0" fontId="2" fillId="0" borderId="20" xfId="1" applyFont="1" applyBorder="1" applyAlignment="1">
      <alignment vertical="center"/>
    </xf>
    <xf numFmtId="0" fontId="2" fillId="0" borderId="21" xfId="1" applyFont="1" applyBorder="1" applyAlignment="1">
      <alignment vertical="center"/>
    </xf>
    <xf numFmtId="0" fontId="7" fillId="6" borderId="11" xfId="1" applyFont="1" applyFill="1" applyBorder="1" applyAlignment="1">
      <alignment horizontal="left" vertical="center" wrapText="1"/>
    </xf>
    <xf numFmtId="0" fontId="7" fillId="6" borderId="12" xfId="1" applyFont="1" applyFill="1" applyBorder="1" applyAlignment="1">
      <alignment horizontal="left" vertical="center" wrapText="1"/>
    </xf>
    <xf numFmtId="0" fontId="7" fillId="6" borderId="13" xfId="1" applyFont="1" applyFill="1" applyBorder="1" applyAlignment="1">
      <alignment horizontal="left" vertical="center" wrapText="1"/>
    </xf>
    <xf numFmtId="0" fontId="7" fillId="7" borderId="11" xfId="1" applyFont="1" applyFill="1" applyBorder="1" applyAlignment="1">
      <alignment horizontal="left" vertical="center" wrapText="1"/>
    </xf>
    <xf numFmtId="0" fontId="7" fillId="7" borderId="12" xfId="1" applyFont="1" applyFill="1" applyBorder="1" applyAlignment="1">
      <alignment horizontal="left" vertical="center"/>
    </xf>
    <xf numFmtId="0" fontId="7" fillId="7" borderId="13" xfId="1" applyFont="1" applyFill="1" applyBorder="1" applyAlignment="1">
      <alignment horizontal="left" vertical="center"/>
    </xf>
    <xf numFmtId="0" fontId="4" fillId="3" borderId="0" xfId="1" applyFont="1" applyFill="1" applyAlignment="1">
      <alignment horizontal="right" vertical="top" wrapText="1"/>
    </xf>
    <xf numFmtId="0" fontId="6" fillId="0" borderId="0" xfId="1" applyFont="1" applyAlignment="1">
      <alignment horizontal="left" vertical="center"/>
    </xf>
    <xf numFmtId="0" fontId="7" fillId="0" borderId="0" xfId="1" applyFont="1" applyAlignment="1">
      <alignment horizontal="left" vertical="center"/>
    </xf>
    <xf numFmtId="0" fontId="7" fillId="4" borderId="11" xfId="1" applyFont="1" applyFill="1" applyBorder="1" applyAlignment="1" applyProtection="1">
      <alignment horizontal="left" vertical="center"/>
      <protection locked="0"/>
    </xf>
    <xf numFmtId="0" fontId="7" fillId="4" borderId="12" xfId="1" applyFont="1" applyFill="1" applyBorder="1" applyAlignment="1" applyProtection="1">
      <alignment horizontal="left" vertical="center"/>
      <protection locked="0"/>
    </xf>
    <xf numFmtId="0" fontId="7" fillId="4" borderId="13" xfId="1" applyFont="1" applyFill="1" applyBorder="1" applyAlignment="1" applyProtection="1">
      <alignment horizontal="left" vertical="center"/>
      <protection locked="0"/>
    </xf>
    <xf numFmtId="0" fontId="7" fillId="5" borderId="11" xfId="1" applyFont="1" applyFill="1" applyBorder="1" applyAlignment="1">
      <alignment horizontal="center" vertical="center" wrapText="1"/>
    </xf>
    <xf numFmtId="0" fontId="7" fillId="5" borderId="12" xfId="1" applyFont="1" applyFill="1" applyBorder="1" applyAlignment="1">
      <alignment horizontal="center" vertical="center" wrapText="1"/>
    </xf>
    <xf numFmtId="0" fontId="7" fillId="5" borderId="13" xfId="1" applyFont="1" applyFill="1" applyBorder="1" applyAlignment="1">
      <alignment horizontal="center" vertical="center" wrapText="1"/>
    </xf>
    <xf numFmtId="0" fontId="4" fillId="4" borderId="11" xfId="0" applyFont="1" applyFill="1" applyBorder="1" applyAlignment="1">
      <alignment horizontal="center" vertical="center"/>
    </xf>
    <xf numFmtId="0" fontId="4" fillId="4" borderId="13" xfId="0" applyFont="1" applyFill="1" applyBorder="1" applyAlignment="1">
      <alignment horizontal="center" vertical="center"/>
    </xf>
    <xf numFmtId="0" fontId="4" fillId="0" borderId="0" xfId="1" applyFont="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2" fillId="0" borderId="24" xfId="0" applyFont="1" applyBorder="1" applyAlignment="1">
      <alignment horizontal="left" vertical="top"/>
    </xf>
    <xf numFmtId="0" fontId="4" fillId="12" borderId="11" xfId="1" applyFont="1" applyFill="1" applyBorder="1" applyAlignment="1">
      <alignment horizontal="center" vertical="center"/>
    </xf>
    <xf numFmtId="0" fontId="4" fillId="12" borderId="13" xfId="1" applyFont="1" applyFill="1" applyBorder="1" applyAlignment="1">
      <alignment horizontal="center" vertical="center"/>
    </xf>
    <xf numFmtId="0" fontId="4" fillId="11" borderId="11" xfId="1" applyFont="1" applyFill="1" applyBorder="1" applyAlignment="1">
      <alignment horizontal="center" vertical="center"/>
    </xf>
    <xf numFmtId="0" fontId="4" fillId="11" borderId="13" xfId="1" applyFont="1" applyFill="1" applyBorder="1" applyAlignment="1">
      <alignment horizontal="center" vertical="center"/>
    </xf>
    <xf numFmtId="0" fontId="31" fillId="4" borderId="11" xfId="0" applyFont="1" applyFill="1" applyBorder="1" applyAlignment="1">
      <alignment horizontal="center" vertical="center"/>
    </xf>
    <xf numFmtId="0" fontId="31" fillId="4" borderId="13" xfId="0" applyFont="1" applyFill="1" applyBorder="1" applyAlignment="1">
      <alignment horizontal="center" vertical="center"/>
    </xf>
    <xf numFmtId="0" fontId="31" fillId="12" borderId="11" xfId="1" applyFont="1" applyFill="1" applyBorder="1" applyAlignment="1">
      <alignment horizontal="center" vertical="center"/>
    </xf>
    <xf numFmtId="0" fontId="31" fillId="12" borderId="13" xfId="1" applyFont="1" applyFill="1" applyBorder="1" applyAlignment="1">
      <alignment horizontal="center" vertical="center"/>
    </xf>
    <xf numFmtId="0" fontId="31" fillId="11" borderId="11" xfId="1" applyFont="1" applyFill="1" applyBorder="1" applyAlignment="1">
      <alignment horizontal="center" vertical="center"/>
    </xf>
    <xf numFmtId="0" fontId="31" fillId="11" borderId="13" xfId="1" applyFont="1" applyFill="1" applyBorder="1" applyAlignment="1">
      <alignment horizontal="center" vertical="center"/>
    </xf>
    <xf numFmtId="0" fontId="44" fillId="0" borderId="0" xfId="4" applyFont="1" applyAlignment="1">
      <alignment horizontal="left" vertical="top" wrapText="1"/>
    </xf>
    <xf numFmtId="0" fontId="44" fillId="0" borderId="24" xfId="4" applyFont="1" applyBorder="1" applyAlignment="1">
      <alignment horizontal="left" vertical="top" wrapText="1"/>
    </xf>
    <xf numFmtId="0" fontId="35" fillId="0" borderId="0" xfId="4" applyFont="1" applyAlignment="1">
      <alignment horizontal="left" vertical="top" wrapText="1" indent="3"/>
    </xf>
    <xf numFmtId="0" fontId="2" fillId="0" borderId="0" xfId="4" applyFont="1" applyAlignment="1">
      <alignment horizontal="left" vertical="top" wrapText="1" indent="3"/>
    </xf>
    <xf numFmtId="0" fontId="2" fillId="0" borderId="24" xfId="4" applyFont="1" applyBorder="1" applyAlignment="1">
      <alignment horizontal="left" vertical="top" wrapText="1" indent="3"/>
    </xf>
    <xf numFmtId="0" fontId="2" fillId="0" borderId="0" xfId="4" applyFont="1" applyAlignment="1">
      <alignment horizontal="left" vertical="top" wrapText="1"/>
    </xf>
    <xf numFmtId="0" fontId="2" fillId="0" borderId="24" xfId="4" applyFont="1" applyBorder="1" applyAlignment="1">
      <alignment horizontal="left" vertical="top" wrapText="1"/>
    </xf>
    <xf numFmtId="0" fontId="27" fillId="0" borderId="0" xfId="4" applyFont="1" applyAlignment="1">
      <alignment horizontal="left" vertical="top" wrapText="1"/>
    </xf>
    <xf numFmtId="0" fontId="2" fillId="0" borderId="0" xfId="4" applyFont="1" applyAlignment="1">
      <alignment horizontal="left" vertical="center" wrapText="1"/>
    </xf>
    <xf numFmtId="0" fontId="2" fillId="0" borderId="52" xfId="4" applyFont="1" applyBorder="1" applyAlignment="1">
      <alignment horizontal="left" vertical="center" wrapText="1"/>
    </xf>
    <xf numFmtId="0" fontId="2" fillId="0" borderId="0" xfId="4" applyFont="1" applyAlignment="1">
      <alignment horizontal="left" vertical="center"/>
    </xf>
    <xf numFmtId="0" fontId="2" fillId="0" borderId="52" xfId="4" applyFont="1" applyBorder="1" applyAlignment="1">
      <alignment horizontal="left" vertical="center"/>
    </xf>
    <xf numFmtId="0" fontId="2" fillId="0" borderId="52" xfId="4" applyFont="1" applyBorder="1" applyAlignment="1">
      <alignment horizontal="left" vertical="top" wrapText="1"/>
    </xf>
    <xf numFmtId="0" fontId="27" fillId="0" borderId="0" xfId="4" applyFont="1" applyAlignment="1">
      <alignment horizontal="left" vertical="center" wrapText="1"/>
    </xf>
    <xf numFmtId="0" fontId="27" fillId="0" borderId="52" xfId="4" applyFont="1" applyBorder="1" applyAlignment="1">
      <alignment horizontal="left" vertical="center" wrapText="1"/>
    </xf>
    <xf numFmtId="0" fontId="44" fillId="0" borderId="52" xfId="4" applyFont="1" applyBorder="1" applyAlignment="1">
      <alignment horizontal="left" vertical="top" wrapText="1"/>
    </xf>
    <xf numFmtId="0" fontId="44" fillId="0" borderId="0" xfId="4" applyFont="1" applyAlignment="1">
      <alignment horizontal="left" vertical="center" wrapText="1"/>
    </xf>
    <xf numFmtId="0" fontId="44" fillId="0" borderId="52" xfId="4" applyFont="1" applyBorder="1" applyAlignment="1">
      <alignment horizontal="left" vertical="center" wrapText="1"/>
    </xf>
    <xf numFmtId="0" fontId="44" fillId="0" borderId="0" xfId="4" applyFont="1" applyAlignment="1">
      <alignment horizontal="left" vertical="top"/>
    </xf>
    <xf numFmtId="0" fontId="5" fillId="3" borderId="0" xfId="1" applyFont="1" applyFill="1" applyAlignment="1">
      <alignment horizontal="right" vertical="center" wrapText="1"/>
    </xf>
    <xf numFmtId="0" fontId="4" fillId="3" borderId="0" xfId="1" applyFont="1" applyFill="1" applyAlignment="1">
      <alignment horizontal="right" vertical="center" wrapText="1"/>
    </xf>
    <xf numFmtId="0" fontId="22" fillId="0" borderId="42"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36" xfId="0" applyFont="1" applyBorder="1" applyAlignment="1">
      <alignment horizontal="center" vertical="center" wrapText="1"/>
    </xf>
    <xf numFmtId="0" fontId="23" fillId="10" borderId="42" xfId="0" applyFont="1" applyFill="1" applyBorder="1" applyAlignment="1" applyProtection="1">
      <alignment horizontal="center" vertical="center" wrapText="1"/>
      <protection locked="0"/>
    </xf>
    <xf numFmtId="0" fontId="23" fillId="10" borderId="43" xfId="0" applyFont="1" applyFill="1" applyBorder="1" applyAlignment="1" applyProtection="1">
      <alignment horizontal="center" vertical="center" wrapText="1"/>
      <protection locked="0"/>
    </xf>
    <xf numFmtId="0" fontId="23" fillId="10" borderId="36" xfId="0" applyFont="1" applyFill="1" applyBorder="1" applyAlignment="1" applyProtection="1">
      <alignment horizontal="center" vertical="center" wrapText="1"/>
      <protection locked="0"/>
    </xf>
    <xf numFmtId="4" fontId="22" fillId="0" borderId="42" xfId="0" applyNumberFormat="1" applyFont="1" applyBorder="1" applyAlignment="1">
      <alignment horizontal="center" vertical="center" wrapText="1"/>
    </xf>
    <xf numFmtId="4" fontId="22" fillId="0" borderId="36" xfId="0" applyNumberFormat="1" applyFont="1" applyBorder="1" applyAlignment="1">
      <alignment horizontal="center" vertical="center" wrapText="1"/>
    </xf>
    <xf numFmtId="0" fontId="22" fillId="0" borderId="33" xfId="0" applyFont="1" applyBorder="1" applyAlignment="1">
      <alignment horizontal="justify" vertical="center" wrapText="1"/>
    </xf>
    <xf numFmtId="0" fontId="22" fillId="0" borderId="36" xfId="0" applyFont="1" applyBorder="1" applyAlignment="1">
      <alignment horizontal="justify" vertical="center" wrapText="1"/>
    </xf>
    <xf numFmtId="0" fontId="22" fillId="0" borderId="34" xfId="0" applyFont="1" applyBorder="1" applyAlignment="1">
      <alignment horizontal="justify" vertical="center" wrapText="1"/>
    </xf>
    <xf numFmtId="0" fontId="22" fillId="0" borderId="35" xfId="0" applyFont="1" applyBorder="1" applyAlignment="1">
      <alignment horizontal="justify" vertical="center" wrapText="1"/>
    </xf>
    <xf numFmtId="0" fontId="22" fillId="0" borderId="37" xfId="0" applyFont="1" applyBorder="1" applyAlignment="1">
      <alignment horizontal="justify" vertical="center" wrapText="1"/>
    </xf>
    <xf numFmtId="0" fontId="22" fillId="0" borderId="38" xfId="0" applyFont="1" applyBorder="1" applyAlignment="1">
      <alignment horizontal="justify" vertical="center" wrapText="1"/>
    </xf>
    <xf numFmtId="0" fontId="22" fillId="0" borderId="33" xfId="0" applyFont="1" applyBorder="1" applyAlignment="1">
      <alignment horizontal="center" vertical="center" wrapText="1"/>
    </xf>
    <xf numFmtId="0" fontId="22" fillId="10" borderId="42" xfId="0" applyFont="1" applyFill="1" applyBorder="1" applyAlignment="1" applyProtection="1">
      <alignment horizontal="center" vertical="center" wrapText="1"/>
      <protection locked="0"/>
    </xf>
    <xf numFmtId="0" fontId="22" fillId="10" borderId="36" xfId="0" applyFont="1" applyFill="1" applyBorder="1" applyAlignment="1" applyProtection="1">
      <alignment horizontal="center" vertical="center" wrapText="1"/>
      <protection locked="0"/>
    </xf>
    <xf numFmtId="4" fontId="22" fillId="0" borderId="43" xfId="0" applyNumberFormat="1" applyFont="1" applyBorder="1" applyAlignment="1">
      <alignment horizontal="center" vertical="center" wrapText="1"/>
    </xf>
    <xf numFmtId="0" fontId="22" fillId="0" borderId="34"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18" fillId="0" borderId="53" xfId="0" applyFont="1" applyBorder="1" applyAlignment="1">
      <alignment horizontal="left" wrapText="1"/>
    </xf>
    <xf numFmtId="0" fontId="18" fillId="0" borderId="53" xfId="0" applyFont="1" applyBorder="1" applyAlignment="1">
      <alignment horizontal="left"/>
    </xf>
    <xf numFmtId="0" fontId="24" fillId="2" borderId="40"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4" fillId="2" borderId="40" xfId="0" applyFont="1" applyFill="1" applyBorder="1" applyAlignment="1">
      <alignment horizontal="left" vertical="center"/>
    </xf>
    <xf numFmtId="0" fontId="24" fillId="2" borderId="41" xfId="0" applyFont="1" applyFill="1" applyBorder="1" applyAlignment="1">
      <alignment horizontal="left" vertical="center"/>
    </xf>
    <xf numFmtId="0" fontId="40" fillId="0" borderId="0" xfId="0" applyFont="1" applyAlignment="1">
      <alignment horizontal="left" wrapText="1"/>
    </xf>
    <xf numFmtId="0" fontId="40" fillId="0" borderId="0" xfId="0" applyFont="1" applyAlignment="1">
      <alignment horizontal="left"/>
    </xf>
    <xf numFmtId="0" fontId="24" fillId="2" borderId="57" xfId="0" applyFont="1" applyFill="1" applyBorder="1" applyAlignment="1">
      <alignment horizontal="left" vertical="center" wrapText="1"/>
    </xf>
    <xf numFmtId="0" fontId="24" fillId="2" borderId="58" xfId="0" applyFont="1" applyFill="1" applyBorder="1" applyAlignment="1">
      <alignment horizontal="left" vertical="center"/>
    </xf>
    <xf numFmtId="0" fontId="40" fillId="0" borderId="54" xfId="0" applyFont="1" applyBorder="1" applyAlignment="1">
      <alignment horizontal="left" wrapText="1"/>
    </xf>
    <xf numFmtId="0" fontId="40" fillId="0" borderId="54" xfId="0" applyFont="1" applyBorder="1" applyAlignment="1">
      <alignment horizontal="left"/>
    </xf>
    <xf numFmtId="0" fontId="22" fillId="10" borderId="43" xfId="0" applyFont="1" applyFill="1" applyBorder="1" applyAlignment="1" applyProtection="1">
      <alignment horizontal="center" vertical="center" wrapText="1"/>
      <protection locked="0"/>
    </xf>
    <xf numFmtId="0" fontId="24" fillId="2" borderId="55" xfId="0" applyFont="1" applyFill="1" applyBorder="1" applyAlignment="1">
      <alignment horizontal="left" vertical="center" wrapText="1"/>
    </xf>
    <xf numFmtId="0" fontId="24" fillId="2" borderId="45" xfId="0" applyFont="1" applyFill="1" applyBorder="1" applyAlignment="1">
      <alignment horizontal="left" vertic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19" fillId="10" borderId="11" xfId="0" applyFont="1" applyFill="1" applyBorder="1" applyAlignment="1" applyProtection="1">
      <alignment horizontal="center" vertical="center"/>
      <protection locked="0"/>
    </xf>
    <xf numFmtId="0" fontId="19" fillId="10" borderId="13" xfId="0" applyFont="1" applyFill="1" applyBorder="1" applyAlignment="1" applyProtection="1">
      <alignment horizontal="center" vertical="center"/>
      <protection locked="0"/>
    </xf>
    <xf numFmtId="0" fontId="20" fillId="0" borderId="11" xfId="0" applyFont="1" applyBorder="1" applyAlignment="1">
      <alignment horizontal="center" vertical="center" wrapText="1"/>
    </xf>
    <xf numFmtId="0" fontId="20" fillId="0" borderId="13" xfId="0" applyFont="1" applyBorder="1" applyAlignment="1">
      <alignment horizontal="center" vertical="center"/>
    </xf>
    <xf numFmtId="0" fontId="44" fillId="0" borderId="15" xfId="1" applyFont="1" applyBorder="1" applyAlignment="1">
      <alignment horizontal="center" vertical="center" wrapText="1"/>
    </xf>
    <xf numFmtId="0" fontId="44" fillId="0" borderId="50" xfId="1" applyFont="1" applyBorder="1" applyAlignment="1">
      <alignment horizontal="center" vertical="center" wrapText="1"/>
    </xf>
    <xf numFmtId="0" fontId="44" fillId="0" borderId="9" xfId="1" applyFont="1" applyBorder="1" applyAlignment="1">
      <alignment horizontal="center" vertical="center" wrapText="1"/>
    </xf>
    <xf numFmtId="0" fontId="44" fillId="0" borderId="0" xfId="1" applyFont="1" applyAlignment="1">
      <alignment horizontal="left" vertical="center" wrapText="1"/>
    </xf>
    <xf numFmtId="0" fontId="2" fillId="4" borderId="14" xfId="1" applyFont="1" applyFill="1" applyBorder="1" applyAlignment="1" applyProtection="1">
      <alignment horizontal="left" vertical="top" wrapText="1"/>
      <protection locked="0"/>
    </xf>
    <xf numFmtId="0" fontId="2" fillId="4" borderId="25" xfId="1" applyFont="1" applyFill="1" applyBorder="1" applyAlignment="1" applyProtection="1">
      <alignment horizontal="left" vertical="top"/>
      <protection locked="0"/>
    </xf>
    <xf numFmtId="0" fontId="2" fillId="4" borderId="23" xfId="1" applyFont="1" applyFill="1" applyBorder="1" applyAlignment="1" applyProtection="1">
      <alignment horizontal="left" vertical="top"/>
      <protection locked="0"/>
    </xf>
    <xf numFmtId="0" fontId="2" fillId="4" borderId="16" xfId="1" applyFont="1" applyFill="1" applyBorder="1" applyAlignment="1" applyProtection="1">
      <alignment horizontal="left" vertical="top"/>
      <protection locked="0"/>
    </xf>
    <xf numFmtId="0" fontId="2" fillId="4" borderId="0" xfId="1" applyFont="1" applyFill="1" applyAlignment="1" applyProtection="1">
      <alignment horizontal="left" vertical="top"/>
      <protection locked="0"/>
    </xf>
    <xf numFmtId="0" fontId="2" fillId="4" borderId="24" xfId="1" applyFont="1" applyFill="1" applyBorder="1" applyAlignment="1" applyProtection="1">
      <alignment horizontal="left" vertical="top"/>
      <protection locked="0"/>
    </xf>
    <xf numFmtId="0" fontId="2" fillId="4" borderId="20" xfId="1" applyFont="1" applyFill="1" applyBorder="1" applyAlignment="1" applyProtection="1">
      <alignment horizontal="left" vertical="top"/>
      <protection locked="0"/>
    </xf>
    <xf numFmtId="0" fontId="2" fillId="4" borderId="21" xfId="1" applyFont="1" applyFill="1" applyBorder="1" applyAlignment="1" applyProtection="1">
      <alignment horizontal="left" vertical="top"/>
      <protection locked="0"/>
    </xf>
    <xf numFmtId="0" fontId="2" fillId="4" borderId="22" xfId="1" applyFont="1" applyFill="1" applyBorder="1" applyAlignment="1" applyProtection="1">
      <alignment horizontal="left" vertical="top"/>
      <protection locked="0"/>
    </xf>
    <xf numFmtId="0" fontId="44" fillId="0" borderId="14" xfId="1" applyFont="1" applyBorder="1" applyAlignment="1">
      <alignment horizontal="center" vertical="center" wrapText="1"/>
    </xf>
    <xf numFmtId="0" fontId="44" fillId="0" borderId="16" xfId="1" applyFont="1" applyBorder="1" applyAlignment="1">
      <alignment horizontal="center" vertical="center" wrapText="1"/>
    </xf>
    <xf numFmtId="0" fontId="44" fillId="0" borderId="20" xfId="1" applyFont="1" applyBorder="1" applyAlignment="1">
      <alignment horizontal="center" vertical="center" wrapText="1"/>
    </xf>
    <xf numFmtId="0" fontId="2" fillId="0" borderId="21" xfId="4" applyFont="1" applyBorder="1" applyAlignment="1">
      <alignment horizontal="left" vertical="center" wrapText="1"/>
    </xf>
    <xf numFmtId="0" fontId="2" fillId="0" borderId="24" xfId="4" applyFont="1" applyBorder="1" applyAlignment="1">
      <alignment horizontal="left" vertical="center" wrapText="1"/>
    </xf>
    <xf numFmtId="0" fontId="2" fillId="0" borderId="24" xfId="4" applyFont="1" applyBorder="1" applyAlignment="1">
      <alignment horizontal="left" vertical="center"/>
    </xf>
    <xf numFmtId="0" fontId="7" fillId="0" borderId="0" xfId="4" applyFont="1" applyAlignment="1">
      <alignment horizontal="left" vertical="center" wrapText="1"/>
    </xf>
    <xf numFmtId="0" fontId="7" fillId="0" borderId="0" xfId="4" applyFont="1" applyAlignment="1">
      <alignment horizontal="left" vertical="center"/>
    </xf>
    <xf numFmtId="0" fontId="35" fillId="0" borderId="0" xfId="4" applyFont="1" applyAlignment="1">
      <alignment horizontal="left" vertical="center" wrapText="1"/>
    </xf>
    <xf numFmtId="0" fontId="35" fillId="0" borderId="0" xfId="4" applyFont="1" applyAlignment="1">
      <alignment horizontal="left" vertical="center"/>
    </xf>
    <xf numFmtId="0" fontId="35" fillId="0" borderId="24" xfId="4" applyFont="1" applyBorder="1" applyAlignment="1">
      <alignment horizontal="left" vertical="center"/>
    </xf>
    <xf numFmtId="14" fontId="13" fillId="0" borderId="27" xfId="1" applyNumberFormat="1" applyFont="1" applyBorder="1"/>
    <xf numFmtId="0" fontId="1" fillId="0" borderId="27" xfId="1" applyBorder="1"/>
  </cellXfs>
  <cellStyles count="6">
    <cellStyle name="Lien hypertexte" xfId="5" builtinId="8"/>
    <cellStyle name="Milliers 2" xfId="3" xr:uid="{C64DABD0-F6B4-4877-BAE4-B37B07D8CC49}"/>
    <cellStyle name="Normal" xfId="0" builtinId="0"/>
    <cellStyle name="Normal 2" xfId="1" xr:uid="{99FC2660-C93A-43C6-BFC6-3A7C7D9A1219}"/>
    <cellStyle name="Normal 3" xfId="2" xr:uid="{4BB90CA5-3C47-4801-8F5F-C6C7EC1096B7}"/>
    <cellStyle name="Standard 2" xfId="4" xr:uid="{3B481954-C541-4FDF-9BE4-5692367616B4}"/>
  </cellStyles>
  <dxfs count="16">
    <dxf>
      <fill>
        <patternFill>
          <bgColor theme="9" tint="0.79998168889431442"/>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tint="-0.14996795556505021"/>
        </patternFill>
      </fill>
    </dxf>
  </dxfs>
  <tableStyles count="0" defaultTableStyle="TableStyleMedium2" defaultPivotStyle="PivotStyleLight16"/>
  <colors>
    <mruColors>
      <color rgb="FFE4DFEC"/>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534035</xdr:colOff>
      <xdr:row>4</xdr:row>
      <xdr:rowOff>57785</xdr:rowOff>
    </xdr:to>
    <xdr:pic>
      <xdr:nvPicPr>
        <xdr:cNvPr id="2" name="Image 1">
          <a:extLst>
            <a:ext uri="{FF2B5EF4-FFF2-40B4-BE49-F238E27FC236}">
              <a16:creationId xmlns:a16="http://schemas.microsoft.com/office/drawing/2014/main" id="{3FA240EB-D333-401E-A103-288386083D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44880" cy="791845"/>
        </a:xfrm>
        <a:prstGeom prst="rect">
          <a:avLst/>
        </a:prstGeom>
        <a:noFill/>
      </xdr:spPr>
    </xdr:pic>
    <xdr:clientData/>
  </xdr:twoCellAnchor>
  <xdr:twoCellAnchor editAs="oneCell">
    <xdr:from>
      <xdr:col>12</xdr:col>
      <xdr:colOff>1</xdr:colOff>
      <xdr:row>8</xdr:row>
      <xdr:rowOff>2138796</xdr:rowOff>
    </xdr:from>
    <xdr:to>
      <xdr:col>12</xdr:col>
      <xdr:colOff>278131</xdr:colOff>
      <xdr:row>9</xdr:row>
      <xdr:rowOff>251922</xdr:rowOff>
    </xdr:to>
    <xdr:pic>
      <xdr:nvPicPr>
        <xdr:cNvPr id="3" name="Grafik 2" descr="Ein Bild, das Entwurf, Küchenutensilien enthält.&#10;&#10;KI-generierte Inhalte können fehlerhaft sein.">
          <a:extLst>
            <a:ext uri="{FF2B5EF4-FFF2-40B4-BE49-F238E27FC236}">
              <a16:creationId xmlns:a16="http://schemas.microsoft.com/office/drawing/2014/main" id="{4707D532-88A2-6CB9-F5E4-0AA9F96F0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25887" y="3662796"/>
          <a:ext cx="278130" cy="259715"/>
        </a:xfrm>
        <a:prstGeom prst="rect">
          <a:avLst/>
        </a:prstGeom>
      </xdr:spPr>
    </xdr:pic>
    <xdr:clientData/>
  </xdr:twoCellAnchor>
  <xdr:twoCellAnchor editAs="oneCell">
    <xdr:from>
      <xdr:col>0</xdr:col>
      <xdr:colOff>0</xdr:colOff>
      <xdr:row>9</xdr:row>
      <xdr:rowOff>0</xdr:rowOff>
    </xdr:from>
    <xdr:to>
      <xdr:col>0</xdr:col>
      <xdr:colOff>278130</xdr:colOff>
      <xdr:row>9</xdr:row>
      <xdr:rowOff>259715</xdr:rowOff>
    </xdr:to>
    <xdr:pic>
      <xdr:nvPicPr>
        <xdr:cNvPr id="4" name="Grafik 3" descr="Ein Bild, das Entwurf, Küchenutensilien enthält.&#10;&#10;KI-generierte Inhalte können fehlerhaft sein.">
          <a:extLst>
            <a:ext uri="{FF2B5EF4-FFF2-40B4-BE49-F238E27FC236}">
              <a16:creationId xmlns:a16="http://schemas.microsoft.com/office/drawing/2014/main" id="{DBFB85B5-F0CF-40A4-A04E-A5E16B3C31B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680114"/>
          <a:ext cx="278130" cy="259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213360</xdr:colOff>
      <xdr:row>3</xdr:row>
      <xdr:rowOff>60325</xdr:rowOff>
    </xdr:to>
    <xdr:pic>
      <xdr:nvPicPr>
        <xdr:cNvPr id="2" name="Image 1">
          <a:extLst>
            <a:ext uri="{FF2B5EF4-FFF2-40B4-BE49-F238E27FC236}">
              <a16:creationId xmlns:a16="http://schemas.microsoft.com/office/drawing/2014/main" id="{CE329A0F-D274-4E81-81EF-3E3457778C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39800" cy="79946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87630</xdr:colOff>
      <xdr:row>3</xdr:row>
      <xdr:rowOff>60325</xdr:rowOff>
    </xdr:to>
    <xdr:pic>
      <xdr:nvPicPr>
        <xdr:cNvPr id="3" name="Image 1">
          <a:extLst>
            <a:ext uri="{FF2B5EF4-FFF2-40B4-BE49-F238E27FC236}">
              <a16:creationId xmlns:a16="http://schemas.microsoft.com/office/drawing/2014/main" id="{D2DE8A75-C62E-461F-910E-49318BAED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39800" cy="79946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678526</xdr:colOff>
      <xdr:row>3</xdr:row>
      <xdr:rowOff>69801</xdr:rowOff>
    </xdr:to>
    <xdr:pic>
      <xdr:nvPicPr>
        <xdr:cNvPr id="3" name="Image 1">
          <a:extLst>
            <a:ext uri="{FF2B5EF4-FFF2-40B4-BE49-F238E27FC236}">
              <a16:creationId xmlns:a16="http://schemas.microsoft.com/office/drawing/2014/main" id="{59F77DB0-6F7B-C833-CAF2-4F8579ED83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35990" cy="79565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3_EMS/Budgets_EMS/2026/Types_Budget_2026/Fran&#231;ais/Budget%20soins%20et%20accompagnement_2026.xls" TargetMode="External"/><Relationship Id="rId2" Type="http://schemas.openxmlformats.org/officeDocument/2006/relationships/externalLinkPath" Target="file:///L:\6_SLD\3_EMS\Budgets_EMS\2026\Types_Budget_2026\Fran&#231;ais\Budget%20soins%20et%20accompagnement_2026.xls" TargetMode="External"/><Relationship Id="rId1" Type="http://schemas.openxmlformats.org/officeDocument/2006/relationships/externalLinkPath" Target="/6_SLD/3_EMS/Budgets_EMS/2026/Types_Budget_2026/Fran&#231;ais/Budget%20soins%20et%20accompagnement_2026.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3_EMS/Correctifs_EMS/Correctif_2025/Types_Correctif%202025/Fran&#231;ais/20260217_2025_Correctif%20des%20comptes_intern.xlsm" TargetMode="External"/><Relationship Id="rId2" Type="http://schemas.openxmlformats.org/officeDocument/2006/relationships/externalLinkPath" Target="file:///L:\6_SLD\3_EMS\Correctifs_EMS\Correctif_2025\Types_Correctif%202025\Fran&#231;ais\20260217_2025_Correctif%20des%20comptes_intern.xlsm" TargetMode="External"/><Relationship Id="rId1" Type="http://schemas.openxmlformats.org/officeDocument/2006/relationships/externalLinkPath" Target="/6_SLD/3_EMS/Correctifs_EMS/Correctif_2025/Types_Correctif%202025/Fran&#231;ais/20260217_2025_Correctif%20des%20comptes_intern.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2_EMS/3_EMS_Budgets%20et%20correctifs%20des%20comptes/Types_Correctif%202022-Budget%202024/Fran&#231;ais/Correctif%20des%20comptes%202022_intern.xlsm" TargetMode="External"/><Relationship Id="rId1" Type="http://schemas.openxmlformats.org/officeDocument/2006/relationships/externalLinkPath" Target="/2_EMS/3_EMS_Budgets%20et%20correctifs%20des%20comptes/Types_Correctif%202022-Budget%202024/Fran&#231;ais/Correctif%20des%20comptes%202022_inter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 Dotation2026"/>
      <sheetName val="B ListeSalaires2026"/>
      <sheetName val="C Répartitiontâchesparfonction"/>
      <sheetName val="D Budget2026"/>
      <sheetName val="E. Récapitulatif2024"/>
      <sheetName val="Echelle 01.01.2025"/>
      <sheetName val="Rapport sur la compatibilité"/>
    </sheetNames>
    <sheetDataSet>
      <sheetData sheetId="0"/>
      <sheetData sheetId="1" refreshError="1"/>
      <sheetData sheetId="2">
        <row r="14">
          <cell r="A14" t="str">
            <v>Inf. dipl. (anc. Inf. I)</v>
          </cell>
        </row>
        <row r="15">
          <cell r="A15" t="str">
            <v>Inf. dipl. étranger</v>
          </cell>
        </row>
        <row r="16">
          <cell r="A16" t="str">
            <v>Inf. HES</v>
          </cell>
        </row>
        <row r="17">
          <cell r="A17" t="str">
            <v>Inf. niv I</v>
          </cell>
        </row>
        <row r="18">
          <cell r="A18" t="str">
            <v>Inf. niv II</v>
          </cell>
        </row>
        <row r="19">
          <cell r="A19" t="str">
            <v>Inf. spécialisé/e</v>
          </cell>
        </row>
        <row r="20">
          <cell r="A20" t="str">
            <v>ICUS avec formation</v>
          </cell>
        </row>
        <row r="21">
          <cell r="A21" t="str">
            <v>ICUS sans formation</v>
          </cell>
        </row>
        <row r="22">
          <cell r="A22" t="str">
            <v>Inf. resp. formation</v>
          </cell>
        </row>
        <row r="23">
          <cell r="A23" t="str">
            <v>Infirmier/ère-chef/fe avec form.</v>
          </cell>
        </row>
        <row r="24">
          <cell r="A24" t="str">
            <v>Infirmier/ère-chef/fe sans form.</v>
          </cell>
        </row>
        <row r="25">
          <cell r="A25" t="str">
            <v>Infirmier/ère-chef/fe adj. avec form.</v>
          </cell>
        </row>
        <row r="26">
          <cell r="A26" t="str">
            <v>Infirmier/ère-chef/fe adj. sans form.</v>
          </cell>
        </row>
        <row r="27">
          <cell r="A27" t="str">
            <v>Anim. form. sociale HES</v>
          </cell>
        </row>
        <row r="29">
          <cell r="A29" t="str">
            <v>ASE</v>
          </cell>
        </row>
        <row r="30">
          <cell r="A30" t="str">
            <v>ASSC</v>
          </cell>
        </row>
        <row r="31">
          <cell r="A31" t="str">
            <v>Inf. assistant/e qualifié/e</v>
          </cell>
        </row>
        <row r="32">
          <cell r="A32" t="str">
            <v>Betagtenbetreuer/in 2 ans</v>
          </cell>
        </row>
        <row r="33">
          <cell r="A33" t="str">
            <v>Betagtenbetreuer/in 3 ans</v>
          </cell>
        </row>
        <row r="35">
          <cell r="A35" t="str">
            <v>ASA / AFP</v>
          </cell>
        </row>
        <row r="36">
          <cell r="A36" t="str">
            <v>Aide-soignant/e certifié/e</v>
          </cell>
        </row>
        <row r="37">
          <cell r="A37" t="str">
            <v>Auxiliaire de santé formation reconnue par Spitex Suisse</v>
          </cell>
        </row>
        <row r="38">
          <cell r="A38" t="str">
            <v>Nurse</v>
          </cell>
        </row>
        <row r="39">
          <cell r="A39" t="str">
            <v>Aide familiale</v>
          </cell>
        </row>
        <row r="40">
          <cell r="A40" t="str">
            <v>Aide hospitalier/ère</v>
          </cell>
        </row>
        <row r="41">
          <cell r="A41" t="str">
            <v>Assistant/e en pharmacie</v>
          </cell>
        </row>
        <row r="42">
          <cell r="A42" t="str">
            <v>Assistant/e médical/e</v>
          </cell>
        </row>
        <row r="43">
          <cell r="A43" t="str">
            <v>Aide-infirmier/ère avec CR et AFIPA</v>
          </cell>
        </row>
        <row r="44">
          <cell r="A44" t="str">
            <v>Aide-infirmier/ère sans form.</v>
          </cell>
        </row>
        <row r="45">
          <cell r="A45" t="str">
            <v>Animateur/trice avec formation CR/AVDEMS</v>
          </cell>
        </row>
        <row r="46">
          <cell r="A46" t="str">
            <v>Animateur/trice sans formation</v>
          </cell>
        </row>
        <row r="58">
          <cell r="A58" t="str">
            <v>Apprenti/e</v>
          </cell>
        </row>
        <row r="59">
          <cell r="A59" t="str">
            <v>Stagiaire</v>
          </cell>
        </row>
      </sheetData>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_intern_à_masquer"/>
      <sheetName val="Comptes_exploitation"/>
      <sheetName val="DonnéesStructurelles&amp;recettes"/>
      <sheetName val="DétailSalaires"/>
      <sheetName val="Correctif-DétailSalaires"/>
      <sheetName val="Just.DépassementsSalaires"/>
      <sheetName val="Civilistes"/>
      <sheetName val="AllocationsEnfants"/>
      <sheetName val="RécapCorrectif"/>
      <sheetName val="Correctif-SPS"/>
      <sheetName val="Echelle_salaire"/>
    </sheetNames>
    <sheetDataSet>
      <sheetData sheetId="0">
        <row r="5">
          <cell r="E5" t="str">
            <v>Infirmier.ère-chef.fe avec form.</v>
          </cell>
          <cell r="AE5" t="str">
            <v>Infirmier.ère-chef.fe avec form.</v>
          </cell>
        </row>
        <row r="6">
          <cell r="E6" t="str">
            <v>Infirmier.ère-chef.fe sans form.</v>
          </cell>
          <cell r="AE6" t="str">
            <v>Infirmier.ère-chef.fe sans form.</v>
          </cell>
        </row>
        <row r="7">
          <cell r="E7" t="str">
            <v>Infirmier.ère-chef.fe adj. avec form.</v>
          </cell>
          <cell r="AE7" t="str">
            <v>Infirmier.ère-chef.fe adj. avec form.</v>
          </cell>
        </row>
        <row r="8">
          <cell r="E8" t="str">
            <v>Infirmier.ère-chef.fe adj. sans form.</v>
          </cell>
          <cell r="AE8" t="str">
            <v>Infirmier.ère-chef.fe adj. sans form.</v>
          </cell>
        </row>
        <row r="9">
          <cell r="E9" t="str">
            <v>ICUS avec formation</v>
          </cell>
          <cell r="AE9" t="str">
            <v>ICUS avec formation</v>
          </cell>
        </row>
        <row r="10">
          <cell r="E10" t="str">
            <v>ICUS sans formation</v>
          </cell>
          <cell r="AE10" t="str">
            <v>ICUS sans formation</v>
          </cell>
        </row>
        <row r="11">
          <cell r="E11" t="str">
            <v>Inf. spécialisé.e</v>
          </cell>
          <cell r="AE11" t="str">
            <v>Inf. spécialisé.e</v>
          </cell>
        </row>
        <row r="12">
          <cell r="E12" t="str">
            <v>Inf. resp. formation</v>
          </cell>
          <cell r="AE12" t="str">
            <v>Inf. resp. formation</v>
          </cell>
        </row>
        <row r="13">
          <cell r="E13" t="str">
            <v>Inf. HES</v>
          </cell>
          <cell r="AE13" t="str">
            <v>Inf. HES</v>
          </cell>
        </row>
        <row r="14">
          <cell r="E14" t="str">
            <v>Inf. niv I</v>
          </cell>
          <cell r="AE14" t="str">
            <v>Inf. niv I</v>
          </cell>
        </row>
        <row r="15">
          <cell r="E15" t="str">
            <v>Inf. niv II</v>
          </cell>
          <cell r="AE15" t="str">
            <v>Inf. niv II</v>
          </cell>
        </row>
        <row r="16">
          <cell r="E16" t="str">
            <v>Inf. dipl. (anc. Inf. I)</v>
          </cell>
          <cell r="AE16" t="str">
            <v>Inf. dipl. (anc. Inf. I)</v>
          </cell>
        </row>
        <row r="17">
          <cell r="E17" t="str">
            <v>Inf. dipl. étranger</v>
          </cell>
          <cell r="AE17" t="str">
            <v>Inf. dipl. étranger</v>
          </cell>
        </row>
        <row r="18">
          <cell r="E18" t="str">
            <v>Anim. form. sociale HES</v>
          </cell>
          <cell r="AE18" t="str">
            <v>Anim. form. sociale HES</v>
          </cell>
        </row>
        <row r="19">
          <cell r="AE19" t="str">
            <v>Inf. assistant.e qualifié.e</v>
          </cell>
        </row>
        <row r="20">
          <cell r="E20" t="str">
            <v>Inf. assistant.e qualifié.e</v>
          </cell>
          <cell r="AE20" t="str">
            <v>ASSC</v>
          </cell>
        </row>
        <row r="21">
          <cell r="E21" t="str">
            <v>ASSC</v>
          </cell>
          <cell r="AE21" t="str">
            <v>ASE</v>
          </cell>
        </row>
        <row r="22">
          <cell r="E22" t="str">
            <v>ASE</v>
          </cell>
          <cell r="AE22" t="str">
            <v>Betagtenbetreuer.in 3 ans</v>
          </cell>
        </row>
        <row r="23">
          <cell r="E23" t="str">
            <v>Betagtenbetreuer.in 3 ans</v>
          </cell>
          <cell r="AE23" t="str">
            <v>Betagtenbetreuer.in 2 ans</v>
          </cell>
        </row>
        <row r="24">
          <cell r="E24" t="str">
            <v>Betagtenbetreuer.in 2 ans</v>
          </cell>
          <cell r="AE24" t="str">
            <v>ASA/AFP</v>
          </cell>
        </row>
        <row r="25">
          <cell r="AE25" t="str">
            <v>Aide-soignant.e certifié.e</v>
          </cell>
        </row>
        <row r="26">
          <cell r="E26" t="str">
            <v>ASA/AFP</v>
          </cell>
          <cell r="AE26" t="str">
            <v>Auxiliaire de santé formation Spitex Suisse</v>
          </cell>
        </row>
        <row r="27">
          <cell r="E27" t="str">
            <v>Aide-soignant.e certifié.e</v>
          </cell>
          <cell r="AE27" t="str">
            <v>Auxiliaire de santé CRS</v>
          </cell>
        </row>
        <row r="28">
          <cell r="E28" t="str">
            <v>Auxiliaire de santé formation Spitex Suisse</v>
          </cell>
          <cell r="AE28" t="str">
            <v>Nurse</v>
          </cell>
        </row>
        <row r="29">
          <cell r="E29" t="str">
            <v>Auxiliaire de santé CRS</v>
          </cell>
          <cell r="AE29" t="str">
            <v>Aide hospitalier.ère</v>
          </cell>
        </row>
        <row r="30">
          <cell r="E30" t="str">
            <v>Nurse</v>
          </cell>
          <cell r="AE30" t="str">
            <v>Aide familiale</v>
          </cell>
        </row>
        <row r="31">
          <cell r="E31" t="str">
            <v>Aide hospitalier.ère</v>
          </cell>
          <cell r="AE31" t="str">
            <v>Aide-infirmier.ère avec CR et AFIPA</v>
          </cell>
        </row>
        <row r="32">
          <cell r="E32" t="str">
            <v>Aide familiale</v>
          </cell>
          <cell r="AE32" t="str">
            <v>Aide-infirmier.ère sans form.</v>
          </cell>
        </row>
        <row r="33">
          <cell r="E33" t="str">
            <v>Aide-infirmier.ère avec CR et AFIPA</v>
          </cell>
          <cell r="AE33" t="str">
            <v>Assistant.e médical.e</v>
          </cell>
        </row>
        <row r="34">
          <cell r="E34" t="str">
            <v>Aide-infirmier.ère sans form.</v>
          </cell>
          <cell r="AE34" t="str">
            <v>Assistant.e en pharmacie</v>
          </cell>
        </row>
        <row r="35">
          <cell r="E35" t="str">
            <v>Assistant.e médical.e</v>
          </cell>
          <cell r="AE35" t="str">
            <v>Animateur.trice avec formation CR/AVDEMS</v>
          </cell>
        </row>
        <row r="36">
          <cell r="E36" t="str">
            <v>Assistant.e en pharmacie</v>
          </cell>
          <cell r="AE36" t="str">
            <v>Animateur.trice sans formation</v>
          </cell>
        </row>
        <row r="37">
          <cell r="E37" t="str">
            <v>Animateur.trice avec formation CR/AVDEMS</v>
          </cell>
        </row>
        <row r="38">
          <cell r="E38" t="str">
            <v>Animateur.trice sans formation</v>
          </cell>
        </row>
        <row r="40">
          <cell r="E40" t="str">
            <v>Stagiaire</v>
          </cell>
        </row>
        <row r="41">
          <cell r="E41" t="str">
            <v>Apprenti.e</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étailSalaires2022"/>
      <sheetName val="Allocation_Enfants"/>
      <sheetName val="intern_à_masquer"/>
      <sheetName val="Just. dépassements salaires"/>
      <sheetName val="Données_structurelles&amp;recettes"/>
      <sheetName val="Correctif 2022_à_masquer"/>
      <sheetName val="ChargesCOVID2022"/>
      <sheetName val="Justification excédent dotation"/>
      <sheetName val="RécapCorrectif"/>
      <sheetName val="Echelle 01.01.2022"/>
    </sheetNames>
    <sheetDataSet>
      <sheetData sheetId="0" refreshError="1"/>
      <sheetData sheetId="1" refreshError="1"/>
      <sheetData sheetId="2">
        <row r="3">
          <cell r="E3" t="str">
            <v>fonctions</v>
          </cell>
        </row>
        <row r="4">
          <cell r="E4" t="str">
            <v>Aide en pharmacie</v>
          </cell>
        </row>
        <row r="5">
          <cell r="E5" t="str">
            <v>Aide hospitalier/ère</v>
          </cell>
        </row>
        <row r="6">
          <cell r="E6" t="str">
            <v>Aide-familiale</v>
          </cell>
        </row>
        <row r="7">
          <cell r="E7" t="str">
            <v>Aide-inf. CRS</v>
          </cell>
        </row>
        <row r="8">
          <cell r="E8" t="str">
            <v>Aide-inf. CRS et AFIPA</v>
          </cell>
        </row>
        <row r="9">
          <cell r="E9" t="str">
            <v>Aide-inf. sans form.</v>
          </cell>
        </row>
        <row r="10">
          <cell r="E10" t="str">
            <v>Aide-soignant/e cert.</v>
          </cell>
        </row>
        <row r="11">
          <cell r="E11" t="str">
            <v>Anim. form. CRS/AVDEMS</v>
          </cell>
        </row>
        <row r="12">
          <cell r="E12" t="str">
            <v>Anim. form. sociale HES</v>
          </cell>
        </row>
        <row r="13">
          <cell r="E13" t="str">
            <v>Anim. sans form.</v>
          </cell>
        </row>
        <row r="14">
          <cell r="E14" t="str">
            <v>ASA</v>
          </cell>
        </row>
        <row r="15">
          <cell r="E15" t="str">
            <v>ASE</v>
          </cell>
        </row>
        <row r="16">
          <cell r="E16" t="str">
            <v>ASSC</v>
          </cell>
        </row>
        <row r="17">
          <cell r="E17" t="str">
            <v>Assistante-médicale</v>
          </cell>
        </row>
        <row r="18">
          <cell r="E18" t="str">
            <v>Betagtenbetreuer/in 2 ans</v>
          </cell>
        </row>
        <row r="19">
          <cell r="E19" t="str">
            <v>Betagtenbetreuer/in 3 ans</v>
          </cell>
        </row>
        <row r="20">
          <cell r="E20" t="str">
            <v>Inf. dipl. (anc. Inf. I)</v>
          </cell>
        </row>
        <row r="21">
          <cell r="E21" t="str">
            <v>Inf. dipl. étranger</v>
          </cell>
        </row>
        <row r="22">
          <cell r="E22" t="str">
            <v>Inf. niv I</v>
          </cell>
        </row>
        <row r="23">
          <cell r="E23" t="str">
            <v>Inf. niv II</v>
          </cell>
        </row>
        <row r="24">
          <cell r="E24" t="str">
            <v>Inf. spécialisé/e</v>
          </cell>
        </row>
        <row r="25">
          <cell r="E25" t="str">
            <v>ICUS avec formation</v>
          </cell>
        </row>
        <row r="26">
          <cell r="E26" t="str">
            <v>ICUS sans formation</v>
          </cell>
        </row>
        <row r="27">
          <cell r="E27" t="str">
            <v>Inf. resp. formation</v>
          </cell>
        </row>
        <row r="28">
          <cell r="E28" t="str">
            <v>Inf.-assistant/e</v>
          </cell>
        </row>
        <row r="29">
          <cell r="E29" t="str">
            <v>Infirmier/ère-chef/fe avec form.</v>
          </cell>
        </row>
        <row r="30">
          <cell r="E30" t="str">
            <v>Infirmier/ère-chef/fe sans form.</v>
          </cell>
        </row>
        <row r="31">
          <cell r="E31" t="str">
            <v>Infirmier/ère-chef/fe adj. avec form.</v>
          </cell>
        </row>
        <row r="32">
          <cell r="E32" t="str">
            <v>Infirmier/ère-chef/fe adj. sans form.</v>
          </cell>
        </row>
        <row r="33">
          <cell r="E33" t="str">
            <v>Nurse</v>
          </cell>
        </row>
        <row r="34">
          <cell r="E34" t="str">
            <v>Stagiaire</v>
          </cell>
        </row>
        <row r="35">
          <cell r="E35" t="str">
            <v>Apprenti-e</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2284E-94FB-4F91-959A-B8A16A2ECB1A}">
  <sheetPr>
    <tabColor theme="9" tint="0.59999389629810485"/>
    <pageSetUpPr fitToPage="1"/>
  </sheetPr>
  <dimension ref="A1:W62"/>
  <sheetViews>
    <sheetView showGridLines="0" zoomScaleNormal="100" workbookViewId="0">
      <selection activeCell="F4" sqref="F4"/>
    </sheetView>
  </sheetViews>
  <sheetFormatPr baseColWidth="10" defaultRowHeight="14.5" x14ac:dyDescent="0.35"/>
  <cols>
    <col min="1" max="1" width="6.1796875" customWidth="1"/>
    <col min="2" max="11" width="8.54296875" customWidth="1"/>
    <col min="12" max="12" width="1.54296875" customWidth="1"/>
    <col min="13" max="13" width="6.1796875" customWidth="1"/>
    <col min="14" max="22" width="8.54296875" customWidth="1"/>
    <col min="23" max="23" width="10.1796875" customWidth="1"/>
  </cols>
  <sheetData>
    <row r="1" spans="1:23" ht="15" customHeight="1" x14ac:dyDescent="0.35">
      <c r="G1" s="59"/>
      <c r="H1" s="59"/>
      <c r="I1" s="59"/>
      <c r="J1" s="59"/>
      <c r="K1" s="60"/>
      <c r="S1" s="205" t="s">
        <v>84</v>
      </c>
      <c r="T1" s="205"/>
      <c r="U1" s="205"/>
      <c r="V1" s="205"/>
      <c r="W1" s="205"/>
    </row>
    <row r="2" spans="1:23" x14ac:dyDescent="0.35">
      <c r="G2" s="59"/>
      <c r="H2" s="59"/>
      <c r="I2" s="59"/>
      <c r="J2" s="59"/>
      <c r="K2" s="60"/>
      <c r="S2" s="205"/>
      <c r="T2" s="205"/>
      <c r="U2" s="205"/>
      <c r="V2" s="205"/>
      <c r="W2" s="205"/>
    </row>
    <row r="3" spans="1:23" x14ac:dyDescent="0.35">
      <c r="G3" s="59"/>
      <c r="H3" s="59"/>
      <c r="I3" s="59"/>
      <c r="J3" s="59"/>
      <c r="K3" s="60"/>
      <c r="S3" s="205"/>
      <c r="T3" s="205"/>
      <c r="U3" s="205"/>
      <c r="V3" s="205"/>
      <c r="W3" s="205"/>
    </row>
    <row r="4" spans="1:23" x14ac:dyDescent="0.35">
      <c r="G4" s="59"/>
      <c r="H4" s="59"/>
      <c r="I4" s="59"/>
      <c r="J4" s="59"/>
      <c r="K4" s="60"/>
      <c r="S4" s="205"/>
      <c r="T4" s="205"/>
      <c r="U4" s="205"/>
      <c r="V4" s="205"/>
      <c r="W4" s="205"/>
    </row>
    <row r="5" spans="1:23" x14ac:dyDescent="0.35">
      <c r="K5" s="61"/>
    </row>
    <row r="6" spans="1:23" x14ac:dyDescent="0.35">
      <c r="K6" s="61"/>
    </row>
    <row r="7" spans="1:23" x14ac:dyDescent="0.35">
      <c r="A7" s="62" t="s">
        <v>88</v>
      </c>
      <c r="B7" s="63"/>
      <c r="C7" s="63"/>
      <c r="D7" s="63"/>
      <c r="E7" s="63"/>
      <c r="F7" s="63"/>
      <c r="G7" s="63"/>
      <c r="H7" s="63"/>
      <c r="I7" s="63"/>
      <c r="J7" s="63"/>
      <c r="K7" s="61"/>
      <c r="M7" s="62" t="s">
        <v>103</v>
      </c>
      <c r="W7" s="64"/>
    </row>
    <row r="8" spans="1:23" x14ac:dyDescent="0.35">
      <c r="A8" s="62"/>
      <c r="B8" s="63"/>
      <c r="C8" s="63"/>
      <c r="D8" s="63"/>
      <c r="E8" s="63"/>
      <c r="F8" s="63"/>
      <c r="G8" s="63"/>
      <c r="H8" s="63"/>
      <c r="I8" s="63"/>
      <c r="J8" s="63"/>
      <c r="K8" s="61"/>
    </row>
    <row r="9" spans="1:23" ht="151.5" customHeight="1" x14ac:dyDescent="0.35">
      <c r="A9" s="217" t="s">
        <v>226</v>
      </c>
      <c r="B9" s="218"/>
      <c r="C9" s="218"/>
      <c r="D9" s="218"/>
      <c r="E9" s="218"/>
      <c r="F9" s="218"/>
      <c r="G9" s="218"/>
      <c r="H9" s="218"/>
      <c r="I9" s="218"/>
      <c r="J9" s="218"/>
      <c r="K9" s="219"/>
      <c r="M9" s="217" t="s">
        <v>225</v>
      </c>
      <c r="N9" s="218"/>
      <c r="O9" s="218"/>
      <c r="P9" s="218"/>
      <c r="Q9" s="218"/>
      <c r="R9" s="218"/>
      <c r="S9" s="218"/>
      <c r="T9" s="218"/>
      <c r="U9" s="218"/>
      <c r="V9" s="218"/>
      <c r="W9" s="218"/>
    </row>
    <row r="10" spans="1:23" ht="46.5" customHeight="1" x14ac:dyDescent="0.35">
      <c r="A10" s="233" t="s">
        <v>230</v>
      </c>
      <c r="B10" s="233"/>
      <c r="C10" s="233"/>
      <c r="D10" s="233"/>
      <c r="E10" s="233"/>
      <c r="F10" s="233"/>
      <c r="G10" s="233"/>
      <c r="H10" s="233"/>
      <c r="I10" s="233"/>
      <c r="J10" s="233"/>
      <c r="K10" s="234"/>
      <c r="M10" s="232" t="s">
        <v>229</v>
      </c>
      <c r="N10" s="232"/>
      <c r="O10" s="232"/>
      <c r="P10" s="232"/>
      <c r="Q10" s="232"/>
      <c r="R10" s="232"/>
      <c r="S10" s="232"/>
      <c r="T10" s="232"/>
      <c r="U10" s="232"/>
      <c r="V10" s="232"/>
      <c r="W10" s="232"/>
    </row>
    <row r="11" spans="1:23" ht="45.75" customHeight="1" x14ac:dyDescent="0.35">
      <c r="A11" s="235" t="s">
        <v>227</v>
      </c>
      <c r="B11" s="235"/>
      <c r="C11" s="235"/>
      <c r="D11" s="235"/>
      <c r="E11" s="235"/>
      <c r="F11" s="235"/>
      <c r="G11" s="235"/>
      <c r="H11" s="235"/>
      <c r="I11" s="235"/>
      <c r="J11" s="235"/>
      <c r="K11" s="236"/>
      <c r="M11" s="237" t="s">
        <v>228</v>
      </c>
      <c r="N11" s="237"/>
      <c r="O11" s="237"/>
      <c r="P11" s="237"/>
      <c r="Q11" s="237"/>
      <c r="R11" s="237"/>
      <c r="S11" s="237"/>
      <c r="T11" s="237"/>
      <c r="U11" s="237"/>
      <c r="V11" s="237"/>
      <c r="W11" s="237"/>
    </row>
    <row r="12" spans="1:23" ht="29.15" customHeight="1" x14ac:dyDescent="0.35">
      <c r="A12" s="230" t="s">
        <v>196</v>
      </c>
      <c r="B12" s="230"/>
      <c r="C12" s="230"/>
      <c r="D12" s="230"/>
      <c r="E12" s="230"/>
      <c r="F12" s="230"/>
      <c r="G12" s="230"/>
      <c r="H12" s="230"/>
      <c r="I12" s="230"/>
      <c r="J12" s="230"/>
      <c r="K12" s="231"/>
      <c r="M12" s="230" t="s">
        <v>194</v>
      </c>
      <c r="N12" s="230"/>
      <c r="O12" s="230"/>
      <c r="P12" s="230"/>
      <c r="Q12" s="230"/>
      <c r="R12" s="230"/>
      <c r="S12" s="230"/>
      <c r="T12" s="230"/>
      <c r="U12" s="230"/>
      <c r="V12" s="230"/>
      <c r="W12" s="230"/>
    </row>
    <row r="13" spans="1:23" ht="6" customHeight="1" x14ac:dyDescent="0.35">
      <c r="A13" s="62"/>
      <c r="B13" s="63"/>
      <c r="C13" s="63"/>
      <c r="D13" s="63"/>
      <c r="E13" s="63"/>
      <c r="F13" s="63"/>
      <c r="G13" s="63"/>
      <c r="H13" s="63"/>
      <c r="I13" s="63"/>
      <c r="J13" s="63"/>
      <c r="K13" s="65"/>
    </row>
    <row r="14" spans="1:23" x14ac:dyDescent="0.35">
      <c r="A14" s="1" t="s">
        <v>92</v>
      </c>
      <c r="B14" s="63"/>
      <c r="C14" s="63"/>
      <c r="D14" s="63"/>
      <c r="F14" s="214" t="s">
        <v>185</v>
      </c>
      <c r="G14" s="215"/>
      <c r="H14" s="220" t="s">
        <v>186</v>
      </c>
      <c r="I14" s="221"/>
      <c r="J14" s="222" t="s">
        <v>187</v>
      </c>
      <c r="K14" s="223"/>
      <c r="M14" s="1" t="s">
        <v>104</v>
      </c>
      <c r="R14" s="224" t="s">
        <v>188</v>
      </c>
      <c r="S14" s="225"/>
      <c r="T14" s="226" t="s">
        <v>190</v>
      </c>
      <c r="U14" s="227"/>
      <c r="V14" s="228" t="s">
        <v>189</v>
      </c>
      <c r="W14" s="229"/>
    </row>
    <row r="15" spans="1:23" ht="9" customHeight="1" x14ac:dyDescent="0.35">
      <c r="K15" s="61"/>
    </row>
    <row r="16" spans="1:23" x14ac:dyDescent="0.35">
      <c r="A16" s="63" t="s">
        <v>43</v>
      </c>
      <c r="B16" s="66" t="s">
        <v>89</v>
      </c>
      <c r="K16" s="61"/>
      <c r="M16" s="63" t="s">
        <v>43</v>
      </c>
      <c r="N16" s="66" t="s">
        <v>89</v>
      </c>
    </row>
    <row r="17" spans="1:23" ht="8.25" customHeight="1" x14ac:dyDescent="0.35">
      <c r="A17" s="63"/>
      <c r="B17" s="66"/>
      <c r="K17" s="61"/>
    </row>
    <row r="18" spans="1:23" x14ac:dyDescent="0.35">
      <c r="B18" s="67" t="s">
        <v>90</v>
      </c>
      <c r="K18" s="61"/>
      <c r="N18" s="67" t="s">
        <v>105</v>
      </c>
    </row>
    <row r="19" spans="1:23" ht="38.5" customHeight="1" x14ac:dyDescent="0.35">
      <c r="B19" s="238" t="s">
        <v>94</v>
      </c>
      <c r="C19" s="238"/>
      <c r="D19" s="238"/>
      <c r="E19" s="238"/>
      <c r="F19" s="238"/>
      <c r="G19" s="238"/>
      <c r="H19" s="238"/>
      <c r="I19" s="238"/>
      <c r="J19" s="238"/>
      <c r="K19" s="239"/>
      <c r="N19" s="238" t="s">
        <v>109</v>
      </c>
      <c r="O19" s="238"/>
      <c r="P19" s="238"/>
      <c r="Q19" s="238"/>
      <c r="R19" s="238"/>
      <c r="S19" s="238"/>
      <c r="T19" s="238"/>
      <c r="U19" s="238"/>
      <c r="V19" s="238"/>
      <c r="W19" s="238"/>
    </row>
    <row r="20" spans="1:23" ht="8.25" customHeight="1" x14ac:dyDescent="0.35">
      <c r="A20" s="1"/>
      <c r="B20" s="1"/>
      <c r="C20" s="1"/>
      <c r="D20" s="1"/>
      <c r="E20" s="1"/>
      <c r="F20" s="1"/>
      <c r="G20" s="1"/>
      <c r="H20" s="1"/>
      <c r="K20" s="61"/>
    </row>
    <row r="21" spans="1:23" x14ac:dyDescent="0.35">
      <c r="A21" s="1"/>
      <c r="B21" s="67" t="s">
        <v>107</v>
      </c>
      <c r="C21" s="1"/>
      <c r="D21" s="1"/>
      <c r="E21" s="1"/>
      <c r="F21" s="1"/>
      <c r="G21" s="1"/>
      <c r="H21" s="1"/>
      <c r="K21" s="61"/>
      <c r="N21" s="67" t="s">
        <v>106</v>
      </c>
    </row>
    <row r="22" spans="1:23" x14ac:dyDescent="0.35">
      <c r="A22" s="1"/>
      <c r="B22" s="240" t="s">
        <v>91</v>
      </c>
      <c r="C22" s="240"/>
      <c r="D22" s="240"/>
      <c r="E22" s="240"/>
      <c r="F22" s="240"/>
      <c r="G22" s="240"/>
      <c r="H22" s="240"/>
      <c r="I22" s="240"/>
      <c r="J22" s="240"/>
      <c r="K22" s="241"/>
      <c r="N22" s="240" t="s">
        <v>108</v>
      </c>
      <c r="O22" s="240"/>
      <c r="P22" s="240"/>
      <c r="Q22" s="240"/>
      <c r="R22" s="240"/>
      <c r="S22" s="240"/>
      <c r="T22" s="240"/>
      <c r="U22" s="240"/>
      <c r="V22" s="240"/>
      <c r="W22" s="240"/>
    </row>
    <row r="23" spans="1:23" x14ac:dyDescent="0.35">
      <c r="A23" s="1"/>
      <c r="B23" s="238" t="s">
        <v>215</v>
      </c>
      <c r="C23" s="238"/>
      <c r="D23" s="238"/>
      <c r="E23" s="238"/>
      <c r="F23" s="238"/>
      <c r="G23" s="238"/>
      <c r="H23" s="238"/>
      <c r="I23" s="238"/>
      <c r="J23" s="238"/>
      <c r="K23" s="239"/>
      <c r="N23" s="238" t="s">
        <v>212</v>
      </c>
      <c r="O23" s="238"/>
      <c r="P23" s="238"/>
      <c r="Q23" s="238"/>
      <c r="R23" s="238"/>
      <c r="S23" s="238"/>
      <c r="T23" s="238"/>
      <c r="U23" s="238"/>
      <c r="V23" s="238"/>
      <c r="W23" s="238"/>
    </row>
    <row r="24" spans="1:23" ht="25" customHeight="1" x14ac:dyDescent="0.35">
      <c r="A24" s="1"/>
      <c r="B24" s="238" t="s">
        <v>231</v>
      </c>
      <c r="C24" s="238"/>
      <c r="D24" s="238"/>
      <c r="E24" s="238"/>
      <c r="F24" s="238"/>
      <c r="G24" s="238"/>
      <c r="H24" s="238"/>
      <c r="I24" s="238"/>
      <c r="J24" s="238"/>
      <c r="K24" s="239"/>
      <c r="L24" s="68"/>
      <c r="M24" s="68"/>
      <c r="N24" s="238" t="s">
        <v>232</v>
      </c>
      <c r="O24" s="238"/>
      <c r="P24" s="238"/>
      <c r="Q24" s="238"/>
      <c r="R24" s="238"/>
      <c r="S24" s="238"/>
      <c r="T24" s="238"/>
      <c r="U24" s="238"/>
      <c r="V24" s="238"/>
      <c r="W24" s="238"/>
    </row>
    <row r="25" spans="1:23" ht="9" customHeight="1" x14ac:dyDescent="0.35">
      <c r="A25" s="1"/>
      <c r="B25" s="1"/>
      <c r="C25" s="1"/>
      <c r="D25" s="1"/>
      <c r="E25" s="1"/>
      <c r="F25" s="1"/>
      <c r="G25" s="1"/>
      <c r="H25" s="1"/>
      <c r="K25" s="61"/>
    </row>
    <row r="26" spans="1:23" x14ac:dyDescent="0.35">
      <c r="A26" s="63" t="s">
        <v>2</v>
      </c>
      <c r="B26" s="66" t="s">
        <v>93</v>
      </c>
      <c r="C26" s="1"/>
      <c r="D26" s="1"/>
      <c r="E26" s="1"/>
      <c r="F26" s="1"/>
      <c r="G26" s="1"/>
      <c r="H26" s="1"/>
      <c r="K26" s="61"/>
      <c r="M26" s="63" t="s">
        <v>2</v>
      </c>
      <c r="N26" s="66" t="s">
        <v>93</v>
      </c>
    </row>
    <row r="27" spans="1:23" ht="8.25" customHeight="1" x14ac:dyDescent="0.35">
      <c r="A27" s="63"/>
      <c r="B27" s="66"/>
      <c r="K27" s="61"/>
    </row>
    <row r="28" spans="1:23" x14ac:dyDescent="0.35">
      <c r="B28" s="67" t="s">
        <v>90</v>
      </c>
      <c r="K28" s="61"/>
      <c r="N28" s="67" t="s">
        <v>105</v>
      </c>
    </row>
    <row r="29" spans="1:23" ht="38.5" customHeight="1" x14ac:dyDescent="0.35">
      <c r="B29" s="238" t="s">
        <v>184</v>
      </c>
      <c r="C29" s="238"/>
      <c r="D29" s="238"/>
      <c r="E29" s="238"/>
      <c r="F29" s="238"/>
      <c r="G29" s="238"/>
      <c r="H29" s="238"/>
      <c r="I29" s="238"/>
      <c r="J29" s="238"/>
      <c r="K29" s="239"/>
      <c r="N29" s="238" t="s">
        <v>195</v>
      </c>
      <c r="O29" s="238"/>
      <c r="P29" s="238"/>
      <c r="Q29" s="238"/>
      <c r="R29" s="238"/>
      <c r="S29" s="238"/>
      <c r="T29" s="238"/>
      <c r="U29" s="238"/>
      <c r="V29" s="238"/>
      <c r="W29" s="238"/>
    </row>
    <row r="30" spans="1:23" ht="8.25" customHeight="1" x14ac:dyDescent="0.35">
      <c r="A30" s="1"/>
      <c r="B30" s="1"/>
      <c r="C30" s="1"/>
      <c r="D30" s="1"/>
      <c r="E30" s="1"/>
      <c r="F30" s="1"/>
      <c r="G30" s="1"/>
      <c r="H30" s="1"/>
      <c r="K30" s="61"/>
    </row>
    <row r="31" spans="1:23" x14ac:dyDescent="0.35">
      <c r="A31" s="1"/>
      <c r="B31" s="67" t="s">
        <v>107</v>
      </c>
      <c r="C31" s="1"/>
      <c r="D31" s="1"/>
      <c r="E31" s="1"/>
      <c r="F31" s="1"/>
      <c r="G31" s="1"/>
      <c r="H31" s="1"/>
      <c r="K31" s="61"/>
      <c r="N31" s="67" t="s">
        <v>106</v>
      </c>
    </row>
    <row r="32" spans="1:23" ht="28.5" hidden="1" customHeight="1" x14ac:dyDescent="0.35">
      <c r="A32" s="1"/>
      <c r="B32" s="243" t="s">
        <v>97</v>
      </c>
      <c r="C32" s="243"/>
      <c r="D32" s="243"/>
      <c r="E32" s="243"/>
      <c r="F32" s="243"/>
      <c r="G32" s="243"/>
      <c r="H32" s="243"/>
      <c r="I32" s="243"/>
      <c r="J32" s="243"/>
      <c r="K32" s="244"/>
      <c r="N32" s="243" t="s">
        <v>110</v>
      </c>
      <c r="O32" s="243"/>
      <c r="P32" s="243"/>
      <c r="Q32" s="243"/>
      <c r="R32" s="243"/>
      <c r="S32" s="243"/>
      <c r="T32" s="243"/>
      <c r="U32" s="243"/>
      <c r="V32" s="243"/>
      <c r="W32" s="243"/>
    </row>
    <row r="33" spans="1:23" ht="38.5" customHeight="1" x14ac:dyDescent="0.35">
      <c r="A33" s="1"/>
      <c r="B33" s="238" t="s">
        <v>211</v>
      </c>
      <c r="C33" s="238"/>
      <c r="D33" s="238"/>
      <c r="E33" s="238"/>
      <c r="F33" s="238"/>
      <c r="G33" s="238"/>
      <c r="H33" s="238"/>
      <c r="I33" s="238"/>
      <c r="J33" s="238"/>
      <c r="K33" s="239"/>
      <c r="N33" s="238" t="s">
        <v>210</v>
      </c>
      <c r="O33" s="238"/>
      <c r="P33" s="238"/>
      <c r="Q33" s="238"/>
      <c r="R33" s="238"/>
      <c r="S33" s="238"/>
      <c r="T33" s="238"/>
      <c r="U33" s="238"/>
      <c r="V33" s="238"/>
      <c r="W33" s="238"/>
    </row>
    <row r="34" spans="1:23" x14ac:dyDescent="0.35">
      <c r="A34" s="1"/>
      <c r="B34" s="240" t="s">
        <v>200</v>
      </c>
      <c r="C34" s="240"/>
      <c r="D34" s="240"/>
      <c r="E34" s="240"/>
      <c r="F34" s="240"/>
      <c r="G34" s="240"/>
      <c r="H34" s="240"/>
      <c r="I34" s="240"/>
      <c r="J34" s="240"/>
      <c r="K34" s="241"/>
      <c r="N34" s="240" t="s">
        <v>205</v>
      </c>
      <c r="O34" s="240"/>
      <c r="P34" s="240"/>
      <c r="Q34" s="240"/>
      <c r="R34" s="240"/>
      <c r="S34" s="240"/>
      <c r="T34" s="240"/>
      <c r="U34" s="240"/>
      <c r="V34" s="240"/>
      <c r="W34" s="240"/>
    </row>
    <row r="35" spans="1:23" ht="31.5" customHeight="1" x14ac:dyDescent="0.35">
      <c r="A35" s="1"/>
      <c r="B35" s="235" t="s">
        <v>201</v>
      </c>
      <c r="C35" s="235"/>
      <c r="D35" s="235"/>
      <c r="E35" s="235"/>
      <c r="F35" s="235"/>
      <c r="G35" s="235"/>
      <c r="H35" s="235"/>
      <c r="I35" s="235"/>
      <c r="J35" s="235"/>
      <c r="K35" s="242"/>
      <c r="L35" s="69"/>
      <c r="M35" s="69"/>
      <c r="N35" s="235" t="s">
        <v>206</v>
      </c>
      <c r="O35" s="235"/>
      <c r="P35" s="235"/>
      <c r="Q35" s="235"/>
      <c r="R35" s="235"/>
      <c r="S35" s="235"/>
      <c r="T35" s="235"/>
      <c r="U35" s="235"/>
      <c r="V35" s="235"/>
      <c r="W35" s="235"/>
    </row>
    <row r="36" spans="1:23" ht="40.5" customHeight="1" x14ac:dyDescent="0.35">
      <c r="A36" s="1"/>
      <c r="B36" s="230" t="s">
        <v>219</v>
      </c>
      <c r="C36" s="230"/>
      <c r="D36" s="230"/>
      <c r="E36" s="230"/>
      <c r="F36" s="230"/>
      <c r="G36" s="230"/>
      <c r="H36" s="230"/>
      <c r="I36" s="230"/>
      <c r="J36" s="230"/>
      <c r="K36" s="245"/>
      <c r="N36" s="246" t="s">
        <v>111</v>
      </c>
      <c r="O36" s="246"/>
      <c r="P36" s="246"/>
      <c r="Q36" s="246"/>
      <c r="R36" s="246"/>
      <c r="S36" s="246"/>
      <c r="T36" s="246"/>
      <c r="U36" s="246"/>
      <c r="V36" s="246"/>
      <c r="W36" s="246"/>
    </row>
    <row r="37" spans="1:23" x14ac:dyDescent="0.35">
      <c r="A37" s="1"/>
      <c r="B37" s="240" t="s">
        <v>202</v>
      </c>
      <c r="C37" s="240"/>
      <c r="D37" s="240"/>
      <c r="E37" s="240"/>
      <c r="F37" s="240"/>
      <c r="G37" s="240"/>
      <c r="H37" s="240"/>
      <c r="I37" s="240"/>
      <c r="J37" s="240"/>
      <c r="K37" s="241"/>
      <c r="N37" s="240" t="s">
        <v>207</v>
      </c>
      <c r="O37" s="240"/>
      <c r="P37" s="240"/>
      <c r="Q37" s="240"/>
      <c r="R37" s="240"/>
      <c r="S37" s="240"/>
      <c r="T37" s="240"/>
      <c r="U37" s="240"/>
      <c r="V37" s="240"/>
      <c r="W37" s="240"/>
    </row>
    <row r="38" spans="1:23" ht="41.25" customHeight="1" x14ac:dyDescent="0.35">
      <c r="A38" s="1"/>
      <c r="B38" s="238" t="s">
        <v>203</v>
      </c>
      <c r="C38" s="238"/>
      <c r="D38" s="238"/>
      <c r="E38" s="238"/>
      <c r="F38" s="238"/>
      <c r="G38" s="238"/>
      <c r="H38" s="238"/>
      <c r="I38" s="238"/>
      <c r="J38" s="238"/>
      <c r="K38" s="239"/>
      <c r="N38" s="238" t="s">
        <v>208</v>
      </c>
      <c r="O38" s="238"/>
      <c r="P38" s="238"/>
      <c r="Q38" s="238"/>
      <c r="R38" s="238"/>
      <c r="S38" s="238"/>
      <c r="T38" s="238"/>
      <c r="U38" s="238"/>
      <c r="V38" s="238"/>
      <c r="W38" s="238"/>
    </row>
    <row r="39" spans="1:23" ht="25" customHeight="1" x14ac:dyDescent="0.35">
      <c r="A39" s="1"/>
      <c r="B39" s="238" t="s">
        <v>204</v>
      </c>
      <c r="C39" s="238"/>
      <c r="D39" s="238"/>
      <c r="E39" s="238"/>
      <c r="F39" s="238"/>
      <c r="G39" s="238"/>
      <c r="H39" s="238"/>
      <c r="I39" s="238"/>
      <c r="J39" s="238"/>
      <c r="K39" s="239"/>
      <c r="N39" s="238" t="s">
        <v>209</v>
      </c>
      <c r="O39" s="238"/>
      <c r="P39" s="238"/>
      <c r="Q39" s="238"/>
      <c r="R39" s="238"/>
      <c r="S39" s="238"/>
      <c r="T39" s="238"/>
      <c r="U39" s="238"/>
      <c r="V39" s="238"/>
      <c r="W39" s="238"/>
    </row>
    <row r="40" spans="1:23" ht="9" customHeight="1" x14ac:dyDescent="0.35">
      <c r="A40" s="1"/>
      <c r="B40" s="1"/>
      <c r="C40" s="1"/>
      <c r="D40" s="1"/>
      <c r="E40" s="1"/>
      <c r="F40" s="1"/>
      <c r="G40" s="1"/>
      <c r="H40" s="1"/>
      <c r="K40" s="61"/>
    </row>
    <row r="41" spans="1:23" x14ac:dyDescent="0.35">
      <c r="A41" s="63" t="s">
        <v>6</v>
      </c>
      <c r="B41" s="66" t="s">
        <v>95</v>
      </c>
      <c r="C41" s="1"/>
      <c r="D41" s="1"/>
      <c r="E41" s="1"/>
      <c r="F41" s="1"/>
      <c r="G41" s="1"/>
      <c r="H41" s="1"/>
      <c r="K41" s="61"/>
      <c r="M41" s="63" t="s">
        <v>6</v>
      </c>
      <c r="N41" s="66" t="s">
        <v>95</v>
      </c>
    </row>
    <row r="42" spans="1:23" ht="8.25" customHeight="1" x14ac:dyDescent="0.35">
      <c r="A42" s="1"/>
      <c r="B42" s="1"/>
      <c r="C42" s="1"/>
      <c r="D42" s="1"/>
      <c r="E42" s="1"/>
      <c r="F42" s="1"/>
      <c r="G42" s="1"/>
      <c r="H42" s="1"/>
      <c r="K42" s="61"/>
    </row>
    <row r="43" spans="1:23" x14ac:dyDescent="0.35">
      <c r="B43" s="67" t="s">
        <v>90</v>
      </c>
      <c r="K43" s="61"/>
      <c r="N43" s="67" t="s">
        <v>105</v>
      </c>
    </row>
    <row r="44" spans="1:23" ht="53.25" customHeight="1" x14ac:dyDescent="0.35">
      <c r="B44" s="235" t="s">
        <v>192</v>
      </c>
      <c r="C44" s="235"/>
      <c r="D44" s="235"/>
      <c r="E44" s="235"/>
      <c r="F44" s="235"/>
      <c r="G44" s="235"/>
      <c r="H44" s="235"/>
      <c r="I44" s="235"/>
      <c r="J44" s="235"/>
      <c r="K44" s="242"/>
      <c r="N44" s="238" t="s">
        <v>191</v>
      </c>
      <c r="O44" s="238"/>
      <c r="P44" s="238"/>
      <c r="Q44" s="238"/>
      <c r="R44" s="238"/>
      <c r="S44" s="238"/>
      <c r="T44" s="238"/>
      <c r="U44" s="238"/>
      <c r="V44" s="238"/>
      <c r="W44" s="238"/>
    </row>
    <row r="45" spans="1:23" ht="8.25" customHeight="1" x14ac:dyDescent="0.35">
      <c r="A45" s="1"/>
      <c r="B45" s="1"/>
      <c r="C45" s="1"/>
      <c r="D45" s="1"/>
      <c r="E45" s="1"/>
      <c r="F45" s="1"/>
      <c r="G45" s="1"/>
      <c r="H45" s="1"/>
      <c r="K45" s="61"/>
    </row>
    <row r="46" spans="1:23" x14ac:dyDescent="0.35">
      <c r="A46" s="1"/>
      <c r="B46" s="67" t="s">
        <v>107</v>
      </c>
      <c r="C46" s="1"/>
      <c r="D46" s="1"/>
      <c r="E46" s="1"/>
      <c r="F46" s="1"/>
      <c r="G46" s="1"/>
      <c r="H46" s="1"/>
      <c r="K46" s="61"/>
      <c r="N46" s="67" t="s">
        <v>106</v>
      </c>
    </row>
    <row r="47" spans="1:23" ht="22" customHeight="1" x14ac:dyDescent="0.35">
      <c r="A47" s="1"/>
      <c r="B47" s="246" t="s">
        <v>96</v>
      </c>
      <c r="C47" s="246"/>
      <c r="D47" s="246"/>
      <c r="E47" s="246"/>
      <c r="F47" s="246"/>
      <c r="G47" s="246"/>
      <c r="H47" s="246"/>
      <c r="I47" s="246"/>
      <c r="J47" s="246"/>
      <c r="K47" s="247"/>
      <c r="N47" s="248" t="s">
        <v>112</v>
      </c>
      <c r="O47" s="248"/>
      <c r="P47" s="248"/>
      <c r="Q47" s="248"/>
      <c r="R47" s="248"/>
      <c r="S47" s="248"/>
      <c r="T47" s="248"/>
      <c r="U47" s="248"/>
      <c r="V47" s="248"/>
      <c r="W47" s="248"/>
    </row>
    <row r="48" spans="1:23" ht="8.25" customHeight="1" x14ac:dyDescent="0.35">
      <c r="A48" s="1"/>
      <c r="B48" s="70"/>
      <c r="C48" s="1"/>
      <c r="D48" s="1"/>
      <c r="E48" s="1"/>
      <c r="F48" s="1"/>
      <c r="G48" s="1"/>
      <c r="H48" s="1"/>
      <c r="K48" s="61"/>
    </row>
    <row r="49" spans="1:23" ht="25" customHeight="1" x14ac:dyDescent="0.35">
      <c r="A49" s="1"/>
      <c r="B49" s="238" t="s">
        <v>241</v>
      </c>
      <c r="C49" s="238"/>
      <c r="D49" s="238"/>
      <c r="E49" s="238"/>
      <c r="F49" s="238"/>
      <c r="G49" s="238"/>
      <c r="H49" s="238"/>
      <c r="I49" s="238"/>
      <c r="J49" s="238"/>
      <c r="K49" s="239"/>
      <c r="N49" s="238" t="s">
        <v>242</v>
      </c>
      <c r="O49" s="238"/>
      <c r="P49" s="238"/>
      <c r="Q49" s="238"/>
      <c r="R49" s="238"/>
      <c r="S49" s="238"/>
      <c r="T49" s="238"/>
      <c r="U49" s="238"/>
      <c r="V49" s="238"/>
      <c r="W49" s="238"/>
    </row>
    <row r="50" spans="1:23" ht="25" customHeight="1" x14ac:dyDescent="0.35">
      <c r="A50" s="1"/>
      <c r="B50" s="238" t="s">
        <v>98</v>
      </c>
      <c r="C50" s="238"/>
      <c r="D50" s="238"/>
      <c r="E50" s="238"/>
      <c r="F50" s="238"/>
      <c r="G50" s="238"/>
      <c r="H50" s="238"/>
      <c r="I50" s="238"/>
      <c r="J50" s="238"/>
      <c r="K50" s="239"/>
      <c r="N50" s="238" t="s">
        <v>113</v>
      </c>
      <c r="O50" s="238"/>
      <c r="P50" s="238"/>
      <c r="Q50" s="238"/>
      <c r="R50" s="238"/>
      <c r="S50" s="238"/>
      <c r="T50" s="238"/>
      <c r="U50" s="238"/>
      <c r="V50" s="238"/>
      <c r="W50" s="238"/>
    </row>
    <row r="51" spans="1:23" ht="25" customHeight="1" x14ac:dyDescent="0.35">
      <c r="A51" s="1"/>
      <c r="B51" s="238" t="s">
        <v>99</v>
      </c>
      <c r="C51" s="238"/>
      <c r="D51" s="238"/>
      <c r="E51" s="238"/>
      <c r="F51" s="238"/>
      <c r="G51" s="238"/>
      <c r="H51" s="238"/>
      <c r="I51" s="238"/>
      <c r="J51" s="238"/>
      <c r="K51" s="239"/>
      <c r="N51" s="238" t="s">
        <v>114</v>
      </c>
      <c r="O51" s="238"/>
      <c r="P51" s="238"/>
      <c r="Q51" s="238"/>
      <c r="R51" s="238"/>
      <c r="S51" s="238"/>
      <c r="T51" s="238"/>
      <c r="U51" s="238"/>
      <c r="V51" s="238"/>
      <c r="W51" s="238"/>
    </row>
    <row r="52" spans="1:23" ht="8.25" customHeight="1" x14ac:dyDescent="0.35">
      <c r="A52" s="1"/>
      <c r="B52" s="1"/>
      <c r="C52" s="1"/>
      <c r="D52" s="1"/>
      <c r="E52" s="1"/>
      <c r="F52" s="1"/>
      <c r="G52" s="1"/>
      <c r="H52" s="1"/>
      <c r="K52" s="61"/>
    </row>
    <row r="53" spans="1:23" ht="37.5" customHeight="1" x14ac:dyDescent="0.35">
      <c r="B53" s="238" t="s">
        <v>100</v>
      </c>
      <c r="C53" s="238"/>
      <c r="D53" s="238"/>
      <c r="E53" s="238"/>
      <c r="F53" s="238"/>
      <c r="G53" s="238"/>
      <c r="H53" s="238"/>
      <c r="I53" s="238"/>
      <c r="J53" s="238"/>
      <c r="K53" s="239"/>
      <c r="N53" s="238" t="s">
        <v>115</v>
      </c>
      <c r="O53" s="238"/>
      <c r="P53" s="238"/>
      <c r="Q53" s="238"/>
      <c r="R53" s="238"/>
      <c r="S53" s="238"/>
      <c r="T53" s="238"/>
      <c r="U53" s="238"/>
      <c r="V53" s="238"/>
      <c r="W53" s="238"/>
    </row>
    <row r="54" spans="1:23" ht="25" customHeight="1" x14ac:dyDescent="0.35">
      <c r="B54" s="238" t="s">
        <v>101</v>
      </c>
      <c r="C54" s="238"/>
      <c r="D54" s="238"/>
      <c r="E54" s="238"/>
      <c r="F54" s="238"/>
      <c r="G54" s="238"/>
      <c r="H54" s="238"/>
      <c r="I54" s="238"/>
      <c r="J54" s="238"/>
      <c r="K54" s="239"/>
      <c r="N54" s="238" t="s">
        <v>116</v>
      </c>
      <c r="O54" s="238"/>
      <c r="P54" s="238"/>
      <c r="Q54" s="238"/>
      <c r="R54" s="238"/>
      <c r="S54" s="238"/>
      <c r="T54" s="238"/>
      <c r="U54" s="238"/>
      <c r="V54" s="238"/>
      <c r="W54" s="238"/>
    </row>
    <row r="55" spans="1:23" ht="8.25" customHeight="1" x14ac:dyDescent="0.35">
      <c r="K55" s="61"/>
    </row>
    <row r="56" spans="1:23" ht="12.75" customHeight="1" x14ac:dyDescent="0.35">
      <c r="B56" s="240" t="s">
        <v>102</v>
      </c>
      <c r="C56" s="240"/>
      <c r="D56" s="240"/>
      <c r="E56" s="240"/>
      <c r="F56" s="240"/>
      <c r="G56" s="240"/>
      <c r="H56" s="240"/>
      <c r="I56" s="240"/>
      <c r="J56" s="240"/>
      <c r="K56" s="241"/>
      <c r="N56" s="238" t="s">
        <v>117</v>
      </c>
      <c r="O56" s="238"/>
      <c r="P56" s="238"/>
      <c r="Q56" s="238"/>
      <c r="R56" s="238"/>
      <c r="S56" s="238"/>
      <c r="T56" s="238"/>
      <c r="U56" s="238"/>
      <c r="V56" s="238"/>
      <c r="W56" s="238"/>
    </row>
    <row r="57" spans="1:23" ht="54" customHeight="1" x14ac:dyDescent="0.35">
      <c r="B57" s="238" t="s">
        <v>217</v>
      </c>
      <c r="C57" s="238"/>
      <c r="D57" s="238"/>
      <c r="E57" s="238"/>
      <c r="F57" s="238"/>
      <c r="G57" s="238"/>
      <c r="H57" s="238"/>
      <c r="I57" s="238"/>
      <c r="J57" s="238"/>
      <c r="K57" s="239"/>
      <c r="N57" s="238" t="s">
        <v>218</v>
      </c>
      <c r="O57" s="238"/>
      <c r="P57" s="238"/>
      <c r="Q57" s="238"/>
      <c r="R57" s="238"/>
      <c r="S57" s="238"/>
      <c r="T57" s="238"/>
      <c r="U57" s="238"/>
      <c r="V57" s="238"/>
      <c r="W57" s="238"/>
    </row>
    <row r="58" spans="1:23" ht="8.25" customHeight="1" x14ac:dyDescent="0.35">
      <c r="K58" s="61"/>
    </row>
    <row r="59" spans="1:23" ht="25" customHeight="1" x14ac:dyDescent="0.35">
      <c r="B59" s="238" t="s">
        <v>239</v>
      </c>
      <c r="C59" s="238"/>
      <c r="D59" s="238"/>
      <c r="E59" s="238"/>
      <c r="F59" s="238"/>
      <c r="G59" s="238"/>
      <c r="H59" s="238"/>
      <c r="I59" s="238"/>
      <c r="J59" s="238"/>
      <c r="K59" s="239"/>
      <c r="N59" s="238" t="s">
        <v>238</v>
      </c>
      <c r="O59" s="238"/>
      <c r="P59" s="238"/>
      <c r="Q59" s="238"/>
      <c r="R59" s="238"/>
      <c r="S59" s="238"/>
      <c r="T59" s="238"/>
      <c r="U59" s="238"/>
      <c r="V59" s="238"/>
      <c r="W59" s="238"/>
    </row>
    <row r="60" spans="1:23" x14ac:dyDescent="0.35">
      <c r="K60" s="61"/>
    </row>
    <row r="61" spans="1:23" x14ac:dyDescent="0.35">
      <c r="B61" s="67" t="s">
        <v>119</v>
      </c>
      <c r="K61" s="61"/>
      <c r="N61" s="67" t="s">
        <v>121</v>
      </c>
    </row>
    <row r="62" spans="1:23" ht="52.5" customHeight="1" x14ac:dyDescent="0.35">
      <c r="B62" s="238" t="s">
        <v>120</v>
      </c>
      <c r="C62" s="238"/>
      <c r="D62" s="238"/>
      <c r="E62" s="238"/>
      <c r="F62" s="238"/>
      <c r="G62" s="238"/>
      <c r="H62" s="238"/>
      <c r="I62" s="238"/>
      <c r="J62" s="238"/>
      <c r="K62" s="239"/>
      <c r="N62" s="238" t="s">
        <v>122</v>
      </c>
      <c r="O62" s="238"/>
      <c r="P62" s="238"/>
      <c r="Q62" s="238"/>
      <c r="R62" s="238"/>
      <c r="S62" s="238"/>
      <c r="T62" s="238"/>
      <c r="U62" s="238"/>
      <c r="V62" s="238"/>
      <c r="W62" s="238"/>
    </row>
  </sheetData>
  <sheetProtection algorithmName="SHA-512" hashValue="KhQL/1NmYq1Jj8WCoMkQNkFPwG4dSxrz3S/xGmyuuM4B7lxCko3NLri8hLP296OBHAxGxAF8iue2vMtvbsI+/A==" saltValue="7JVpuvUmEeVs6MLAtlTevw==" spinCount="100000" sheet="1" objects="1" scenarios="1"/>
  <mergeCells count="63">
    <mergeCell ref="B33:K33"/>
    <mergeCell ref="N33:W33"/>
    <mergeCell ref="B62:K62"/>
    <mergeCell ref="N62:W62"/>
    <mergeCell ref="B57:K57"/>
    <mergeCell ref="B59:K59"/>
    <mergeCell ref="N53:W53"/>
    <mergeCell ref="N54:W54"/>
    <mergeCell ref="N56:W56"/>
    <mergeCell ref="N57:W57"/>
    <mergeCell ref="N59:W59"/>
    <mergeCell ref="N44:W44"/>
    <mergeCell ref="N47:W47"/>
    <mergeCell ref="N49:W49"/>
    <mergeCell ref="N50:W50"/>
    <mergeCell ref="N51:W51"/>
    <mergeCell ref="N35:W35"/>
    <mergeCell ref="N36:W36"/>
    <mergeCell ref="N37:W37"/>
    <mergeCell ref="N38:W38"/>
    <mergeCell ref="N39:W39"/>
    <mergeCell ref="N23:W23"/>
    <mergeCell ref="N24:W24"/>
    <mergeCell ref="N29:W29"/>
    <mergeCell ref="N32:W32"/>
    <mergeCell ref="N34:W34"/>
    <mergeCell ref="S1:W4"/>
    <mergeCell ref="B50:K50"/>
    <mergeCell ref="B49:K49"/>
    <mergeCell ref="B32:K32"/>
    <mergeCell ref="B34:K34"/>
    <mergeCell ref="B35:K35"/>
    <mergeCell ref="B36:K36"/>
    <mergeCell ref="B37:K37"/>
    <mergeCell ref="B22:K22"/>
    <mergeCell ref="B23:K23"/>
    <mergeCell ref="B24:K24"/>
    <mergeCell ref="B29:K29"/>
    <mergeCell ref="B47:K47"/>
    <mergeCell ref="B19:K19"/>
    <mergeCell ref="N19:W19"/>
    <mergeCell ref="N22:W22"/>
    <mergeCell ref="B51:K51"/>
    <mergeCell ref="B53:K53"/>
    <mergeCell ref="B54:K54"/>
    <mergeCell ref="B56:K56"/>
    <mergeCell ref="B38:K38"/>
    <mergeCell ref="B39:K39"/>
    <mergeCell ref="B44:K44"/>
    <mergeCell ref="A9:K9"/>
    <mergeCell ref="M9:W9"/>
    <mergeCell ref="F14:G14"/>
    <mergeCell ref="H14:I14"/>
    <mergeCell ref="J14:K14"/>
    <mergeCell ref="R14:S14"/>
    <mergeCell ref="T14:U14"/>
    <mergeCell ref="V14:W14"/>
    <mergeCell ref="A12:K12"/>
    <mergeCell ref="M12:W12"/>
    <mergeCell ref="M10:W10"/>
    <mergeCell ref="A10:K10"/>
    <mergeCell ref="A11:K11"/>
    <mergeCell ref="M11:W11"/>
  </mergeCells>
  <hyperlinks>
    <hyperlink ref="B16" location="Dotation!A1" display="Dotation!A1" xr:uid="{E99BB117-103F-4A0B-9F91-8D436665D503}"/>
    <hyperlink ref="B26" location="PrestationsPharmacien!A1" display="PrestationsPharmacien!A1" xr:uid="{4F207796-D287-47B5-9952-C642F65D07CE}"/>
    <hyperlink ref="B41" location="Demande!A1" display="Demande!A1" xr:uid="{D2360B60-C892-4877-A873-B678184FC990}"/>
    <hyperlink ref="N16" location="Dotation!A1" display="Dotation!A1" xr:uid="{CDC8B0E7-65E9-4F64-8FE2-B7B120DD377D}"/>
    <hyperlink ref="N26" location="PrestationsPharmacien!A1" display="PrestationsPharmacien!A1" xr:uid="{889DD383-899A-476D-AD7A-ED8A1AA52CAC}"/>
    <hyperlink ref="N41" location="Demande!A1" display="Demande!A1" xr:uid="{0DB33990-50FF-4D7D-BD22-CF6A08F9279D}"/>
  </hyperlinks>
  <pageMargins left="0.7" right="0.7" top="0.78740157499999996" bottom="0.78740157499999996" header="0.3" footer="0.3"/>
  <pageSetup paperSize="9" scale="70" fitToHeight="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FAAF9-D3A6-41F5-A30C-F47B42E54603}">
  <dimension ref="A1:V94"/>
  <sheetViews>
    <sheetView showGridLines="0" zoomScaleNormal="100" workbookViewId="0">
      <selection activeCell="F11" sqref="F11"/>
    </sheetView>
  </sheetViews>
  <sheetFormatPr baseColWidth="10" defaultRowHeight="12.5" x14ac:dyDescent="0.25"/>
  <cols>
    <col min="1" max="3" width="10.453125" style="75" customWidth="1"/>
    <col min="4" max="4" width="11.453125" style="75"/>
    <col min="5" max="5" width="10.453125" style="76" customWidth="1"/>
    <col min="6" max="8" width="10.453125" style="130" customWidth="1"/>
    <col min="9" max="9" width="10.453125" style="130" hidden="1" customWidth="1"/>
    <col min="10" max="10" width="10.453125" style="131" customWidth="1"/>
    <col min="11" max="256" width="11.453125" style="75"/>
    <col min="257" max="257" width="10.453125" style="75" customWidth="1"/>
    <col min="258" max="258" width="11.453125" style="75"/>
    <col min="259" max="259" width="10.453125" style="75" customWidth="1"/>
    <col min="260" max="260" width="11.453125" style="75"/>
    <col min="261" max="266" width="10.453125" style="75" customWidth="1"/>
    <col min="267" max="512" width="11.453125" style="75"/>
    <col min="513" max="513" width="10.453125" style="75" customWidth="1"/>
    <col min="514" max="514" width="11.453125" style="75"/>
    <col min="515" max="515" width="10.453125" style="75" customWidth="1"/>
    <col min="516" max="516" width="11.453125" style="75"/>
    <col min="517" max="522" width="10.453125" style="75" customWidth="1"/>
    <col min="523" max="768" width="11.453125" style="75"/>
    <col min="769" max="769" width="10.453125" style="75" customWidth="1"/>
    <col min="770" max="770" width="11.453125" style="75"/>
    <col min="771" max="771" width="10.453125" style="75" customWidth="1"/>
    <col min="772" max="772" width="11.453125" style="75"/>
    <col min="773" max="778" width="10.453125" style="75" customWidth="1"/>
    <col min="779" max="1024" width="11.453125" style="75"/>
    <col min="1025" max="1025" width="10.453125" style="75" customWidth="1"/>
    <col min="1026" max="1026" width="11.453125" style="75"/>
    <col min="1027" max="1027" width="10.453125" style="75" customWidth="1"/>
    <col min="1028" max="1028" width="11.453125" style="75"/>
    <col min="1029" max="1034" width="10.453125" style="75" customWidth="1"/>
    <col min="1035" max="1280" width="11.453125" style="75"/>
    <col min="1281" max="1281" width="10.453125" style="75" customWidth="1"/>
    <col min="1282" max="1282" width="11.453125" style="75"/>
    <col min="1283" max="1283" width="10.453125" style="75" customWidth="1"/>
    <col min="1284" max="1284" width="11.453125" style="75"/>
    <col min="1285" max="1290" width="10.453125" style="75" customWidth="1"/>
    <col min="1291" max="1536" width="11.453125" style="75"/>
    <col min="1537" max="1537" width="10.453125" style="75" customWidth="1"/>
    <col min="1538" max="1538" width="11.453125" style="75"/>
    <col min="1539" max="1539" width="10.453125" style="75" customWidth="1"/>
    <col min="1540" max="1540" width="11.453125" style="75"/>
    <col min="1541" max="1546" width="10.453125" style="75" customWidth="1"/>
    <col min="1547" max="1792" width="11.453125" style="75"/>
    <col min="1793" max="1793" width="10.453125" style="75" customWidth="1"/>
    <col min="1794" max="1794" width="11.453125" style="75"/>
    <col min="1795" max="1795" width="10.453125" style="75" customWidth="1"/>
    <col min="1796" max="1796" width="11.453125" style="75"/>
    <col min="1797" max="1802" width="10.453125" style="75" customWidth="1"/>
    <col min="1803" max="2048" width="11.453125" style="75"/>
    <col min="2049" max="2049" width="10.453125" style="75" customWidth="1"/>
    <col min="2050" max="2050" width="11.453125" style="75"/>
    <col min="2051" max="2051" width="10.453125" style="75" customWidth="1"/>
    <col min="2052" max="2052" width="11.453125" style="75"/>
    <col min="2053" max="2058" width="10.453125" style="75" customWidth="1"/>
    <col min="2059" max="2304" width="11.453125" style="75"/>
    <col min="2305" max="2305" width="10.453125" style="75" customWidth="1"/>
    <col min="2306" max="2306" width="11.453125" style="75"/>
    <col min="2307" max="2307" width="10.453125" style="75" customWidth="1"/>
    <col min="2308" max="2308" width="11.453125" style="75"/>
    <col min="2309" max="2314" width="10.453125" style="75" customWidth="1"/>
    <col min="2315" max="2560" width="11.453125" style="75"/>
    <col min="2561" max="2561" width="10.453125" style="75" customWidth="1"/>
    <col min="2562" max="2562" width="11.453125" style="75"/>
    <col min="2563" max="2563" width="10.453125" style="75" customWidth="1"/>
    <col min="2564" max="2564" width="11.453125" style="75"/>
    <col min="2565" max="2570" width="10.453125" style="75" customWidth="1"/>
    <col min="2571" max="2816" width="11.453125" style="75"/>
    <col min="2817" max="2817" width="10.453125" style="75" customWidth="1"/>
    <col min="2818" max="2818" width="11.453125" style="75"/>
    <col min="2819" max="2819" width="10.453125" style="75" customWidth="1"/>
    <col min="2820" max="2820" width="11.453125" style="75"/>
    <col min="2821" max="2826" width="10.453125" style="75" customWidth="1"/>
    <col min="2827" max="3072" width="11.453125" style="75"/>
    <col min="3073" max="3073" width="10.453125" style="75" customWidth="1"/>
    <col min="3074" max="3074" width="11.453125" style="75"/>
    <col min="3075" max="3075" width="10.453125" style="75" customWidth="1"/>
    <col min="3076" max="3076" width="11.453125" style="75"/>
    <col min="3077" max="3082" width="10.453125" style="75" customWidth="1"/>
    <col min="3083" max="3328" width="11.453125" style="75"/>
    <col min="3329" max="3329" width="10.453125" style="75" customWidth="1"/>
    <col min="3330" max="3330" width="11.453125" style="75"/>
    <col min="3331" max="3331" width="10.453125" style="75" customWidth="1"/>
    <col min="3332" max="3332" width="11.453125" style="75"/>
    <col min="3333" max="3338" width="10.453125" style="75" customWidth="1"/>
    <col min="3339" max="3584" width="11.453125" style="75"/>
    <col min="3585" max="3585" width="10.453125" style="75" customWidth="1"/>
    <col min="3586" max="3586" width="11.453125" style="75"/>
    <col min="3587" max="3587" width="10.453125" style="75" customWidth="1"/>
    <col min="3588" max="3588" width="11.453125" style="75"/>
    <col min="3589" max="3594" width="10.453125" style="75" customWidth="1"/>
    <col min="3595" max="3840" width="11.453125" style="75"/>
    <col min="3841" max="3841" width="10.453125" style="75" customWidth="1"/>
    <col min="3842" max="3842" width="11.453125" style="75"/>
    <col min="3843" max="3843" width="10.453125" style="75" customWidth="1"/>
    <col min="3844" max="3844" width="11.453125" style="75"/>
    <col min="3845" max="3850" width="10.453125" style="75" customWidth="1"/>
    <col min="3851" max="4096" width="11.453125" style="75"/>
    <col min="4097" max="4097" width="10.453125" style="75" customWidth="1"/>
    <col min="4098" max="4098" width="11.453125" style="75"/>
    <col min="4099" max="4099" width="10.453125" style="75" customWidth="1"/>
    <col min="4100" max="4100" width="11.453125" style="75"/>
    <col min="4101" max="4106" width="10.453125" style="75" customWidth="1"/>
    <col min="4107" max="4352" width="11.453125" style="75"/>
    <col min="4353" max="4353" width="10.453125" style="75" customWidth="1"/>
    <col min="4354" max="4354" width="11.453125" style="75"/>
    <col min="4355" max="4355" width="10.453125" style="75" customWidth="1"/>
    <col min="4356" max="4356" width="11.453125" style="75"/>
    <col min="4357" max="4362" width="10.453125" style="75" customWidth="1"/>
    <col min="4363" max="4608" width="11.453125" style="75"/>
    <col min="4609" max="4609" width="10.453125" style="75" customWidth="1"/>
    <col min="4610" max="4610" width="11.453125" style="75"/>
    <col min="4611" max="4611" width="10.453125" style="75" customWidth="1"/>
    <col min="4612" max="4612" width="11.453125" style="75"/>
    <col min="4613" max="4618" width="10.453125" style="75" customWidth="1"/>
    <col min="4619" max="4864" width="11.453125" style="75"/>
    <col min="4865" max="4865" width="10.453125" style="75" customWidth="1"/>
    <col min="4866" max="4866" width="11.453125" style="75"/>
    <col min="4867" max="4867" width="10.453125" style="75" customWidth="1"/>
    <col min="4868" max="4868" width="11.453125" style="75"/>
    <col min="4869" max="4874" width="10.453125" style="75" customWidth="1"/>
    <col min="4875" max="5120" width="11.453125" style="75"/>
    <col min="5121" max="5121" width="10.453125" style="75" customWidth="1"/>
    <col min="5122" max="5122" width="11.453125" style="75"/>
    <col min="5123" max="5123" width="10.453125" style="75" customWidth="1"/>
    <col min="5124" max="5124" width="11.453125" style="75"/>
    <col min="5125" max="5130" width="10.453125" style="75" customWidth="1"/>
    <col min="5131" max="5376" width="11.453125" style="75"/>
    <col min="5377" max="5377" width="10.453125" style="75" customWidth="1"/>
    <col min="5378" max="5378" width="11.453125" style="75"/>
    <col min="5379" max="5379" width="10.453125" style="75" customWidth="1"/>
    <col min="5380" max="5380" width="11.453125" style="75"/>
    <col min="5381" max="5386" width="10.453125" style="75" customWidth="1"/>
    <col min="5387" max="5632" width="11.453125" style="75"/>
    <col min="5633" max="5633" width="10.453125" style="75" customWidth="1"/>
    <col min="5634" max="5634" width="11.453125" style="75"/>
    <col min="5635" max="5635" width="10.453125" style="75" customWidth="1"/>
    <col min="5636" max="5636" width="11.453125" style="75"/>
    <col min="5637" max="5642" width="10.453125" style="75" customWidth="1"/>
    <col min="5643" max="5888" width="11.453125" style="75"/>
    <col min="5889" max="5889" width="10.453125" style="75" customWidth="1"/>
    <col min="5890" max="5890" width="11.453125" style="75"/>
    <col min="5891" max="5891" width="10.453125" style="75" customWidth="1"/>
    <col min="5892" max="5892" width="11.453125" style="75"/>
    <col min="5893" max="5898" width="10.453125" style="75" customWidth="1"/>
    <col min="5899" max="6144" width="11.453125" style="75"/>
    <col min="6145" max="6145" width="10.453125" style="75" customWidth="1"/>
    <col min="6146" max="6146" width="11.453125" style="75"/>
    <col min="6147" max="6147" width="10.453125" style="75" customWidth="1"/>
    <col min="6148" max="6148" width="11.453125" style="75"/>
    <col min="6149" max="6154" width="10.453125" style="75" customWidth="1"/>
    <col min="6155" max="6400" width="11.453125" style="75"/>
    <col min="6401" max="6401" width="10.453125" style="75" customWidth="1"/>
    <col min="6402" max="6402" width="11.453125" style="75"/>
    <col min="6403" max="6403" width="10.453125" style="75" customWidth="1"/>
    <col min="6404" max="6404" width="11.453125" style="75"/>
    <col min="6405" max="6410" width="10.453125" style="75" customWidth="1"/>
    <col min="6411" max="6656" width="11.453125" style="75"/>
    <col min="6657" max="6657" width="10.453125" style="75" customWidth="1"/>
    <col min="6658" max="6658" width="11.453125" style="75"/>
    <col min="6659" max="6659" width="10.453125" style="75" customWidth="1"/>
    <col min="6660" max="6660" width="11.453125" style="75"/>
    <col min="6661" max="6666" width="10.453125" style="75" customWidth="1"/>
    <col min="6667" max="6912" width="11.453125" style="75"/>
    <col min="6913" max="6913" width="10.453125" style="75" customWidth="1"/>
    <col min="6914" max="6914" width="11.453125" style="75"/>
    <col min="6915" max="6915" width="10.453125" style="75" customWidth="1"/>
    <col min="6916" max="6916" width="11.453125" style="75"/>
    <col min="6917" max="6922" width="10.453125" style="75" customWidth="1"/>
    <col min="6923" max="7168" width="11.453125" style="75"/>
    <col min="7169" max="7169" width="10.453125" style="75" customWidth="1"/>
    <col min="7170" max="7170" width="11.453125" style="75"/>
    <col min="7171" max="7171" width="10.453125" style="75" customWidth="1"/>
    <col min="7172" max="7172" width="11.453125" style="75"/>
    <col min="7173" max="7178" width="10.453125" style="75" customWidth="1"/>
    <col min="7179" max="7424" width="11.453125" style="75"/>
    <col min="7425" max="7425" width="10.453125" style="75" customWidth="1"/>
    <col min="7426" max="7426" width="11.453125" style="75"/>
    <col min="7427" max="7427" width="10.453125" style="75" customWidth="1"/>
    <col min="7428" max="7428" width="11.453125" style="75"/>
    <col min="7429" max="7434" width="10.453125" style="75" customWidth="1"/>
    <col min="7435" max="7680" width="11.453125" style="75"/>
    <col min="7681" max="7681" width="10.453125" style="75" customWidth="1"/>
    <col min="7682" max="7682" width="11.453125" style="75"/>
    <col min="7683" max="7683" width="10.453125" style="75" customWidth="1"/>
    <col min="7684" max="7684" width="11.453125" style="75"/>
    <col min="7685" max="7690" width="10.453125" style="75" customWidth="1"/>
    <col min="7691" max="7936" width="11.453125" style="75"/>
    <col min="7937" max="7937" width="10.453125" style="75" customWidth="1"/>
    <col min="7938" max="7938" width="11.453125" style="75"/>
    <col min="7939" max="7939" width="10.453125" style="75" customWidth="1"/>
    <col min="7940" max="7940" width="11.453125" style="75"/>
    <col min="7941" max="7946" width="10.453125" style="75" customWidth="1"/>
    <col min="7947" max="8192" width="11.453125" style="75"/>
    <col min="8193" max="8193" width="10.453125" style="75" customWidth="1"/>
    <col min="8194" max="8194" width="11.453125" style="75"/>
    <col min="8195" max="8195" width="10.453125" style="75" customWidth="1"/>
    <col min="8196" max="8196" width="11.453125" style="75"/>
    <col min="8197" max="8202" width="10.453125" style="75" customWidth="1"/>
    <col min="8203" max="8448" width="11.453125" style="75"/>
    <col min="8449" max="8449" width="10.453125" style="75" customWidth="1"/>
    <col min="8450" max="8450" width="11.453125" style="75"/>
    <col min="8451" max="8451" width="10.453125" style="75" customWidth="1"/>
    <col min="8452" max="8452" width="11.453125" style="75"/>
    <col min="8453" max="8458" width="10.453125" style="75" customWidth="1"/>
    <col min="8459" max="8704" width="11.453125" style="75"/>
    <col min="8705" max="8705" width="10.453125" style="75" customWidth="1"/>
    <col min="8706" max="8706" width="11.453125" style="75"/>
    <col min="8707" max="8707" width="10.453125" style="75" customWidth="1"/>
    <col min="8708" max="8708" width="11.453125" style="75"/>
    <col min="8709" max="8714" width="10.453125" style="75" customWidth="1"/>
    <col min="8715" max="8960" width="11.453125" style="75"/>
    <col min="8961" max="8961" width="10.453125" style="75" customWidth="1"/>
    <col min="8962" max="8962" width="11.453125" style="75"/>
    <col min="8963" max="8963" width="10.453125" style="75" customWidth="1"/>
    <col min="8964" max="8964" width="11.453125" style="75"/>
    <col min="8965" max="8970" width="10.453125" style="75" customWidth="1"/>
    <col min="8971" max="9216" width="11.453125" style="75"/>
    <col min="9217" max="9217" width="10.453125" style="75" customWidth="1"/>
    <col min="9218" max="9218" width="11.453125" style="75"/>
    <col min="9219" max="9219" width="10.453125" style="75" customWidth="1"/>
    <col min="9220" max="9220" width="11.453125" style="75"/>
    <col min="9221" max="9226" width="10.453125" style="75" customWidth="1"/>
    <col min="9227" max="9472" width="11.453125" style="75"/>
    <col min="9473" max="9473" width="10.453125" style="75" customWidth="1"/>
    <col min="9474" max="9474" width="11.453125" style="75"/>
    <col min="9475" max="9475" width="10.453125" style="75" customWidth="1"/>
    <col min="9476" max="9476" width="11.453125" style="75"/>
    <col min="9477" max="9482" width="10.453125" style="75" customWidth="1"/>
    <col min="9483" max="9728" width="11.453125" style="75"/>
    <col min="9729" max="9729" width="10.453125" style="75" customWidth="1"/>
    <col min="9730" max="9730" width="11.453125" style="75"/>
    <col min="9731" max="9731" width="10.453125" style="75" customWidth="1"/>
    <col min="9732" max="9732" width="11.453125" style="75"/>
    <col min="9733" max="9738" width="10.453125" style="75" customWidth="1"/>
    <col min="9739" max="9984" width="11.453125" style="75"/>
    <col min="9985" max="9985" width="10.453125" style="75" customWidth="1"/>
    <col min="9986" max="9986" width="11.453125" style="75"/>
    <col min="9987" max="9987" width="10.453125" style="75" customWidth="1"/>
    <col min="9988" max="9988" width="11.453125" style="75"/>
    <col min="9989" max="9994" width="10.453125" style="75" customWidth="1"/>
    <col min="9995" max="10240" width="11.453125" style="75"/>
    <col min="10241" max="10241" width="10.453125" style="75" customWidth="1"/>
    <col min="10242" max="10242" width="11.453125" style="75"/>
    <col min="10243" max="10243" width="10.453125" style="75" customWidth="1"/>
    <col min="10244" max="10244" width="11.453125" style="75"/>
    <col min="10245" max="10250" width="10.453125" style="75" customWidth="1"/>
    <col min="10251" max="10496" width="11.453125" style="75"/>
    <col min="10497" max="10497" width="10.453125" style="75" customWidth="1"/>
    <col min="10498" max="10498" width="11.453125" style="75"/>
    <col min="10499" max="10499" width="10.453125" style="75" customWidth="1"/>
    <col min="10500" max="10500" width="11.453125" style="75"/>
    <col min="10501" max="10506" width="10.453125" style="75" customWidth="1"/>
    <col min="10507" max="10752" width="11.453125" style="75"/>
    <col min="10753" max="10753" width="10.453125" style="75" customWidth="1"/>
    <col min="10754" max="10754" width="11.453125" style="75"/>
    <col min="10755" max="10755" width="10.453125" style="75" customWidth="1"/>
    <col min="10756" max="10756" width="11.453125" style="75"/>
    <col min="10757" max="10762" width="10.453125" style="75" customWidth="1"/>
    <col min="10763" max="11008" width="11.453125" style="75"/>
    <col min="11009" max="11009" width="10.453125" style="75" customWidth="1"/>
    <col min="11010" max="11010" width="11.453125" style="75"/>
    <col min="11011" max="11011" width="10.453125" style="75" customWidth="1"/>
    <col min="11012" max="11012" width="11.453125" style="75"/>
    <col min="11013" max="11018" width="10.453125" style="75" customWidth="1"/>
    <col min="11019" max="11264" width="11.453125" style="75"/>
    <col min="11265" max="11265" width="10.453125" style="75" customWidth="1"/>
    <col min="11266" max="11266" width="11.453125" style="75"/>
    <col min="11267" max="11267" width="10.453125" style="75" customWidth="1"/>
    <col min="11268" max="11268" width="11.453125" style="75"/>
    <col min="11269" max="11274" width="10.453125" style="75" customWidth="1"/>
    <col min="11275" max="11520" width="11.453125" style="75"/>
    <col min="11521" max="11521" width="10.453125" style="75" customWidth="1"/>
    <col min="11522" max="11522" width="11.453125" style="75"/>
    <col min="11523" max="11523" width="10.453125" style="75" customWidth="1"/>
    <col min="11524" max="11524" width="11.453125" style="75"/>
    <col min="11525" max="11530" width="10.453125" style="75" customWidth="1"/>
    <col min="11531" max="11776" width="11.453125" style="75"/>
    <col min="11777" max="11777" width="10.453125" style="75" customWidth="1"/>
    <col min="11778" max="11778" width="11.453125" style="75"/>
    <col min="11779" max="11779" width="10.453125" style="75" customWidth="1"/>
    <col min="11780" max="11780" width="11.453125" style="75"/>
    <col min="11781" max="11786" width="10.453125" style="75" customWidth="1"/>
    <col min="11787" max="12032" width="11.453125" style="75"/>
    <col min="12033" max="12033" width="10.453125" style="75" customWidth="1"/>
    <col min="12034" max="12034" width="11.453125" style="75"/>
    <col min="12035" max="12035" width="10.453125" style="75" customWidth="1"/>
    <col min="12036" max="12036" width="11.453125" style="75"/>
    <col min="12037" max="12042" width="10.453125" style="75" customWidth="1"/>
    <col min="12043" max="12288" width="11.453125" style="75"/>
    <col min="12289" max="12289" width="10.453125" style="75" customWidth="1"/>
    <col min="12290" max="12290" width="11.453125" style="75"/>
    <col min="12291" max="12291" width="10.453125" style="75" customWidth="1"/>
    <col min="12292" max="12292" width="11.453125" style="75"/>
    <col min="12293" max="12298" width="10.453125" style="75" customWidth="1"/>
    <col min="12299" max="12544" width="11.453125" style="75"/>
    <col min="12545" max="12545" width="10.453125" style="75" customWidth="1"/>
    <col min="12546" max="12546" width="11.453125" style="75"/>
    <col min="12547" max="12547" width="10.453125" style="75" customWidth="1"/>
    <col min="12548" max="12548" width="11.453125" style="75"/>
    <col min="12549" max="12554" width="10.453125" style="75" customWidth="1"/>
    <col min="12555" max="12800" width="11.453125" style="75"/>
    <col min="12801" max="12801" width="10.453125" style="75" customWidth="1"/>
    <col min="12802" max="12802" width="11.453125" style="75"/>
    <col min="12803" max="12803" width="10.453125" style="75" customWidth="1"/>
    <col min="12804" max="12804" width="11.453125" style="75"/>
    <col min="12805" max="12810" width="10.453125" style="75" customWidth="1"/>
    <col min="12811" max="13056" width="11.453125" style="75"/>
    <col min="13057" max="13057" width="10.453125" style="75" customWidth="1"/>
    <col min="13058" max="13058" width="11.453125" style="75"/>
    <col min="13059" max="13059" width="10.453125" style="75" customWidth="1"/>
    <col min="13060" max="13060" width="11.453125" style="75"/>
    <col min="13061" max="13066" width="10.453125" style="75" customWidth="1"/>
    <col min="13067" max="13312" width="11.453125" style="75"/>
    <col min="13313" max="13313" width="10.453125" style="75" customWidth="1"/>
    <col min="13314" max="13314" width="11.453125" style="75"/>
    <col min="13315" max="13315" width="10.453125" style="75" customWidth="1"/>
    <col min="13316" max="13316" width="11.453125" style="75"/>
    <col min="13317" max="13322" width="10.453125" style="75" customWidth="1"/>
    <col min="13323" max="13568" width="11.453125" style="75"/>
    <col min="13569" max="13569" width="10.453125" style="75" customWidth="1"/>
    <col min="13570" max="13570" width="11.453125" style="75"/>
    <col min="13571" max="13571" width="10.453125" style="75" customWidth="1"/>
    <col min="13572" max="13572" width="11.453125" style="75"/>
    <col min="13573" max="13578" width="10.453125" style="75" customWidth="1"/>
    <col min="13579" max="13824" width="11.453125" style="75"/>
    <col min="13825" max="13825" width="10.453125" style="75" customWidth="1"/>
    <col min="13826" max="13826" width="11.453125" style="75"/>
    <col min="13827" max="13827" width="10.453125" style="75" customWidth="1"/>
    <col min="13828" max="13828" width="11.453125" style="75"/>
    <col min="13829" max="13834" width="10.453125" style="75" customWidth="1"/>
    <col min="13835" max="14080" width="11.453125" style="75"/>
    <col min="14081" max="14081" width="10.453125" style="75" customWidth="1"/>
    <col min="14082" max="14082" width="11.453125" style="75"/>
    <col min="14083" max="14083" width="10.453125" style="75" customWidth="1"/>
    <col min="14084" max="14084" width="11.453125" style="75"/>
    <col min="14085" max="14090" width="10.453125" style="75" customWidth="1"/>
    <col min="14091" max="14336" width="11.453125" style="75"/>
    <col min="14337" max="14337" width="10.453125" style="75" customWidth="1"/>
    <col min="14338" max="14338" width="11.453125" style="75"/>
    <col min="14339" max="14339" width="10.453125" style="75" customWidth="1"/>
    <col min="14340" max="14340" width="11.453125" style="75"/>
    <col min="14341" max="14346" width="10.453125" style="75" customWidth="1"/>
    <col min="14347" max="14592" width="11.453125" style="75"/>
    <col min="14593" max="14593" width="10.453125" style="75" customWidth="1"/>
    <col min="14594" max="14594" width="11.453125" style="75"/>
    <col min="14595" max="14595" width="10.453125" style="75" customWidth="1"/>
    <col min="14596" max="14596" width="11.453125" style="75"/>
    <col min="14597" max="14602" width="10.453125" style="75" customWidth="1"/>
    <col min="14603" max="14848" width="11.453125" style="75"/>
    <col min="14849" max="14849" width="10.453125" style="75" customWidth="1"/>
    <col min="14850" max="14850" width="11.453125" style="75"/>
    <col min="14851" max="14851" width="10.453125" style="75" customWidth="1"/>
    <col min="14852" max="14852" width="11.453125" style="75"/>
    <col min="14853" max="14858" width="10.453125" style="75" customWidth="1"/>
    <col min="14859" max="15104" width="11.453125" style="75"/>
    <col min="15105" max="15105" width="10.453125" style="75" customWidth="1"/>
    <col min="15106" max="15106" width="11.453125" style="75"/>
    <col min="15107" max="15107" width="10.453125" style="75" customWidth="1"/>
    <col min="15108" max="15108" width="11.453125" style="75"/>
    <col min="15109" max="15114" width="10.453125" style="75" customWidth="1"/>
    <col min="15115" max="15360" width="11.453125" style="75"/>
    <col min="15361" max="15361" width="10.453125" style="75" customWidth="1"/>
    <col min="15362" max="15362" width="11.453125" style="75"/>
    <col min="15363" max="15363" width="10.453125" style="75" customWidth="1"/>
    <col min="15364" max="15364" width="11.453125" style="75"/>
    <col min="15365" max="15370" width="10.453125" style="75" customWidth="1"/>
    <col min="15371" max="15616" width="11.453125" style="75"/>
    <col min="15617" max="15617" width="10.453125" style="75" customWidth="1"/>
    <col min="15618" max="15618" width="11.453125" style="75"/>
    <col min="15619" max="15619" width="10.453125" style="75" customWidth="1"/>
    <col min="15620" max="15620" width="11.453125" style="75"/>
    <col min="15621" max="15626" width="10.453125" style="75" customWidth="1"/>
    <col min="15627" max="15872" width="11.453125" style="75"/>
    <col min="15873" max="15873" width="10.453125" style="75" customWidth="1"/>
    <col min="15874" max="15874" width="11.453125" style="75"/>
    <col min="15875" max="15875" width="10.453125" style="75" customWidth="1"/>
    <col min="15876" max="15876" width="11.453125" style="75"/>
    <col min="15877" max="15882" width="10.453125" style="75" customWidth="1"/>
    <col min="15883" max="16128" width="11.453125" style="75"/>
    <col min="16129" max="16129" width="10.453125" style="75" customWidth="1"/>
    <col min="16130" max="16130" width="11.453125" style="75"/>
    <col min="16131" max="16131" width="10.453125" style="75" customWidth="1"/>
    <col min="16132" max="16132" width="11.453125" style="75"/>
    <col min="16133" max="16138" width="10.453125" style="75" customWidth="1"/>
    <col min="16139" max="16384" width="11.453125" style="75"/>
  </cols>
  <sheetData>
    <row r="1" spans="1:13" s="71" customFormat="1" ht="27.75" customHeight="1" x14ac:dyDescent="0.35">
      <c r="B1" s="72"/>
      <c r="C1" s="72"/>
      <c r="D1" s="72"/>
      <c r="E1" s="73"/>
      <c r="F1" s="205" t="s">
        <v>84</v>
      </c>
      <c r="G1" s="205"/>
      <c r="H1" s="205"/>
      <c r="I1" s="205"/>
      <c r="J1" s="205"/>
      <c r="K1" s="74"/>
      <c r="L1" s="74"/>
      <c r="M1" s="74"/>
    </row>
    <row r="2" spans="1:13" ht="15" customHeight="1" x14ac:dyDescent="0.25">
      <c r="F2" s="205"/>
      <c r="G2" s="205"/>
      <c r="H2" s="205"/>
      <c r="I2" s="205"/>
      <c r="J2" s="205"/>
      <c r="K2" s="74"/>
      <c r="L2" s="74"/>
      <c r="M2" s="74"/>
    </row>
    <row r="3" spans="1:13" ht="15" customHeight="1" x14ac:dyDescent="0.25">
      <c r="F3" s="205"/>
      <c r="G3" s="205"/>
      <c r="H3" s="205"/>
      <c r="I3" s="205"/>
      <c r="J3" s="205"/>
      <c r="K3" s="74"/>
      <c r="L3" s="74"/>
      <c r="M3" s="74"/>
    </row>
    <row r="4" spans="1:13" ht="15" customHeight="1" x14ac:dyDescent="0.25">
      <c r="F4" s="205"/>
      <c r="G4" s="205"/>
      <c r="H4" s="205"/>
      <c r="I4" s="205"/>
      <c r="J4" s="205"/>
      <c r="K4" s="74"/>
      <c r="L4" s="74"/>
      <c r="M4" s="74"/>
    </row>
    <row r="5" spans="1:13" s="71" customFormat="1" ht="23.25" customHeight="1" x14ac:dyDescent="0.35">
      <c r="A5" s="206" t="s">
        <v>80</v>
      </c>
      <c r="B5" s="207"/>
      <c r="C5" s="207"/>
      <c r="D5" s="207"/>
      <c r="E5" s="207"/>
      <c r="F5" s="207"/>
      <c r="G5" s="207"/>
      <c r="H5" s="207"/>
      <c r="I5" s="207"/>
      <c r="J5" s="207"/>
    </row>
    <row r="6" spans="1:13" s="71" customFormat="1" ht="10.4" customHeight="1" x14ac:dyDescent="0.35">
      <c r="E6" s="78"/>
      <c r="F6" s="79"/>
      <c r="G6" s="79"/>
      <c r="H6" s="79"/>
      <c r="I6" s="79"/>
      <c r="J6" s="80"/>
    </row>
    <row r="7" spans="1:13" s="71" customFormat="1" ht="15" customHeight="1" x14ac:dyDescent="0.35">
      <c r="A7" s="71" t="s">
        <v>48</v>
      </c>
      <c r="D7" s="208" t="s">
        <v>234</v>
      </c>
      <c r="E7" s="209"/>
      <c r="F7" s="209"/>
      <c r="G7" s="209"/>
      <c r="H7" s="209"/>
      <c r="I7" s="209"/>
      <c r="J7" s="210"/>
    </row>
    <row r="8" spans="1:13" s="71" customFormat="1" ht="6" customHeight="1" x14ac:dyDescent="0.35">
      <c r="E8" s="78"/>
      <c r="F8" s="79"/>
      <c r="G8" s="79"/>
      <c r="H8" s="79"/>
      <c r="I8" s="79"/>
      <c r="J8" s="80"/>
    </row>
    <row r="9" spans="1:13" s="71" customFormat="1" ht="15" customHeight="1" x14ac:dyDescent="0.35">
      <c r="A9" s="81" t="s">
        <v>60</v>
      </c>
      <c r="B9" s="81"/>
      <c r="C9" s="81"/>
      <c r="D9" s="214" t="s">
        <v>68</v>
      </c>
      <c r="E9" s="215"/>
      <c r="F9" s="216"/>
      <c r="G9" s="216"/>
      <c r="H9" s="82"/>
      <c r="I9"/>
      <c r="J9"/>
    </row>
    <row r="10" spans="1:13" s="71" customFormat="1" ht="15" customHeight="1" x14ac:dyDescent="0.25">
      <c r="A10" s="81"/>
      <c r="B10" s="81"/>
      <c r="C10" s="81"/>
      <c r="D10" s="81"/>
      <c r="E10" s="78"/>
      <c r="F10" s="79"/>
      <c r="G10" s="79"/>
      <c r="H10" s="79"/>
      <c r="I10" s="79"/>
      <c r="J10" s="80"/>
    </row>
    <row r="11" spans="1:13" s="71" customFormat="1" ht="14.25" customHeight="1" x14ac:dyDescent="0.25">
      <c r="A11" s="63" t="s">
        <v>43</v>
      </c>
      <c r="B11" s="67" t="s">
        <v>223</v>
      </c>
      <c r="C11" s="63"/>
      <c r="D11" s="63"/>
      <c r="E11" s="83"/>
      <c r="F11" s="81"/>
      <c r="G11" s="81"/>
      <c r="H11" s="81"/>
      <c r="I11" s="79"/>
      <c r="J11" s="80"/>
      <c r="K11" s="79"/>
    </row>
    <row r="12" spans="1:13" s="71" customFormat="1" ht="14.25" customHeight="1" x14ac:dyDescent="0.25">
      <c r="B12" s="1" t="s">
        <v>67</v>
      </c>
      <c r="E12" s="78"/>
      <c r="G12" s="81"/>
      <c r="H12" s="42"/>
      <c r="I12" s="79"/>
      <c r="J12" s="80"/>
      <c r="K12" s="79"/>
    </row>
    <row r="13" spans="1:13" s="71" customFormat="1" ht="13.5" hidden="1" customHeight="1" x14ac:dyDescent="0.25">
      <c r="B13" s="84" t="s">
        <v>3</v>
      </c>
      <c r="C13" s="84"/>
      <c r="D13" s="84"/>
      <c r="E13" s="78"/>
      <c r="G13" s="81"/>
      <c r="H13" s="43"/>
      <c r="I13" s="79"/>
      <c r="J13" s="80"/>
      <c r="K13" s="79"/>
    </row>
    <row r="14" spans="1:13" s="71" customFormat="1" hidden="1" x14ac:dyDescent="0.25">
      <c r="B14" s="84" t="s">
        <v>4</v>
      </c>
      <c r="C14" s="84"/>
      <c r="D14" s="84"/>
      <c r="E14" s="78"/>
      <c r="G14" s="81"/>
      <c r="H14" s="2">
        <f>H16*0.2162</f>
        <v>0</v>
      </c>
      <c r="I14" s="79"/>
      <c r="J14" s="80"/>
      <c r="K14" s="79"/>
    </row>
    <row r="15" spans="1:13" s="71" customFormat="1" ht="7" hidden="1" customHeight="1" x14ac:dyDescent="0.25">
      <c r="B15" s="84"/>
      <c r="C15" s="84"/>
      <c r="D15" s="84"/>
      <c r="E15" s="78"/>
      <c r="G15" s="81"/>
      <c r="H15" s="44"/>
      <c r="I15" s="79"/>
      <c r="J15" s="80"/>
      <c r="K15" s="79"/>
    </row>
    <row r="16" spans="1:13" s="71" customFormat="1" ht="14.25" hidden="1" customHeight="1" x14ac:dyDescent="0.25">
      <c r="B16" s="84" t="s">
        <v>5</v>
      </c>
      <c r="C16" s="84"/>
      <c r="D16" s="84"/>
      <c r="E16" s="78"/>
      <c r="G16" s="81"/>
      <c r="H16" s="45"/>
      <c r="I16" s="79"/>
      <c r="J16" s="80"/>
      <c r="K16" s="79"/>
    </row>
    <row r="17" spans="1:22" s="71" customFormat="1" ht="15.75" customHeight="1" x14ac:dyDescent="0.35">
      <c r="E17" s="78"/>
      <c r="G17" s="79"/>
      <c r="H17" s="79"/>
      <c r="I17" s="79"/>
      <c r="J17" s="80"/>
      <c r="K17" s="79"/>
      <c r="T17" s="85"/>
      <c r="V17" s="85"/>
    </row>
    <row r="18" spans="1:22" s="71" customFormat="1" ht="12.75" customHeight="1" x14ac:dyDescent="0.35">
      <c r="A18" s="63" t="s">
        <v>2</v>
      </c>
      <c r="B18" s="67" t="s">
        <v>49</v>
      </c>
      <c r="E18" s="78"/>
      <c r="G18" s="79"/>
      <c r="H18" s="79"/>
      <c r="I18" s="79"/>
      <c r="J18" s="80"/>
      <c r="K18" s="79"/>
    </row>
    <row r="19" spans="1:22" s="71" customFormat="1" ht="9.65" customHeight="1" x14ac:dyDescent="0.35">
      <c r="E19" s="78"/>
      <c r="F19" s="79"/>
      <c r="G19" s="79"/>
      <c r="H19" s="79"/>
      <c r="I19" s="79"/>
      <c r="J19" s="80"/>
      <c r="T19" s="85"/>
      <c r="V19" s="85"/>
    </row>
    <row r="20" spans="1:22" s="71" customFormat="1" ht="29.25" customHeight="1" x14ac:dyDescent="0.35">
      <c r="A20" s="211" t="s">
        <v>221</v>
      </c>
      <c r="B20" s="212"/>
      <c r="C20" s="212"/>
      <c r="D20" s="212"/>
      <c r="E20" s="213"/>
      <c r="F20" s="211" t="s">
        <v>222</v>
      </c>
      <c r="G20" s="212"/>
      <c r="H20" s="212"/>
      <c r="I20" s="212"/>
      <c r="J20" s="213"/>
      <c r="T20" s="85"/>
      <c r="V20" s="85"/>
    </row>
    <row r="21" spans="1:22" s="71" customFormat="1" ht="31.5" customHeight="1" x14ac:dyDescent="0.35">
      <c r="A21" s="86" t="s">
        <v>7</v>
      </c>
      <c r="B21" s="87" t="s">
        <v>50</v>
      </c>
      <c r="C21" s="88" t="s">
        <v>51</v>
      </c>
      <c r="D21" s="88" t="s">
        <v>52</v>
      </c>
      <c r="E21" s="89" t="s">
        <v>53</v>
      </c>
      <c r="F21" s="86" t="s">
        <v>8</v>
      </c>
      <c r="G21" s="87" t="s">
        <v>50</v>
      </c>
      <c r="H21" s="88" t="s">
        <v>51</v>
      </c>
      <c r="I21" s="88" t="s">
        <v>52</v>
      </c>
      <c r="J21" s="89" t="s">
        <v>53</v>
      </c>
      <c r="K21" s="90"/>
      <c r="T21" s="85"/>
      <c r="V21" s="85"/>
    </row>
    <row r="22" spans="1:22" s="71" customFormat="1" ht="12.75" customHeight="1" x14ac:dyDescent="0.35">
      <c r="A22" s="91">
        <v>1</v>
      </c>
      <c r="B22" s="9"/>
      <c r="C22" s="92">
        <v>0.04</v>
      </c>
      <c r="D22" s="92">
        <v>0.05</v>
      </c>
      <c r="E22" s="3">
        <f t="shared" ref="E22:E33" si="0">B22*(C22+D22)</f>
        <v>0</v>
      </c>
      <c r="F22" s="91">
        <v>1</v>
      </c>
      <c r="G22" s="9"/>
      <c r="H22" s="92">
        <f>C22</f>
        <v>0.04</v>
      </c>
      <c r="I22" s="92" t="s">
        <v>9</v>
      </c>
      <c r="J22" s="4">
        <f>G22*(H22)</f>
        <v>0</v>
      </c>
      <c r="T22" s="85"/>
      <c r="V22" s="85"/>
    </row>
    <row r="23" spans="1:22" s="71" customFormat="1" ht="12.75" customHeight="1" x14ac:dyDescent="0.35">
      <c r="A23" s="93">
        <v>2</v>
      </c>
      <c r="B23" s="10"/>
      <c r="C23" s="94">
        <v>0.12</v>
      </c>
      <c r="D23" s="94">
        <v>0.05</v>
      </c>
      <c r="E23" s="5">
        <f t="shared" si="0"/>
        <v>0</v>
      </c>
      <c r="F23" s="93">
        <v>2</v>
      </c>
      <c r="G23" s="10"/>
      <c r="H23" s="94">
        <f t="shared" ref="H23:H33" si="1">C23</f>
        <v>0.12</v>
      </c>
      <c r="I23" s="94" t="s">
        <v>9</v>
      </c>
      <c r="J23" s="6">
        <f>G23*(H23)</f>
        <v>0</v>
      </c>
      <c r="T23" s="85"/>
      <c r="V23" s="85"/>
    </row>
    <row r="24" spans="1:22" s="71" customFormat="1" ht="12.75" customHeight="1" x14ac:dyDescent="0.35">
      <c r="A24" s="93">
        <v>3</v>
      </c>
      <c r="B24" s="10"/>
      <c r="C24" s="94">
        <v>0.2</v>
      </c>
      <c r="D24" s="94">
        <v>0.28000000000000003</v>
      </c>
      <c r="E24" s="5">
        <f t="shared" si="0"/>
        <v>0</v>
      </c>
      <c r="F24" s="93">
        <v>3</v>
      </c>
      <c r="G24" s="10"/>
      <c r="H24" s="94">
        <f t="shared" si="1"/>
        <v>0.2</v>
      </c>
      <c r="I24" s="94" t="s">
        <v>9</v>
      </c>
      <c r="J24" s="6">
        <f t="shared" ref="J24:J33" si="2">G24*(H24)</f>
        <v>0</v>
      </c>
      <c r="T24" s="85"/>
      <c r="V24" s="85"/>
    </row>
    <row r="25" spans="1:22" s="71" customFormat="1" ht="12.75" customHeight="1" x14ac:dyDescent="0.35">
      <c r="A25" s="93">
        <v>4</v>
      </c>
      <c r="B25" s="10"/>
      <c r="C25" s="94">
        <v>0.28999999999999998</v>
      </c>
      <c r="D25" s="94">
        <v>0.28000000000000003</v>
      </c>
      <c r="E25" s="5">
        <f t="shared" si="0"/>
        <v>0</v>
      </c>
      <c r="F25" s="93">
        <v>4</v>
      </c>
      <c r="G25" s="10"/>
      <c r="H25" s="94">
        <f t="shared" si="1"/>
        <v>0.28999999999999998</v>
      </c>
      <c r="I25" s="94" t="s">
        <v>9</v>
      </c>
      <c r="J25" s="6">
        <f t="shared" si="2"/>
        <v>0</v>
      </c>
      <c r="T25" s="85"/>
      <c r="V25" s="85"/>
    </row>
    <row r="26" spans="1:22" s="71" customFormat="1" ht="12.75" customHeight="1" x14ac:dyDescent="0.35">
      <c r="A26" s="93">
        <v>5</v>
      </c>
      <c r="B26" s="10"/>
      <c r="C26" s="94">
        <v>0.36</v>
      </c>
      <c r="D26" s="94">
        <v>0.28000000000000003</v>
      </c>
      <c r="E26" s="5">
        <f t="shared" si="0"/>
        <v>0</v>
      </c>
      <c r="F26" s="93">
        <v>5</v>
      </c>
      <c r="G26" s="10"/>
      <c r="H26" s="94">
        <f t="shared" si="1"/>
        <v>0.36</v>
      </c>
      <c r="I26" s="94" t="s">
        <v>9</v>
      </c>
      <c r="J26" s="6">
        <f t="shared" si="2"/>
        <v>0</v>
      </c>
      <c r="T26" s="85"/>
      <c r="V26" s="85"/>
    </row>
    <row r="27" spans="1:22" s="71" customFormat="1" ht="12.75" customHeight="1" x14ac:dyDescent="0.35">
      <c r="A27" s="93">
        <v>6</v>
      </c>
      <c r="B27" s="10"/>
      <c r="C27" s="94">
        <v>0.43</v>
      </c>
      <c r="D27" s="94">
        <v>0.28000000000000003</v>
      </c>
      <c r="E27" s="5">
        <f t="shared" si="0"/>
        <v>0</v>
      </c>
      <c r="F27" s="90">
        <v>6</v>
      </c>
      <c r="G27" s="10"/>
      <c r="H27" s="94">
        <f t="shared" si="1"/>
        <v>0.43</v>
      </c>
      <c r="I27" s="94" t="s">
        <v>9</v>
      </c>
      <c r="J27" s="6">
        <f t="shared" si="2"/>
        <v>0</v>
      </c>
      <c r="T27" s="85"/>
      <c r="V27" s="85"/>
    </row>
    <row r="28" spans="1:22" s="71" customFormat="1" ht="12.75" customHeight="1" x14ac:dyDescent="0.35">
      <c r="A28" s="93">
        <v>7</v>
      </c>
      <c r="B28" s="10"/>
      <c r="C28" s="94">
        <v>0.51</v>
      </c>
      <c r="D28" s="94">
        <v>0.28000000000000003</v>
      </c>
      <c r="E28" s="5">
        <f t="shared" si="0"/>
        <v>0</v>
      </c>
      <c r="F28" s="93">
        <v>7</v>
      </c>
      <c r="G28" s="10"/>
      <c r="H28" s="94">
        <f t="shared" si="1"/>
        <v>0.51</v>
      </c>
      <c r="I28" s="94" t="s">
        <v>9</v>
      </c>
      <c r="J28" s="6">
        <f t="shared" si="2"/>
        <v>0</v>
      </c>
      <c r="T28" s="85"/>
      <c r="V28" s="85"/>
    </row>
    <row r="29" spans="1:22" s="71" customFormat="1" ht="12.75" customHeight="1" x14ac:dyDescent="0.35">
      <c r="A29" s="93">
        <v>8</v>
      </c>
      <c r="B29" s="10"/>
      <c r="C29" s="94">
        <v>0.59</v>
      </c>
      <c r="D29" s="94">
        <v>0.28000000000000003</v>
      </c>
      <c r="E29" s="5">
        <f t="shared" si="0"/>
        <v>0</v>
      </c>
      <c r="F29" s="93">
        <v>8</v>
      </c>
      <c r="G29" s="10"/>
      <c r="H29" s="94">
        <f t="shared" si="1"/>
        <v>0.59</v>
      </c>
      <c r="I29" s="94" t="s">
        <v>9</v>
      </c>
      <c r="J29" s="6">
        <f t="shared" si="2"/>
        <v>0</v>
      </c>
      <c r="T29" s="85"/>
      <c r="V29" s="85"/>
    </row>
    <row r="30" spans="1:22" s="71" customFormat="1" x14ac:dyDescent="0.25">
      <c r="A30" s="93">
        <v>9</v>
      </c>
      <c r="B30" s="10"/>
      <c r="C30" s="94">
        <v>0.66</v>
      </c>
      <c r="D30" s="94">
        <v>0.28000000000000003</v>
      </c>
      <c r="E30" s="5">
        <f t="shared" si="0"/>
        <v>0</v>
      </c>
      <c r="F30" s="93">
        <v>9</v>
      </c>
      <c r="G30" s="10"/>
      <c r="H30" s="94">
        <f t="shared" si="1"/>
        <v>0.66</v>
      </c>
      <c r="I30" s="94" t="s">
        <v>9</v>
      </c>
      <c r="J30" s="6">
        <f t="shared" si="2"/>
        <v>0</v>
      </c>
      <c r="L30" s="81"/>
      <c r="M30" s="81"/>
      <c r="T30" s="85"/>
      <c r="V30" s="85"/>
    </row>
    <row r="31" spans="1:22" s="71" customFormat="1" x14ac:dyDescent="0.25">
      <c r="A31" s="93">
        <v>10</v>
      </c>
      <c r="B31" s="10"/>
      <c r="C31" s="94">
        <v>0.73299999999999998</v>
      </c>
      <c r="D31" s="94">
        <v>0.28000000000000003</v>
      </c>
      <c r="E31" s="5">
        <f t="shared" si="0"/>
        <v>0</v>
      </c>
      <c r="F31" s="93">
        <v>10</v>
      </c>
      <c r="G31" s="10"/>
      <c r="H31" s="94">
        <f t="shared" si="1"/>
        <v>0.73299999999999998</v>
      </c>
      <c r="I31" s="94" t="s">
        <v>9</v>
      </c>
      <c r="J31" s="6">
        <f t="shared" si="2"/>
        <v>0</v>
      </c>
      <c r="L31" s="81"/>
      <c r="M31" s="81"/>
      <c r="T31" s="85"/>
      <c r="V31" s="85"/>
    </row>
    <row r="32" spans="1:22" s="71" customFormat="1" x14ac:dyDescent="0.35">
      <c r="A32" s="93">
        <v>11</v>
      </c>
      <c r="B32" s="10"/>
      <c r="C32" s="94">
        <v>0.8</v>
      </c>
      <c r="D32" s="94">
        <v>0.28000000000000003</v>
      </c>
      <c r="E32" s="5">
        <f t="shared" si="0"/>
        <v>0</v>
      </c>
      <c r="F32" s="90">
        <v>11</v>
      </c>
      <c r="G32" s="10"/>
      <c r="H32" s="94">
        <f t="shared" si="1"/>
        <v>0.8</v>
      </c>
      <c r="I32" s="94" t="s">
        <v>9</v>
      </c>
      <c r="J32" s="6">
        <f t="shared" si="2"/>
        <v>0</v>
      </c>
      <c r="T32" s="85"/>
      <c r="V32" s="85"/>
    </row>
    <row r="33" spans="1:22" s="71" customFormat="1" x14ac:dyDescent="0.35">
      <c r="A33" s="95">
        <v>12</v>
      </c>
      <c r="B33" s="11"/>
      <c r="C33" s="96">
        <v>0.91</v>
      </c>
      <c r="D33" s="96">
        <v>0.28000000000000003</v>
      </c>
      <c r="E33" s="7">
        <f t="shared" si="0"/>
        <v>0</v>
      </c>
      <c r="F33" s="95">
        <v>12</v>
      </c>
      <c r="G33" s="11"/>
      <c r="H33" s="96">
        <f t="shared" si="1"/>
        <v>0.91</v>
      </c>
      <c r="I33" s="96" t="s">
        <v>9</v>
      </c>
      <c r="J33" s="8">
        <f t="shared" si="2"/>
        <v>0</v>
      </c>
      <c r="T33" s="85"/>
      <c r="V33" s="85"/>
    </row>
    <row r="34" spans="1:22" s="71" customFormat="1" ht="15" customHeight="1" x14ac:dyDescent="0.25">
      <c r="A34" s="97"/>
      <c r="B34" s="98">
        <f>SUM(B22:B33)</f>
        <v>0</v>
      </c>
      <c r="C34" s="99"/>
      <c r="D34" s="99"/>
      <c r="E34" s="99"/>
      <c r="F34" s="99"/>
      <c r="G34" s="98">
        <f>SUM(G22:G33)</f>
        <v>0</v>
      </c>
      <c r="H34" s="100"/>
      <c r="I34" s="100"/>
      <c r="J34" s="101"/>
      <c r="S34" s="85"/>
      <c r="U34" s="85"/>
    </row>
    <row r="35" spans="1:22" s="71" customFormat="1" ht="15" customHeight="1" x14ac:dyDescent="0.25">
      <c r="A35" s="102" t="s">
        <v>1</v>
      </c>
      <c r="B35" s="103">
        <f>B34+G34</f>
        <v>0</v>
      </c>
      <c r="C35" s="104" t="s">
        <v>220</v>
      </c>
      <c r="D35" s="105"/>
      <c r="E35" s="106"/>
      <c r="F35" s="105"/>
      <c r="G35" s="105"/>
      <c r="H35" s="105"/>
      <c r="I35" s="105"/>
      <c r="J35" s="107"/>
      <c r="T35" s="85"/>
      <c r="V35" s="85"/>
    </row>
    <row r="36" spans="1:22" s="71" customFormat="1" ht="12" customHeight="1" x14ac:dyDescent="0.25">
      <c r="A36" s="81"/>
      <c r="B36" s="81"/>
      <c r="C36" s="81"/>
      <c r="D36" s="81"/>
      <c r="E36" s="83"/>
      <c r="F36" s="81"/>
      <c r="G36" s="81"/>
      <c r="H36" s="81"/>
      <c r="I36" s="81"/>
      <c r="J36" s="83"/>
      <c r="T36" s="85"/>
      <c r="V36" s="85"/>
    </row>
    <row r="37" spans="1:22" s="71" customFormat="1" ht="15" customHeight="1" x14ac:dyDescent="0.25">
      <c r="A37" s="108" t="s">
        <v>44</v>
      </c>
      <c r="B37" s="108" t="s">
        <v>10</v>
      </c>
      <c r="C37" s="81"/>
      <c r="D37" s="81"/>
      <c r="E37" s="83"/>
      <c r="F37" s="81"/>
      <c r="G37" s="81"/>
      <c r="H37" s="81"/>
      <c r="I37" s="81"/>
      <c r="J37" s="83"/>
      <c r="T37" s="85"/>
      <c r="V37" s="85"/>
    </row>
    <row r="38" spans="1:22" s="71" customFormat="1" ht="11.25" customHeight="1" x14ac:dyDescent="0.25">
      <c r="A38" s="108"/>
      <c r="B38" s="108"/>
      <c r="C38" s="81"/>
      <c r="D38" s="81"/>
      <c r="E38" s="83"/>
      <c r="F38" s="81"/>
      <c r="G38" s="81"/>
      <c r="H38" s="81"/>
      <c r="I38" s="81"/>
      <c r="J38" s="83"/>
      <c r="T38" s="85"/>
      <c r="V38" s="85"/>
    </row>
    <row r="39" spans="1:22" s="71" customFormat="1" ht="29.15" customHeight="1" x14ac:dyDescent="0.35">
      <c r="A39" s="196" t="s">
        <v>54</v>
      </c>
      <c r="B39" s="189"/>
      <c r="C39" s="189"/>
      <c r="D39" s="189"/>
      <c r="E39" s="189"/>
      <c r="F39" s="189"/>
      <c r="G39" s="189"/>
      <c r="H39" s="189"/>
      <c r="I39" s="189"/>
      <c r="J39" s="190"/>
      <c r="K39" s="77"/>
    </row>
    <row r="40" spans="1:22" s="71" customFormat="1" ht="29.15" customHeight="1" x14ac:dyDescent="0.35">
      <c r="A40" s="199" t="s">
        <v>61</v>
      </c>
      <c r="B40" s="200"/>
      <c r="C40" s="200"/>
      <c r="D40" s="201"/>
      <c r="E40" s="202" t="s">
        <v>62</v>
      </c>
      <c r="F40" s="203"/>
      <c r="G40" s="203"/>
      <c r="H40" s="204"/>
      <c r="I40" s="109" t="s">
        <v>16</v>
      </c>
      <c r="J40" s="110" t="s">
        <v>56</v>
      </c>
      <c r="K40" s="77"/>
    </row>
    <row r="41" spans="1:22" s="71" customFormat="1" ht="15" customHeight="1" x14ac:dyDescent="0.35">
      <c r="A41" s="111" t="s">
        <v>63</v>
      </c>
      <c r="B41" s="112"/>
      <c r="C41" s="112"/>
      <c r="D41" s="113">
        <f>C24*B24+C25*B25+C26*B26+C28*B28+C27*B27+C29*B29+C30*B30+C31*B31+C32*B32+C33*B33+C22*B22+C23*B23</f>
        <v>0</v>
      </c>
      <c r="E41" s="111" t="s">
        <v>63</v>
      </c>
      <c r="F41" s="112"/>
      <c r="G41" s="112"/>
      <c r="H41" s="113">
        <f>D24*B24+D25*B25+D26*B26+D28*B28+D27*B27+D29*B29+D30*B30+D31*B31+D32*B32+D33*B33+D22*B22+D23*B23</f>
        <v>0</v>
      </c>
      <c r="I41" s="91"/>
      <c r="J41" s="114"/>
      <c r="K41" s="77"/>
    </row>
    <row r="42" spans="1:22" s="71" customFormat="1" ht="15" customHeight="1" thickBot="1" x14ac:dyDescent="0.4">
      <c r="A42" s="90" t="s">
        <v>64</v>
      </c>
      <c r="D42" s="113">
        <f>H24*G24+H25*G25+H26*G26+H27*G27+H28*G28+H29*G29+H30*G30+H31*G31+H32*G32+H33*G33+H22*G22+G23*H23</f>
        <v>0</v>
      </c>
      <c r="E42" s="115" t="s">
        <v>66</v>
      </c>
      <c r="F42" s="115"/>
      <c r="G42" s="115"/>
      <c r="H42" s="116">
        <f>H12</f>
        <v>0</v>
      </c>
      <c r="I42" s="90"/>
      <c r="J42" s="114"/>
      <c r="K42" s="77"/>
    </row>
    <row r="43" spans="1:22" s="71" customFormat="1" ht="15" customHeight="1" thickBot="1" x14ac:dyDescent="0.4">
      <c r="A43" s="111" t="s">
        <v>65</v>
      </c>
      <c r="B43" s="112"/>
      <c r="C43" s="112"/>
      <c r="D43" s="113">
        <f>SUM(D41:D42)</f>
        <v>0</v>
      </c>
      <c r="E43" s="115" t="s">
        <v>70</v>
      </c>
      <c r="F43" s="115"/>
      <c r="G43" s="115"/>
      <c r="H43" s="113">
        <f>SUM(H41:H42)</f>
        <v>0</v>
      </c>
      <c r="I43" s="117"/>
      <c r="J43" s="118">
        <f>E61</f>
        <v>0</v>
      </c>
      <c r="K43" s="77"/>
    </row>
    <row r="44" spans="1:22" s="71" customFormat="1" ht="6.75" customHeight="1" x14ac:dyDescent="0.35">
      <c r="A44" s="90"/>
      <c r="E44" s="119"/>
      <c r="J44" s="119"/>
      <c r="K44" s="77"/>
    </row>
    <row r="45" spans="1:22" s="71" customFormat="1" ht="29.15" customHeight="1" x14ac:dyDescent="0.35">
      <c r="A45" s="196" t="s">
        <v>71</v>
      </c>
      <c r="B45" s="189"/>
      <c r="C45" s="189"/>
      <c r="D45" s="189"/>
      <c r="E45" s="189"/>
      <c r="F45" s="190"/>
      <c r="G45"/>
      <c r="H45"/>
      <c r="I45"/>
      <c r="J45"/>
      <c r="K45" s="77"/>
    </row>
    <row r="46" spans="1:22" s="71" customFormat="1" ht="15" customHeight="1" x14ac:dyDescent="0.35">
      <c r="A46" s="197"/>
      <c r="B46" s="198"/>
      <c r="C46" s="198"/>
      <c r="D46" s="198"/>
      <c r="E46" s="120" t="s">
        <v>46</v>
      </c>
      <c r="F46" s="120" t="s">
        <v>47</v>
      </c>
      <c r="J46" s="78"/>
    </row>
    <row r="47" spans="1:22" s="71" customFormat="1" ht="15" customHeight="1" x14ac:dyDescent="0.35">
      <c r="A47" s="111" t="s">
        <v>55</v>
      </c>
      <c r="B47" s="112"/>
      <c r="C47" s="112"/>
      <c r="D47" s="112"/>
      <c r="E47" s="116">
        <f>MAX(J43*0.15,2.5)</f>
        <v>2.5</v>
      </c>
      <c r="F47" s="116">
        <f>J43*0.25</f>
        <v>0</v>
      </c>
      <c r="J47" s="78"/>
    </row>
    <row r="48" spans="1:22" s="71" customFormat="1" ht="15" customHeight="1" x14ac:dyDescent="0.35">
      <c r="A48" s="111" t="s">
        <v>57</v>
      </c>
      <c r="B48" s="112"/>
      <c r="C48" s="112"/>
      <c r="D48" s="112"/>
      <c r="E48" s="116">
        <f>J43*0.25</f>
        <v>0</v>
      </c>
      <c r="F48" s="116">
        <f>J43*0.42</f>
        <v>0</v>
      </c>
      <c r="J48" s="78"/>
    </row>
    <row r="49" spans="1:22" s="71" customFormat="1" ht="15" customHeight="1" x14ac:dyDescent="0.35">
      <c r="A49" s="111" t="s">
        <v>58</v>
      </c>
      <c r="B49" s="112"/>
      <c r="C49" s="112"/>
      <c r="D49" s="112"/>
      <c r="E49" s="116">
        <f>J43*0.58</f>
        <v>0</v>
      </c>
      <c r="F49" s="116">
        <f>J43*0.75</f>
        <v>0</v>
      </c>
      <c r="J49" s="78"/>
    </row>
    <row r="50" spans="1:22" s="71" customFormat="1" ht="15" hidden="1" customHeight="1" x14ac:dyDescent="0.35">
      <c r="A50" s="111"/>
      <c r="B50" s="112"/>
      <c r="C50" s="112"/>
      <c r="D50" s="112"/>
      <c r="E50" s="121"/>
      <c r="F50" s="121"/>
      <c r="J50" s="78"/>
    </row>
    <row r="51" spans="1:22" s="71" customFormat="1" ht="18.75" hidden="1" customHeight="1" x14ac:dyDescent="0.35">
      <c r="A51" s="188" t="s">
        <v>11</v>
      </c>
      <c r="B51" s="189"/>
      <c r="C51" s="189"/>
      <c r="D51" s="189"/>
      <c r="E51" s="189"/>
      <c r="F51" s="189"/>
      <c r="G51" s="189"/>
      <c r="H51" s="189"/>
      <c r="I51" s="189"/>
      <c r="J51" s="190"/>
      <c r="L51" s="122" t="s">
        <v>45</v>
      </c>
      <c r="T51" s="85"/>
      <c r="V51" s="85"/>
    </row>
    <row r="52" spans="1:22" s="71" customFormat="1" ht="15" hidden="1" customHeight="1" x14ac:dyDescent="0.35">
      <c r="A52" s="191" t="s">
        <v>12</v>
      </c>
      <c r="B52" s="192"/>
      <c r="C52" s="192"/>
      <c r="D52" s="192"/>
      <c r="E52" s="113" t="str">
        <f>IFERROR((B22*A22+B23*A23+B24*A24+B25*A25+B26*A26+B27*A27+B28*A28+B29*A29+B30*A30+B31*A31+B32*A32+B33*A33)/B34,"")</f>
        <v/>
      </c>
      <c r="F52" s="193" t="s">
        <v>13</v>
      </c>
      <c r="G52" s="193"/>
      <c r="H52" s="193"/>
      <c r="I52" s="193"/>
      <c r="J52" s="113" t="str">
        <f>IFERROR((G22*F22+G23*F23+G24*F24+G25*F25+G26*F26+G27*F27+G28*F28+G29*F29+G30*F30+G31*F31+G32*F32+G33*F33)/G34,"")</f>
        <v/>
      </c>
      <c r="K52" s="77"/>
      <c r="L52" s="122"/>
    </row>
    <row r="53" spans="1:22" s="71" customFormat="1" ht="15" hidden="1" customHeight="1" x14ac:dyDescent="0.35">
      <c r="A53" s="194" t="s">
        <v>14</v>
      </c>
      <c r="B53" s="195"/>
      <c r="C53" s="195"/>
      <c r="D53" s="195"/>
      <c r="E53" s="113" t="str">
        <f>IFERROR((B22*A22+B23*A23+B24*A24+B25*A25+B26*A26+B27*A27+B28*A28+B29*A29+B30*A30+B31*A31+B32*A32+B33*A33+G22*F22+G23*F23+G24*F24+G25*F25+G26*F26+G27*F27+G28*F28+G29*F29+G30*F30+G31*F31+G32*F32+G33*F33)/B35,"")</f>
        <v/>
      </c>
      <c r="I53" s="71" t="str">
        <f>IFERROR((I18+I24+SUMIF(D29:D32,"*soins*",I29:I32)),"")</f>
        <v/>
      </c>
      <c r="J53" s="78"/>
      <c r="K53" s="77"/>
      <c r="L53" s="122"/>
    </row>
    <row r="54" spans="1:22" s="71" customFormat="1" ht="15" hidden="1" customHeight="1" x14ac:dyDescent="0.25">
      <c r="A54" s="81"/>
      <c r="B54" s="81"/>
      <c r="C54" s="81"/>
      <c r="D54" s="81"/>
      <c r="E54" s="83"/>
      <c r="F54" s="81"/>
      <c r="G54" s="81"/>
      <c r="H54" s="81"/>
      <c r="I54" s="81"/>
      <c r="J54" s="83"/>
      <c r="K54" s="77"/>
      <c r="L54" s="122"/>
    </row>
    <row r="55" spans="1:22" s="71" customFormat="1" ht="15" hidden="1" customHeight="1" x14ac:dyDescent="0.35">
      <c r="A55" s="109" t="str">
        <f>I40</f>
        <v>Dotation totale</v>
      </c>
      <c r="B55" s="123"/>
      <c r="C55" s="123"/>
      <c r="D55" s="123"/>
      <c r="E55" s="124"/>
      <c r="J55" s="78"/>
      <c r="K55" s="77"/>
      <c r="L55" s="122" t="s">
        <v>45</v>
      </c>
    </row>
    <row r="56" spans="1:22" s="71" customFormat="1" ht="15" hidden="1" customHeight="1" x14ac:dyDescent="0.35">
      <c r="A56" s="197" t="s">
        <v>17</v>
      </c>
      <c r="B56" s="198"/>
      <c r="C56" s="198"/>
      <c r="D56" s="198"/>
      <c r="E56" s="113">
        <f>D41+H41</f>
        <v>0</v>
      </c>
      <c r="J56" s="78"/>
      <c r="K56" s="77"/>
      <c r="L56" s="122"/>
    </row>
    <row r="57" spans="1:22" s="71" customFormat="1" ht="16.5" hidden="1" customHeight="1" x14ac:dyDescent="0.35">
      <c r="A57" s="197" t="s">
        <v>15</v>
      </c>
      <c r="B57" s="198"/>
      <c r="C57" s="198"/>
      <c r="D57" s="198"/>
      <c r="E57" s="113">
        <f>H42</f>
        <v>0</v>
      </c>
      <c r="F57" s="125"/>
      <c r="G57" s="125"/>
      <c r="H57" s="125"/>
      <c r="I57" s="125"/>
      <c r="J57" s="78"/>
      <c r="K57" s="77"/>
      <c r="L57" s="122"/>
    </row>
    <row r="58" spans="1:22" s="71" customFormat="1" ht="16.5" hidden="1" customHeight="1" x14ac:dyDescent="0.35">
      <c r="A58" s="191" t="s">
        <v>18</v>
      </c>
      <c r="B58" s="192"/>
      <c r="C58" s="192"/>
      <c r="D58" s="192"/>
      <c r="E58" s="113">
        <f>D42</f>
        <v>0</v>
      </c>
      <c r="J58" s="78"/>
      <c r="K58" s="77"/>
      <c r="L58" s="122"/>
    </row>
    <row r="59" spans="1:22" s="71" customFormat="1" ht="16.5" hidden="1" customHeight="1" x14ac:dyDescent="0.35">
      <c r="A59" s="191" t="s">
        <v>19</v>
      </c>
      <c r="B59" s="192"/>
      <c r="C59" s="192"/>
      <c r="D59" s="192"/>
      <c r="E59" s="116">
        <f>H13</f>
        <v>0</v>
      </c>
      <c r="F59" s="90"/>
      <c r="J59" s="78"/>
      <c r="L59" s="122"/>
    </row>
    <row r="60" spans="1:22" s="71" customFormat="1" ht="16.5" hidden="1" customHeight="1" x14ac:dyDescent="0.35">
      <c r="A60" s="191" t="s">
        <v>20</v>
      </c>
      <c r="B60" s="192"/>
      <c r="C60" s="192"/>
      <c r="D60" s="192"/>
      <c r="E60" s="116">
        <f>H14</f>
        <v>0</v>
      </c>
      <c r="J60" s="78"/>
      <c r="L60" s="122"/>
    </row>
    <row r="61" spans="1:22" s="71" customFormat="1" ht="16.5" hidden="1" customHeight="1" x14ac:dyDescent="0.25">
      <c r="A61" s="97" t="s">
        <v>16</v>
      </c>
      <c r="B61" s="126"/>
      <c r="C61" s="126"/>
      <c r="D61" s="126"/>
      <c r="E61" s="127">
        <f>SUM(E56:E58)</f>
        <v>0</v>
      </c>
      <c r="F61" s="81"/>
      <c r="G61" s="81"/>
      <c r="H61" s="81"/>
      <c r="I61" s="81"/>
      <c r="J61" s="128"/>
      <c r="L61" s="122"/>
    </row>
    <row r="62" spans="1:22" s="71" customFormat="1" ht="16.5" hidden="1" customHeight="1" x14ac:dyDescent="0.25">
      <c r="A62" s="63"/>
      <c r="B62" s="63"/>
      <c r="C62" s="63"/>
      <c r="D62" s="63"/>
      <c r="E62" s="129"/>
      <c r="F62" s="81"/>
      <c r="G62" s="81"/>
      <c r="H62" s="81"/>
      <c r="I62" s="81"/>
      <c r="J62" s="128"/>
    </row>
    <row r="63" spans="1:22" s="71" customFormat="1" ht="15" hidden="1" customHeight="1" x14ac:dyDescent="0.35">
      <c r="E63" s="78"/>
      <c r="J63" s="78"/>
    </row>
    <row r="64" spans="1:22" s="71" customFormat="1" ht="15" hidden="1" customHeight="1" x14ac:dyDescent="0.35">
      <c r="E64" s="78"/>
      <c r="J64" s="78"/>
    </row>
    <row r="65" spans="5:10" s="71" customFormat="1" ht="18" hidden="1" customHeight="1" x14ac:dyDescent="0.35">
      <c r="E65" s="78"/>
      <c r="J65" s="78"/>
    </row>
    <row r="66" spans="5:10" s="71" customFormat="1" ht="18" customHeight="1" x14ac:dyDescent="0.35">
      <c r="E66" s="78"/>
      <c r="J66" s="78"/>
    </row>
    <row r="67" spans="5:10" s="71" customFormat="1" ht="40.4" customHeight="1" x14ac:dyDescent="0.35">
      <c r="E67" s="78"/>
      <c r="J67" s="78"/>
    </row>
    <row r="68" spans="5:10" s="71" customFormat="1" ht="15" customHeight="1" x14ac:dyDescent="0.35">
      <c r="E68" s="78"/>
      <c r="J68" s="78"/>
    </row>
    <row r="69" spans="5:10" s="71" customFormat="1" ht="15" customHeight="1" x14ac:dyDescent="0.35">
      <c r="E69" s="78"/>
      <c r="J69" s="78"/>
    </row>
    <row r="70" spans="5:10" s="71" customFormat="1" ht="15" customHeight="1" x14ac:dyDescent="0.35">
      <c r="E70" s="78"/>
      <c r="J70" s="78"/>
    </row>
    <row r="71" spans="5:10" s="71" customFormat="1" ht="15" customHeight="1" x14ac:dyDescent="0.35">
      <c r="E71" s="78"/>
      <c r="J71" s="78"/>
    </row>
    <row r="72" spans="5:10" s="71" customFormat="1" ht="15" customHeight="1" x14ac:dyDescent="0.35">
      <c r="E72" s="78"/>
      <c r="J72" s="78"/>
    </row>
    <row r="73" spans="5:10" s="71" customFormat="1" ht="15" customHeight="1" x14ac:dyDescent="0.35">
      <c r="E73" s="78"/>
      <c r="J73" s="78"/>
    </row>
    <row r="74" spans="5:10" s="71" customFormat="1" ht="15" customHeight="1" x14ac:dyDescent="0.35">
      <c r="E74" s="78"/>
      <c r="J74" s="78"/>
    </row>
    <row r="75" spans="5:10" s="71" customFormat="1" ht="15" customHeight="1" x14ac:dyDescent="0.35">
      <c r="E75" s="78"/>
      <c r="J75" s="78"/>
    </row>
    <row r="76" spans="5:10" s="71" customFormat="1" ht="15" customHeight="1" x14ac:dyDescent="0.35">
      <c r="E76" s="78"/>
      <c r="J76" s="78"/>
    </row>
    <row r="77" spans="5:10" s="71" customFormat="1" ht="10.4" customHeight="1" x14ac:dyDescent="0.35">
      <c r="E77" s="78"/>
      <c r="J77" s="78"/>
    </row>
    <row r="78" spans="5:10" s="71" customFormat="1" ht="15" customHeight="1" x14ac:dyDescent="0.35">
      <c r="E78" s="78"/>
      <c r="J78" s="78"/>
    </row>
    <row r="79" spans="5:10" s="71" customFormat="1" ht="15" customHeight="1" x14ac:dyDescent="0.35">
      <c r="E79" s="78"/>
      <c r="J79" s="78"/>
    </row>
    <row r="80" spans="5:10" s="71" customFormat="1" ht="30" customHeight="1" x14ac:dyDescent="0.35">
      <c r="E80" s="78"/>
      <c r="J80" s="78"/>
    </row>
    <row r="81" spans="1:14" s="71" customFormat="1" ht="15" customHeight="1" x14ac:dyDescent="0.25">
      <c r="E81" s="78"/>
      <c r="J81" s="78"/>
      <c r="L81" s="75"/>
      <c r="M81" s="75"/>
      <c r="N81" s="75"/>
    </row>
    <row r="82" spans="1:14" s="71" customFormat="1" ht="15" customHeight="1" x14ac:dyDescent="0.25">
      <c r="E82" s="78"/>
      <c r="J82" s="78"/>
      <c r="L82" s="75"/>
      <c r="M82" s="75"/>
      <c r="N82" s="75"/>
    </row>
    <row r="83" spans="1:14" s="71" customFormat="1" ht="15" customHeight="1" x14ac:dyDescent="0.25">
      <c r="E83" s="78"/>
      <c r="J83" s="78"/>
      <c r="L83" s="75"/>
      <c r="M83" s="75"/>
      <c r="N83" s="75"/>
    </row>
    <row r="84" spans="1:14" s="71" customFormat="1" ht="15" customHeight="1" x14ac:dyDescent="0.25">
      <c r="E84" s="78"/>
      <c r="J84" s="78"/>
      <c r="L84" s="75"/>
      <c r="M84" s="75"/>
      <c r="N84" s="75"/>
    </row>
    <row r="85" spans="1:14" s="71" customFormat="1" ht="10.4" customHeight="1" x14ac:dyDescent="0.25">
      <c r="E85" s="78"/>
      <c r="J85" s="78"/>
      <c r="L85" s="75"/>
      <c r="M85" s="75"/>
      <c r="N85" s="75"/>
    </row>
    <row r="86" spans="1:14" s="71" customFormat="1" ht="15" customHeight="1" x14ac:dyDescent="0.25">
      <c r="E86" s="78"/>
      <c r="J86" s="78"/>
      <c r="L86" s="75"/>
      <c r="M86" s="75"/>
      <c r="N86" s="75"/>
    </row>
    <row r="87" spans="1:14" s="71" customFormat="1" ht="15" customHeight="1" x14ac:dyDescent="0.25">
      <c r="A87" s="75"/>
      <c r="B87" s="75"/>
      <c r="C87" s="75"/>
      <c r="D87" s="75"/>
      <c r="E87" s="76"/>
      <c r="F87" s="130"/>
      <c r="G87" s="75"/>
      <c r="H87" s="130"/>
      <c r="I87" s="130"/>
      <c r="J87" s="131"/>
      <c r="K87" s="75"/>
      <c r="L87" s="75"/>
      <c r="M87" s="75"/>
      <c r="N87" s="75"/>
    </row>
    <row r="94" spans="1:14" x14ac:dyDescent="0.25">
      <c r="A94" s="132"/>
      <c r="F94" s="75"/>
      <c r="G94" s="75"/>
      <c r="H94" s="75"/>
      <c r="I94" s="75"/>
      <c r="J94" s="76"/>
    </row>
  </sheetData>
  <sheetProtection algorithmName="SHA-512" hashValue="0uJfgDZLS9rn7d+vNLpcVU5RwmqRrAN3BOT/93r675uFcQMy29KN+lWY8e56j6Bj+AXywGR3aBEAEc2JLXuGkg==" saltValue="mByPee1GCgo9mNJ4QNlb3A==" spinCount="100000" sheet="1" objects="1" scenarios="1"/>
  <mergeCells count="21">
    <mergeCell ref="A60:D60"/>
    <mergeCell ref="A56:D56"/>
    <mergeCell ref="A57:D57"/>
    <mergeCell ref="A58:D58"/>
    <mergeCell ref="A59:D59"/>
    <mergeCell ref="F1:J4"/>
    <mergeCell ref="A5:J5"/>
    <mergeCell ref="D7:J7"/>
    <mergeCell ref="A20:E20"/>
    <mergeCell ref="F20:J20"/>
    <mergeCell ref="D9:E9"/>
    <mergeCell ref="F9:G9"/>
    <mergeCell ref="A51:J51"/>
    <mergeCell ref="A52:D52"/>
    <mergeCell ref="F52:I52"/>
    <mergeCell ref="A53:D53"/>
    <mergeCell ref="A39:J39"/>
    <mergeCell ref="A45:F45"/>
    <mergeCell ref="A46:D46"/>
    <mergeCell ref="A40:D40"/>
    <mergeCell ref="E40:H40"/>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6DE4A-D804-41DD-A98C-A7B95F24AC8B}">
  <sheetPr>
    <pageSetUpPr fitToPage="1"/>
  </sheetPr>
  <dimension ref="A1:K47"/>
  <sheetViews>
    <sheetView showGridLines="0" tabSelected="1" zoomScale="80" zoomScaleNormal="80" workbookViewId="0">
      <selection activeCell="L7" sqref="L7"/>
    </sheetView>
  </sheetViews>
  <sheetFormatPr baseColWidth="10" defaultRowHeight="14.5" x14ac:dyDescent="0.35"/>
  <cols>
    <col min="1" max="1" width="3.26953125" customWidth="1"/>
    <col min="2" max="2" width="8.81640625" customWidth="1"/>
    <col min="4" max="4" width="64.7265625" customWidth="1"/>
    <col min="5" max="5" width="12.54296875" customWidth="1"/>
    <col min="6" max="6" width="22" customWidth="1"/>
    <col min="7" max="7" width="12.453125" customWidth="1"/>
    <col min="8" max="8" width="21.26953125" customWidth="1"/>
    <col min="9" max="9" width="20.7265625" customWidth="1"/>
    <col min="10" max="10" width="11.81640625" customWidth="1"/>
    <col min="11" max="11" width="45.453125" customWidth="1"/>
    <col min="12" max="12" width="11.1796875" bestFit="1" customWidth="1"/>
    <col min="13" max="13" width="45.453125" customWidth="1"/>
  </cols>
  <sheetData>
    <row r="1" spans="1:11" s="71" customFormat="1" ht="27.75" customHeight="1" x14ac:dyDescent="0.35">
      <c r="B1" s="72"/>
      <c r="C1" s="72"/>
      <c r="D1" s="249" t="s">
        <v>85</v>
      </c>
      <c r="E1" s="250"/>
      <c r="F1" s="250"/>
      <c r="G1" s="250"/>
      <c r="H1" s="250"/>
      <c r="I1" s="250"/>
      <c r="J1" s="250"/>
    </row>
    <row r="2" spans="1:11" s="75" customFormat="1" ht="15" customHeight="1" x14ac:dyDescent="0.25">
      <c r="D2" s="250"/>
      <c r="E2" s="250"/>
      <c r="F2" s="250"/>
      <c r="G2" s="250"/>
      <c r="H2" s="250"/>
      <c r="I2" s="250"/>
      <c r="J2" s="250"/>
      <c r="K2" s="71"/>
    </row>
    <row r="3" spans="1:11" s="75" customFormat="1" ht="15" customHeight="1" x14ac:dyDescent="0.25">
      <c r="D3" s="250"/>
      <c r="E3" s="250"/>
      <c r="F3" s="250"/>
      <c r="G3" s="250"/>
      <c r="H3" s="250"/>
      <c r="I3" s="250"/>
      <c r="J3" s="250"/>
      <c r="K3" s="71"/>
    </row>
    <row r="4" spans="1:11" s="75" customFormat="1" ht="15" customHeight="1" x14ac:dyDescent="0.25">
      <c r="D4" s="250"/>
      <c r="E4" s="250"/>
      <c r="F4" s="250"/>
      <c r="G4" s="250"/>
      <c r="H4" s="250"/>
      <c r="I4" s="250"/>
      <c r="J4" s="250"/>
      <c r="K4" s="71"/>
    </row>
    <row r="5" spans="1:11" s="71" customFormat="1" ht="23.25" customHeight="1" x14ac:dyDescent="0.35">
      <c r="A5" s="206" t="s">
        <v>79</v>
      </c>
      <c r="B5" s="206"/>
      <c r="C5" s="206"/>
      <c r="D5" s="206"/>
      <c r="E5" s="206"/>
      <c r="F5" s="206"/>
      <c r="G5" s="206"/>
      <c r="H5" s="206"/>
      <c r="I5" s="63"/>
      <c r="J5" s="63"/>
    </row>
    <row r="6" spans="1:11" s="71" customFormat="1" ht="10.4" customHeight="1" x14ac:dyDescent="0.35">
      <c r="E6" s="78"/>
      <c r="F6" s="79"/>
      <c r="G6" s="79"/>
      <c r="H6" s="79"/>
      <c r="I6" s="79"/>
      <c r="J6" s="80"/>
    </row>
    <row r="7" spans="1:11" s="71" customFormat="1" ht="15" customHeight="1" x14ac:dyDescent="0.35">
      <c r="A7" s="71" t="s">
        <v>59</v>
      </c>
      <c r="E7" s="208" t="str">
        <f>Dotation!D7</f>
        <v>à saisir / auszufüllen</v>
      </c>
      <c r="F7" s="209"/>
      <c r="G7" s="209"/>
      <c r="H7" s="209"/>
      <c r="I7" s="209"/>
      <c r="J7" s="210"/>
    </row>
    <row r="8" spans="1:11" s="71" customFormat="1" ht="6" customHeight="1" x14ac:dyDescent="0.35">
      <c r="E8" s="78"/>
      <c r="F8" s="79"/>
      <c r="G8" s="79"/>
      <c r="H8" s="79"/>
      <c r="I8" s="79"/>
      <c r="J8" s="80"/>
    </row>
    <row r="9" spans="1:11" s="71" customFormat="1" ht="15" customHeight="1" x14ac:dyDescent="0.35">
      <c r="A9" s="81" t="s">
        <v>60</v>
      </c>
      <c r="B9" s="81"/>
      <c r="C9" s="81"/>
      <c r="E9" s="214" t="s">
        <v>68</v>
      </c>
      <c r="F9" s="215"/>
      <c r="G9" s="216"/>
      <c r="H9" s="216"/>
      <c r="I9"/>
      <c r="J9"/>
    </row>
    <row r="10" spans="1:11" s="71" customFormat="1" ht="15" customHeight="1" x14ac:dyDescent="0.25">
      <c r="A10" s="81"/>
      <c r="B10" s="81"/>
      <c r="C10" s="81"/>
      <c r="D10" s="81"/>
      <c r="E10" s="78"/>
      <c r="F10" s="79"/>
      <c r="G10" s="79"/>
      <c r="H10" s="79"/>
      <c r="I10" s="79"/>
      <c r="J10" s="80"/>
    </row>
    <row r="11" spans="1:11" s="71" customFormat="1" ht="15" customHeight="1" x14ac:dyDescent="0.35">
      <c r="A11" s="67" t="s">
        <v>0</v>
      </c>
      <c r="B11" s="67" t="s">
        <v>124</v>
      </c>
      <c r="D11" s="63"/>
      <c r="E11" s="78"/>
      <c r="J11" s="80"/>
      <c r="K11" s="79"/>
    </row>
    <row r="12" spans="1:11" s="71" customFormat="1" ht="5.5" customHeight="1" x14ac:dyDescent="0.35">
      <c r="A12" s="67"/>
      <c r="B12" s="67"/>
      <c r="D12" s="63"/>
      <c r="E12" s="78"/>
      <c r="J12" s="80"/>
      <c r="K12" s="79"/>
    </row>
    <row r="13" spans="1:11" s="71" customFormat="1" ht="15" customHeight="1" x14ac:dyDescent="0.35">
      <c r="A13" s="67"/>
      <c r="B13" s="1" t="s">
        <v>197</v>
      </c>
      <c r="D13" s="63"/>
      <c r="E13" s="46"/>
      <c r="J13" s="80"/>
      <c r="K13" s="79"/>
    </row>
    <row r="14" spans="1:11" s="71" customFormat="1" ht="5.5" customHeight="1" x14ac:dyDescent="0.35">
      <c r="A14" s="67"/>
      <c r="B14" s="67"/>
      <c r="D14" s="63"/>
      <c r="E14" s="78"/>
      <c r="J14" s="80"/>
      <c r="K14" s="79"/>
    </row>
    <row r="15" spans="1:11" ht="53.25" customHeight="1" thickBot="1" x14ac:dyDescent="0.4">
      <c r="B15" s="273" t="s">
        <v>240</v>
      </c>
      <c r="C15" s="274"/>
      <c r="D15" s="274"/>
      <c r="E15" s="274"/>
      <c r="F15" s="274"/>
      <c r="G15" s="274"/>
      <c r="H15" s="274"/>
      <c r="I15" s="274"/>
      <c r="J15" s="274"/>
    </row>
    <row r="16" spans="1:11" s="133" customFormat="1" ht="16.5" customHeight="1" x14ac:dyDescent="0.3">
      <c r="B16" s="259" t="s">
        <v>123</v>
      </c>
      <c r="C16" s="261" t="s">
        <v>125</v>
      </c>
      <c r="D16" s="262"/>
      <c r="E16" s="269" t="s">
        <v>126</v>
      </c>
      <c r="F16" s="270"/>
      <c r="G16" s="269" t="s">
        <v>127</v>
      </c>
      <c r="H16" s="270"/>
      <c r="I16" s="265" t="s">
        <v>233</v>
      </c>
      <c r="J16" s="265" t="s">
        <v>128</v>
      </c>
    </row>
    <row r="17" spans="2:11" s="133" customFormat="1" ht="35.25" customHeight="1" thickBot="1" x14ac:dyDescent="0.35">
      <c r="B17" s="260"/>
      <c r="C17" s="263"/>
      <c r="D17" s="264"/>
      <c r="E17" s="271"/>
      <c r="F17" s="272"/>
      <c r="G17" s="271"/>
      <c r="H17" s="272"/>
      <c r="I17" s="253"/>
      <c r="J17" s="253"/>
    </row>
    <row r="18" spans="2:11" s="133" customFormat="1" ht="33" customHeight="1" thickBot="1" x14ac:dyDescent="0.35">
      <c r="B18" s="136"/>
      <c r="C18" s="275" t="s">
        <v>129</v>
      </c>
      <c r="D18" s="275"/>
      <c r="E18" s="276"/>
      <c r="F18" s="137"/>
      <c r="G18" s="137"/>
      <c r="H18" s="137"/>
      <c r="I18" s="137"/>
      <c r="J18" s="138"/>
      <c r="K18" s="139"/>
    </row>
    <row r="19" spans="2:11" s="133" customFormat="1" ht="30" customHeight="1" thickTop="1" thickBot="1" x14ac:dyDescent="0.35">
      <c r="B19" s="47"/>
      <c r="C19" s="141" t="s">
        <v>35</v>
      </c>
      <c r="D19" s="142" t="s">
        <v>130</v>
      </c>
      <c r="E19" s="134"/>
      <c r="F19" s="134"/>
      <c r="G19" s="134"/>
      <c r="H19" s="134"/>
      <c r="I19" s="134"/>
      <c r="J19" s="143" t="s">
        <v>131</v>
      </c>
    </row>
    <row r="20" spans="2:11" s="133" customFormat="1" ht="30" customHeight="1" thickBot="1" x14ac:dyDescent="0.35">
      <c r="B20" s="47"/>
      <c r="C20" s="141" t="s">
        <v>35</v>
      </c>
      <c r="D20" s="142" t="s">
        <v>132</v>
      </c>
      <c r="E20" s="134">
        <v>150</v>
      </c>
      <c r="F20" s="134" t="s">
        <v>133</v>
      </c>
      <c r="G20" s="48"/>
      <c r="H20" s="134" t="s">
        <v>133</v>
      </c>
      <c r="I20" s="144">
        <f>G20*Dotation!$B$35*365/100</f>
        <v>0</v>
      </c>
      <c r="J20" s="134" t="s">
        <v>136</v>
      </c>
    </row>
    <row r="21" spans="2:11" s="133" customFormat="1" ht="30" customHeight="1" thickBot="1" x14ac:dyDescent="0.35">
      <c r="B21" s="47"/>
      <c r="C21" s="141" t="s">
        <v>35</v>
      </c>
      <c r="D21" s="142" t="s">
        <v>134</v>
      </c>
      <c r="E21" s="134">
        <v>80</v>
      </c>
      <c r="F21" s="134" t="s">
        <v>133</v>
      </c>
      <c r="G21" s="48"/>
      <c r="H21" s="134" t="s">
        <v>133</v>
      </c>
      <c r="I21" s="144">
        <f>G21*Dotation!$B$35*365/100</f>
        <v>0</v>
      </c>
      <c r="J21" s="134" t="s">
        <v>136</v>
      </c>
    </row>
    <row r="22" spans="2:11" s="133" customFormat="1" ht="33" customHeight="1" thickBot="1" x14ac:dyDescent="0.35">
      <c r="B22" s="136"/>
      <c r="C22" s="275" t="s">
        <v>137</v>
      </c>
      <c r="D22" s="277"/>
      <c r="E22" s="278"/>
      <c r="F22" s="137"/>
      <c r="G22" s="137"/>
      <c r="H22" s="137"/>
      <c r="I22" s="137"/>
      <c r="J22" s="137"/>
      <c r="K22" s="139"/>
    </row>
    <row r="23" spans="2:11" s="133" customFormat="1" ht="45" customHeight="1" thickTop="1" thickBot="1" x14ac:dyDescent="0.35">
      <c r="B23" s="266"/>
      <c r="C23" s="141" t="s">
        <v>35</v>
      </c>
      <c r="D23" s="142" t="s">
        <v>138</v>
      </c>
      <c r="E23" s="251">
        <v>15</v>
      </c>
      <c r="F23" s="251" t="s">
        <v>133</v>
      </c>
      <c r="G23" s="266"/>
      <c r="H23" s="251" t="s">
        <v>133</v>
      </c>
      <c r="I23" s="257">
        <f>G23*Dotation!$B$35*365/100</f>
        <v>0</v>
      </c>
      <c r="J23" s="251" t="s">
        <v>136</v>
      </c>
    </row>
    <row r="24" spans="2:11" s="133" customFormat="1" ht="30" customHeight="1" thickBot="1" x14ac:dyDescent="0.35">
      <c r="B24" s="267"/>
      <c r="C24" s="141" t="s">
        <v>35</v>
      </c>
      <c r="D24" s="142" t="s">
        <v>139</v>
      </c>
      <c r="E24" s="253"/>
      <c r="F24" s="253"/>
      <c r="G24" s="267"/>
      <c r="H24" s="253"/>
      <c r="I24" s="258"/>
      <c r="J24" s="253"/>
    </row>
    <row r="25" spans="2:11" s="133" customFormat="1" ht="33" customHeight="1" thickBot="1" x14ac:dyDescent="0.35">
      <c r="B25" s="136"/>
      <c r="C25" s="275" t="s">
        <v>140</v>
      </c>
      <c r="D25" s="277"/>
      <c r="E25" s="145"/>
      <c r="F25" s="137"/>
      <c r="G25" s="137"/>
      <c r="H25" s="137"/>
      <c r="I25" s="137"/>
      <c r="J25" s="137"/>
      <c r="K25" s="139"/>
    </row>
    <row r="26" spans="2:11" s="133" customFormat="1" ht="30" customHeight="1" thickTop="1" thickBot="1" x14ac:dyDescent="0.35">
      <c r="B26" s="266"/>
      <c r="C26" s="141" t="s">
        <v>35</v>
      </c>
      <c r="D26" s="142" t="s">
        <v>141</v>
      </c>
      <c r="E26" s="251">
        <v>25</v>
      </c>
      <c r="F26" s="251" t="s">
        <v>133</v>
      </c>
      <c r="G26" s="266"/>
      <c r="H26" s="251" t="s">
        <v>133</v>
      </c>
      <c r="I26" s="257">
        <f>G26*Dotation!B35*365/100</f>
        <v>0</v>
      </c>
      <c r="J26" s="251" t="s">
        <v>136</v>
      </c>
    </row>
    <row r="27" spans="2:11" s="133" customFormat="1" ht="30" customHeight="1" thickBot="1" x14ac:dyDescent="0.35">
      <c r="B27" s="267"/>
      <c r="C27" s="141" t="s">
        <v>35</v>
      </c>
      <c r="D27" s="142" t="s">
        <v>142</v>
      </c>
      <c r="E27" s="253"/>
      <c r="F27" s="253"/>
      <c r="G27" s="267"/>
      <c r="H27" s="253"/>
      <c r="I27" s="258"/>
      <c r="J27" s="253"/>
    </row>
    <row r="28" spans="2:11" s="133" customFormat="1" ht="33" hidden="1" customHeight="1" thickBot="1" x14ac:dyDescent="0.35">
      <c r="B28" s="146"/>
      <c r="C28" s="275" t="s">
        <v>158</v>
      </c>
      <c r="D28" s="277"/>
      <c r="E28" s="147"/>
      <c r="F28" s="148"/>
      <c r="G28" s="147"/>
      <c r="H28" s="147"/>
      <c r="I28" s="147"/>
      <c r="J28" s="147"/>
      <c r="K28" s="139"/>
    </row>
    <row r="29" spans="2:11" s="133" customFormat="1" ht="30" hidden="1" customHeight="1" thickTop="1" thickBot="1" x14ac:dyDescent="0.35">
      <c r="B29" s="140"/>
      <c r="C29" s="141" t="s">
        <v>35</v>
      </c>
      <c r="D29" s="142" t="s">
        <v>159</v>
      </c>
      <c r="I29" s="257"/>
      <c r="J29" s="251" t="s">
        <v>161</v>
      </c>
    </row>
    <row r="30" spans="2:11" s="133" customFormat="1" ht="30" hidden="1" customHeight="1" thickBot="1" x14ac:dyDescent="0.35">
      <c r="B30" s="140"/>
      <c r="C30" s="149" t="s">
        <v>35</v>
      </c>
      <c r="D30" s="150" t="s">
        <v>160</v>
      </c>
      <c r="I30" s="258"/>
      <c r="J30" s="253"/>
    </row>
    <row r="31" spans="2:11" s="133" customFormat="1" ht="33" hidden="1" customHeight="1" thickBot="1" x14ac:dyDescent="0.35">
      <c r="B31" s="146"/>
      <c r="C31" s="275" t="s">
        <v>162</v>
      </c>
      <c r="D31" s="277"/>
      <c r="E31" s="147"/>
      <c r="F31" s="147"/>
      <c r="G31" s="147"/>
      <c r="H31" s="147"/>
      <c r="I31" s="147"/>
      <c r="J31" s="147"/>
      <c r="K31" s="139"/>
    </row>
    <row r="32" spans="2:11" s="133" customFormat="1" ht="45" hidden="1" customHeight="1" thickTop="1" thickBot="1" x14ac:dyDescent="0.35">
      <c r="B32" s="151"/>
      <c r="C32" s="152" t="s">
        <v>35</v>
      </c>
      <c r="D32" s="142" t="s">
        <v>163</v>
      </c>
      <c r="I32" s="153"/>
      <c r="J32" s="143" t="s">
        <v>161</v>
      </c>
    </row>
    <row r="33" spans="2:11" s="133" customFormat="1" ht="33" customHeight="1" thickBot="1" x14ac:dyDescent="0.35">
      <c r="B33" s="146"/>
      <c r="C33" s="275" t="s">
        <v>143</v>
      </c>
      <c r="D33" s="277"/>
      <c r="E33" s="137"/>
      <c r="F33" s="137"/>
      <c r="G33" s="137"/>
      <c r="H33" s="137"/>
      <c r="I33" s="137"/>
      <c r="J33" s="145"/>
    </row>
    <row r="34" spans="2:11" s="133" customFormat="1" ht="30" customHeight="1" thickTop="1" thickBot="1" x14ac:dyDescent="0.35">
      <c r="B34" s="254"/>
      <c r="C34" s="141" t="s">
        <v>35</v>
      </c>
      <c r="D34" s="142" t="s">
        <v>144</v>
      </c>
      <c r="E34" s="251">
        <v>20</v>
      </c>
      <c r="F34" s="251" t="s">
        <v>133</v>
      </c>
      <c r="G34" s="266"/>
      <c r="H34" s="251" t="s">
        <v>133</v>
      </c>
      <c r="I34" s="257">
        <f>G34*Dotation!B35*365/100</f>
        <v>0</v>
      </c>
      <c r="J34" s="251" t="s">
        <v>136</v>
      </c>
    </row>
    <row r="35" spans="2:11" s="133" customFormat="1" ht="30" customHeight="1" thickBot="1" x14ac:dyDescent="0.35">
      <c r="B35" s="255"/>
      <c r="C35" s="141" t="s">
        <v>35</v>
      </c>
      <c r="D35" s="142" t="s">
        <v>145</v>
      </c>
      <c r="E35" s="252"/>
      <c r="F35" s="252"/>
      <c r="G35" s="285"/>
      <c r="H35" s="252"/>
      <c r="I35" s="268"/>
      <c r="J35" s="252"/>
    </row>
    <row r="36" spans="2:11" s="133" customFormat="1" ht="30" customHeight="1" thickBot="1" x14ac:dyDescent="0.35">
      <c r="B36" s="256"/>
      <c r="C36" s="141" t="s">
        <v>35</v>
      </c>
      <c r="D36" s="142" t="s">
        <v>146</v>
      </c>
      <c r="E36" s="253"/>
      <c r="F36" s="253"/>
      <c r="G36" s="267"/>
      <c r="H36" s="253"/>
      <c r="I36" s="258"/>
      <c r="J36" s="253"/>
    </row>
    <row r="37" spans="2:11" s="133" customFormat="1" ht="33" customHeight="1" thickBot="1" x14ac:dyDescent="0.35">
      <c r="B37" s="136"/>
      <c r="C37" s="275" t="s">
        <v>147</v>
      </c>
      <c r="D37" s="277"/>
      <c r="E37" s="145"/>
      <c r="F37" s="137"/>
      <c r="G37" s="137"/>
      <c r="H37" s="137"/>
      <c r="I37" s="137"/>
      <c r="J37" s="145"/>
    </row>
    <row r="38" spans="2:11" s="133" customFormat="1" ht="30" customHeight="1" thickTop="1" thickBot="1" x14ac:dyDescent="0.35">
      <c r="B38" s="47"/>
      <c r="C38" s="141" t="s">
        <v>35</v>
      </c>
      <c r="D38" s="142" t="s">
        <v>148</v>
      </c>
      <c r="E38" s="134">
        <v>600</v>
      </c>
      <c r="F38" s="134" t="s">
        <v>150</v>
      </c>
      <c r="G38" s="48"/>
      <c r="H38" s="134" t="s">
        <v>150</v>
      </c>
      <c r="I38" s="50"/>
      <c r="J38" s="134" t="s">
        <v>136</v>
      </c>
    </row>
    <row r="39" spans="2:11" s="133" customFormat="1" ht="30" customHeight="1" thickBot="1" x14ac:dyDescent="0.35">
      <c r="B39" s="47"/>
      <c r="C39" s="141" t="s">
        <v>35</v>
      </c>
      <c r="D39" s="142" t="s">
        <v>149</v>
      </c>
      <c r="E39" s="135">
        <v>800</v>
      </c>
      <c r="F39" s="134" t="s">
        <v>151</v>
      </c>
      <c r="G39" s="49"/>
      <c r="H39" s="134" t="s">
        <v>151</v>
      </c>
      <c r="I39" s="50"/>
      <c r="J39" s="134" t="s">
        <v>136</v>
      </c>
    </row>
    <row r="40" spans="2:11" s="133" customFormat="1" ht="33" customHeight="1" thickBot="1" x14ac:dyDescent="0.35">
      <c r="B40" s="146"/>
      <c r="C40" s="275" t="s">
        <v>153</v>
      </c>
      <c r="D40" s="277"/>
      <c r="E40" s="137"/>
      <c r="F40" s="137"/>
      <c r="G40" s="137"/>
      <c r="H40" s="137"/>
      <c r="I40" s="137"/>
      <c r="J40" s="137"/>
      <c r="K40" s="139"/>
    </row>
    <row r="41" spans="2:11" s="133" customFormat="1" ht="75" customHeight="1" thickTop="1" thickBot="1" x14ac:dyDescent="0.35">
      <c r="B41" s="47"/>
      <c r="C41" s="141" t="s">
        <v>35</v>
      </c>
      <c r="D41" s="142" t="s">
        <v>152</v>
      </c>
      <c r="E41" s="154">
        <v>180</v>
      </c>
      <c r="F41" s="155" t="s">
        <v>154</v>
      </c>
      <c r="G41" s="51"/>
      <c r="H41" s="156"/>
      <c r="I41" s="52"/>
      <c r="J41" s="134" t="s">
        <v>136</v>
      </c>
    </row>
    <row r="42" spans="2:11" s="133" customFormat="1" ht="33" customHeight="1" thickTop="1" x14ac:dyDescent="0.3">
      <c r="B42" s="281" t="s">
        <v>198</v>
      </c>
      <c r="C42" s="282"/>
      <c r="D42" s="282"/>
      <c r="E42" s="157"/>
      <c r="F42" s="157"/>
      <c r="G42" s="157"/>
      <c r="H42" s="157"/>
      <c r="I42" s="158">
        <f>SUM(I18:I41)</f>
        <v>0</v>
      </c>
      <c r="J42" s="159"/>
    </row>
    <row r="43" spans="2:11" s="133" customFormat="1" ht="33" customHeight="1" thickBot="1" x14ac:dyDescent="0.35">
      <c r="B43" s="286" t="s">
        <v>199</v>
      </c>
      <c r="C43" s="287"/>
      <c r="D43" s="287"/>
      <c r="E43" s="160"/>
      <c r="F43" s="160"/>
      <c r="G43" s="148"/>
      <c r="H43" s="148"/>
      <c r="I43" s="161">
        <f>IF(E13="",I42,ROUND((I42*(12-MONTH(E13)+1)/12)*20,0)/20)</f>
        <v>0</v>
      </c>
      <c r="J43" s="162"/>
    </row>
    <row r="44" spans="2:11" ht="30" customHeight="1" thickTop="1" x14ac:dyDescent="0.35">
      <c r="B44" s="283" t="s">
        <v>135</v>
      </c>
      <c r="C44" s="284"/>
      <c r="D44" s="284"/>
      <c r="E44" s="284"/>
      <c r="F44" s="284"/>
      <c r="G44" s="284"/>
      <c r="H44" s="284"/>
      <c r="I44" s="284"/>
      <c r="J44" s="284"/>
    </row>
    <row r="45" spans="2:11" ht="30" customHeight="1" x14ac:dyDescent="0.35">
      <c r="B45" s="279" t="s">
        <v>157</v>
      </c>
      <c r="C45" s="280"/>
      <c r="D45" s="280"/>
      <c r="E45" s="280"/>
      <c r="F45" s="280"/>
      <c r="G45" s="280"/>
      <c r="H45" s="280"/>
      <c r="I45" s="280"/>
      <c r="J45" s="280"/>
    </row>
    <row r="46" spans="2:11" ht="30" hidden="1" customHeight="1" x14ac:dyDescent="0.35">
      <c r="B46" s="279" t="s">
        <v>156</v>
      </c>
      <c r="C46" s="280"/>
      <c r="D46" s="280"/>
      <c r="E46" s="280"/>
      <c r="F46" s="280"/>
      <c r="G46" s="280"/>
      <c r="H46" s="280"/>
      <c r="I46" s="280"/>
      <c r="J46" s="280"/>
    </row>
    <row r="47" spans="2:11" ht="30" customHeight="1" x14ac:dyDescent="0.35">
      <c r="B47" s="279" t="s">
        <v>155</v>
      </c>
      <c r="C47" s="280"/>
      <c r="D47" s="280"/>
      <c r="E47" s="280"/>
      <c r="F47" s="280"/>
      <c r="G47" s="280"/>
      <c r="H47" s="280"/>
      <c r="I47" s="280"/>
      <c r="J47" s="280"/>
    </row>
  </sheetData>
  <sheetProtection algorithmName="SHA-512" hashValue="393Flkyn8tKM+n/d3VH9/6SFRVjrtUrnIgpgWz2hD4xT1m0ry4jCm45bMotMf1VpXnhVuzkXy8d8aUhWJcuH7A==" saltValue="AUUPipJ+ZE7zCnx5PNqg9g==" spinCount="100000" sheet="1" objects="1" scenarios="1"/>
  <mergeCells count="49">
    <mergeCell ref="B47:J47"/>
    <mergeCell ref="B46:J46"/>
    <mergeCell ref="B42:D42"/>
    <mergeCell ref="C28:D28"/>
    <mergeCell ref="C31:D31"/>
    <mergeCell ref="B45:J45"/>
    <mergeCell ref="B44:J44"/>
    <mergeCell ref="H34:H36"/>
    <mergeCell ref="F34:F36"/>
    <mergeCell ref="G34:G36"/>
    <mergeCell ref="B43:D43"/>
    <mergeCell ref="C22:E22"/>
    <mergeCell ref="C25:D25"/>
    <mergeCell ref="C33:D33"/>
    <mergeCell ref="C37:D37"/>
    <mergeCell ref="C40:D40"/>
    <mergeCell ref="E34:E36"/>
    <mergeCell ref="E9:F9"/>
    <mergeCell ref="G9:H9"/>
    <mergeCell ref="E7:J7"/>
    <mergeCell ref="J29:J30"/>
    <mergeCell ref="I16:I17"/>
    <mergeCell ref="I29:I30"/>
    <mergeCell ref="E23:E24"/>
    <mergeCell ref="E26:E27"/>
    <mergeCell ref="E16:F17"/>
    <mergeCell ref="G16:H17"/>
    <mergeCell ref="J26:J27"/>
    <mergeCell ref="B15:J15"/>
    <mergeCell ref="G23:G24"/>
    <mergeCell ref="H23:H24"/>
    <mergeCell ref="G26:G27"/>
    <mergeCell ref="C18:E18"/>
    <mergeCell ref="D1:J4"/>
    <mergeCell ref="J34:J36"/>
    <mergeCell ref="B34:B36"/>
    <mergeCell ref="H26:H27"/>
    <mergeCell ref="I26:I27"/>
    <mergeCell ref="B16:B17"/>
    <mergeCell ref="C16:D17"/>
    <mergeCell ref="J16:J17"/>
    <mergeCell ref="B23:B24"/>
    <mergeCell ref="F23:F24"/>
    <mergeCell ref="B26:B27"/>
    <mergeCell ref="F26:F27"/>
    <mergeCell ref="I23:I24"/>
    <mergeCell ref="J23:J24"/>
    <mergeCell ref="I34:I36"/>
    <mergeCell ref="A5:H5"/>
  </mergeCells>
  <conditionalFormatting sqref="B19:B21">
    <cfRule type="containsText" dxfId="15" priority="27" operator="containsText" text="non">
      <formula>NOT(ISERROR(SEARCH("non",B19)))</formula>
    </cfRule>
    <cfRule type="containsText" dxfId="14" priority="28" operator="containsText" text="oui">
      <formula>NOT(ISERROR(SEARCH("oui",B19)))</formula>
    </cfRule>
  </conditionalFormatting>
  <conditionalFormatting sqref="B23:B24">
    <cfRule type="containsText" dxfId="13" priority="25" operator="containsText" text="non">
      <formula>NOT(ISERROR(SEARCH("non",B23)))</formula>
    </cfRule>
    <cfRule type="containsText" dxfId="12" priority="26" operator="containsText" text="oui">
      <formula>NOT(ISERROR(SEARCH("oui",B23)))</formula>
    </cfRule>
  </conditionalFormatting>
  <conditionalFormatting sqref="B26:B27">
    <cfRule type="containsText" dxfId="11" priority="11" operator="containsText" text="non">
      <formula>NOT(ISERROR(SEARCH("non",B26)))</formula>
    </cfRule>
    <cfRule type="containsText" dxfId="10" priority="12" operator="containsText" text="oui">
      <formula>NOT(ISERROR(SEARCH("oui",B26)))</formula>
    </cfRule>
  </conditionalFormatting>
  <conditionalFormatting sqref="B29:B30">
    <cfRule type="containsText" dxfId="9" priority="1" operator="containsText" text="non">
      <formula>NOT(ISERROR(SEARCH("non",B29)))</formula>
    </cfRule>
    <cfRule type="containsText" dxfId="8" priority="2" operator="containsText" text="oui">
      <formula>NOT(ISERROR(SEARCH("oui",B29)))</formula>
    </cfRule>
  </conditionalFormatting>
  <conditionalFormatting sqref="B32">
    <cfRule type="containsText" dxfId="7" priority="9" operator="containsText" text="non">
      <formula>NOT(ISERROR(SEARCH("non",B32)))</formula>
    </cfRule>
    <cfRule type="containsText" dxfId="6" priority="10" operator="containsText" text="oui">
      <formula>NOT(ISERROR(SEARCH("oui",B32)))</formula>
    </cfRule>
  </conditionalFormatting>
  <conditionalFormatting sqref="B34:B36">
    <cfRule type="containsText" dxfId="5" priority="13" operator="containsText" text="non">
      <formula>NOT(ISERROR(SEARCH("non",B34)))</formula>
    </cfRule>
    <cfRule type="containsText" dxfId="4" priority="14" operator="containsText" text="oui">
      <formula>NOT(ISERROR(SEARCH("oui",B34)))</formula>
    </cfRule>
  </conditionalFormatting>
  <conditionalFormatting sqref="B38:B39">
    <cfRule type="containsText" dxfId="3" priority="5" operator="containsText" text="non">
      <formula>NOT(ISERROR(SEARCH("non",B38)))</formula>
    </cfRule>
    <cfRule type="containsText" dxfId="2" priority="6" operator="containsText" text="oui">
      <formula>NOT(ISERROR(SEARCH("oui",B38)))</formula>
    </cfRule>
  </conditionalFormatting>
  <conditionalFormatting sqref="B41">
    <cfRule type="containsText" dxfId="1" priority="3" operator="containsText" text="non">
      <formula>NOT(ISERROR(SEARCH("non",B41)))</formula>
    </cfRule>
    <cfRule type="containsText" dxfId="0" priority="4" operator="containsText" text="oui">
      <formula>NOT(ISERROR(SEARCH("oui",B41)))</formula>
    </cfRule>
  </conditionalFormatting>
  <pageMargins left="0.7" right="0.7" top="0.78740157499999996" bottom="0.78740157499999996" header="0.3" footer="0.3"/>
  <pageSetup paperSize="9" scale="48" fitToHeight="0"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535D14-0807-47F5-8635-F72169AD9799}">
          <x14:formula1>
            <xm:f>'Interne_à masquer'!$B$1:$B$2</xm:f>
          </x14:formula1>
          <xm:sqref>B34:B36 B23:B24 B19:B21 B26:B27 B41 B38:B39 B29:B30 B32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2482D-7A4F-47B8-B6EC-720C59674CDE}">
  <sheetPr>
    <pageSetUpPr fitToPage="1"/>
  </sheetPr>
  <dimension ref="A1:L82"/>
  <sheetViews>
    <sheetView showGridLines="0" zoomScaleNormal="100" workbookViewId="0">
      <selection activeCell="L7" sqref="L7"/>
    </sheetView>
  </sheetViews>
  <sheetFormatPr baseColWidth="10" defaultRowHeight="14.5" x14ac:dyDescent="0.35"/>
  <cols>
    <col min="1" max="1" width="3.81640625" customWidth="1"/>
    <col min="2" max="2" width="21.26953125" customWidth="1"/>
    <col min="4" max="7" width="16" customWidth="1"/>
    <col min="8" max="9" width="20.7265625" customWidth="1"/>
  </cols>
  <sheetData>
    <row r="1" spans="1:11" s="71" customFormat="1" ht="27.75" customHeight="1" x14ac:dyDescent="0.25">
      <c r="B1" s="72"/>
      <c r="C1" s="72"/>
      <c r="D1" s="250" t="s">
        <v>84</v>
      </c>
      <c r="E1" s="250"/>
      <c r="F1" s="250"/>
      <c r="G1" s="250"/>
      <c r="H1" s="250"/>
      <c r="I1" s="250"/>
      <c r="J1" s="75"/>
    </row>
    <row r="2" spans="1:11" s="75" customFormat="1" ht="15" customHeight="1" x14ac:dyDescent="0.25">
      <c r="D2" s="250"/>
      <c r="E2" s="250"/>
      <c r="F2" s="250"/>
      <c r="G2" s="250"/>
      <c r="H2" s="250"/>
      <c r="I2" s="250"/>
    </row>
    <row r="3" spans="1:11" s="75" customFormat="1" ht="15" customHeight="1" x14ac:dyDescent="0.25">
      <c r="D3" s="250"/>
      <c r="E3" s="250"/>
      <c r="F3" s="250"/>
      <c r="G3" s="250"/>
      <c r="H3" s="250"/>
      <c r="I3" s="250"/>
    </row>
    <row r="4" spans="1:11" s="75" customFormat="1" ht="15" customHeight="1" x14ac:dyDescent="0.25">
      <c r="D4" s="250"/>
      <c r="E4" s="250"/>
      <c r="F4" s="250"/>
      <c r="G4" s="250"/>
      <c r="H4" s="250"/>
      <c r="I4" s="250"/>
    </row>
    <row r="5" spans="1:11" s="71" customFormat="1" ht="23.25" customHeight="1" x14ac:dyDescent="0.35">
      <c r="A5" s="206" t="s">
        <v>224</v>
      </c>
      <c r="B5" s="206"/>
      <c r="C5" s="206"/>
      <c r="D5" s="206"/>
      <c r="E5" s="206"/>
      <c r="F5" s="206"/>
      <c r="G5" s="206"/>
      <c r="H5" s="206"/>
      <c r="I5" s="206"/>
      <c r="J5" s="63"/>
    </row>
    <row r="6" spans="1:11" s="71" customFormat="1" ht="10.4" customHeight="1" x14ac:dyDescent="0.35">
      <c r="E6" s="78"/>
      <c r="F6" s="78"/>
      <c r="G6" s="78"/>
      <c r="H6" s="79"/>
      <c r="I6" s="79"/>
      <c r="J6" s="80"/>
    </row>
    <row r="7" spans="1:11" s="71" customFormat="1" ht="15" customHeight="1" x14ac:dyDescent="0.35">
      <c r="A7" s="71" t="s">
        <v>72</v>
      </c>
      <c r="D7" s="208" t="str">
        <f>Dotation!D7</f>
        <v>à saisir / auszufüllen</v>
      </c>
      <c r="E7" s="209"/>
      <c r="F7" s="209"/>
      <c r="G7" s="209"/>
      <c r="H7" s="209"/>
      <c r="I7" s="210"/>
      <c r="J7"/>
    </row>
    <row r="8" spans="1:11" s="71" customFormat="1" ht="6" customHeight="1" x14ac:dyDescent="0.35">
      <c r="E8" s="78"/>
      <c r="F8" s="78"/>
      <c r="G8" s="78"/>
      <c r="H8" s="79"/>
      <c r="I8" s="79"/>
      <c r="J8" s="80"/>
    </row>
    <row r="9" spans="1:11" s="71" customFormat="1" ht="15" customHeight="1" x14ac:dyDescent="0.25">
      <c r="A9" s="163" t="s">
        <v>60</v>
      </c>
      <c r="B9" s="81"/>
      <c r="C9" s="81"/>
      <c r="D9" s="214" t="s">
        <v>68</v>
      </c>
      <c r="E9" s="215"/>
      <c r="F9" s="220" t="s">
        <v>69</v>
      </c>
      <c r="G9" s="221"/>
      <c r="H9" s="222" t="s">
        <v>118</v>
      </c>
      <c r="I9" s="223"/>
      <c r="J9" s="80"/>
    </row>
    <row r="10" spans="1:11" s="71" customFormat="1" ht="15" customHeight="1" x14ac:dyDescent="0.25">
      <c r="A10" s="81"/>
      <c r="B10" s="81"/>
      <c r="C10" s="81"/>
      <c r="D10" s="81"/>
      <c r="E10" s="78"/>
      <c r="F10" s="78"/>
      <c r="G10" s="78"/>
      <c r="H10" s="79"/>
      <c r="I10" s="79"/>
      <c r="J10" s="80"/>
    </row>
    <row r="11" spans="1:11" s="71" customFormat="1" ht="15" customHeight="1" x14ac:dyDescent="0.35">
      <c r="A11" s="67" t="s">
        <v>0</v>
      </c>
      <c r="B11" s="67" t="s">
        <v>164</v>
      </c>
      <c r="D11" s="63"/>
      <c r="E11" s="78"/>
      <c r="F11" s="78"/>
      <c r="G11" s="78"/>
      <c r="H11" s="164">
        <v>2025</v>
      </c>
      <c r="I11" s="164">
        <v>2026</v>
      </c>
      <c r="J11" s="80"/>
      <c r="K11" s="79"/>
    </row>
    <row r="12" spans="1:11" ht="7.5" customHeight="1" x14ac:dyDescent="0.35"/>
    <row r="13" spans="1:11" ht="28.5" customHeight="1" x14ac:dyDescent="0.35">
      <c r="B13" s="297" t="s">
        <v>235</v>
      </c>
      <c r="C13" s="297"/>
      <c r="D13" s="297"/>
      <c r="E13" s="297"/>
      <c r="F13" s="297"/>
      <c r="G13" s="297"/>
      <c r="H13" s="297"/>
      <c r="I13" s="297"/>
    </row>
    <row r="14" spans="1:11" ht="7.5" customHeight="1" x14ac:dyDescent="0.35"/>
    <row r="15" spans="1:11" ht="30" customHeight="1" x14ac:dyDescent="0.35">
      <c r="B15" s="310" t="s">
        <v>213</v>
      </c>
      <c r="C15" s="310"/>
      <c r="D15" s="310"/>
      <c r="E15" s="310"/>
      <c r="F15" s="310"/>
      <c r="G15" s="310"/>
      <c r="H15" s="310"/>
      <c r="I15" s="310"/>
    </row>
    <row r="16" spans="1:11" ht="19.5" customHeight="1" x14ac:dyDescent="0.35">
      <c r="B16" s="298"/>
      <c r="C16" s="299"/>
      <c r="D16" s="299"/>
      <c r="E16" s="299"/>
      <c r="F16" s="299"/>
      <c r="G16" s="300"/>
      <c r="H16" s="307" t="s">
        <v>216</v>
      </c>
      <c r="I16" s="294" t="s">
        <v>214</v>
      </c>
    </row>
    <row r="17" spans="1:9" ht="19.5" customHeight="1" x14ac:dyDescent="0.35">
      <c r="B17" s="301"/>
      <c r="C17" s="302"/>
      <c r="D17" s="302"/>
      <c r="E17" s="302"/>
      <c r="F17" s="302"/>
      <c r="G17" s="303"/>
      <c r="H17" s="308"/>
      <c r="I17" s="295"/>
    </row>
    <row r="18" spans="1:9" ht="19.5" customHeight="1" x14ac:dyDescent="0.35">
      <c r="B18" s="301"/>
      <c r="C18" s="302"/>
      <c r="D18" s="302"/>
      <c r="E18" s="302"/>
      <c r="F18" s="302"/>
      <c r="G18" s="303"/>
      <c r="H18" s="308"/>
      <c r="I18" s="295"/>
    </row>
    <row r="19" spans="1:9" ht="19.5" customHeight="1" x14ac:dyDescent="0.35">
      <c r="B19" s="304"/>
      <c r="C19" s="305"/>
      <c r="D19" s="305"/>
      <c r="E19" s="305"/>
      <c r="F19" s="305"/>
      <c r="G19" s="306"/>
      <c r="H19" s="309"/>
      <c r="I19" s="296"/>
    </row>
    <row r="20" spans="1:9" ht="7.5" customHeight="1" x14ac:dyDescent="0.35">
      <c r="B20" s="1"/>
      <c r="C20" s="1"/>
      <c r="D20" s="1"/>
      <c r="E20" s="1"/>
      <c r="F20" s="1"/>
      <c r="G20" s="1"/>
      <c r="H20" s="1"/>
    </row>
    <row r="21" spans="1:9" ht="30" customHeight="1" x14ac:dyDescent="0.35">
      <c r="B21" s="238" t="s">
        <v>193</v>
      </c>
      <c r="C21" s="238"/>
      <c r="D21" s="238"/>
      <c r="E21" s="238"/>
      <c r="F21" s="238"/>
      <c r="G21" s="311"/>
      <c r="H21" s="53"/>
      <c r="I21" s="53"/>
    </row>
    <row r="22" spans="1:9" ht="30" customHeight="1" x14ac:dyDescent="0.35">
      <c r="B22" s="238" t="s">
        <v>165</v>
      </c>
      <c r="C22" s="240"/>
      <c r="D22" s="240"/>
      <c r="E22" s="240"/>
      <c r="F22" s="240"/>
      <c r="G22" s="312"/>
      <c r="H22" s="53"/>
      <c r="I22" s="165">
        <f>H22</f>
        <v>0</v>
      </c>
    </row>
    <row r="23" spans="1:9" ht="16.5" customHeight="1" x14ac:dyDescent="0.35">
      <c r="B23" s="1" t="s">
        <v>169</v>
      </c>
      <c r="C23" s="1"/>
      <c r="D23" s="1"/>
      <c r="E23" s="1"/>
      <c r="F23" s="1"/>
      <c r="G23" s="1"/>
      <c r="H23" s="166" cm="1">
        <f t="array" ref="H23">IFERROR(_xlfn.IFS(H22="17/10",H21/(Echelle_salaire!$L$21*13),H22="11/10",H21/(Echelle_salaire!$L$15*13),H22="6/10",H21/(Echelle_salaire!$L$10*13)),0)</f>
        <v>0</v>
      </c>
      <c r="I23" s="166" cm="1">
        <f t="array" ref="I23">IFERROR(_xlfn.IFS(I22="17/10",I21/(Echelle_salaire!$L$21*13),I22="11/10",I21/(Echelle_salaire!$L$15*13),I22="6/10",I21/(Echelle_salaire!$L$10*13)),0)</f>
        <v>0</v>
      </c>
    </row>
    <row r="24" spans="1:9" ht="16.5" customHeight="1" x14ac:dyDescent="0.35"/>
    <row r="25" spans="1:9" ht="16.5" customHeight="1" x14ac:dyDescent="0.35">
      <c r="A25" s="67" t="s">
        <v>2</v>
      </c>
      <c r="B25" s="67" t="s">
        <v>166</v>
      </c>
    </row>
    <row r="26" spans="1:9" ht="7.5" customHeight="1" x14ac:dyDescent="0.35"/>
    <row r="27" spans="1:9" ht="30" customHeight="1" x14ac:dyDescent="0.35">
      <c r="B27" s="238" t="s">
        <v>167</v>
      </c>
      <c r="C27" s="240"/>
      <c r="D27" s="240"/>
      <c r="E27" s="240"/>
      <c r="F27" s="240"/>
      <c r="G27" s="312"/>
      <c r="H27" s="53"/>
      <c r="I27" s="53"/>
    </row>
    <row r="28" spans="1:9" ht="30" customHeight="1" x14ac:dyDescent="0.35">
      <c r="B28" s="238" t="s">
        <v>165</v>
      </c>
      <c r="C28" s="240"/>
      <c r="D28" s="240"/>
      <c r="E28" s="240"/>
      <c r="F28" s="240"/>
      <c r="G28" s="312"/>
      <c r="H28" s="53" t="s">
        <v>21</v>
      </c>
      <c r="I28" s="165" t="str">
        <f>H28</f>
        <v>17/10</v>
      </c>
    </row>
    <row r="29" spans="1:9" x14ac:dyDescent="0.35">
      <c r="B29" s="1" t="s">
        <v>169</v>
      </c>
      <c r="H29" s="166" cm="1">
        <f t="array" ref="H29">IFERROR(_xlfn.IFS(H28="17/10",H27/(Echelle_salaire!$L$21*13),H28="11/10",H27/(Echelle_salaire!$L$15*13),H28="6/10",H27/(Echelle_salaire!$L$10*13)),0)</f>
        <v>0</v>
      </c>
      <c r="I29" s="166" cm="1">
        <f t="array" ref="I29">IFERROR(_xlfn.IFS(I28="17/10",I27/(Echelle_salaire!$L$21*13),I28="11/10",I27/(Echelle_salaire!$L$15*13),I28="6/10",I27/(Echelle_salaire!$L$10*13)),0)</f>
        <v>0</v>
      </c>
    </row>
    <row r="31" spans="1:9" x14ac:dyDescent="0.35">
      <c r="A31" s="67" t="s">
        <v>6</v>
      </c>
      <c r="B31" s="67" t="s">
        <v>168</v>
      </c>
    </row>
    <row r="32" spans="1:9" ht="30" customHeight="1" x14ac:dyDescent="0.35">
      <c r="B32" s="167"/>
      <c r="C32" s="167"/>
      <c r="D32" s="167"/>
      <c r="E32" s="167"/>
      <c r="F32" s="292" t="s">
        <v>172</v>
      </c>
      <c r="G32" s="293"/>
      <c r="H32" s="167"/>
      <c r="I32" s="167"/>
    </row>
    <row r="33" spans="1:9" ht="45" customHeight="1" x14ac:dyDescent="0.35">
      <c r="B33" s="292" t="s">
        <v>170</v>
      </c>
      <c r="C33" s="293"/>
      <c r="D33" s="170" t="s">
        <v>171</v>
      </c>
      <c r="E33" s="168" t="s">
        <v>236</v>
      </c>
      <c r="F33" s="171">
        <v>2025</v>
      </c>
      <c r="G33" s="169">
        <v>2026</v>
      </c>
      <c r="H33" s="172" t="s">
        <v>173</v>
      </c>
      <c r="I33" s="172" t="s">
        <v>173</v>
      </c>
    </row>
    <row r="34" spans="1:9" x14ac:dyDescent="0.35">
      <c r="B34" s="290"/>
      <c r="C34" s="291"/>
      <c r="D34" s="55"/>
      <c r="E34" s="54"/>
      <c r="F34" s="56"/>
      <c r="G34" s="56"/>
      <c r="H34" s="173" t="str" cm="1">
        <f t="array" ref="H34">IFERROR(_xlfn.IFS(E34="17/10",F34/(Echelle_salaire!$L$21*13),E34="11/10",F34/(Echelle_salaire!$L$15*13),E34="6/10",F34/(Echelle_salaire!$L$10*13)),"")</f>
        <v/>
      </c>
      <c r="I34" s="173" t="str" cm="1">
        <f t="array" ref="I34">IFERROR(_xlfn.IFS(E34="17/10",G34/(Echelle_salaire!$L$21*13),E34="11/10",G34/(Echelle_salaire!$L$15*13),E34="6/10",G34/(Echelle_salaire!$L$10*13)),"")</f>
        <v/>
      </c>
    </row>
    <row r="35" spans="1:9" x14ac:dyDescent="0.35">
      <c r="B35" s="290"/>
      <c r="C35" s="291"/>
      <c r="D35" s="55"/>
      <c r="E35" s="54"/>
      <c r="F35" s="56"/>
      <c r="G35" s="56"/>
      <c r="H35" s="173" t="str" cm="1">
        <f t="array" ref="H35">IFERROR(_xlfn.IFS(E35="17/10",F35/(Echelle_salaire!$L$21*13),E35="11/10",F35/(Echelle_salaire!$L$15*13),E35="6/10",F35/(Echelle_salaire!$L$10*13)),"")</f>
        <v/>
      </c>
      <c r="I35" s="173" t="str" cm="1">
        <f t="array" ref="I35">IFERROR(_xlfn.IFS(E35="17/10",G35/(Echelle_salaire!$L$21*13),E35="11/10",G35/(Echelle_salaire!$L$15*13),E35="6/10",G35/(Echelle_salaire!$L$10*13)),"")</f>
        <v/>
      </c>
    </row>
    <row r="36" spans="1:9" x14ac:dyDescent="0.35">
      <c r="B36" s="290"/>
      <c r="C36" s="291"/>
      <c r="D36" s="55"/>
      <c r="E36" s="54"/>
      <c r="F36" s="56"/>
      <c r="G36" s="56"/>
      <c r="H36" s="173" t="str" cm="1">
        <f t="array" ref="H36">IFERROR(_xlfn.IFS(E36="17/10",F36/(Echelle_salaire!$L$21*13),E36="11/10",F36/(Echelle_salaire!$L$15*13),E36="6/10",F36/(Echelle_salaire!$L$10*13)),"")</f>
        <v/>
      </c>
      <c r="I36" s="173" t="str" cm="1">
        <f t="array" ref="I36">IFERROR(_xlfn.IFS(E36="17/10",G36/(Echelle_salaire!$L$21*13),E36="11/10",G36/(Echelle_salaire!$L$15*13),E36="6/10",G36/(Echelle_salaire!$L$10*13)),"")</f>
        <v/>
      </c>
    </row>
    <row r="37" spans="1:9" x14ac:dyDescent="0.35">
      <c r="B37" s="290"/>
      <c r="C37" s="291"/>
      <c r="D37" s="55"/>
      <c r="E37" s="54"/>
      <c r="F37" s="56"/>
      <c r="G37" s="56"/>
      <c r="H37" s="173" t="str" cm="1">
        <f t="array" ref="H37">IFERROR(_xlfn.IFS(E37="17/10",F37/(Echelle_salaire!$L$21*13),E37="11/10",F37/(Echelle_salaire!$L$15*13),E37="6/10",F37/(Echelle_salaire!$L$10*13)),"")</f>
        <v/>
      </c>
      <c r="I37" s="173" t="str" cm="1">
        <f t="array" ref="I37">IFERROR(_xlfn.IFS(E37="17/10",G37/(Echelle_salaire!$L$21*13),E37="11/10",G37/(Echelle_salaire!$L$15*13),E37="6/10",G37/(Echelle_salaire!$L$10*13)),"")</f>
        <v/>
      </c>
    </row>
    <row r="38" spans="1:9" x14ac:dyDescent="0.35">
      <c r="B38" s="288" t="s">
        <v>1</v>
      </c>
      <c r="C38" s="289"/>
      <c r="D38" s="174"/>
      <c r="E38" s="175"/>
      <c r="F38" s="176">
        <f>SUM(F34:F37)</f>
        <v>0</v>
      </c>
      <c r="G38" s="176">
        <f>SUM(G34:G37)</f>
        <v>0</v>
      </c>
      <c r="H38" s="166">
        <f>SUM(H34:H37)</f>
        <v>0</v>
      </c>
      <c r="I38" s="166">
        <f t="shared" ref="I38" si="0">SUM(I34:I37)</f>
        <v>0</v>
      </c>
    </row>
    <row r="40" spans="1:9" ht="27.75" customHeight="1" x14ac:dyDescent="0.35">
      <c r="A40" s="177" t="s">
        <v>28</v>
      </c>
      <c r="B40" s="313" t="s">
        <v>174</v>
      </c>
      <c r="C40" s="314"/>
      <c r="D40" s="314"/>
      <c r="E40" s="314"/>
      <c r="F40" s="314"/>
      <c r="G40" s="314"/>
      <c r="H40" s="314"/>
      <c r="I40" s="314"/>
    </row>
    <row r="41" spans="1:9" ht="7.5" customHeight="1" x14ac:dyDescent="0.35"/>
    <row r="42" spans="1:9" hidden="1" x14ac:dyDescent="0.35">
      <c r="B42" s="1" t="s">
        <v>73</v>
      </c>
      <c r="H42" s="178"/>
      <c r="I42" s="173">
        <f>Dotation!D43</f>
        <v>0</v>
      </c>
    </row>
    <row r="43" spans="1:9" hidden="1" x14ac:dyDescent="0.35">
      <c r="B43" s="1" t="s">
        <v>74</v>
      </c>
      <c r="H43" s="178"/>
      <c r="I43" s="173">
        <f>Dotation!E61-Demande!I42</f>
        <v>0</v>
      </c>
    </row>
    <row r="44" spans="1:9" x14ac:dyDescent="0.35">
      <c r="B44" s="67" t="s">
        <v>237</v>
      </c>
      <c r="H44" s="58"/>
      <c r="I44" s="166">
        <f>Dotation!D43+Dotation!E61-Demande!I42</f>
        <v>0</v>
      </c>
    </row>
    <row r="45" spans="1:9" ht="7.5" customHeight="1" x14ac:dyDescent="0.35">
      <c r="H45" s="179"/>
      <c r="I45" s="179"/>
    </row>
    <row r="46" spans="1:9" ht="30" hidden="1" customHeight="1" x14ac:dyDescent="0.35">
      <c r="B46" s="238" t="s">
        <v>182</v>
      </c>
      <c r="C46" s="240"/>
      <c r="D46" s="240"/>
      <c r="E46" s="240"/>
      <c r="F46" s="240"/>
      <c r="G46" s="312"/>
      <c r="H46" s="173">
        <f>IFERROR((H23+H29+SUMIF(D34:D37,"*soins*",H34:H37)),"")</f>
        <v>0</v>
      </c>
      <c r="I46" s="173">
        <f>IFERROR((I23+I29+SUMIF(D34:D37,"*soins*",I34:I37)),"")</f>
        <v>0</v>
      </c>
    </row>
    <row r="47" spans="1:9" ht="30" hidden="1" customHeight="1" x14ac:dyDescent="0.35">
      <c r="B47" s="238" t="s">
        <v>181</v>
      </c>
      <c r="C47" s="240"/>
      <c r="D47" s="240"/>
      <c r="E47" s="240"/>
      <c r="F47" s="240"/>
      <c r="G47" s="312"/>
      <c r="H47" s="173">
        <f>IFERROR((SUMIF(D34:D37,"acc.",H34:H37)),"")</f>
        <v>0</v>
      </c>
      <c r="I47" s="173">
        <f>IFERROR((SUMIF(D34:D37,"acc.",I34:I37)),"")</f>
        <v>0</v>
      </c>
    </row>
    <row r="48" spans="1:9" x14ac:dyDescent="0.35">
      <c r="B48" s="67" t="s">
        <v>183</v>
      </c>
      <c r="H48" s="166">
        <f>H23+H29+H38</f>
        <v>0</v>
      </c>
      <c r="I48" s="166">
        <f>I23+I29+I38</f>
        <v>0</v>
      </c>
    </row>
    <row r="49" spans="1:12" x14ac:dyDescent="0.35">
      <c r="B49" s="180" t="s">
        <v>175</v>
      </c>
      <c r="H49" s="181">
        <f>IFERROR(((IF(H22="17/10",H23,0))+IF(H28="17/10",H29,0))+SUMIFS(H34:H37,E34:E37,"17/10"),"")</f>
        <v>0</v>
      </c>
      <c r="I49" s="181">
        <f>IFERROR(((IF(I22="17/10",I23,0))+IF(I28="17/10",I29,0))+SUMIFS(I34:I37,E34:E37,"17/10"),"")</f>
        <v>0</v>
      </c>
    </row>
    <row r="50" spans="1:12" ht="25.5" customHeight="1" x14ac:dyDescent="0.35">
      <c r="B50" s="315" t="s">
        <v>176</v>
      </c>
      <c r="C50" s="316"/>
      <c r="D50" s="316"/>
      <c r="E50" s="316"/>
      <c r="F50" s="316"/>
      <c r="G50" s="317"/>
      <c r="H50" s="181">
        <f>IFERROR(IF(H22="11/10",H23,0)+IF(H28="11/10",H29,0)+(SUMIFS(H34:H37,E34:E37,"11/10")),"")+H49</f>
        <v>0</v>
      </c>
      <c r="I50" s="181">
        <f>IFERROR(IF(I22="11/10",I23,0)+IF(I28="11/10",I29,0)+(SUMIFS(I34:I37,E34:E37,"11/10")),"")+I49</f>
        <v>0</v>
      </c>
    </row>
    <row r="51" spans="1:12" x14ac:dyDescent="0.35">
      <c r="B51" s="67"/>
      <c r="H51" s="182"/>
      <c r="I51" s="182"/>
    </row>
    <row r="52" spans="1:12" x14ac:dyDescent="0.35">
      <c r="A52" s="67" t="s">
        <v>31</v>
      </c>
      <c r="B52" s="67" t="s">
        <v>177</v>
      </c>
    </row>
    <row r="53" spans="1:12" x14ac:dyDescent="0.35">
      <c r="A53" s="67"/>
      <c r="B53" s="1" t="s">
        <v>86</v>
      </c>
      <c r="F53" s="183"/>
    </row>
    <row r="54" spans="1:12" x14ac:dyDescent="0.35">
      <c r="B54" s="71" t="s">
        <v>82</v>
      </c>
      <c r="H54" s="173">
        <f>H44*0.25-H49</f>
        <v>0</v>
      </c>
      <c r="I54" s="173">
        <f>I44*0.25-I49</f>
        <v>0</v>
      </c>
    </row>
    <row r="55" spans="1:12" x14ac:dyDescent="0.35">
      <c r="B55" s="71" t="s">
        <v>81</v>
      </c>
      <c r="H55" s="173">
        <f>H44*0.42-H50</f>
        <v>0</v>
      </c>
      <c r="I55" s="173">
        <f>I44*0.42-I50</f>
        <v>0</v>
      </c>
    </row>
    <row r="56" spans="1:12" x14ac:dyDescent="0.35">
      <c r="B56" s="71" t="s">
        <v>83</v>
      </c>
      <c r="H56" s="173">
        <f>H44-H48</f>
        <v>0</v>
      </c>
      <c r="I56" s="173">
        <f>I44-I48</f>
        <v>0</v>
      </c>
    </row>
    <row r="57" spans="1:12" ht="7.5" customHeight="1" x14ac:dyDescent="0.35"/>
    <row r="58" spans="1:12" x14ac:dyDescent="0.35">
      <c r="B58" s="67" t="s">
        <v>87</v>
      </c>
    </row>
    <row r="59" spans="1:12" x14ac:dyDescent="0.35">
      <c r="B59" s="71" t="s">
        <v>75</v>
      </c>
      <c r="E59" t="s">
        <v>77</v>
      </c>
      <c r="I59" s="173">
        <f>ROUND(Dotation!E47,3)</f>
        <v>2.5</v>
      </c>
      <c r="L59" s="184"/>
    </row>
    <row r="60" spans="1:12" x14ac:dyDescent="0.35">
      <c r="B60" s="71" t="s">
        <v>76</v>
      </c>
      <c r="E60" t="s">
        <v>78</v>
      </c>
      <c r="I60" s="173">
        <f>ROUND(Dotation!E48,3)</f>
        <v>0</v>
      </c>
      <c r="L60" s="184"/>
    </row>
    <row r="62" spans="1:12" hidden="1" x14ac:dyDescent="0.35"/>
    <row r="63" spans="1:12" hidden="1" x14ac:dyDescent="0.35"/>
    <row r="64" spans="1:12" hidden="1" x14ac:dyDescent="0.35">
      <c r="A64" s="67" t="s">
        <v>31</v>
      </c>
      <c r="B64" s="67" t="s">
        <v>37</v>
      </c>
    </row>
    <row r="65" spans="1:11" ht="7.5" hidden="1" customHeight="1" x14ac:dyDescent="0.35"/>
    <row r="66" spans="1:11" hidden="1" x14ac:dyDescent="0.35">
      <c r="B66" s="1" t="s">
        <v>38</v>
      </c>
      <c r="H66" s="185" t="str">
        <f>IFERROR(H46/H42,"0,00%")</f>
        <v>0,00%</v>
      </c>
      <c r="I66" s="185" t="str">
        <f>IFERROR(I46/I42,"0,00%")</f>
        <v>0,00%</v>
      </c>
      <c r="K66" s="122" t="s">
        <v>45</v>
      </c>
    </row>
    <row r="67" spans="1:11" hidden="1" x14ac:dyDescent="0.35">
      <c r="B67" s="1" t="s">
        <v>39</v>
      </c>
      <c r="H67" s="185" t="str">
        <f>IFERROR(H46/H44,"0,00%")</f>
        <v>0,00%</v>
      </c>
      <c r="I67" s="185" t="str">
        <f>IFERROR(I46/I44,"0,00%")</f>
        <v>0,00%</v>
      </c>
      <c r="K67" s="122"/>
    </row>
    <row r="68" spans="1:11" ht="7.5" hidden="1" customHeight="1" x14ac:dyDescent="0.35">
      <c r="K68" s="122"/>
    </row>
    <row r="69" spans="1:11" hidden="1" x14ac:dyDescent="0.35">
      <c r="B69" s="1" t="s">
        <v>40</v>
      </c>
      <c r="H69" s="185" t="str">
        <f>IFERROR(H23/H46,"0,00%")</f>
        <v>0,00%</v>
      </c>
      <c r="I69" s="185" t="str">
        <f>IFERROR(I23/I46,"0,00%")</f>
        <v>0,00%</v>
      </c>
      <c r="K69" s="122"/>
    </row>
    <row r="70" spans="1:11" hidden="1" x14ac:dyDescent="0.35">
      <c r="B70" s="1" t="s">
        <v>41</v>
      </c>
      <c r="H70" s="185" t="str">
        <f>IFERROR(H23/H42,"0,00%")</f>
        <v>0,00%</v>
      </c>
      <c r="I70" s="185" t="str">
        <f>IFERROR(I23/I42,"0,00%")</f>
        <v>0,00%</v>
      </c>
      <c r="K70" s="122"/>
    </row>
    <row r="71" spans="1:11" hidden="1" x14ac:dyDescent="0.35">
      <c r="B71" s="1" t="s">
        <v>42</v>
      </c>
      <c r="H71" s="185" t="str">
        <f>IFERROR(H23/H44,"0,00%")</f>
        <v>0,00%</v>
      </c>
      <c r="I71" s="185" t="str">
        <f>IFERROR(I23/I44,"0,00%")</f>
        <v>0,00%</v>
      </c>
      <c r="K71" s="122"/>
    </row>
    <row r="72" spans="1:11" hidden="1" x14ac:dyDescent="0.35">
      <c r="B72" s="1"/>
      <c r="H72" s="186"/>
      <c r="K72" s="71"/>
    </row>
    <row r="73" spans="1:11" x14ac:dyDescent="0.35">
      <c r="A73" s="67" t="s">
        <v>32</v>
      </c>
      <c r="B73" s="67" t="s">
        <v>178</v>
      </c>
    </row>
    <row r="74" spans="1:11" ht="7.5" customHeight="1" x14ac:dyDescent="0.35"/>
    <row r="75" spans="1:11" ht="45" customHeight="1" x14ac:dyDescent="0.35">
      <c r="B75" s="238" t="s">
        <v>179</v>
      </c>
      <c r="C75" s="238"/>
      <c r="D75" s="238"/>
      <c r="E75" s="238"/>
      <c r="F75" s="238"/>
      <c r="G75" s="238"/>
      <c r="H75" s="311"/>
      <c r="I75" s="57"/>
    </row>
    <row r="76" spans="1:11" ht="30" customHeight="1" x14ac:dyDescent="0.35">
      <c r="B76" s="238" t="s">
        <v>180</v>
      </c>
      <c r="C76" s="238"/>
      <c r="D76" s="238"/>
      <c r="E76" s="238"/>
      <c r="F76" s="238"/>
      <c r="G76" s="238"/>
      <c r="H76" s="311"/>
      <c r="I76" s="173" cm="1">
        <f t="array" ref="I76">IFERROR(_xlfn.IFS(I22="17/10",I75/(Echelle_salaire!$L$21*13),I22="11/10",I75/(Echelle_salaire!$L$15*13),I22="6/10",I75/(Echelle_salaire!$L$10*13)),0)</f>
        <v>0</v>
      </c>
    </row>
    <row r="77" spans="1:11" x14ac:dyDescent="0.35">
      <c r="B77" s="1"/>
    </row>
    <row r="78" spans="1:11" x14ac:dyDescent="0.35">
      <c r="B78" s="187" t="str">
        <f>"En aucun cas, la dotation minimale requise de personnel interne de niveau tertiaire ne doit être inférieure à 2,5 EPT."</f>
        <v>En aucun cas, la dotation minimale requise de personnel interne de niveau tertiaire ne doit être inférieure à 2,5 EPT.</v>
      </c>
    </row>
    <row r="79" spans="1:11" x14ac:dyDescent="0.35">
      <c r="B79" s="187" t="str">
        <f>"In keinem Fall darf jedoch die minimal erforderliche Dotation an tertiär ausgebildetem internem Personal von "&amp;I59&amp;" VZÄ unterschritten werden."</f>
        <v>In keinem Fall darf jedoch die minimal erforderliche Dotation an tertiär ausgebildetem internem Personal von 2,5 VZÄ unterschritten werden.</v>
      </c>
    </row>
    <row r="80" spans="1:11" x14ac:dyDescent="0.35">
      <c r="B80" s="1"/>
    </row>
    <row r="81" spans="1:2" x14ac:dyDescent="0.35">
      <c r="B81" s="1" t="s">
        <v>36</v>
      </c>
    </row>
    <row r="82" spans="1:2" x14ac:dyDescent="0.35">
      <c r="A82" s="67"/>
    </row>
  </sheetData>
  <sheetProtection algorithmName="SHA-512" hashValue="mnfFO9GMl+4j+QizUchzd7kb/HP4RMRq7thj1pLaZ1eO/OTvODNA/DPwgGfHgCKDn60O0DVdYvXCuV1UIWSgNg==" saltValue="juP7adoASqUaT+k4XXWSNQ==" spinCount="100000" sheet="1" objects="1" scenarios="1"/>
  <mergeCells count="28">
    <mergeCell ref="B76:H76"/>
    <mergeCell ref="B40:I40"/>
    <mergeCell ref="B46:G46"/>
    <mergeCell ref="B47:G47"/>
    <mergeCell ref="B50:G50"/>
    <mergeCell ref="B75:H75"/>
    <mergeCell ref="I16:I19"/>
    <mergeCell ref="H9:I9"/>
    <mergeCell ref="D1:I4"/>
    <mergeCell ref="F32:G32"/>
    <mergeCell ref="B13:I13"/>
    <mergeCell ref="A5:I5"/>
    <mergeCell ref="D7:I7"/>
    <mergeCell ref="B16:G19"/>
    <mergeCell ref="D9:E9"/>
    <mergeCell ref="F9:G9"/>
    <mergeCell ref="H16:H19"/>
    <mergeCell ref="B15:I15"/>
    <mergeCell ref="B21:G21"/>
    <mergeCell ref="B22:G22"/>
    <mergeCell ref="B27:G27"/>
    <mergeCell ref="B28:G28"/>
    <mergeCell ref="B38:C38"/>
    <mergeCell ref="B36:C36"/>
    <mergeCell ref="B37:C37"/>
    <mergeCell ref="B35:C35"/>
    <mergeCell ref="B33:C33"/>
    <mergeCell ref="B34:C34"/>
  </mergeCells>
  <pageMargins left="0.7" right="0.7" top="0.75" bottom="0.75" header="0.3" footer="0.3"/>
  <pageSetup paperSize="9" scale="92" fitToHeight="0" orientation="landscape"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37CFDD9-A7C6-4F6C-91B5-46BE64F697F3}">
          <x14:formula1>
            <xm:f>'Interne_à masquer'!$A$1:$A$3</xm:f>
          </x14:formula1>
          <xm:sqref>E34:E38 H22 H28</xm:sqref>
        </x14:dataValidation>
        <x14:dataValidation type="list" allowBlank="1" showInputMessage="1" showErrorMessage="1" xr:uid="{D0F6A808-9EBB-42E6-AFF3-68B2DBF29F1D}">
          <x14:formula1>
            <xm:f>'Interne_à masquer'!$C$1:$C$2</xm:f>
          </x14:formula1>
          <xm:sqref>D34:D37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B6768-BA20-4943-864C-067AF6D48CA9}">
  <sheetPr>
    <tabColor theme="4" tint="0.79998168889431442"/>
  </sheetPr>
  <dimension ref="A1:C3"/>
  <sheetViews>
    <sheetView workbookViewId="0">
      <selection activeCell="D2" sqref="D2"/>
    </sheetView>
  </sheetViews>
  <sheetFormatPr baseColWidth="10" defaultRowHeight="14.5" x14ac:dyDescent="0.35"/>
  <sheetData>
    <row r="1" spans="1:3" x14ac:dyDescent="0.35">
      <c r="A1" s="1" t="s">
        <v>21</v>
      </c>
      <c r="B1" s="1" t="s">
        <v>29</v>
      </c>
      <c r="C1" t="s">
        <v>33</v>
      </c>
    </row>
    <row r="2" spans="1:3" x14ac:dyDescent="0.35">
      <c r="A2" s="1" t="s">
        <v>22</v>
      </c>
      <c r="B2" s="1" t="s">
        <v>30</v>
      </c>
      <c r="C2" t="s">
        <v>34</v>
      </c>
    </row>
    <row r="3" spans="1:3" x14ac:dyDescent="0.35">
      <c r="A3" s="1" t="s">
        <v>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77DF0-C66B-4607-8FF1-DC4F93A283F1}">
  <sheetPr codeName="Tabelle3">
    <tabColor theme="4" tint="0.79998168889431442"/>
    <pageSetUpPr fitToPage="1"/>
  </sheetPr>
  <dimension ref="A1:V40"/>
  <sheetViews>
    <sheetView zoomScale="115" zoomScaleNormal="115" workbookViewId="0">
      <selection activeCell="H9" sqref="H9"/>
    </sheetView>
  </sheetViews>
  <sheetFormatPr baseColWidth="10" defaultColWidth="11.453125" defaultRowHeight="12.5" x14ac:dyDescent="0.25"/>
  <cols>
    <col min="1" max="22" width="7" style="21" customWidth="1"/>
    <col min="23" max="16384" width="11.453125" style="21"/>
  </cols>
  <sheetData>
    <row r="1" spans="1:22" ht="16" thickBot="1" x14ac:dyDescent="0.4">
      <c r="A1" s="12" t="s">
        <v>24</v>
      </c>
      <c r="B1" s="13"/>
      <c r="C1" s="14"/>
      <c r="D1" s="15"/>
      <c r="E1" s="15"/>
      <c r="F1" s="318">
        <v>46023</v>
      </c>
      <c r="G1" s="319"/>
      <c r="H1" s="17"/>
      <c r="I1" s="15"/>
      <c r="J1" s="15"/>
      <c r="K1" s="15"/>
      <c r="L1" s="16"/>
      <c r="M1" s="15"/>
      <c r="N1" s="15"/>
      <c r="O1" s="16"/>
      <c r="P1" s="16"/>
      <c r="Q1" s="18" t="s">
        <v>25</v>
      </c>
      <c r="R1" s="18">
        <v>114.2</v>
      </c>
      <c r="S1" s="19"/>
      <c r="T1" s="19"/>
      <c r="U1" s="18"/>
      <c r="V1" s="20"/>
    </row>
    <row r="2" spans="1:22" x14ac:dyDescent="0.25">
      <c r="A2" s="22"/>
      <c r="B2" s="22"/>
      <c r="C2" s="23"/>
      <c r="D2" s="22"/>
      <c r="E2" s="22"/>
      <c r="F2" s="22"/>
      <c r="G2" s="22"/>
      <c r="H2" s="24"/>
      <c r="I2" s="24"/>
      <c r="J2" s="25"/>
      <c r="K2" s="22"/>
      <c r="L2" s="26"/>
      <c r="M2" s="26"/>
      <c r="N2" s="26"/>
      <c r="O2" s="26"/>
      <c r="P2" s="26"/>
      <c r="Q2" s="26"/>
      <c r="R2" s="26"/>
      <c r="S2" s="26"/>
      <c r="T2" s="26"/>
      <c r="U2" s="26"/>
      <c r="V2" s="26"/>
    </row>
    <row r="3" spans="1:22" x14ac:dyDescent="0.25">
      <c r="A3" s="27"/>
      <c r="B3" s="28" t="s">
        <v>26</v>
      </c>
      <c r="C3" s="28"/>
      <c r="D3" s="28"/>
      <c r="E3" s="28"/>
      <c r="F3" s="28"/>
      <c r="G3" s="28"/>
      <c r="H3" s="28"/>
      <c r="I3" s="28"/>
      <c r="J3" s="28"/>
      <c r="K3" s="28"/>
      <c r="L3" s="29"/>
      <c r="M3" s="29"/>
      <c r="N3" s="29"/>
      <c r="O3" s="29"/>
      <c r="P3" s="29"/>
      <c r="Q3" s="29"/>
      <c r="R3" s="29"/>
      <c r="S3" s="29"/>
      <c r="T3" s="29"/>
      <c r="U3" s="29"/>
      <c r="V3" s="29"/>
    </row>
    <row r="4" spans="1:22" x14ac:dyDescent="0.25">
      <c r="A4" s="30" t="s">
        <v>27</v>
      </c>
      <c r="B4" s="31">
        <v>0</v>
      </c>
      <c r="C4" s="31">
        <v>1</v>
      </c>
      <c r="D4" s="31">
        <v>2</v>
      </c>
      <c r="E4" s="31">
        <v>3</v>
      </c>
      <c r="F4" s="31">
        <v>4</v>
      </c>
      <c r="G4" s="31">
        <v>5</v>
      </c>
      <c r="H4" s="31">
        <v>6</v>
      </c>
      <c r="I4" s="31">
        <v>7</v>
      </c>
      <c r="J4" s="31">
        <v>8</v>
      </c>
      <c r="K4" s="31">
        <v>9</v>
      </c>
      <c r="L4" s="31">
        <v>10</v>
      </c>
      <c r="M4" s="31">
        <v>11</v>
      </c>
      <c r="N4" s="31">
        <v>12</v>
      </c>
      <c r="O4" s="31">
        <v>13</v>
      </c>
      <c r="P4" s="31">
        <v>14</v>
      </c>
      <c r="Q4" s="31">
        <v>15</v>
      </c>
      <c r="R4" s="31">
        <v>16</v>
      </c>
      <c r="S4" s="31">
        <v>17</v>
      </c>
      <c r="T4" s="31">
        <v>18</v>
      </c>
      <c r="U4" s="31">
        <v>19</v>
      </c>
      <c r="V4" s="31">
        <v>20</v>
      </c>
    </row>
    <row r="5" spans="1:22" x14ac:dyDescent="0.25">
      <c r="A5" s="32">
        <v>1</v>
      </c>
      <c r="B5" s="33">
        <v>3576.2500000000005</v>
      </c>
      <c r="C5" s="34">
        <v>3655.3500000000004</v>
      </c>
      <c r="D5" s="34">
        <v>3734.5</v>
      </c>
      <c r="E5" s="34">
        <v>3813.65</v>
      </c>
      <c r="F5" s="34">
        <v>3892.7999999999997</v>
      </c>
      <c r="G5" s="34">
        <v>3971.9499999999994</v>
      </c>
      <c r="H5" s="34">
        <v>4051.0499999999997</v>
      </c>
      <c r="I5" s="34">
        <v>4130.2</v>
      </c>
      <c r="J5" s="34">
        <v>4209.3499999999995</v>
      </c>
      <c r="K5" s="34">
        <v>4288.4999999999991</v>
      </c>
      <c r="L5" s="34">
        <v>4367.6499999999987</v>
      </c>
      <c r="M5" s="34">
        <v>4446.7999999999993</v>
      </c>
      <c r="N5" s="34">
        <v>4525.8999999999987</v>
      </c>
      <c r="O5" s="34">
        <v>4605.0499999999993</v>
      </c>
      <c r="P5" s="34">
        <v>4684.1999999999989</v>
      </c>
      <c r="Q5" s="34">
        <v>4763.3499999999985</v>
      </c>
      <c r="R5" s="34">
        <v>4842.4999999999991</v>
      </c>
      <c r="S5" s="34">
        <v>4921.5999999999985</v>
      </c>
      <c r="T5" s="34">
        <v>5000.7499999999982</v>
      </c>
      <c r="U5" s="34">
        <v>5079.8999999999978</v>
      </c>
      <c r="V5" s="35">
        <v>5159.0499999999984</v>
      </c>
    </row>
    <row r="6" spans="1:22" x14ac:dyDescent="0.25">
      <c r="A6" s="32">
        <v>2</v>
      </c>
      <c r="B6" s="36">
        <v>3650.5</v>
      </c>
      <c r="C6" s="37">
        <v>3734.25</v>
      </c>
      <c r="D6" s="37">
        <v>3817.9499999999994</v>
      </c>
      <c r="E6" s="37">
        <v>3901.6499999999992</v>
      </c>
      <c r="F6" s="37">
        <v>3985.349999999999</v>
      </c>
      <c r="G6" s="37">
        <v>4069.0499999999993</v>
      </c>
      <c r="H6" s="37">
        <v>4152.7499999999991</v>
      </c>
      <c r="I6" s="37">
        <v>4236.4999999999991</v>
      </c>
      <c r="J6" s="37">
        <v>4320.1999999999989</v>
      </c>
      <c r="K6" s="37">
        <v>4403.8999999999987</v>
      </c>
      <c r="L6" s="37">
        <v>4487.5999999999985</v>
      </c>
      <c r="M6" s="37">
        <v>4571.2999999999984</v>
      </c>
      <c r="N6" s="37">
        <v>4654.9999999999982</v>
      </c>
      <c r="O6" s="37">
        <v>4738.7499999999982</v>
      </c>
      <c r="P6" s="37">
        <v>4822.449999999998</v>
      </c>
      <c r="Q6" s="37">
        <v>4906.1499999999978</v>
      </c>
      <c r="R6" s="37">
        <v>4989.8499999999976</v>
      </c>
      <c r="S6" s="37">
        <v>5073.5499999999984</v>
      </c>
      <c r="T6" s="37">
        <v>5157.2499999999973</v>
      </c>
      <c r="U6" s="37">
        <v>5240.9999999999973</v>
      </c>
      <c r="V6" s="38">
        <v>5324.6999999999971</v>
      </c>
    </row>
    <row r="7" spans="1:22" x14ac:dyDescent="0.25">
      <c r="A7" s="32">
        <v>3</v>
      </c>
      <c r="B7" s="36">
        <v>3733.8500000000004</v>
      </c>
      <c r="C7" s="37">
        <v>3822.3500000000004</v>
      </c>
      <c r="D7" s="37">
        <v>3910.8500000000004</v>
      </c>
      <c r="E7" s="37">
        <v>3999.3500000000004</v>
      </c>
      <c r="F7" s="37">
        <v>4087.8500000000004</v>
      </c>
      <c r="G7" s="37">
        <v>4176.3500000000004</v>
      </c>
      <c r="H7" s="37">
        <v>4264.8500000000004</v>
      </c>
      <c r="I7" s="37">
        <v>4353.3500000000004</v>
      </c>
      <c r="J7" s="37">
        <v>4441.8500000000004</v>
      </c>
      <c r="K7" s="37">
        <v>4530.3500000000004</v>
      </c>
      <c r="L7" s="37">
        <v>4618.9000000000005</v>
      </c>
      <c r="M7" s="37">
        <v>4707.4000000000005</v>
      </c>
      <c r="N7" s="37">
        <v>4795.9000000000005</v>
      </c>
      <c r="O7" s="37">
        <v>4884.4000000000005</v>
      </c>
      <c r="P7" s="37">
        <v>4972.9000000000005</v>
      </c>
      <c r="Q7" s="37">
        <v>5061.4000000000005</v>
      </c>
      <c r="R7" s="37">
        <v>5149.9000000000005</v>
      </c>
      <c r="S7" s="37">
        <v>5238.4000000000005</v>
      </c>
      <c r="T7" s="37">
        <v>5326.9000000000005</v>
      </c>
      <c r="U7" s="37">
        <v>5415.4000000000005</v>
      </c>
      <c r="V7" s="38">
        <v>5503.9500000000007</v>
      </c>
    </row>
    <row r="8" spans="1:22" x14ac:dyDescent="0.25">
      <c r="A8" s="32">
        <v>4</v>
      </c>
      <c r="B8" s="36">
        <v>3826.75</v>
      </c>
      <c r="C8" s="37">
        <v>3919.9</v>
      </c>
      <c r="D8" s="37">
        <v>4013.1</v>
      </c>
      <c r="E8" s="37">
        <v>4106.2999999999993</v>
      </c>
      <c r="F8" s="37">
        <v>4199.4999999999991</v>
      </c>
      <c r="G8" s="37">
        <v>4292.6499999999987</v>
      </c>
      <c r="H8" s="37">
        <v>4385.8499999999985</v>
      </c>
      <c r="I8" s="37">
        <v>4479.0499999999984</v>
      </c>
      <c r="J8" s="37">
        <v>4572.2499999999982</v>
      </c>
      <c r="K8" s="37">
        <v>4665.3999999999978</v>
      </c>
      <c r="L8" s="37">
        <v>4758.5999999999976</v>
      </c>
      <c r="M8" s="37">
        <v>4851.7999999999975</v>
      </c>
      <c r="N8" s="37">
        <v>4944.9499999999971</v>
      </c>
      <c r="O8" s="37">
        <v>5038.1499999999969</v>
      </c>
      <c r="P8" s="37">
        <v>5131.3499999999967</v>
      </c>
      <c r="Q8" s="37">
        <v>5224.5499999999965</v>
      </c>
      <c r="R8" s="37">
        <v>5317.6999999999962</v>
      </c>
      <c r="S8" s="37">
        <v>5410.899999999996</v>
      </c>
      <c r="T8" s="37">
        <v>5504.0999999999958</v>
      </c>
      <c r="U8" s="37">
        <v>5597.2999999999956</v>
      </c>
      <c r="V8" s="38">
        <v>5690.4499999999944</v>
      </c>
    </row>
    <row r="9" spans="1:22" x14ac:dyDescent="0.25">
      <c r="A9" s="32">
        <v>5</v>
      </c>
      <c r="B9" s="36">
        <v>3929.1999999999994</v>
      </c>
      <c r="C9" s="37">
        <v>4027.2999999999997</v>
      </c>
      <c r="D9" s="37">
        <v>4125.4000000000005</v>
      </c>
      <c r="E9" s="37">
        <v>4223.5</v>
      </c>
      <c r="F9" s="37">
        <v>4321.6000000000013</v>
      </c>
      <c r="G9" s="37">
        <v>4419.7000000000007</v>
      </c>
      <c r="H9" s="37">
        <v>4517.8000000000011</v>
      </c>
      <c r="I9" s="37">
        <v>4615.9000000000015</v>
      </c>
      <c r="J9" s="37">
        <v>4714.0000000000009</v>
      </c>
      <c r="K9" s="37">
        <v>4812.1000000000022</v>
      </c>
      <c r="L9" s="37">
        <v>4910.2000000000016</v>
      </c>
      <c r="M9" s="37">
        <v>5008.300000000002</v>
      </c>
      <c r="N9" s="37">
        <v>5106.4000000000024</v>
      </c>
      <c r="O9" s="37">
        <v>5204.5000000000027</v>
      </c>
      <c r="P9" s="37">
        <v>5302.6000000000031</v>
      </c>
      <c r="Q9" s="37">
        <v>5400.7000000000035</v>
      </c>
      <c r="R9" s="37">
        <v>5498.8000000000029</v>
      </c>
      <c r="S9" s="37">
        <v>5596.9000000000042</v>
      </c>
      <c r="T9" s="37">
        <v>5695.0000000000036</v>
      </c>
      <c r="U9" s="37">
        <v>5793.1000000000049</v>
      </c>
      <c r="V9" s="38">
        <v>5891.2000000000044</v>
      </c>
    </row>
    <row r="10" spans="1:22" x14ac:dyDescent="0.25">
      <c r="A10" s="32">
        <v>6</v>
      </c>
      <c r="B10" s="36">
        <v>4042.5</v>
      </c>
      <c r="C10" s="37">
        <v>4145.05</v>
      </c>
      <c r="D10" s="37">
        <v>4247.5999999999995</v>
      </c>
      <c r="E10" s="37">
        <v>4350.1500000000005</v>
      </c>
      <c r="F10" s="37">
        <v>4452.7</v>
      </c>
      <c r="G10" s="37">
        <v>4555.25</v>
      </c>
      <c r="H10" s="37">
        <v>4657.7999999999993</v>
      </c>
      <c r="I10" s="37">
        <v>4760.3499999999995</v>
      </c>
      <c r="J10" s="37">
        <v>4862.8999999999987</v>
      </c>
      <c r="K10" s="37">
        <v>4965.45</v>
      </c>
      <c r="L10" s="37">
        <v>5067.9999999999991</v>
      </c>
      <c r="M10" s="37">
        <v>5170.5999999999995</v>
      </c>
      <c r="N10" s="37">
        <v>5273.1499999999987</v>
      </c>
      <c r="O10" s="37">
        <v>5375.6999999999989</v>
      </c>
      <c r="P10" s="37">
        <v>5478.2499999999991</v>
      </c>
      <c r="Q10" s="37">
        <v>5580.7999999999984</v>
      </c>
      <c r="R10" s="37">
        <v>5683.3499999999985</v>
      </c>
      <c r="S10" s="37">
        <v>5785.8999999999987</v>
      </c>
      <c r="T10" s="37">
        <v>5888.449999999998</v>
      </c>
      <c r="U10" s="37">
        <v>5990.9999999999973</v>
      </c>
      <c r="V10" s="38">
        <v>6093.5499999999984</v>
      </c>
    </row>
    <row r="11" spans="1:22" x14ac:dyDescent="0.25">
      <c r="A11" s="32">
        <v>7</v>
      </c>
      <c r="B11" s="36">
        <v>4164.4000000000005</v>
      </c>
      <c r="C11" s="37">
        <v>4271.75</v>
      </c>
      <c r="D11" s="37">
        <v>4379.1000000000004</v>
      </c>
      <c r="E11" s="37">
        <v>4486.4500000000007</v>
      </c>
      <c r="F11" s="37">
        <v>4593.8</v>
      </c>
      <c r="G11" s="37">
        <v>4701.1500000000005</v>
      </c>
      <c r="H11" s="37">
        <v>4808.5</v>
      </c>
      <c r="I11" s="37">
        <v>4915.8500000000004</v>
      </c>
      <c r="J11" s="37">
        <v>5023.2000000000007</v>
      </c>
      <c r="K11" s="37">
        <v>5130.55</v>
      </c>
      <c r="L11" s="37">
        <v>5237.9000000000005</v>
      </c>
      <c r="M11" s="37">
        <v>5345.25</v>
      </c>
      <c r="N11" s="37">
        <v>5452.6</v>
      </c>
      <c r="O11" s="37">
        <v>5559.9500000000007</v>
      </c>
      <c r="P11" s="37">
        <v>5667.3</v>
      </c>
      <c r="Q11" s="37">
        <v>5774.6500000000005</v>
      </c>
      <c r="R11" s="37">
        <v>5882</v>
      </c>
      <c r="S11" s="37">
        <v>5989.3500000000013</v>
      </c>
      <c r="T11" s="37">
        <v>6096.7000000000007</v>
      </c>
      <c r="U11" s="37">
        <v>6204.05</v>
      </c>
      <c r="V11" s="38">
        <v>6311.4000000000015</v>
      </c>
    </row>
    <row r="12" spans="1:22" x14ac:dyDescent="0.25">
      <c r="A12" s="32">
        <v>8</v>
      </c>
      <c r="B12" s="36">
        <v>4297.25</v>
      </c>
      <c r="C12" s="37">
        <v>4409.1499999999996</v>
      </c>
      <c r="D12" s="37">
        <v>4521.0499999999993</v>
      </c>
      <c r="E12" s="37">
        <v>4633</v>
      </c>
      <c r="F12" s="37">
        <v>4744.8999999999996</v>
      </c>
      <c r="G12" s="37">
        <v>4856.7999999999993</v>
      </c>
      <c r="H12" s="37">
        <v>4968.75</v>
      </c>
      <c r="I12" s="37">
        <v>5080.6499999999996</v>
      </c>
      <c r="J12" s="37">
        <v>5192.5499999999993</v>
      </c>
      <c r="K12" s="37">
        <v>5304.5</v>
      </c>
      <c r="L12" s="37">
        <v>5416.4</v>
      </c>
      <c r="M12" s="37">
        <v>5528.2999999999993</v>
      </c>
      <c r="N12" s="37">
        <v>5640.2</v>
      </c>
      <c r="O12" s="37">
        <v>5752.1499999999987</v>
      </c>
      <c r="P12" s="37">
        <v>5864.0499999999993</v>
      </c>
      <c r="Q12" s="37">
        <v>5975.95</v>
      </c>
      <c r="R12" s="37">
        <v>6087.8999999999987</v>
      </c>
      <c r="S12" s="37">
        <v>6199.7999999999993</v>
      </c>
      <c r="T12" s="37">
        <v>6311.7</v>
      </c>
      <c r="U12" s="37">
        <v>6423.6499999999987</v>
      </c>
      <c r="V12" s="38">
        <v>6535.5499999999993</v>
      </c>
    </row>
    <row r="13" spans="1:22" x14ac:dyDescent="0.25">
      <c r="A13" s="32">
        <v>9</v>
      </c>
      <c r="B13" s="36">
        <v>4438.5999999999995</v>
      </c>
      <c r="C13" s="37">
        <v>4555</v>
      </c>
      <c r="D13" s="37">
        <v>4671.3500000000013</v>
      </c>
      <c r="E13" s="37">
        <v>4787.7000000000007</v>
      </c>
      <c r="F13" s="37">
        <v>4904.1000000000013</v>
      </c>
      <c r="G13" s="37">
        <v>5020.4500000000016</v>
      </c>
      <c r="H13" s="37">
        <v>5136.8500000000013</v>
      </c>
      <c r="I13" s="37">
        <v>5253.2000000000016</v>
      </c>
      <c r="J13" s="37">
        <v>5369.550000000002</v>
      </c>
      <c r="K13" s="37">
        <v>5485.9500000000016</v>
      </c>
      <c r="L13" s="37">
        <v>5602.3000000000029</v>
      </c>
      <c r="M13" s="37">
        <v>5718.7000000000035</v>
      </c>
      <c r="N13" s="37">
        <v>5835.0500000000029</v>
      </c>
      <c r="O13" s="37">
        <v>5951.4000000000042</v>
      </c>
      <c r="P13" s="37">
        <v>6067.8000000000029</v>
      </c>
      <c r="Q13" s="37">
        <v>6184.1500000000042</v>
      </c>
      <c r="R13" s="37">
        <v>6300.5500000000029</v>
      </c>
      <c r="S13" s="37">
        <v>6416.9000000000042</v>
      </c>
      <c r="T13" s="37">
        <v>6533.2500000000036</v>
      </c>
      <c r="U13" s="37">
        <v>6649.6500000000042</v>
      </c>
      <c r="V13" s="38">
        <v>6766.0000000000045</v>
      </c>
    </row>
    <row r="14" spans="1:22" x14ac:dyDescent="0.25">
      <c r="A14" s="32">
        <v>10</v>
      </c>
      <c r="B14" s="36">
        <v>4592.2</v>
      </c>
      <c r="C14" s="37">
        <v>4712.9000000000005</v>
      </c>
      <c r="D14" s="37">
        <v>4833.6500000000005</v>
      </c>
      <c r="E14" s="37">
        <v>4954.3500000000004</v>
      </c>
      <c r="F14" s="37">
        <v>5075.05</v>
      </c>
      <c r="G14" s="37">
        <v>5195.7500000000009</v>
      </c>
      <c r="H14" s="37">
        <v>5316.4500000000007</v>
      </c>
      <c r="I14" s="37">
        <v>5437.2000000000007</v>
      </c>
      <c r="J14" s="37">
        <v>5557.9000000000015</v>
      </c>
      <c r="K14" s="37">
        <v>5678.6000000000013</v>
      </c>
      <c r="L14" s="37">
        <v>5799.300000000002</v>
      </c>
      <c r="M14" s="37">
        <v>5920.0000000000009</v>
      </c>
      <c r="N14" s="37">
        <v>6040.7000000000016</v>
      </c>
      <c r="O14" s="37">
        <v>6161.4500000000016</v>
      </c>
      <c r="P14" s="37">
        <v>6282.1500000000015</v>
      </c>
      <c r="Q14" s="37">
        <v>6402.8500000000013</v>
      </c>
      <c r="R14" s="37">
        <v>6523.55</v>
      </c>
      <c r="S14" s="37">
        <v>6644.25</v>
      </c>
      <c r="T14" s="37">
        <v>6765</v>
      </c>
      <c r="U14" s="37">
        <v>6885.7</v>
      </c>
      <c r="V14" s="38">
        <v>7006.3999999999987</v>
      </c>
    </row>
    <row r="15" spans="1:22" x14ac:dyDescent="0.25">
      <c r="A15" s="32">
        <v>11</v>
      </c>
      <c r="B15" s="36">
        <v>4756.25</v>
      </c>
      <c r="C15" s="37">
        <v>4881.55</v>
      </c>
      <c r="D15" s="37">
        <v>5006.8</v>
      </c>
      <c r="E15" s="37">
        <v>5132.1000000000013</v>
      </c>
      <c r="F15" s="37">
        <v>5257.3500000000013</v>
      </c>
      <c r="G15" s="37">
        <v>5382.6500000000005</v>
      </c>
      <c r="H15" s="37">
        <v>5507.9000000000015</v>
      </c>
      <c r="I15" s="37">
        <v>5633.2000000000016</v>
      </c>
      <c r="J15" s="37">
        <v>5758.5000000000009</v>
      </c>
      <c r="K15" s="37">
        <v>5883.7500000000009</v>
      </c>
      <c r="L15" s="37">
        <v>6009.050000000002</v>
      </c>
      <c r="M15" s="37">
        <v>6134.300000000002</v>
      </c>
      <c r="N15" s="37">
        <v>6259.6000000000013</v>
      </c>
      <c r="O15" s="37">
        <v>6384.8500000000013</v>
      </c>
      <c r="P15" s="37">
        <v>6510.1500000000005</v>
      </c>
      <c r="Q15" s="37">
        <v>6635.3999999999987</v>
      </c>
      <c r="R15" s="37">
        <v>6760.7</v>
      </c>
      <c r="S15" s="37">
        <v>6885.95</v>
      </c>
      <c r="T15" s="37">
        <v>7011.2499999999973</v>
      </c>
      <c r="U15" s="37">
        <v>7136.5499999999984</v>
      </c>
      <c r="V15" s="38">
        <v>7261.7999999999984</v>
      </c>
    </row>
    <row r="16" spans="1:22" x14ac:dyDescent="0.25">
      <c r="A16" s="32">
        <v>12</v>
      </c>
      <c r="B16" s="36">
        <v>4930.2499999999991</v>
      </c>
      <c r="C16" s="37">
        <v>5060.3</v>
      </c>
      <c r="D16" s="37">
        <v>5190.4000000000005</v>
      </c>
      <c r="E16" s="37">
        <v>5320.45</v>
      </c>
      <c r="F16" s="37">
        <v>5450.55</v>
      </c>
      <c r="G16" s="37">
        <v>5580.6000000000013</v>
      </c>
      <c r="H16" s="37">
        <v>5710.7000000000007</v>
      </c>
      <c r="I16" s="37">
        <v>5840.7500000000009</v>
      </c>
      <c r="J16" s="37">
        <v>5970.8500000000013</v>
      </c>
      <c r="K16" s="37">
        <v>6100.9000000000015</v>
      </c>
      <c r="L16" s="37">
        <v>6231.0000000000027</v>
      </c>
      <c r="M16" s="37">
        <v>6361.0500000000029</v>
      </c>
      <c r="N16" s="37">
        <v>6491.1500000000024</v>
      </c>
      <c r="O16" s="37">
        <v>6621.2000000000016</v>
      </c>
      <c r="P16" s="37">
        <v>6751.3000000000029</v>
      </c>
      <c r="Q16" s="37">
        <v>6881.3500000000031</v>
      </c>
      <c r="R16" s="37">
        <v>7011.4000000000042</v>
      </c>
      <c r="S16" s="37">
        <v>7141.5000000000036</v>
      </c>
      <c r="T16" s="37">
        <v>7271.5500000000038</v>
      </c>
      <c r="U16" s="37">
        <v>7401.6500000000042</v>
      </c>
      <c r="V16" s="38">
        <v>7531.7000000000044</v>
      </c>
    </row>
    <row r="17" spans="1:22" x14ac:dyDescent="0.25">
      <c r="A17" s="32">
        <v>13</v>
      </c>
      <c r="B17" s="36">
        <v>5109.8999999999987</v>
      </c>
      <c r="C17" s="37">
        <v>5244.7499999999991</v>
      </c>
      <c r="D17" s="37">
        <v>5379.5999999999985</v>
      </c>
      <c r="E17" s="37">
        <v>5514.4999999999991</v>
      </c>
      <c r="F17" s="37">
        <v>5649.3499999999985</v>
      </c>
      <c r="G17" s="37">
        <v>5784.2499999999973</v>
      </c>
      <c r="H17" s="37">
        <v>5919.0999999999985</v>
      </c>
      <c r="I17" s="37">
        <v>6053.9499999999971</v>
      </c>
      <c r="J17" s="37">
        <v>6188.8499999999976</v>
      </c>
      <c r="K17" s="37">
        <v>6323.6999999999971</v>
      </c>
      <c r="L17" s="37">
        <v>6458.5999999999976</v>
      </c>
      <c r="M17" s="37">
        <v>6593.4499999999971</v>
      </c>
      <c r="N17" s="37">
        <v>6728.2999999999965</v>
      </c>
      <c r="O17" s="37">
        <v>6863.1999999999971</v>
      </c>
      <c r="P17" s="37">
        <v>6998.0499999999965</v>
      </c>
      <c r="Q17" s="37">
        <v>7132.9499999999971</v>
      </c>
      <c r="R17" s="37">
        <v>7267.7999999999956</v>
      </c>
      <c r="S17" s="37">
        <v>7402.6499999999969</v>
      </c>
      <c r="T17" s="37">
        <v>7537.5499999999956</v>
      </c>
      <c r="U17" s="37">
        <v>7672.3999999999951</v>
      </c>
      <c r="V17" s="38">
        <v>7807.2999999999956</v>
      </c>
    </row>
    <row r="18" spans="1:22" x14ac:dyDescent="0.25">
      <c r="A18" s="32">
        <v>14</v>
      </c>
      <c r="B18" s="36">
        <v>5303.7499999999991</v>
      </c>
      <c r="C18" s="37">
        <v>5443.0499999999993</v>
      </c>
      <c r="D18" s="37">
        <v>5582.3999999999987</v>
      </c>
      <c r="E18" s="37">
        <v>5721.7</v>
      </c>
      <c r="F18" s="37">
        <v>5861.0499999999993</v>
      </c>
      <c r="G18" s="37">
        <v>6000.3499999999995</v>
      </c>
      <c r="H18" s="37">
        <v>6139.7</v>
      </c>
      <c r="I18" s="37">
        <v>6279</v>
      </c>
      <c r="J18" s="37">
        <v>6418.3499999999995</v>
      </c>
      <c r="K18" s="37">
        <v>6557.6500000000005</v>
      </c>
      <c r="L18" s="37">
        <v>6696.95</v>
      </c>
      <c r="M18" s="37">
        <v>6836.3</v>
      </c>
      <c r="N18" s="37">
        <v>6975.5999999999995</v>
      </c>
      <c r="O18" s="37">
        <v>7114.95</v>
      </c>
      <c r="P18" s="37">
        <v>7254.25</v>
      </c>
      <c r="Q18" s="37">
        <v>7393.5999999999995</v>
      </c>
      <c r="R18" s="37">
        <v>7532.9000000000005</v>
      </c>
      <c r="S18" s="37">
        <v>7672.25</v>
      </c>
      <c r="T18" s="37">
        <v>7811.55</v>
      </c>
      <c r="U18" s="37">
        <v>7950.9000000000005</v>
      </c>
      <c r="V18" s="38">
        <v>8090.2</v>
      </c>
    </row>
    <row r="19" spans="1:22" x14ac:dyDescent="0.25">
      <c r="A19" s="32">
        <v>15</v>
      </c>
      <c r="B19" s="36">
        <v>5508.0999999999995</v>
      </c>
      <c r="C19" s="37">
        <v>5651.75</v>
      </c>
      <c r="D19" s="37">
        <v>5795.3999999999987</v>
      </c>
      <c r="E19" s="37">
        <v>5939.0999999999985</v>
      </c>
      <c r="F19" s="37">
        <v>6082.7499999999991</v>
      </c>
      <c r="G19" s="37">
        <v>6226.3999999999987</v>
      </c>
      <c r="H19" s="37">
        <v>6370.0999999999985</v>
      </c>
      <c r="I19" s="37">
        <v>6513.75</v>
      </c>
      <c r="J19" s="37">
        <v>6657.3999999999987</v>
      </c>
      <c r="K19" s="37">
        <v>6801.05</v>
      </c>
      <c r="L19" s="37">
        <v>6944.75</v>
      </c>
      <c r="M19" s="37">
        <v>7088.4000000000015</v>
      </c>
      <c r="N19" s="37">
        <v>7232.050000000002</v>
      </c>
      <c r="O19" s="37">
        <v>7375.7000000000016</v>
      </c>
      <c r="P19" s="37">
        <v>7519.4000000000024</v>
      </c>
      <c r="Q19" s="37">
        <v>7663.0500000000029</v>
      </c>
      <c r="R19" s="37">
        <v>7806.7000000000044</v>
      </c>
      <c r="S19" s="37">
        <v>7950.4000000000042</v>
      </c>
      <c r="T19" s="37">
        <v>8094.0500000000056</v>
      </c>
      <c r="U19" s="37">
        <v>8237.7000000000044</v>
      </c>
      <c r="V19" s="38">
        <v>8381.3500000000058</v>
      </c>
    </row>
    <row r="20" spans="1:22" x14ac:dyDescent="0.25">
      <c r="A20" s="32">
        <v>16</v>
      </c>
      <c r="B20" s="36">
        <v>5724</v>
      </c>
      <c r="C20" s="37">
        <v>5872.0999999999995</v>
      </c>
      <c r="D20" s="37">
        <v>6020.2</v>
      </c>
      <c r="E20" s="37">
        <v>6168.3499999999995</v>
      </c>
      <c r="F20" s="37">
        <v>6316.45</v>
      </c>
      <c r="G20" s="37">
        <v>6464.5999999999985</v>
      </c>
      <c r="H20" s="37">
        <v>6612.699999999998</v>
      </c>
      <c r="I20" s="37">
        <v>6760.7999999999984</v>
      </c>
      <c r="J20" s="37">
        <v>6908.9499999999971</v>
      </c>
      <c r="K20" s="37">
        <v>7057.0499999999965</v>
      </c>
      <c r="L20" s="37">
        <v>7205.1499999999969</v>
      </c>
      <c r="M20" s="37">
        <v>7353.2999999999956</v>
      </c>
      <c r="N20" s="37">
        <v>7501.3999999999951</v>
      </c>
      <c r="O20" s="37">
        <v>7649.4999999999955</v>
      </c>
      <c r="P20" s="37">
        <v>7797.6499999999942</v>
      </c>
      <c r="Q20" s="37">
        <v>7945.7499999999936</v>
      </c>
      <c r="R20" s="37">
        <v>8093.849999999994</v>
      </c>
      <c r="S20" s="37">
        <v>8241.9999999999927</v>
      </c>
      <c r="T20" s="37">
        <v>8390.0999999999931</v>
      </c>
      <c r="U20" s="37">
        <v>8538.1999999999916</v>
      </c>
      <c r="V20" s="38">
        <v>8686.3499999999913</v>
      </c>
    </row>
    <row r="21" spans="1:22" x14ac:dyDescent="0.25">
      <c r="A21" s="32">
        <v>17</v>
      </c>
      <c r="B21" s="36">
        <v>5950.7</v>
      </c>
      <c r="C21" s="37">
        <v>6103</v>
      </c>
      <c r="D21" s="37">
        <v>6255.3499999999985</v>
      </c>
      <c r="E21" s="37">
        <v>6407.7</v>
      </c>
      <c r="F21" s="37">
        <v>6560.05</v>
      </c>
      <c r="G21" s="37">
        <v>6712.4000000000005</v>
      </c>
      <c r="H21" s="37">
        <v>6864.75</v>
      </c>
      <c r="I21" s="37">
        <v>7017.1000000000013</v>
      </c>
      <c r="J21" s="37">
        <v>7169.4000000000015</v>
      </c>
      <c r="K21" s="37">
        <v>7321.7500000000009</v>
      </c>
      <c r="L21" s="37">
        <v>7474.1000000000013</v>
      </c>
      <c r="M21" s="37">
        <v>7626.4500000000016</v>
      </c>
      <c r="N21" s="37">
        <v>7778.800000000002</v>
      </c>
      <c r="O21" s="37">
        <v>7931.1500000000015</v>
      </c>
      <c r="P21" s="37">
        <v>8083.5000000000027</v>
      </c>
      <c r="Q21" s="37">
        <v>8235.8000000000029</v>
      </c>
      <c r="R21" s="37">
        <v>8388.1500000000033</v>
      </c>
      <c r="S21" s="37">
        <v>8540.5000000000018</v>
      </c>
      <c r="T21" s="37">
        <v>8692.850000000004</v>
      </c>
      <c r="U21" s="37">
        <v>8845.2000000000025</v>
      </c>
      <c r="V21" s="38">
        <v>8997.5500000000029</v>
      </c>
    </row>
    <row r="22" spans="1:22" x14ac:dyDescent="0.25">
      <c r="A22" s="32">
        <v>18</v>
      </c>
      <c r="B22" s="36">
        <v>6188.45</v>
      </c>
      <c r="C22" s="37">
        <v>6345.0999999999985</v>
      </c>
      <c r="D22" s="37">
        <v>6501.7999999999984</v>
      </c>
      <c r="E22" s="37">
        <v>6658.4999999999973</v>
      </c>
      <c r="F22" s="37">
        <v>6815.1499999999978</v>
      </c>
      <c r="G22" s="37">
        <v>6971.8499999999976</v>
      </c>
      <c r="H22" s="37">
        <v>7128.5499999999965</v>
      </c>
      <c r="I22" s="37">
        <v>7285.1999999999962</v>
      </c>
      <c r="J22" s="37">
        <v>7441.8999999999951</v>
      </c>
      <c r="K22" s="37">
        <v>7598.5999999999949</v>
      </c>
      <c r="L22" s="37">
        <v>7755.2499999999955</v>
      </c>
      <c r="M22" s="37">
        <v>7911.9499999999944</v>
      </c>
      <c r="N22" s="37">
        <v>8068.6499999999942</v>
      </c>
      <c r="O22" s="37">
        <v>8225.2999999999938</v>
      </c>
      <c r="P22" s="37">
        <v>8381.9999999999927</v>
      </c>
      <c r="Q22" s="37">
        <v>8538.6999999999916</v>
      </c>
      <c r="R22" s="37">
        <v>8695.3499999999913</v>
      </c>
      <c r="S22" s="37">
        <v>8852.0499999999902</v>
      </c>
      <c r="T22" s="37">
        <v>9008.6999999999916</v>
      </c>
      <c r="U22" s="37">
        <v>9165.3999999999905</v>
      </c>
      <c r="V22" s="38">
        <v>9322.0999999999894</v>
      </c>
    </row>
    <row r="23" spans="1:22" x14ac:dyDescent="0.25">
      <c r="A23" s="32">
        <v>19</v>
      </c>
      <c r="B23" s="36">
        <v>6433.8500000000013</v>
      </c>
      <c r="C23" s="37">
        <v>6595.2000000000016</v>
      </c>
      <c r="D23" s="37">
        <v>6756.6000000000022</v>
      </c>
      <c r="E23" s="37">
        <v>6917.9500000000016</v>
      </c>
      <c r="F23" s="37">
        <v>7079.3000000000029</v>
      </c>
      <c r="G23" s="37">
        <v>7240.7000000000035</v>
      </c>
      <c r="H23" s="37">
        <v>7402.0500000000038</v>
      </c>
      <c r="I23" s="37">
        <v>7563.4000000000042</v>
      </c>
      <c r="J23" s="37">
        <v>7724.7500000000045</v>
      </c>
      <c r="K23" s="37">
        <v>7886.1500000000051</v>
      </c>
      <c r="L23" s="37">
        <v>8047.5000000000064</v>
      </c>
      <c r="M23" s="37">
        <v>8208.8500000000058</v>
      </c>
      <c r="N23" s="37">
        <v>8370.2500000000073</v>
      </c>
      <c r="O23" s="37">
        <v>8531.6000000000076</v>
      </c>
      <c r="P23" s="37">
        <v>8692.950000000008</v>
      </c>
      <c r="Q23" s="37">
        <v>8854.3500000000076</v>
      </c>
      <c r="R23" s="37">
        <v>9015.7000000000098</v>
      </c>
      <c r="S23" s="37">
        <v>9177.0500000000084</v>
      </c>
      <c r="T23" s="37">
        <v>9338.4000000000106</v>
      </c>
      <c r="U23" s="37">
        <v>9499.8000000000102</v>
      </c>
      <c r="V23" s="38">
        <v>9661.1500000000106</v>
      </c>
    </row>
    <row r="24" spans="1:22" x14ac:dyDescent="0.25">
      <c r="A24" s="32">
        <v>20</v>
      </c>
      <c r="B24" s="36">
        <v>6693.1500000000015</v>
      </c>
      <c r="C24" s="37">
        <v>6859.2000000000016</v>
      </c>
      <c r="D24" s="37">
        <v>7025.2500000000027</v>
      </c>
      <c r="E24" s="37">
        <v>7191.3000000000029</v>
      </c>
      <c r="F24" s="37">
        <v>7357.3500000000022</v>
      </c>
      <c r="G24" s="37">
        <v>7523.4000000000024</v>
      </c>
      <c r="H24" s="37">
        <v>7689.4500000000035</v>
      </c>
      <c r="I24" s="37">
        <v>7855.5000000000027</v>
      </c>
      <c r="J24" s="37">
        <v>8021.5000000000036</v>
      </c>
      <c r="K24" s="37">
        <v>8187.5500000000029</v>
      </c>
      <c r="L24" s="37">
        <v>8353.600000000004</v>
      </c>
      <c r="M24" s="37">
        <v>8519.6500000000033</v>
      </c>
      <c r="N24" s="37">
        <v>8685.7000000000044</v>
      </c>
      <c r="O24" s="37">
        <v>8851.7500000000055</v>
      </c>
      <c r="P24" s="37">
        <v>9017.8000000000047</v>
      </c>
      <c r="Q24" s="37">
        <v>9183.8500000000058</v>
      </c>
      <c r="R24" s="37">
        <v>9349.9000000000051</v>
      </c>
      <c r="S24" s="37">
        <v>9515.9500000000062</v>
      </c>
      <c r="T24" s="37">
        <v>9682.0000000000055</v>
      </c>
      <c r="U24" s="37">
        <v>9848.0500000000047</v>
      </c>
      <c r="V24" s="38">
        <v>10014.100000000006</v>
      </c>
    </row>
    <row r="25" spans="1:22" x14ac:dyDescent="0.25">
      <c r="A25" s="32">
        <v>21</v>
      </c>
      <c r="B25" s="36">
        <v>6962.3500000000013</v>
      </c>
      <c r="C25" s="37">
        <v>7133.3500000000013</v>
      </c>
      <c r="D25" s="37">
        <v>7304.3</v>
      </c>
      <c r="E25" s="37">
        <v>7475.25</v>
      </c>
      <c r="F25" s="37">
        <v>7646.2</v>
      </c>
      <c r="G25" s="37">
        <v>7817.1499999999987</v>
      </c>
      <c r="H25" s="37">
        <v>7988.0999999999985</v>
      </c>
      <c r="I25" s="37">
        <v>8159.0999999999985</v>
      </c>
      <c r="J25" s="37">
        <v>8330.0499999999975</v>
      </c>
      <c r="K25" s="37">
        <v>8500.9999999999982</v>
      </c>
      <c r="L25" s="37">
        <v>8671.9499999999971</v>
      </c>
      <c r="M25" s="37">
        <v>8842.899999999996</v>
      </c>
      <c r="N25" s="37">
        <v>9013.8499999999967</v>
      </c>
      <c r="O25" s="37">
        <v>9184.7999999999956</v>
      </c>
      <c r="P25" s="37">
        <v>9355.7999999999938</v>
      </c>
      <c r="Q25" s="37">
        <v>9526.7499999999945</v>
      </c>
      <c r="R25" s="37">
        <v>9697.6999999999935</v>
      </c>
      <c r="S25" s="37">
        <v>9868.6499999999924</v>
      </c>
      <c r="T25" s="37">
        <v>10039.599999999993</v>
      </c>
      <c r="U25" s="37">
        <v>10210.549999999992</v>
      </c>
      <c r="V25" s="38">
        <v>10381.499999999991</v>
      </c>
    </row>
    <row r="26" spans="1:22" x14ac:dyDescent="0.25">
      <c r="A26" s="32">
        <v>22</v>
      </c>
      <c r="B26" s="36">
        <v>7243.0000000000009</v>
      </c>
      <c r="C26" s="37">
        <v>7419.1000000000013</v>
      </c>
      <c r="D26" s="37">
        <v>7595.2000000000007</v>
      </c>
      <c r="E26" s="37">
        <v>7771.3</v>
      </c>
      <c r="F26" s="37">
        <v>7947.3999999999987</v>
      </c>
      <c r="G26" s="37">
        <v>8123.4999999999991</v>
      </c>
      <c r="H26" s="37">
        <v>8299.5999999999985</v>
      </c>
      <c r="I26" s="37">
        <v>8475.6999999999989</v>
      </c>
      <c r="J26" s="37">
        <v>8651.7999999999975</v>
      </c>
      <c r="K26" s="37">
        <v>8827.899999999996</v>
      </c>
      <c r="L26" s="37">
        <v>9003.9999999999964</v>
      </c>
      <c r="M26" s="37">
        <v>9180.0999999999967</v>
      </c>
      <c r="N26" s="37">
        <v>9356.1999999999953</v>
      </c>
      <c r="O26" s="37">
        <v>9532.2499999999945</v>
      </c>
      <c r="P26" s="37">
        <v>9708.3499999999949</v>
      </c>
      <c r="Q26" s="37">
        <v>9884.4499999999953</v>
      </c>
      <c r="R26" s="37">
        <v>10060.549999999994</v>
      </c>
      <c r="S26" s="37">
        <v>10236.649999999992</v>
      </c>
      <c r="T26" s="37">
        <v>10412.749999999993</v>
      </c>
      <c r="U26" s="37">
        <v>10588.849999999993</v>
      </c>
      <c r="V26" s="38">
        <v>10764.949999999992</v>
      </c>
    </row>
    <row r="27" spans="1:22" x14ac:dyDescent="0.25">
      <c r="A27" s="32">
        <v>23</v>
      </c>
      <c r="B27" s="36">
        <v>7536.4500000000007</v>
      </c>
      <c r="C27" s="37">
        <v>7717.7000000000007</v>
      </c>
      <c r="D27" s="37">
        <v>7898.95</v>
      </c>
      <c r="E27" s="37">
        <v>8080.1499999999987</v>
      </c>
      <c r="F27" s="37">
        <v>8261.4</v>
      </c>
      <c r="G27" s="37">
        <v>8442.65</v>
      </c>
      <c r="H27" s="37">
        <v>8623.8499999999985</v>
      </c>
      <c r="I27" s="37">
        <v>8805.0999999999967</v>
      </c>
      <c r="J27" s="37">
        <v>8986.3499999999967</v>
      </c>
      <c r="K27" s="37">
        <v>9167.5999999999967</v>
      </c>
      <c r="L27" s="37">
        <v>9348.7999999999956</v>
      </c>
      <c r="M27" s="37">
        <v>9530.0499999999956</v>
      </c>
      <c r="N27" s="37">
        <v>9711.2999999999956</v>
      </c>
      <c r="O27" s="37">
        <v>9892.4999999999945</v>
      </c>
      <c r="P27" s="37">
        <v>10073.749999999995</v>
      </c>
      <c r="Q27" s="37">
        <v>10254.999999999995</v>
      </c>
      <c r="R27" s="37">
        <v>10436.199999999993</v>
      </c>
      <c r="S27" s="37">
        <v>10617.449999999992</v>
      </c>
      <c r="T27" s="37">
        <v>10798.699999999992</v>
      </c>
      <c r="U27" s="37">
        <v>10979.949999999992</v>
      </c>
      <c r="V27" s="38">
        <v>11161.149999999992</v>
      </c>
    </row>
    <row r="28" spans="1:22" x14ac:dyDescent="0.25">
      <c r="A28" s="32">
        <v>24</v>
      </c>
      <c r="B28" s="36">
        <v>7840.050000000002</v>
      </c>
      <c r="C28" s="37">
        <v>8026.300000000002</v>
      </c>
      <c r="D28" s="37">
        <v>8212.6</v>
      </c>
      <c r="E28" s="37">
        <v>8398.85</v>
      </c>
      <c r="F28" s="37">
        <v>8585.1</v>
      </c>
      <c r="G28" s="37">
        <v>8771.35</v>
      </c>
      <c r="H28" s="37">
        <v>8957.6</v>
      </c>
      <c r="I28" s="37">
        <v>9143.9</v>
      </c>
      <c r="J28" s="37">
        <v>9330.15</v>
      </c>
      <c r="K28" s="37">
        <v>9516.4</v>
      </c>
      <c r="L28" s="37">
        <v>9702.65</v>
      </c>
      <c r="M28" s="37">
        <v>9888.9</v>
      </c>
      <c r="N28" s="37">
        <v>10075.199999999999</v>
      </c>
      <c r="O28" s="37">
        <v>10261.449999999999</v>
      </c>
      <c r="P28" s="37">
        <v>10447.699999999999</v>
      </c>
      <c r="Q28" s="37">
        <v>10633.949999999999</v>
      </c>
      <c r="R28" s="37">
        <v>10820.199999999999</v>
      </c>
      <c r="S28" s="37">
        <v>11006.499999999998</v>
      </c>
      <c r="T28" s="37">
        <v>11192.749999999998</v>
      </c>
      <c r="U28" s="37">
        <v>11378.999999999998</v>
      </c>
      <c r="V28" s="38">
        <v>11565.249999999998</v>
      </c>
    </row>
    <row r="29" spans="1:22" x14ac:dyDescent="0.25">
      <c r="A29" s="32">
        <v>25</v>
      </c>
      <c r="B29" s="36">
        <v>8155.3</v>
      </c>
      <c r="C29" s="37">
        <v>8346.7999999999993</v>
      </c>
      <c r="D29" s="37">
        <v>8538.3499999999985</v>
      </c>
      <c r="E29" s="37">
        <v>8729.8499999999985</v>
      </c>
      <c r="F29" s="37">
        <v>8921.3499999999985</v>
      </c>
      <c r="G29" s="37">
        <v>9112.8499999999967</v>
      </c>
      <c r="H29" s="37">
        <v>9304.399999999996</v>
      </c>
      <c r="I29" s="37">
        <v>9495.899999999996</v>
      </c>
      <c r="J29" s="37">
        <v>9687.399999999996</v>
      </c>
      <c r="K29" s="37">
        <v>9878.9499999999953</v>
      </c>
      <c r="L29" s="37">
        <v>10070.449999999995</v>
      </c>
      <c r="M29" s="37">
        <v>10261.949999999995</v>
      </c>
      <c r="N29" s="37">
        <v>10453.449999999995</v>
      </c>
      <c r="O29" s="37">
        <v>10644.999999999995</v>
      </c>
      <c r="P29" s="37">
        <v>10836.499999999993</v>
      </c>
      <c r="Q29" s="37">
        <v>11027.999999999993</v>
      </c>
      <c r="R29" s="37">
        <v>11219.499999999993</v>
      </c>
      <c r="S29" s="37">
        <v>11411.049999999994</v>
      </c>
      <c r="T29" s="37">
        <v>11602.54999999999</v>
      </c>
      <c r="U29" s="37">
        <v>11794.04999999999</v>
      </c>
      <c r="V29" s="38">
        <v>11985.599999999991</v>
      </c>
    </row>
    <row r="30" spans="1:22" x14ac:dyDescent="0.25">
      <c r="A30" s="32">
        <v>26</v>
      </c>
      <c r="B30" s="36">
        <v>8483.2499999999982</v>
      </c>
      <c r="C30" s="37">
        <v>8680.0999999999985</v>
      </c>
      <c r="D30" s="37">
        <v>8877</v>
      </c>
      <c r="E30" s="37">
        <v>9073.9</v>
      </c>
      <c r="F30" s="37">
        <v>9270.75</v>
      </c>
      <c r="G30" s="37">
        <v>9467.65</v>
      </c>
      <c r="H30" s="37">
        <v>9664.5</v>
      </c>
      <c r="I30" s="37">
        <v>9861.4000000000015</v>
      </c>
      <c r="J30" s="37">
        <v>10058.300000000001</v>
      </c>
      <c r="K30" s="37">
        <v>10255.150000000001</v>
      </c>
      <c r="L30" s="37">
        <v>10452.050000000001</v>
      </c>
      <c r="M30" s="37">
        <v>10648.900000000001</v>
      </c>
      <c r="N30" s="37">
        <v>10845.800000000001</v>
      </c>
      <c r="O30" s="37">
        <v>11042.700000000003</v>
      </c>
      <c r="P30" s="37">
        <v>11239.550000000003</v>
      </c>
      <c r="Q30" s="37">
        <v>11436.450000000003</v>
      </c>
      <c r="R30" s="37">
        <v>11633.350000000004</v>
      </c>
      <c r="S30" s="37">
        <v>11830.200000000003</v>
      </c>
      <c r="T30" s="37">
        <v>12027.100000000004</v>
      </c>
      <c r="U30" s="37">
        <v>12223.950000000004</v>
      </c>
      <c r="V30" s="38">
        <v>12420.850000000004</v>
      </c>
    </row>
    <row r="31" spans="1:22" x14ac:dyDescent="0.25">
      <c r="A31" s="32">
        <v>27</v>
      </c>
      <c r="B31" s="36">
        <v>8823.4500000000007</v>
      </c>
      <c r="C31" s="37">
        <v>9025.5500000000011</v>
      </c>
      <c r="D31" s="37">
        <v>9227.7000000000007</v>
      </c>
      <c r="E31" s="37">
        <v>9429.85</v>
      </c>
      <c r="F31" s="37">
        <v>9631.9500000000007</v>
      </c>
      <c r="G31" s="37">
        <v>9834.1</v>
      </c>
      <c r="H31" s="37">
        <v>10036.25</v>
      </c>
      <c r="I31" s="37">
        <v>10238.35</v>
      </c>
      <c r="J31" s="37">
        <v>10440.5</v>
      </c>
      <c r="K31" s="37">
        <v>10642.65</v>
      </c>
      <c r="L31" s="37">
        <v>10844.75</v>
      </c>
      <c r="M31" s="37">
        <v>11046.9</v>
      </c>
      <c r="N31" s="37">
        <v>11249.050000000001</v>
      </c>
      <c r="O31" s="37">
        <v>11451.200000000003</v>
      </c>
      <c r="P31" s="37">
        <v>11653.300000000001</v>
      </c>
      <c r="Q31" s="37">
        <v>11855.450000000003</v>
      </c>
      <c r="R31" s="37">
        <v>12057.6</v>
      </c>
      <c r="S31" s="37">
        <v>12259.700000000003</v>
      </c>
      <c r="T31" s="37">
        <v>12461.85</v>
      </c>
      <c r="U31" s="37">
        <v>12664</v>
      </c>
      <c r="V31" s="38">
        <v>12866.1</v>
      </c>
    </row>
    <row r="32" spans="1:22" x14ac:dyDescent="0.25">
      <c r="A32" s="32">
        <v>28</v>
      </c>
      <c r="B32" s="36">
        <v>9175.75</v>
      </c>
      <c r="C32" s="37">
        <v>9383.35</v>
      </c>
      <c r="D32" s="37">
        <v>9590.9500000000025</v>
      </c>
      <c r="E32" s="37">
        <v>9798.6000000000022</v>
      </c>
      <c r="F32" s="37">
        <v>10006.200000000003</v>
      </c>
      <c r="G32" s="37">
        <v>10213.800000000003</v>
      </c>
      <c r="H32" s="37">
        <v>10421.450000000003</v>
      </c>
      <c r="I32" s="37">
        <v>10629.050000000005</v>
      </c>
      <c r="J32" s="37">
        <v>10836.650000000003</v>
      </c>
      <c r="K32" s="37">
        <v>11044.300000000005</v>
      </c>
      <c r="L32" s="37">
        <v>11251.900000000003</v>
      </c>
      <c r="M32" s="37">
        <v>11459.500000000005</v>
      </c>
      <c r="N32" s="37">
        <v>11667.150000000007</v>
      </c>
      <c r="O32" s="37">
        <v>11874.750000000007</v>
      </c>
      <c r="P32" s="37">
        <v>12082.350000000006</v>
      </c>
      <c r="Q32" s="37">
        <v>12290.000000000007</v>
      </c>
      <c r="R32" s="37">
        <v>12497.600000000008</v>
      </c>
      <c r="S32" s="37">
        <v>12705.20000000001</v>
      </c>
      <c r="T32" s="37">
        <v>12912.800000000008</v>
      </c>
      <c r="U32" s="37">
        <v>13120.45000000001</v>
      </c>
      <c r="V32" s="38">
        <v>13328.05000000001</v>
      </c>
    </row>
    <row r="33" spans="1:22" x14ac:dyDescent="0.25">
      <c r="A33" s="32">
        <v>29</v>
      </c>
      <c r="B33" s="36">
        <v>9534.7499999999982</v>
      </c>
      <c r="C33" s="37">
        <v>9748.0499999999993</v>
      </c>
      <c r="D33" s="37">
        <v>9961.4</v>
      </c>
      <c r="E33" s="37">
        <v>10174.700000000001</v>
      </c>
      <c r="F33" s="37">
        <v>10388.050000000001</v>
      </c>
      <c r="G33" s="37">
        <v>10601.35</v>
      </c>
      <c r="H33" s="37">
        <v>10814.700000000003</v>
      </c>
      <c r="I33" s="37">
        <v>11028.000000000002</v>
      </c>
      <c r="J33" s="37">
        <v>11241.350000000004</v>
      </c>
      <c r="K33" s="37">
        <v>11454.650000000003</v>
      </c>
      <c r="L33" s="37">
        <v>11668.000000000005</v>
      </c>
      <c r="M33" s="37">
        <v>11881.300000000003</v>
      </c>
      <c r="N33" s="37">
        <v>12094.650000000003</v>
      </c>
      <c r="O33" s="37">
        <v>12307.950000000006</v>
      </c>
      <c r="P33" s="37">
        <v>12521.300000000005</v>
      </c>
      <c r="Q33" s="37">
        <v>12734.600000000006</v>
      </c>
      <c r="R33" s="37">
        <v>12947.950000000006</v>
      </c>
      <c r="S33" s="37">
        <v>13161.250000000007</v>
      </c>
      <c r="T33" s="37">
        <v>13374.600000000008</v>
      </c>
      <c r="U33" s="37">
        <v>13587.900000000009</v>
      </c>
      <c r="V33" s="38">
        <v>13801.250000000009</v>
      </c>
    </row>
    <row r="34" spans="1:22" x14ac:dyDescent="0.25">
      <c r="A34" s="32">
        <v>30</v>
      </c>
      <c r="B34" s="36">
        <v>9908.85</v>
      </c>
      <c r="C34" s="37">
        <v>10128.000000000002</v>
      </c>
      <c r="D34" s="37">
        <v>10347.150000000001</v>
      </c>
      <c r="E34" s="37">
        <v>10566.300000000001</v>
      </c>
      <c r="F34" s="37">
        <v>10785.450000000003</v>
      </c>
      <c r="G34" s="37">
        <v>11004.6</v>
      </c>
      <c r="H34" s="37">
        <v>11223.750000000002</v>
      </c>
      <c r="I34" s="37">
        <v>11442.900000000003</v>
      </c>
      <c r="J34" s="37">
        <v>11662.050000000003</v>
      </c>
      <c r="K34" s="37">
        <v>11881.200000000003</v>
      </c>
      <c r="L34" s="37">
        <v>12100.350000000004</v>
      </c>
      <c r="M34" s="37">
        <v>12319.500000000005</v>
      </c>
      <c r="N34" s="37">
        <v>12538.650000000003</v>
      </c>
      <c r="O34" s="37">
        <v>12757.800000000003</v>
      </c>
      <c r="P34" s="37">
        <v>12976.950000000003</v>
      </c>
      <c r="Q34" s="37">
        <v>13196.1</v>
      </c>
      <c r="R34" s="37">
        <v>13415.25</v>
      </c>
      <c r="S34" s="37">
        <v>13634.4</v>
      </c>
      <c r="T34" s="37">
        <v>13853.549999999997</v>
      </c>
      <c r="U34" s="37">
        <v>14072.699999999997</v>
      </c>
      <c r="V34" s="38">
        <v>14291.849999999997</v>
      </c>
    </row>
    <row r="35" spans="1:22" x14ac:dyDescent="0.25">
      <c r="A35" s="32">
        <v>31</v>
      </c>
      <c r="B35" s="36">
        <v>10295.6</v>
      </c>
      <c r="C35" s="37">
        <v>10520.450000000003</v>
      </c>
      <c r="D35" s="37">
        <v>10745.300000000001</v>
      </c>
      <c r="E35" s="37">
        <v>10970.150000000001</v>
      </c>
      <c r="F35" s="37">
        <v>11195.050000000003</v>
      </c>
      <c r="G35" s="37">
        <v>11419.900000000003</v>
      </c>
      <c r="H35" s="37">
        <v>11644.750000000002</v>
      </c>
      <c r="I35" s="37">
        <v>11869.600000000004</v>
      </c>
      <c r="J35" s="37">
        <v>12094.450000000003</v>
      </c>
      <c r="K35" s="37">
        <v>12319.350000000004</v>
      </c>
      <c r="L35" s="37">
        <v>12544.200000000004</v>
      </c>
      <c r="M35" s="37">
        <v>12769.050000000003</v>
      </c>
      <c r="N35" s="37">
        <v>12993.900000000001</v>
      </c>
      <c r="O35" s="37">
        <v>13218.75</v>
      </c>
      <c r="P35" s="37">
        <v>13443.6</v>
      </c>
      <c r="Q35" s="37">
        <v>13668.5</v>
      </c>
      <c r="R35" s="37">
        <v>13893.349999999999</v>
      </c>
      <c r="S35" s="37">
        <v>14118.199999999997</v>
      </c>
      <c r="T35" s="37">
        <v>14343.049999999996</v>
      </c>
      <c r="U35" s="37">
        <v>14567.899999999994</v>
      </c>
      <c r="V35" s="38">
        <v>14792.799999999994</v>
      </c>
    </row>
    <row r="36" spans="1:22" x14ac:dyDescent="0.25">
      <c r="A36" s="32">
        <v>32</v>
      </c>
      <c r="B36" s="36">
        <v>10695.85</v>
      </c>
      <c r="C36" s="37">
        <v>10926.200000000003</v>
      </c>
      <c r="D36" s="37">
        <v>11156.550000000001</v>
      </c>
      <c r="E36" s="37">
        <v>11386.9</v>
      </c>
      <c r="F36" s="37">
        <v>11617.199999999999</v>
      </c>
      <c r="G36" s="37">
        <v>11847.549999999997</v>
      </c>
      <c r="H36" s="37">
        <v>12077.9</v>
      </c>
      <c r="I36" s="37">
        <v>12308.249999999998</v>
      </c>
      <c r="J36" s="37">
        <v>12538.599999999997</v>
      </c>
      <c r="K36" s="37">
        <v>12768.949999999997</v>
      </c>
      <c r="L36" s="37">
        <v>12999.249999999995</v>
      </c>
      <c r="M36" s="37">
        <v>13229.599999999997</v>
      </c>
      <c r="N36" s="37">
        <v>13459.949999999997</v>
      </c>
      <c r="O36" s="37">
        <v>13690.299999999996</v>
      </c>
      <c r="P36" s="37">
        <v>13920.649999999994</v>
      </c>
      <c r="Q36" s="37">
        <v>14150.999999999995</v>
      </c>
      <c r="R36" s="37">
        <v>14381.299999999994</v>
      </c>
      <c r="S36" s="37">
        <v>14611.649999999994</v>
      </c>
      <c r="T36" s="37">
        <v>14841.999999999993</v>
      </c>
      <c r="U36" s="37">
        <v>15072.349999999991</v>
      </c>
      <c r="V36" s="38">
        <v>15302.699999999992</v>
      </c>
    </row>
    <row r="37" spans="1:22" x14ac:dyDescent="0.25">
      <c r="A37" s="32">
        <v>33</v>
      </c>
      <c r="B37" s="36">
        <v>11109.050000000001</v>
      </c>
      <c r="C37" s="37">
        <v>11345.200000000003</v>
      </c>
      <c r="D37" s="37">
        <v>11581.35</v>
      </c>
      <c r="E37" s="37">
        <v>11817.550000000003</v>
      </c>
      <c r="F37" s="37">
        <v>12053.700000000003</v>
      </c>
      <c r="G37" s="37">
        <v>12289.850000000004</v>
      </c>
      <c r="H37" s="37">
        <v>12526.050000000003</v>
      </c>
      <c r="I37" s="37">
        <v>12762.200000000003</v>
      </c>
      <c r="J37" s="37">
        <v>12998.350000000004</v>
      </c>
      <c r="K37" s="37">
        <v>13234.500000000005</v>
      </c>
      <c r="L37" s="37">
        <v>13470.700000000004</v>
      </c>
      <c r="M37" s="37">
        <v>13706.850000000006</v>
      </c>
      <c r="N37" s="37">
        <v>13943.000000000005</v>
      </c>
      <c r="O37" s="37">
        <v>14179.200000000006</v>
      </c>
      <c r="P37" s="37">
        <v>14415.350000000006</v>
      </c>
      <c r="Q37" s="37">
        <v>14651.500000000007</v>
      </c>
      <c r="R37" s="37">
        <v>14887.700000000006</v>
      </c>
      <c r="S37" s="37">
        <v>15123.850000000008</v>
      </c>
      <c r="T37" s="37">
        <v>15360.000000000009</v>
      </c>
      <c r="U37" s="37">
        <v>15596.20000000001</v>
      </c>
      <c r="V37" s="38">
        <v>15832.350000000011</v>
      </c>
    </row>
    <row r="38" spans="1:22" x14ac:dyDescent="0.25">
      <c r="A38" s="32">
        <v>34</v>
      </c>
      <c r="B38" s="36">
        <v>11533.85</v>
      </c>
      <c r="C38" s="37">
        <v>11776.199999999999</v>
      </c>
      <c r="D38" s="37">
        <v>12018.5</v>
      </c>
      <c r="E38" s="37">
        <v>12260.849999999999</v>
      </c>
      <c r="F38" s="37">
        <v>12503.199999999997</v>
      </c>
      <c r="G38" s="37">
        <v>12745.499999999998</v>
      </c>
      <c r="H38" s="37">
        <v>12987.849999999997</v>
      </c>
      <c r="I38" s="37">
        <v>13230.199999999997</v>
      </c>
      <c r="J38" s="37">
        <v>13472.499999999995</v>
      </c>
      <c r="K38" s="37">
        <v>13714.849999999997</v>
      </c>
      <c r="L38" s="37">
        <v>13957.199999999995</v>
      </c>
      <c r="M38" s="37">
        <v>14199.499999999995</v>
      </c>
      <c r="N38" s="37">
        <v>14441.849999999993</v>
      </c>
      <c r="O38" s="37">
        <v>14684.199999999992</v>
      </c>
      <c r="P38" s="37">
        <v>14926.499999999993</v>
      </c>
      <c r="Q38" s="37">
        <v>15168.849999999991</v>
      </c>
      <c r="R38" s="37">
        <v>15411.199999999992</v>
      </c>
      <c r="S38" s="37">
        <v>15653.499999999991</v>
      </c>
      <c r="T38" s="37">
        <v>15895.849999999991</v>
      </c>
      <c r="U38" s="37">
        <v>16138.149999999989</v>
      </c>
      <c r="V38" s="38">
        <v>16380.499999999991</v>
      </c>
    </row>
    <row r="39" spans="1:22" x14ac:dyDescent="0.25">
      <c r="A39" s="32">
        <v>35</v>
      </c>
      <c r="B39" s="36">
        <v>11970.65</v>
      </c>
      <c r="C39" s="37">
        <v>12218.949999999999</v>
      </c>
      <c r="D39" s="37">
        <v>12467.199999999999</v>
      </c>
      <c r="E39" s="37">
        <v>12715.5</v>
      </c>
      <c r="F39" s="37">
        <v>12963.749999999998</v>
      </c>
      <c r="G39" s="37">
        <v>13212.049999999997</v>
      </c>
      <c r="H39" s="37">
        <v>13460.299999999996</v>
      </c>
      <c r="I39" s="37">
        <v>13708.549999999996</v>
      </c>
      <c r="J39" s="37">
        <v>13956.849999999993</v>
      </c>
      <c r="K39" s="37">
        <v>14205.099999999993</v>
      </c>
      <c r="L39" s="37">
        <v>14453.399999999992</v>
      </c>
      <c r="M39" s="37">
        <v>14701.649999999992</v>
      </c>
      <c r="N39" s="37">
        <v>14949.899999999989</v>
      </c>
      <c r="O39" s="37">
        <v>15198.19999999999</v>
      </c>
      <c r="P39" s="37">
        <v>15446.449999999988</v>
      </c>
      <c r="Q39" s="37">
        <v>15694.749999999987</v>
      </c>
      <c r="R39" s="37">
        <v>15942.999999999985</v>
      </c>
      <c r="S39" s="37">
        <v>16191.299999999987</v>
      </c>
      <c r="T39" s="37">
        <v>16439.549999999985</v>
      </c>
      <c r="U39" s="37">
        <v>16687.799999999985</v>
      </c>
      <c r="V39" s="38">
        <v>16936.09999999998</v>
      </c>
    </row>
    <row r="40" spans="1:22" x14ac:dyDescent="0.25">
      <c r="A40" s="32">
        <v>36</v>
      </c>
      <c r="B40" s="39">
        <v>12416.6</v>
      </c>
      <c r="C40" s="40">
        <v>12671.4</v>
      </c>
      <c r="D40" s="40">
        <v>12926.200000000003</v>
      </c>
      <c r="E40" s="40">
        <v>13180.950000000003</v>
      </c>
      <c r="F40" s="40">
        <v>13435.750000000005</v>
      </c>
      <c r="G40" s="40">
        <v>13690.500000000005</v>
      </c>
      <c r="H40" s="40">
        <v>13945.300000000005</v>
      </c>
      <c r="I40" s="40">
        <v>14200.100000000006</v>
      </c>
      <c r="J40" s="40">
        <v>14454.850000000006</v>
      </c>
      <c r="K40" s="40">
        <v>14709.650000000009</v>
      </c>
      <c r="L40" s="40">
        <v>14964.45000000001</v>
      </c>
      <c r="M40" s="40">
        <v>15219.200000000012</v>
      </c>
      <c r="N40" s="40">
        <v>15474.000000000009</v>
      </c>
      <c r="O40" s="40">
        <v>15728.750000000013</v>
      </c>
      <c r="P40" s="40">
        <v>15983.550000000012</v>
      </c>
      <c r="Q40" s="40">
        <v>16238.350000000015</v>
      </c>
      <c r="R40" s="40">
        <v>16493.100000000017</v>
      </c>
      <c r="S40" s="40">
        <v>16747.900000000016</v>
      </c>
      <c r="T40" s="40">
        <v>17002.65000000002</v>
      </c>
      <c r="U40" s="40">
        <v>17257.450000000015</v>
      </c>
      <c r="V40" s="41">
        <v>17512.250000000018</v>
      </c>
    </row>
  </sheetData>
  <sheetProtection algorithmName="SHA-512" hashValue="NfMm9f65qsmJ3H3UIBOP4JC4Za4THeapx1pAUj4+fAoz5zkYbpMY0oXpPyiZPHbaDWPM+vbzbpWjSfXPoBgZHQ==" saltValue="FLuTA/UZwBXQEGvTCCA6AA==" spinCount="100000" sheet="1" formatRows="0" autoFilter="0"/>
  <mergeCells count="1">
    <mergeCell ref="F1:G1"/>
  </mergeCells>
  <pageMargins left="0.78740157499999996" right="0.78740157499999996" top="0.984251969" bottom="0.984251969" header="0.4921259845" footer="0.4921259845"/>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Instructions</vt:lpstr>
      <vt:lpstr>Dotation</vt:lpstr>
      <vt:lpstr>PrestationsPharmacien</vt:lpstr>
      <vt:lpstr>Demande</vt:lpstr>
      <vt:lpstr>Interne_à masquer</vt:lpstr>
      <vt:lpstr>Echelle_salaire</vt:lpstr>
      <vt:lpstr>PrestationsPharmacien!Zone_d_impression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Butty Marie</dc:creator>
  <cp:lastModifiedBy>Butty Marie</cp:lastModifiedBy>
  <cp:lastPrinted>2026-07-13T14:07:35Z</cp:lastPrinted>
  <dcterms:created xsi:type="dcterms:W3CDTF">2026-05-07T08:14:14Z</dcterms:created>
  <dcterms:modified xsi:type="dcterms:W3CDTF">2026-07-22T12:10:37Z</dcterms:modified>
</cp:coreProperties>
</file>