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MA\zSMA général (documents types)\3. SAEJ\Documents types\Formulaires\"/>
    </mc:Choice>
  </mc:AlternateContent>
  <xr:revisionPtr revIDLastSave="0" documentId="8_{87285D6E-5351-42F2-B4CE-C67D9D2EF530}" xr6:coauthVersionLast="47" xr6:coauthVersionMax="47" xr10:uidLastSave="{00000000-0000-0000-0000-000000000000}"/>
  <workbookProtection workbookAlgorithmName="SHA-512" workbookHashValue="06qlnFI6yIXTGebHgzygGHaFzHRdCZzuAktCAqiOfkuy2e4Y34Pz9F0y7Fu6AHI39GE4oIiHBfWvB7Vnin3TVA==" workbookSaltValue="GcsyE4ny00tUixZdhwCwyA==" workbookSpinCount="100000" lockStructure="1"/>
  <bookViews>
    <workbookView xWindow="-120" yWindow="-120" windowWidth="29040" windowHeight="15720" tabRatio="869" xr2:uid="{00000000-000D-0000-FFFF-FFFF00000000}"/>
  </bookViews>
  <sheets>
    <sheet name="1. Répartition des groupes" sheetId="9" r:id="rId1"/>
    <sheet name="1.a Effectifs groupes (1-4)" sheetId="10" r:id="rId2"/>
    <sheet name="1.b Effectifs groupes (5-8)" sheetId="12" r:id="rId3"/>
    <sheet name="1.c Effectif Direction" sheetId="7" r:id="rId4"/>
    <sheet name="2.a Synthèse" sheetId="11" r:id="rId5"/>
    <sheet name="2.b Remarques" sheetId="14" r:id="rId6"/>
    <sheet name="3.a Calculateur" sheetId="4" r:id="rId7"/>
    <sheet name="Listesdéroulante" sheetId="6" state="hidden" r:id="rId8"/>
    <sheet name="3.b Pondération" sheetId="13" r:id="rId9"/>
  </sheets>
  <definedNames>
    <definedName name="_xlnm._FilterDatabase" localSheetId="3" hidden="1">'1.c Effectif Direction'!$A$3</definedName>
    <definedName name="Direction">Listesdéroulante!$C$1:$C$12</definedName>
    <definedName name="Directrice_générale">Listesdéroulante!$C$1:$C$4</definedName>
    <definedName name="Educatrice_PE">Listesdéroulante!$A$1:$A$10</definedName>
    <definedName name="Fonction">Listesdéroulante!$A$1:$A$9</definedName>
    <definedName name="IPE">Listesdéroulante!$F$1:$F$5</definedName>
    <definedName name="O_N">Listesdéroulante!$E$1:$E$2</definedName>
    <definedName name="oui">Listesdéroulante!$E$1:$E$2</definedName>
    <definedName name="Personnel">Listesdéroulante!$A$1:$A$10</definedName>
    <definedName name="Personnel_dir">Listesdéroulante!$C$1:$C$12</definedName>
    <definedName name="Personnel_éducatif">Listesdéroulante!$A$1:$A$11</definedName>
    <definedName name="TEL_IPE">Listesdéroulante!$G$1:$G$5</definedName>
    <definedName name="_xlnm.Print_Area" localSheetId="5">'2.b Remarques'!$A$1:$L$57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2" l="1"/>
  <c r="F2" i="12"/>
  <c r="G2" i="12"/>
  <c r="D19" i="12"/>
  <c r="F19" i="12"/>
  <c r="G19" i="12"/>
  <c r="D2" i="10"/>
  <c r="F2" i="10"/>
  <c r="G2" i="10"/>
  <c r="D19" i="10"/>
  <c r="F19" i="10"/>
  <c r="G19" i="10"/>
  <c r="D9" i="13" l="1"/>
  <c r="D7" i="13"/>
  <c r="D8" i="13" l="1"/>
  <c r="D11" i="13" s="1"/>
  <c r="D12" i="13" s="1"/>
  <c r="E3" i="11" l="1"/>
  <c r="G16" i="9" l="1"/>
  <c r="G17" i="9"/>
  <c r="G18" i="9"/>
  <c r="G19" i="9"/>
  <c r="G20" i="9"/>
  <c r="G21" i="9"/>
  <c r="G22" i="9"/>
  <c r="G15" i="9"/>
  <c r="M14" i="9" l="1"/>
  <c r="N8" i="9"/>
  <c r="B3" i="11" l="1"/>
  <c r="G53" i="12"/>
  <c r="F53" i="12"/>
  <c r="G36" i="12"/>
  <c r="F36" i="12"/>
  <c r="G53" i="10"/>
  <c r="F53" i="10"/>
  <c r="G36" i="10"/>
  <c r="F36" i="10"/>
  <c r="C11" i="4"/>
  <c r="G3" i="7"/>
  <c r="E3" i="7"/>
  <c r="C13" i="4"/>
  <c r="B13" i="4"/>
  <c r="E23" i="9" l="1"/>
  <c r="F23" i="9"/>
  <c r="D23" i="9"/>
  <c r="E24" i="9"/>
  <c r="D24" i="9"/>
  <c r="F24" i="9"/>
  <c r="C19" i="4" l="1"/>
  <c r="D24" i="13"/>
  <c r="D26" i="13" s="1"/>
  <c r="C20" i="4"/>
  <c r="D28" i="13"/>
  <c r="D30" i="13" s="1"/>
  <c r="C18" i="4"/>
  <c r="D20" i="13"/>
  <c r="D22" i="13" s="1"/>
  <c r="G23" i="9"/>
  <c r="D34" i="13" l="1"/>
  <c r="D16" i="13"/>
  <c r="D35" i="13" s="1"/>
  <c r="D53" i="12"/>
  <c r="D36" i="12"/>
  <c r="J65" i="12"/>
  <c r="G14" i="11" s="1"/>
  <c r="I65" i="12"/>
  <c r="F14" i="11" s="1"/>
  <c r="J48" i="12"/>
  <c r="G13" i="11" s="1"/>
  <c r="I48" i="12"/>
  <c r="F13" i="11" s="1"/>
  <c r="J31" i="12"/>
  <c r="G12" i="11" s="1"/>
  <c r="I31" i="12"/>
  <c r="F12" i="11" s="1"/>
  <c r="J14" i="12"/>
  <c r="G11" i="11" s="1"/>
  <c r="I14" i="12"/>
  <c r="F11" i="11" s="1"/>
  <c r="D53" i="10"/>
  <c r="D36" i="10"/>
  <c r="D37" i="13" l="1"/>
  <c r="B14" i="11"/>
  <c r="B13" i="11"/>
  <c r="B12" i="11"/>
  <c r="B11" i="11"/>
  <c r="B10" i="11"/>
  <c r="B9" i="11"/>
  <c r="B8" i="11"/>
  <c r="B7" i="11"/>
  <c r="J65" i="10"/>
  <c r="G10" i="11" s="1"/>
  <c r="I65" i="10"/>
  <c r="F10" i="11" s="1"/>
  <c r="J48" i="10"/>
  <c r="G9" i="11" s="1"/>
  <c r="I48" i="10"/>
  <c r="J31" i="10"/>
  <c r="G8" i="11" s="1"/>
  <c r="I31" i="10"/>
  <c r="F8" i="11" s="1"/>
  <c r="F9" i="11" l="1"/>
  <c r="J14" i="10" l="1"/>
  <c r="G7" i="11" s="1"/>
  <c r="I14" i="10"/>
  <c r="F7" i="11" s="1"/>
  <c r="G15" i="11" l="1"/>
  <c r="F15" i="11"/>
  <c r="G12" i="7" l="1"/>
  <c r="H16" i="11" s="1"/>
  <c r="D18" i="4" l="1"/>
  <c r="H18" i="4" s="1"/>
  <c r="D19" i="4"/>
  <c r="H19" i="4" s="1"/>
  <c r="D20" i="4"/>
  <c r="H20" i="4" s="1"/>
  <c r="C21" i="4"/>
  <c r="J18" i="4" s="1"/>
  <c r="J21" i="4" l="1"/>
  <c r="E19" i="4"/>
  <c r="I19" i="4"/>
  <c r="E18" i="4"/>
  <c r="I18" i="4"/>
  <c r="H21" i="4"/>
  <c r="E20" i="4"/>
  <c r="D21" i="4"/>
  <c r="I20" i="4"/>
  <c r="K23" i="9" l="1"/>
  <c r="E16" i="11" s="1"/>
  <c r="G13" i="7"/>
  <c r="G14" i="7" s="1"/>
  <c r="I15" i="9"/>
  <c r="K21" i="4"/>
  <c r="I18" i="9"/>
  <c r="I22" i="9"/>
  <c r="I19" i="9"/>
  <c r="I15" i="12" s="1"/>
  <c r="I16" i="9"/>
  <c r="I20" i="9"/>
  <c r="I17" i="9"/>
  <c r="I21" i="9"/>
  <c r="F18" i="4"/>
  <c r="F20" i="4"/>
  <c r="F19" i="4"/>
  <c r="I21" i="4"/>
  <c r="E21" i="4"/>
  <c r="J15" i="9" l="1"/>
  <c r="C10" i="11"/>
  <c r="I10" i="11" s="1"/>
  <c r="I66" i="10"/>
  <c r="I68" i="10" s="1"/>
  <c r="C8" i="11"/>
  <c r="I8" i="11" s="1"/>
  <c r="I32" i="10"/>
  <c r="I34" i="10" s="1"/>
  <c r="C9" i="11"/>
  <c r="I9" i="11" s="1"/>
  <c r="I49" i="10"/>
  <c r="I51" i="10" s="1"/>
  <c r="I23" i="9"/>
  <c r="L16" i="11"/>
  <c r="K16" i="11" s="1"/>
  <c r="C13" i="11"/>
  <c r="I13" i="11" s="1"/>
  <c r="I49" i="12"/>
  <c r="I51" i="12" s="1"/>
  <c r="C11" i="11"/>
  <c r="I11" i="11" s="1"/>
  <c r="I17" i="12"/>
  <c r="C12" i="11"/>
  <c r="I12" i="11" s="1"/>
  <c r="I32" i="12"/>
  <c r="I34" i="12" s="1"/>
  <c r="C14" i="11"/>
  <c r="I14" i="11" s="1"/>
  <c r="I66" i="12"/>
  <c r="I68" i="12" s="1"/>
  <c r="C7" i="11"/>
  <c r="I15" i="10"/>
  <c r="I17" i="10" s="1"/>
  <c r="J18" i="9"/>
  <c r="J22" i="9"/>
  <c r="J19" i="9"/>
  <c r="J16" i="9"/>
  <c r="J20" i="9"/>
  <c r="J17" i="9"/>
  <c r="J21" i="9"/>
  <c r="F21" i="4"/>
  <c r="C15" i="11" l="1"/>
  <c r="D8" i="11"/>
  <c r="J8" i="11" s="1"/>
  <c r="K8" i="11" s="1"/>
  <c r="J33" i="10"/>
  <c r="J34" i="10" s="1"/>
  <c r="D10" i="11"/>
  <c r="J10" i="11" s="1"/>
  <c r="K10" i="11" s="1"/>
  <c r="J67" i="10"/>
  <c r="J68" i="10" s="1"/>
  <c r="D9" i="11"/>
  <c r="J9" i="11" s="1"/>
  <c r="K9" i="11" s="1"/>
  <c r="J50" i="10"/>
  <c r="J51" i="10" s="1"/>
  <c r="J23" i="9"/>
  <c r="I7" i="11"/>
  <c r="D11" i="11"/>
  <c r="J11" i="11" s="1"/>
  <c r="K11" i="11" s="1"/>
  <c r="J16" i="12"/>
  <c r="J17" i="12" s="1"/>
  <c r="D12" i="11"/>
  <c r="J12" i="11" s="1"/>
  <c r="K12" i="11" s="1"/>
  <c r="J33" i="12"/>
  <c r="J34" i="12" s="1"/>
  <c r="D14" i="11"/>
  <c r="J14" i="11" s="1"/>
  <c r="J67" i="12"/>
  <c r="J68" i="12" s="1"/>
  <c r="D13" i="11"/>
  <c r="J13" i="11" s="1"/>
  <c r="K13" i="11" s="1"/>
  <c r="J50" i="12"/>
  <c r="J51" i="12" s="1"/>
  <c r="J16" i="10"/>
  <c r="J17" i="10" s="1"/>
  <c r="D7" i="11"/>
  <c r="I15" i="11" l="1"/>
  <c r="K14" i="11" s="1"/>
  <c r="D15" i="11"/>
  <c r="J15" i="11" s="1"/>
  <c r="J7" i="11"/>
  <c r="K7" i="11" s="1"/>
  <c r="K15" i="11" l="1"/>
  <c r="E17" i="11"/>
</calcChain>
</file>

<file path=xl/sharedStrings.xml><?xml version="1.0" encoding="utf-8"?>
<sst xmlns="http://schemas.openxmlformats.org/spreadsheetml/2006/main" count="317" uniqueCount="181">
  <si>
    <t>Nom</t>
  </si>
  <si>
    <t>Prénom</t>
  </si>
  <si>
    <t>Formation</t>
  </si>
  <si>
    <t>Fonction</t>
  </si>
  <si>
    <t>Date certificat
médical</t>
  </si>
  <si>
    <t>Date form.
1er secours</t>
  </si>
  <si>
    <t>ASE</t>
  </si>
  <si>
    <t>Taux d'activité
personnel formé</t>
  </si>
  <si>
    <t>Auxiliaire</t>
  </si>
  <si>
    <t>Date début 
contrat</t>
  </si>
  <si>
    <t>Catégories</t>
  </si>
  <si>
    <t>Encadrement</t>
  </si>
  <si>
    <t>Tx de pondération</t>
  </si>
  <si>
    <t>Hres pondérées / jour</t>
  </si>
  <si>
    <t>Direction :
Hre / place</t>
  </si>
  <si>
    <t>0 - 2 ans</t>
  </si>
  <si>
    <t>2 - 4 ans</t>
  </si>
  <si>
    <t>4 - 6 ans</t>
  </si>
  <si>
    <t>Hres contractuelles / semaine</t>
  </si>
  <si>
    <t>CALCUL de la dotation</t>
  </si>
  <si>
    <t>Nbre d'enfants</t>
  </si>
  <si>
    <t>Dotation encadrement</t>
  </si>
  <si>
    <t>formé 1/2</t>
  </si>
  <si>
    <t>auxiliaire 1/2</t>
  </si>
  <si>
    <t>ou</t>
  </si>
  <si>
    <t>formé 2/3</t>
  </si>
  <si>
    <t>auxiliaire 1/3</t>
  </si>
  <si>
    <t>Dotation Direction</t>
  </si>
  <si>
    <t>TOTAL</t>
  </si>
  <si>
    <t>Différentiel</t>
  </si>
  <si>
    <t>Nurse</t>
  </si>
  <si>
    <t>Apprentie 1e</t>
  </si>
  <si>
    <t>Apprentie 2e</t>
  </si>
  <si>
    <t>Apprentie 3e</t>
  </si>
  <si>
    <t>Directrice pédagogique</t>
  </si>
  <si>
    <t>Directrice générale</t>
  </si>
  <si>
    <t>Directrice administrative</t>
  </si>
  <si>
    <t>Secrétaire</t>
  </si>
  <si>
    <t>Comptable</t>
  </si>
  <si>
    <t>Administrateur</t>
  </si>
  <si>
    <t>Responsable régionale</t>
  </si>
  <si>
    <t>Support administratif</t>
  </si>
  <si>
    <t>Membre du comité</t>
  </si>
  <si>
    <t>Président du comité</t>
  </si>
  <si>
    <t>Conseiller communal</t>
  </si>
  <si>
    <t>oui</t>
  </si>
  <si>
    <t>non</t>
  </si>
  <si>
    <t>Date de 
naissance</t>
  </si>
  <si>
    <t>M. Bertrand Cuany</t>
  </si>
  <si>
    <t>M. Eric Odin</t>
  </si>
  <si>
    <t>Mme Caroline Zbinden</t>
  </si>
  <si>
    <t>Mme Marijana Tomic</t>
  </si>
  <si>
    <t>Mme Christine Künzli</t>
  </si>
  <si>
    <t>Stagiaire +18 ans</t>
  </si>
  <si>
    <t>Stagiaire -18 ans</t>
  </si>
  <si>
    <t>Pré-apprentie</t>
  </si>
  <si>
    <t xml:space="preserve">Nom </t>
  </si>
  <si>
    <t>0 à 2 ans</t>
  </si>
  <si>
    <t>2 à 4 ans</t>
  </si>
  <si>
    <t>4 à 6 ans</t>
  </si>
  <si>
    <t>Totaux</t>
  </si>
  <si>
    <t>Groupe 1</t>
  </si>
  <si>
    <t>Groupe 2</t>
  </si>
  <si>
    <t>Date début
 contrat</t>
  </si>
  <si>
    <t xml:space="preserve">Différentiel </t>
  </si>
  <si>
    <t>Groupe 3</t>
  </si>
  <si>
    <t>* 100 % = un poste équivalent plein-temps selon horaire hebdomadaire de l'institution</t>
  </si>
  <si>
    <t>Numéro 
du groupe</t>
  </si>
  <si>
    <t>Groupe 4</t>
  </si>
  <si>
    <t>Direction</t>
  </si>
  <si>
    <t>Groupe 5</t>
  </si>
  <si>
    <t>Groupe 6</t>
  </si>
  <si>
    <t>Groupe 7</t>
  </si>
  <si>
    <t>Groupe 8</t>
  </si>
  <si>
    <t>Personnel 
auxiliaire</t>
  </si>
  <si>
    <t>Effectif institutionnel</t>
  </si>
  <si>
    <t>Personnel 
formé</t>
  </si>
  <si>
    <t>Personnel
auxiliaire</t>
  </si>
  <si>
    <t>Bilan (bonus / malus)</t>
  </si>
  <si>
    <r>
      <t xml:space="preserve">Nom du groupe
</t>
    </r>
    <r>
      <rPr>
        <b/>
        <i/>
        <sz val="7"/>
        <color theme="1"/>
        <rFont val="Times New Roman"/>
        <family val="1"/>
      </rPr>
      <t>(insérer le nom de chaque groupe ci-dessous)</t>
    </r>
  </si>
  <si>
    <t>Educatrice Enf.</t>
  </si>
  <si>
    <t xml:space="preserve">Structure : </t>
  </si>
  <si>
    <t>bertrand.cuany@fr.ch - 026/305.15.30</t>
  </si>
  <si>
    <t>eric.odin@fr.ch - 026/305.15.30</t>
  </si>
  <si>
    <t>caroline.zbinden@fr.ch - 026/305.15.30</t>
  </si>
  <si>
    <t>marijana.tomic-martini@fr.ch / 026/305.15.30</t>
  </si>
  <si>
    <t>christine.künzli@fr.ch - 026/305.15.30</t>
  </si>
  <si>
    <t>Horaire travail équivalent
plein-temps  par semaine (EPT) :</t>
  </si>
  <si>
    <t>Etat au :</t>
  </si>
  <si>
    <t>Crèche :</t>
  </si>
  <si>
    <t>1. Répartition des groupes</t>
  </si>
  <si>
    <t>Données de base (les cellules en jaune ci-dessous doivent être complétées)</t>
  </si>
  <si>
    <t>1.a Effectifs des groupes (1-4)</t>
  </si>
  <si>
    <t>1.b Effectifs des groupes (5-8)</t>
  </si>
  <si>
    <t>1.c Effectif de la direction de l'établissement</t>
  </si>
  <si>
    <t>1.a Effectif des groupes (1-4)</t>
  </si>
  <si>
    <t xml:space="preserve">Fribourg, le </t>
  </si>
  <si>
    <t>Intervenant(e) en protection de l'enfant</t>
  </si>
  <si>
    <t xml:space="preserve">Crèche : </t>
  </si>
  <si>
    <t>Période :</t>
  </si>
  <si>
    <t>Etat de l'effectif en personnel au :</t>
  </si>
  <si>
    <t>Observations SEJ
(laissez vide svp)</t>
  </si>
  <si>
    <t>Dates</t>
  </si>
  <si>
    <t>certificat
médical</t>
  </si>
  <si>
    <t>Taux</t>
  </si>
  <si>
    <t>personnel
auxiliaire</t>
  </si>
  <si>
    <t>personnel formé</t>
  </si>
  <si>
    <t>formation
1er secours</t>
  </si>
  <si>
    <t>Date 
naissance</t>
  </si>
  <si>
    <t>Total en personnel
requis pour l'institution</t>
  </si>
  <si>
    <t>Personnel requis selon les
Directives sur les structures
d'accueil préscolaire du 01.05.2017</t>
  </si>
  <si>
    <t>Personnel
formé 
(50 % min.)</t>
  </si>
  <si>
    <t>Personnel 
de direction</t>
  </si>
  <si>
    <t xml:space="preserve">I. </t>
  </si>
  <si>
    <t>PERSONNEL EDUCATIF</t>
  </si>
  <si>
    <t>A.</t>
  </si>
  <si>
    <t xml:space="preserve">B. </t>
  </si>
  <si>
    <t>C.</t>
  </si>
  <si>
    <t>D.</t>
  </si>
  <si>
    <t>E.</t>
  </si>
  <si>
    <t>II.</t>
  </si>
  <si>
    <t>PERSONNEL DE DIRECTION</t>
  </si>
  <si>
    <t>F.</t>
  </si>
  <si>
    <t>3.a Tableau de calcul de la dotation d'une structure d'accueil préscolaire</t>
  </si>
  <si>
    <t>3.b Explicatif de la pondération</t>
  </si>
  <si>
    <r>
      <t xml:space="preserve">Horaire journalier d'ouverture </t>
    </r>
    <r>
      <rPr>
        <b/>
        <sz val="12"/>
        <color theme="1"/>
        <rFont val="Times New Roman"/>
        <family val="1"/>
      </rPr>
      <t>(HJ)</t>
    </r>
  </si>
  <si>
    <r>
      <t xml:space="preserve">Nombre heure contractuelle par jour
</t>
    </r>
    <r>
      <rPr>
        <i/>
        <sz val="11"/>
        <color theme="1"/>
        <rFont val="Times New Roman"/>
        <family val="1"/>
      </rPr>
      <t>= (EPT / 5 jours semaine)</t>
    </r>
  </si>
  <si>
    <t>III.</t>
  </si>
  <si>
    <r>
      <t xml:space="preserve">Nombre d'enfant présents (0-2 ans) </t>
    </r>
    <r>
      <rPr>
        <b/>
        <sz val="12"/>
        <color theme="1"/>
        <rFont val="Times New Roman"/>
        <family val="1"/>
      </rPr>
      <t>(NE2)</t>
    </r>
  </si>
  <si>
    <r>
      <t xml:space="preserve">Ratio d'encadrement 0 à 2 ans selon Directive </t>
    </r>
    <r>
      <rPr>
        <b/>
        <sz val="12"/>
        <color theme="1"/>
        <rFont val="Times New Roman"/>
        <family val="1"/>
      </rPr>
      <t>(RE2)</t>
    </r>
    <r>
      <rPr>
        <sz val="11"/>
        <color theme="1"/>
        <rFont val="Times New Roman"/>
        <family val="1"/>
      </rPr>
      <t xml:space="preserve">
(nombre d'enfant par adulte)</t>
    </r>
  </si>
  <si>
    <r>
      <t xml:space="preserve">Nombre d'enfant présents (2-4 ans) </t>
    </r>
    <r>
      <rPr>
        <b/>
        <sz val="12"/>
        <color theme="1"/>
        <rFont val="Times New Roman"/>
        <family val="1"/>
      </rPr>
      <t>(NE4)</t>
    </r>
  </si>
  <si>
    <r>
      <t xml:space="preserve">Ratio d'encadrement 2 à 4 ans selon Directive </t>
    </r>
    <r>
      <rPr>
        <b/>
        <sz val="12"/>
        <color theme="1"/>
        <rFont val="Times New Roman"/>
        <family val="1"/>
      </rPr>
      <t>(RE4)</t>
    </r>
    <r>
      <rPr>
        <sz val="11"/>
        <color theme="1"/>
        <rFont val="Times New Roman"/>
        <family val="1"/>
      </rPr>
      <t xml:space="preserve">
(nombre d'enfant par adulte)</t>
    </r>
  </si>
  <si>
    <r>
      <t xml:space="preserve">Ratio d'encadrement 4 à 6 ans selon Directive </t>
    </r>
    <r>
      <rPr>
        <b/>
        <sz val="12"/>
        <color theme="1"/>
        <rFont val="Times New Roman"/>
        <family val="1"/>
      </rPr>
      <t>(RE6)</t>
    </r>
    <r>
      <rPr>
        <sz val="11"/>
        <color theme="1"/>
        <rFont val="Times New Roman"/>
        <family val="1"/>
      </rPr>
      <t xml:space="preserve">
(nombre d'enfant par adulte)</t>
    </r>
  </si>
  <si>
    <r>
      <t xml:space="preserve">Nombre d'enfants présents (4-6 ans) </t>
    </r>
    <r>
      <rPr>
        <b/>
        <sz val="11"/>
        <color theme="1"/>
        <rFont val="Times New Roman"/>
        <family val="1"/>
      </rPr>
      <t>(NE6)</t>
    </r>
  </si>
  <si>
    <t>INCIDENCE SUR LE CALCUL DES TAUX 
D'ENCADREMENT</t>
  </si>
  <si>
    <t>IV.</t>
  </si>
  <si>
    <t>TAUX D'ENCADREMENT REQUIS</t>
  </si>
  <si>
    <r>
      <t xml:space="preserve">Equivalent plein-temps </t>
    </r>
    <r>
      <rPr>
        <b/>
        <sz val="12"/>
        <color theme="1"/>
        <rFont val="Times New Roman"/>
        <family val="1"/>
      </rPr>
      <t>(EPT)</t>
    </r>
    <r>
      <rPr>
        <sz val="11"/>
        <color theme="1"/>
        <rFont val="Times New Roman"/>
        <family val="1"/>
      </rPr>
      <t xml:space="preserve">
Soit : nombre d'heures hebdomadaire par poste de travail à plein-temps</t>
    </r>
  </si>
  <si>
    <r>
      <t xml:space="preserve">Ratio net de couverture en personnel </t>
    </r>
    <r>
      <rPr>
        <b/>
        <sz val="12"/>
        <color theme="1"/>
        <rFont val="Times New Roman"/>
        <family val="1"/>
      </rPr>
      <t>(RNCP)</t>
    </r>
    <r>
      <rPr>
        <sz val="11"/>
        <color theme="1"/>
        <rFont val="Times New Roman"/>
        <family val="1"/>
      </rPr>
      <t xml:space="preserve"> (pondération de 2 heures
journalière à effectif réduit de 50 %)
</t>
    </r>
    <r>
      <rPr>
        <i/>
        <sz val="11"/>
        <color theme="1"/>
        <rFont val="Times New Roman"/>
        <family val="1"/>
      </rPr>
      <t>= ((RBCP / HJ) * (HJ - 2 heures)) + (RBCP/HJ)</t>
    </r>
  </si>
  <si>
    <t xml:space="preserve"> </t>
  </si>
  <si>
    <r>
      <t xml:space="preserve">Ratio brut de couverture en personnel </t>
    </r>
    <r>
      <rPr>
        <b/>
        <sz val="12"/>
        <rFont val="Times New Roman"/>
        <family val="1"/>
      </rPr>
      <t>(RBCP)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pour une journée d'accueil en crèche </t>
    </r>
    <r>
      <rPr>
        <i/>
        <sz val="11"/>
        <color theme="1"/>
        <rFont val="Times New Roman"/>
        <family val="1"/>
      </rPr>
      <t>= (HJ / EPT)</t>
    </r>
  </si>
  <si>
    <r>
      <t xml:space="preserve">Taux d'encadrement personnel éducatif requis </t>
    </r>
    <r>
      <rPr>
        <b/>
        <sz val="12"/>
        <color theme="1"/>
        <rFont val="Times New Roman"/>
        <family val="1"/>
      </rPr>
      <t>(TER2)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= ((NE2 / RE2) * RNCP))* 100</t>
    </r>
  </si>
  <si>
    <r>
      <t xml:space="preserve">Taux d'encadrement personnel éducatif requis </t>
    </r>
    <r>
      <rPr>
        <b/>
        <sz val="12"/>
        <color theme="1"/>
        <rFont val="Times New Roman"/>
        <family val="1"/>
      </rPr>
      <t>(TER4)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= ((NE4 / RE4) * RNCP)) * 100</t>
    </r>
  </si>
  <si>
    <r>
      <t xml:space="preserve">Taux d'encadrement personnel éducatif requis </t>
    </r>
    <r>
      <rPr>
        <b/>
        <sz val="12"/>
        <color theme="1"/>
        <rFont val="Times New Roman"/>
        <family val="1"/>
      </rPr>
      <t>(TER6)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= ((NE6 / RE6) * RNCP)) * 100</t>
    </r>
  </si>
  <si>
    <t>2.a Synthèse</t>
  </si>
  <si>
    <t>Calculateur de l'effectif du personnel en crèche</t>
  </si>
  <si>
    <t>Horaire journalier d'ouverture :</t>
  </si>
  <si>
    <r>
      <t xml:space="preserve">Nombre de places autorisées
</t>
    </r>
    <r>
      <rPr>
        <b/>
        <i/>
        <sz val="8"/>
        <color theme="1"/>
        <rFont val="Times New Roman"/>
        <family val="1"/>
      </rPr>
      <t>selon autorisation</t>
    </r>
  </si>
  <si>
    <t>Total des places
par groupe</t>
  </si>
  <si>
    <t>Effectif minimal requis en personnel formé</t>
  </si>
  <si>
    <t>Effectif en personnel auxiliaire</t>
  </si>
  <si>
    <t>Taux minimal de direction requis</t>
  </si>
  <si>
    <t>Sous-total du
personnel éducatif</t>
  </si>
  <si>
    <t xml:space="preserve">A compléter, svp : </t>
  </si>
  <si>
    <t>Nom et prénom de la personne qui a complété le formulaire :</t>
  </si>
  <si>
    <t xml:space="preserve">Numéro de téléphone et adresse e-mail : </t>
  </si>
  <si>
    <t>Directives</t>
  </si>
  <si>
    <t>Hres d'ouverture / jour</t>
  </si>
  <si>
    <t>Méthode de calcul : 
= (100 / EPT) * nombre de places autorisées</t>
  </si>
  <si>
    <r>
      <t xml:space="preserve">Total minimal en personnel d'encadrement requis pour l'institution
</t>
    </r>
    <r>
      <rPr>
        <i/>
        <sz val="11"/>
        <color theme="1"/>
        <rFont val="Times New Roman"/>
        <family val="1"/>
      </rPr>
      <t>= somme (TER2 + TER4 + TER6)</t>
    </r>
  </si>
  <si>
    <t>Total minimal en personnel de direction requis pour l'institution</t>
  </si>
  <si>
    <t>Personnel total minimal requis pour l'institution</t>
  </si>
  <si>
    <t xml:space="preserve">2.b Remarques éventuelles </t>
  </si>
  <si>
    <t xml:space="preserve">1. De la part de l'institution : </t>
  </si>
  <si>
    <t xml:space="preserve">2. De la part du Service de l'enfance et de la jeunesse : </t>
  </si>
  <si>
    <t>Adjointe pédagogique</t>
  </si>
  <si>
    <t>Personnel de
Direction</t>
  </si>
  <si>
    <t>Personnel Formé 
(min. 50 %) **</t>
  </si>
  <si>
    <t>Personnel
auxiliaire 
(max 50 %)</t>
  </si>
  <si>
    <t>Conformité</t>
  </si>
  <si>
    <t xml:space="preserve">** sur l'ensemble des postes requis, les 2/3 doivent en principe pourvus par du personnel diplômé ou certifié. Il ne peut pas y avoir moins de 50 % de personnel diplômé ou certifié.  </t>
  </si>
  <si>
    <r>
      <t xml:space="preserve">Effectif en personnel requis *
</t>
    </r>
    <r>
      <rPr>
        <b/>
        <i/>
        <sz val="8"/>
        <color theme="1"/>
        <rFont val="Times New Roman"/>
        <family val="1"/>
      </rPr>
      <t>(selon les Directives sur les structures 
d'accueil préscolaire p. 14-15)</t>
    </r>
  </si>
  <si>
    <t>Personnel
formé
(50 % min)</t>
  </si>
  <si>
    <r>
      <t xml:space="preserve">Service de l’enfance et de la jeunesse </t>
    </r>
    <r>
      <rPr>
        <sz val="7"/>
        <color theme="1"/>
        <rFont val="Arial"/>
        <family val="2"/>
      </rPr>
      <t>SEJ
Jugendamt JA
Secteur des milieux d’accueil
Sektor familienexterne Betreuung
Bd de Pérolles 24, cp, 1701 Fribourg
T +41 26 305 15 30
www.fr.ch/sej</t>
    </r>
  </si>
  <si>
    <r>
      <t xml:space="preserve">Service de l’enfance et de la jeunesse </t>
    </r>
    <r>
      <rPr>
        <sz val="7"/>
        <color theme="1"/>
        <rFont val="Arial"/>
        <family val="2"/>
      </rPr>
      <t>SEJ
Jugendamt JA
Secteur des milieux d’accueil
Sektor familienexterne Betreuung
Bd de Pérolles 24, casp, 1701 Fribourg
T +41 26 305 15 30
www.fr.ch/sej</t>
    </r>
  </si>
  <si>
    <r>
      <t xml:space="preserve">Service de l’enfance et de la jeunesse </t>
    </r>
    <r>
      <rPr>
        <sz val="8"/>
        <color theme="1"/>
        <rFont val="Arial"/>
        <family val="2"/>
      </rPr>
      <t>SEJ
Jugendamt JA
Secteur des milieux d’accueil
Sektor familienexterne Betreuung
Bd de Pérolles 24, cp, 1701 Fribourg
T +41 26 305 15 30
www.fr.ch/sej</t>
    </r>
  </si>
  <si>
    <r>
      <t xml:space="preserve">Service de l’enfance et de la jeunesse </t>
    </r>
    <r>
      <rPr>
        <sz val="7.5"/>
        <color theme="1"/>
        <rFont val="Arial"/>
        <family val="2"/>
      </rPr>
      <t>SEJ
Jugendamt JA
Secteur des milieux d’accueil
Sektor familienexterne Betreuung
Bd de Pérolles 24, cp, 
1701 Fribourg
T +41 26 305 15 30
www.fr.ch/sej</t>
    </r>
  </si>
  <si>
    <r>
      <t xml:space="preserve">Service de l’enfance et de la jeunesse </t>
    </r>
    <r>
      <rPr>
        <sz val="7.5"/>
        <color theme="1"/>
        <rFont val="Arial"/>
        <family val="2"/>
      </rPr>
      <t>SEJ
Jugendamt JA
Secteur des milieux d’accueil
Sektor familienexterne Betreuung
Bd de Pérolles 24, cp, 1701 Fribourg
T +41 26 305 15 30
www.fr.ch/sej</t>
    </r>
  </si>
  <si>
    <t>Date casier
judiciaire ordinaire</t>
  </si>
  <si>
    <t>Date casier judiciaire spécial</t>
  </si>
  <si>
    <t>Educ. en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</si>
</sst>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;\-#,##0.00;&quot;-&quot;"/>
    <numFmt numFmtId="166" formatCode="#,##0;\-#,##0;&quot;-&quot;"/>
    <numFmt numFmtId="167" formatCode="#,##0.000_ ;\-#,##0.000\ "/>
  </numFmts>
  <fonts count="5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Times New Roman"/>
      <family val="1"/>
    </font>
    <font>
      <sz val="14"/>
      <name val="Times New Roman"/>
      <family val="1"/>
    </font>
    <font>
      <b/>
      <u/>
      <sz val="11"/>
      <color theme="10"/>
      <name val="Calibri"/>
      <family val="2"/>
      <scheme val="minor"/>
    </font>
    <font>
      <i/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u/>
      <sz val="11"/>
      <color theme="10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Up"/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56">
    <xf numFmtId="0" fontId="0" fillId="0" borderId="0" xfId="0"/>
    <xf numFmtId="0" fontId="4" fillId="0" borderId="0" xfId="0" applyFont="1"/>
    <xf numFmtId="0" fontId="7" fillId="0" borderId="0" xfId="2"/>
    <xf numFmtId="0" fontId="9" fillId="0" borderId="0" xfId="2" applyFont="1"/>
    <xf numFmtId="0" fontId="8" fillId="0" borderId="0" xfId="2" applyFont="1"/>
    <xf numFmtId="0" fontId="7" fillId="2" borderId="1" xfId="2" applyFill="1" applyBorder="1" applyAlignment="1">
      <alignment vertical="center" wrapText="1"/>
    </xf>
    <xf numFmtId="0" fontId="7" fillId="2" borderId="2" xfId="2" applyFill="1" applyBorder="1" applyAlignment="1">
      <alignment horizontal="center" vertical="center" wrapText="1"/>
    </xf>
    <xf numFmtId="0" fontId="7" fillId="2" borderId="3" xfId="2" applyFill="1" applyBorder="1" applyAlignment="1">
      <alignment horizontal="center" vertical="center" wrapText="1"/>
    </xf>
    <xf numFmtId="0" fontId="7" fillId="0" borderId="4" xfId="2" applyBorder="1" applyAlignment="1">
      <alignment horizontal="center"/>
    </xf>
    <xf numFmtId="0" fontId="7" fillId="0" borderId="5" xfId="2" applyBorder="1" applyAlignment="1">
      <alignment horizontal="center"/>
    </xf>
    <xf numFmtId="49" fontId="7" fillId="0" borderId="7" xfId="2" applyNumberFormat="1" applyBorder="1" applyAlignment="1">
      <alignment horizontal="center"/>
    </xf>
    <xf numFmtId="0" fontId="7" fillId="0" borderId="0" xfId="2" applyAlignment="1">
      <alignment horizontal="center"/>
    </xf>
    <xf numFmtId="49" fontId="7" fillId="0" borderId="9" xfId="2" applyNumberFormat="1" applyBorder="1" applyAlignment="1">
      <alignment horizontal="center"/>
    </xf>
    <xf numFmtId="0" fontId="7" fillId="0" borderId="10" xfId="2" applyBorder="1" applyAlignment="1">
      <alignment horizontal="center"/>
    </xf>
    <xf numFmtId="9" fontId="7" fillId="2" borderId="12" xfId="2" applyNumberFormat="1" applyFill="1" applyBorder="1" applyAlignment="1">
      <alignment horizontal="center" vertical="center" wrapText="1"/>
    </xf>
    <xf numFmtId="0" fontId="10" fillId="0" borderId="0" xfId="2" applyFont="1" applyAlignment="1">
      <alignment vertical="top"/>
    </xf>
    <xf numFmtId="0" fontId="7" fillId="2" borderId="12" xfId="2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65" fontId="7" fillId="0" borderId="13" xfId="2" applyNumberFormat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165" fontId="9" fillId="0" borderId="8" xfId="2" applyNumberFormat="1" applyFont="1" applyBorder="1" applyAlignment="1">
      <alignment horizontal="center"/>
    </xf>
    <xf numFmtId="49" fontId="7" fillId="0" borderId="1" xfId="2" applyNumberFormat="1" applyBorder="1" applyAlignment="1">
      <alignment horizontal="center" vertical="center"/>
    </xf>
    <xf numFmtId="166" fontId="7" fillId="0" borderId="3" xfId="2" applyNumberFormat="1" applyBorder="1" applyAlignment="1">
      <alignment horizontal="center" vertical="center"/>
    </xf>
    <xf numFmtId="0" fontId="7" fillId="0" borderId="0" xfId="2" applyAlignment="1">
      <alignment vertical="center"/>
    </xf>
    <xf numFmtId="0" fontId="0" fillId="0" borderId="0" xfId="0" applyAlignment="1">
      <alignment horizontal="center"/>
    </xf>
    <xf numFmtId="165" fontId="7" fillId="8" borderId="13" xfId="2" applyNumberFormat="1" applyFill="1" applyBorder="1" applyAlignment="1">
      <alignment horizontal="center" vertical="center"/>
    </xf>
    <xf numFmtId="165" fontId="7" fillId="8" borderId="15" xfId="2" applyNumberFormat="1" applyFill="1" applyBorder="1" applyAlignment="1">
      <alignment horizontal="center" vertical="center"/>
    </xf>
    <xf numFmtId="2" fontId="3" fillId="0" borderId="13" xfId="0" applyNumberFormat="1" applyFont="1" applyBorder="1" applyProtection="1">
      <protection locked="0"/>
    </xf>
    <xf numFmtId="0" fontId="6" fillId="0" borderId="0" xfId="1"/>
    <xf numFmtId="0" fontId="4" fillId="0" borderId="12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0" fontId="3" fillId="0" borderId="15" xfId="0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2" fontId="3" fillId="0" borderId="17" xfId="0" applyNumberFormat="1" applyFon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14" fillId="0" borderId="0" xfId="0" applyFont="1"/>
    <xf numFmtId="14" fontId="14" fillId="0" borderId="0" xfId="0" applyNumberFormat="1" applyFont="1"/>
    <xf numFmtId="0" fontId="4" fillId="0" borderId="3" xfId="0" applyFont="1" applyBorder="1"/>
    <xf numFmtId="0" fontId="13" fillId="0" borderId="12" xfId="0" applyFont="1" applyBorder="1"/>
    <xf numFmtId="0" fontId="13" fillId="2" borderId="17" xfId="0" applyFont="1" applyFill="1" applyBorder="1"/>
    <xf numFmtId="2" fontId="13" fillId="2" borderId="17" xfId="0" applyNumberFormat="1" applyFont="1" applyFill="1" applyBorder="1"/>
    <xf numFmtId="0" fontId="13" fillId="0" borderId="0" xfId="0" applyFont="1"/>
    <xf numFmtId="2" fontId="13" fillId="0" borderId="18" xfId="0" applyNumberFormat="1" applyFont="1" applyBorder="1"/>
    <xf numFmtId="2" fontId="13" fillId="7" borderId="19" xfId="0" applyNumberFormat="1" applyFont="1" applyFill="1" applyBorder="1"/>
    <xf numFmtId="2" fontId="13" fillId="7" borderId="20" xfId="0" applyNumberFormat="1" applyFont="1" applyFill="1" applyBorder="1"/>
    <xf numFmtId="2" fontId="13" fillId="0" borderId="21" xfId="0" applyNumberFormat="1" applyFont="1" applyBorder="1"/>
    <xf numFmtId="2" fontId="13" fillId="0" borderId="22" xfId="0" applyNumberFormat="1" applyFont="1" applyBorder="1"/>
    <xf numFmtId="2" fontId="13" fillId="0" borderId="23" xfId="0" applyNumberFormat="1" applyFont="1" applyBorder="1"/>
    <xf numFmtId="2" fontId="13" fillId="0" borderId="0" xfId="0" applyNumberFormat="1" applyFont="1"/>
    <xf numFmtId="0" fontId="19" fillId="5" borderId="12" xfId="0" applyFont="1" applyFill="1" applyBorder="1"/>
    <xf numFmtId="0" fontId="3" fillId="0" borderId="3" xfId="0" applyFont="1" applyBorder="1"/>
    <xf numFmtId="0" fontId="19" fillId="6" borderId="12" xfId="0" applyFont="1" applyFill="1" applyBorder="1"/>
    <xf numFmtId="0" fontId="19" fillId="3" borderId="12" xfId="0" applyFont="1" applyFill="1" applyBorder="1"/>
    <xf numFmtId="0" fontId="3" fillId="0" borderId="0" xfId="0" applyFont="1"/>
    <xf numFmtId="0" fontId="19" fillId="10" borderId="12" xfId="0" applyFont="1" applyFill="1" applyBorder="1"/>
    <xf numFmtId="0" fontId="20" fillId="0" borderId="2" xfId="0" applyFont="1" applyBorder="1"/>
    <xf numFmtId="0" fontId="21" fillId="0" borderId="2" xfId="0" applyFont="1" applyBorder="1"/>
    <xf numFmtId="2" fontId="2" fillId="0" borderId="0" xfId="0" applyNumberFormat="1" applyFont="1" applyAlignment="1">
      <alignment vertical="center" wrapText="1"/>
    </xf>
    <xf numFmtId="2" fontId="0" fillId="0" borderId="0" xfId="0" applyNumberFormat="1"/>
    <xf numFmtId="0" fontId="26" fillId="0" borderId="0" xfId="2" applyFont="1"/>
    <xf numFmtId="0" fontId="4" fillId="0" borderId="12" xfId="0" applyFont="1" applyBorder="1" applyAlignment="1" applyProtection="1">
      <alignment horizontal="center"/>
      <protection locked="0"/>
    </xf>
    <xf numFmtId="0" fontId="13" fillId="2" borderId="14" xfId="0" applyFont="1" applyFill="1" applyBorder="1" applyProtection="1">
      <protection locked="0"/>
    </xf>
    <xf numFmtId="14" fontId="13" fillId="2" borderId="14" xfId="0" applyNumberFormat="1" applyFont="1" applyFill="1" applyBorder="1" applyProtection="1">
      <protection locked="0"/>
    </xf>
    <xf numFmtId="2" fontId="13" fillId="2" borderId="14" xfId="0" applyNumberFormat="1" applyFont="1" applyFill="1" applyBorder="1" applyProtection="1">
      <protection locked="0"/>
    </xf>
    <xf numFmtId="0" fontId="13" fillId="0" borderId="13" xfId="0" applyFont="1" applyBorder="1" applyProtection="1">
      <protection locked="0"/>
    </xf>
    <xf numFmtId="2" fontId="13" fillId="0" borderId="13" xfId="0" applyNumberFormat="1" applyFont="1" applyBorder="1" applyProtection="1">
      <protection locked="0"/>
    </xf>
    <xf numFmtId="0" fontId="13" fillId="2" borderId="13" xfId="0" applyFont="1" applyFill="1" applyBorder="1" applyProtection="1">
      <protection locked="0"/>
    </xf>
    <xf numFmtId="2" fontId="13" fillId="2" borderId="13" xfId="0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2" fontId="13" fillId="0" borderId="15" xfId="0" applyNumberFormat="1" applyFont="1" applyBorder="1" applyProtection="1">
      <protection locked="0"/>
    </xf>
    <xf numFmtId="0" fontId="19" fillId="12" borderId="12" xfId="0" applyFont="1" applyFill="1" applyBorder="1"/>
    <xf numFmtId="0" fontId="19" fillId="14" borderId="12" xfId="0" applyFont="1" applyFill="1" applyBorder="1"/>
    <xf numFmtId="0" fontId="19" fillId="15" borderId="12" xfId="0" applyFont="1" applyFill="1" applyBorder="1"/>
    <xf numFmtId="0" fontId="19" fillId="16" borderId="12" xfId="0" applyFont="1" applyFill="1" applyBorder="1"/>
    <xf numFmtId="0" fontId="7" fillId="3" borderId="12" xfId="2" applyFill="1" applyBorder="1" applyAlignment="1">
      <alignment horizontal="center"/>
    </xf>
    <xf numFmtId="0" fontId="7" fillId="3" borderId="6" xfId="2" applyFill="1" applyBorder="1" applyAlignment="1">
      <alignment horizontal="center"/>
    </xf>
    <xf numFmtId="0" fontId="7" fillId="3" borderId="8" xfId="2" applyFill="1" applyBorder="1" applyAlignment="1">
      <alignment horizontal="center"/>
    </xf>
    <xf numFmtId="0" fontId="7" fillId="3" borderId="11" xfId="2" applyFill="1" applyBorder="1" applyAlignment="1">
      <alignment horizontal="center"/>
    </xf>
    <xf numFmtId="49" fontId="0" fillId="0" borderId="0" xfId="0" applyNumberFormat="1"/>
    <xf numFmtId="0" fontId="3" fillId="0" borderId="5" xfId="0" applyFont="1" applyBorder="1"/>
    <xf numFmtId="164" fontId="3" fillId="0" borderId="5" xfId="0" applyNumberFormat="1" applyFont="1" applyBorder="1"/>
    <xf numFmtId="0" fontId="4" fillId="0" borderId="5" xfId="0" applyFont="1" applyBorder="1"/>
    <xf numFmtId="0" fontId="3" fillId="0" borderId="2" xfId="0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2" fontId="4" fillId="0" borderId="38" xfId="0" applyNumberFormat="1" applyFont="1" applyBorder="1"/>
    <xf numFmtId="2" fontId="5" fillId="0" borderId="39" xfId="0" applyNumberFormat="1" applyFont="1" applyBorder="1"/>
    <xf numFmtId="0" fontId="2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33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15" fillId="7" borderId="42" xfId="0" applyFont="1" applyFill="1" applyBorder="1"/>
    <xf numFmtId="0" fontId="15" fillId="7" borderId="44" xfId="0" applyFont="1" applyFill="1" applyBorder="1"/>
    <xf numFmtId="0" fontId="17" fillId="11" borderId="14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12" fillId="11" borderId="13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11" borderId="13" xfId="0" applyFont="1" applyFill="1" applyBorder="1"/>
    <xf numFmtId="0" fontId="6" fillId="5" borderId="12" xfId="1" applyFill="1" applyBorder="1" applyAlignment="1" applyProtection="1">
      <alignment horizontal="center"/>
    </xf>
    <xf numFmtId="0" fontId="4" fillId="11" borderId="13" xfId="0" applyFont="1" applyFill="1" applyBorder="1" applyAlignment="1">
      <alignment horizontal="center"/>
    </xf>
    <xf numFmtId="2" fontId="4" fillId="0" borderId="12" xfId="0" applyNumberFormat="1" applyFont="1" applyBorder="1"/>
    <xf numFmtId="2" fontId="4" fillId="7" borderId="13" xfId="0" applyNumberFormat="1" applyFont="1" applyFill="1" applyBorder="1"/>
    <xf numFmtId="0" fontId="6" fillId="6" borderId="12" xfId="1" applyFill="1" applyBorder="1" applyAlignment="1" applyProtection="1">
      <alignment horizontal="center"/>
    </xf>
    <xf numFmtId="0" fontId="6" fillId="3" borderId="12" xfId="1" applyFill="1" applyBorder="1" applyAlignment="1" applyProtection="1">
      <alignment horizontal="center"/>
    </xf>
    <xf numFmtId="0" fontId="6" fillId="10" borderId="12" xfId="1" applyFill="1" applyBorder="1" applyAlignment="1" applyProtection="1">
      <alignment horizontal="center"/>
    </xf>
    <xf numFmtId="0" fontId="6" fillId="12" borderId="12" xfId="1" applyFill="1" applyBorder="1" applyAlignment="1" applyProtection="1">
      <alignment horizontal="center"/>
    </xf>
    <xf numFmtId="0" fontId="6" fillId="14" borderId="12" xfId="1" applyFill="1" applyBorder="1" applyAlignment="1" applyProtection="1">
      <alignment horizontal="center"/>
    </xf>
    <xf numFmtId="0" fontId="6" fillId="15" borderId="12" xfId="1" applyFill="1" applyBorder="1" applyAlignment="1" applyProtection="1">
      <alignment horizontal="center"/>
    </xf>
    <xf numFmtId="0" fontId="6" fillId="16" borderId="12" xfId="1" applyFill="1" applyBorder="1" applyAlignment="1" applyProtection="1">
      <alignment horizontal="center"/>
    </xf>
    <xf numFmtId="2" fontId="4" fillId="0" borderId="14" xfId="0" applyNumberFormat="1" applyFont="1" applyBorder="1"/>
    <xf numFmtId="0" fontId="27" fillId="0" borderId="17" xfId="1" applyFont="1" applyFill="1" applyBorder="1" applyAlignment="1" applyProtection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4" fillId="0" borderId="17" xfId="0" applyNumberFormat="1" applyFont="1" applyBorder="1"/>
    <xf numFmtId="2" fontId="4" fillId="9" borderId="17" xfId="0" applyNumberFormat="1" applyFont="1" applyFill="1" applyBorder="1"/>
    <xf numFmtId="0" fontId="18" fillId="0" borderId="0" xfId="0" applyFont="1" applyAlignment="1">
      <alignment horizontal="center"/>
    </xf>
    <xf numFmtId="0" fontId="18" fillId="17" borderId="0" xfId="0" applyFont="1" applyFill="1"/>
    <xf numFmtId="0" fontId="18" fillId="17" borderId="0" xfId="0" applyFont="1" applyFill="1" applyAlignment="1">
      <alignment horizontal="center"/>
    </xf>
    <xf numFmtId="2" fontId="18" fillId="0" borderId="0" xfId="0" applyNumberFormat="1" applyFont="1"/>
    <xf numFmtId="0" fontId="34" fillId="0" borderId="3" xfId="0" applyFont="1" applyBorder="1"/>
    <xf numFmtId="164" fontId="35" fillId="0" borderId="12" xfId="0" applyNumberFormat="1" applyFont="1" applyBorder="1" applyAlignment="1">
      <alignment horizontal="center"/>
    </xf>
    <xf numFmtId="0" fontId="30" fillId="0" borderId="43" xfId="0" applyFont="1" applyBorder="1" applyAlignment="1">
      <alignment horizontal="left"/>
    </xf>
    <xf numFmtId="0" fontId="30" fillId="0" borderId="29" xfId="0" applyFont="1" applyBorder="1" applyAlignment="1">
      <alignment horizontal="left"/>
    </xf>
    <xf numFmtId="164" fontId="13" fillId="5" borderId="42" xfId="0" applyNumberFormat="1" applyFont="1" applyFill="1" applyBorder="1" applyAlignment="1" applyProtection="1">
      <alignment horizontal="left"/>
      <protection locked="0"/>
    </xf>
    <xf numFmtId="2" fontId="13" fillId="5" borderId="30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4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44" xfId="0" applyNumberFormat="1" applyFill="1" applyBorder="1" applyAlignment="1" applyProtection="1">
      <alignment horizontal="left"/>
      <protection locked="0"/>
    </xf>
    <xf numFmtId="49" fontId="13" fillId="5" borderId="44" xfId="0" applyNumberFormat="1" applyFont="1" applyFill="1" applyBorder="1" applyAlignment="1" applyProtection="1">
      <alignment horizontal="left"/>
      <protection locked="0"/>
    </xf>
    <xf numFmtId="49" fontId="28" fillId="0" borderId="1" xfId="0" applyNumberFormat="1" applyFont="1" applyBorder="1"/>
    <xf numFmtId="2" fontId="16" fillId="0" borderId="0" xfId="0" applyNumberFormat="1" applyFont="1" applyAlignment="1">
      <alignment vertical="center" wrapText="1"/>
    </xf>
    <xf numFmtId="2" fontId="16" fillId="0" borderId="0" xfId="0" applyNumberFormat="1" applyFont="1"/>
    <xf numFmtId="164" fontId="4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top" textRotation="180"/>
    </xf>
    <xf numFmtId="0" fontId="13" fillId="0" borderId="12" xfId="0" applyFont="1" applyBorder="1" applyAlignment="1">
      <alignment horizontal="center" wrapText="1"/>
    </xf>
    <xf numFmtId="14" fontId="13" fillId="2" borderId="14" xfId="0" applyNumberFormat="1" applyFont="1" applyFill="1" applyBorder="1" applyAlignment="1" applyProtection="1">
      <alignment horizontal="center"/>
      <protection locked="0"/>
    </xf>
    <xf numFmtId="14" fontId="13" fillId="0" borderId="13" xfId="0" applyNumberFormat="1" applyFont="1" applyBorder="1" applyAlignment="1" applyProtection="1">
      <alignment horizontal="center"/>
      <protection locked="0"/>
    </xf>
    <xf numFmtId="14" fontId="13" fillId="2" borderId="13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2" borderId="1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5" fillId="2" borderId="14" xfId="0" applyFont="1" applyFill="1" applyBorder="1" applyProtection="1">
      <protection locked="0"/>
    </xf>
    <xf numFmtId="0" fontId="15" fillId="0" borderId="13" xfId="0" applyFont="1" applyBorder="1" applyProtection="1">
      <protection locked="0"/>
    </xf>
    <xf numFmtId="0" fontId="15" fillId="2" borderId="13" xfId="0" applyFont="1" applyFill="1" applyBorder="1" applyProtection="1">
      <protection locked="0"/>
    </xf>
    <xf numFmtId="0" fontId="15" fillId="0" borderId="15" xfId="0" applyFont="1" applyBorder="1" applyProtection="1">
      <protection locked="0"/>
    </xf>
    <xf numFmtId="0" fontId="37" fillId="0" borderId="2" xfId="0" applyFont="1" applyBorder="1"/>
    <xf numFmtId="0" fontId="3" fillId="0" borderId="13" xfId="0" applyFont="1" applyBorder="1" applyAlignment="1">
      <alignment horizontal="center" wrapText="1"/>
    </xf>
    <xf numFmtId="167" fontId="7" fillId="0" borderId="14" xfId="2" applyNumberFormat="1" applyBorder="1" applyAlignment="1">
      <alignment horizontal="center" vertical="center"/>
    </xf>
    <xf numFmtId="167" fontId="9" fillId="0" borderId="0" xfId="2" applyNumberFormat="1" applyFont="1" applyAlignment="1">
      <alignment horizontal="center"/>
    </xf>
    <xf numFmtId="167" fontId="8" fillId="4" borderId="1" xfId="2" applyNumberFormat="1" applyFont="1" applyFill="1" applyBorder="1" applyAlignment="1">
      <alignment horizontal="center" vertical="center"/>
    </xf>
    <xf numFmtId="167" fontId="8" fillId="4" borderId="16" xfId="2" applyNumberFormat="1" applyFont="1" applyFill="1" applyBorder="1" applyAlignment="1">
      <alignment horizontal="center" vertical="center"/>
    </xf>
    <xf numFmtId="167" fontId="7" fillId="0" borderId="13" xfId="2" applyNumberFormat="1" applyBorder="1" applyAlignment="1">
      <alignment horizontal="center"/>
    </xf>
    <xf numFmtId="167" fontId="9" fillId="0" borderId="8" xfId="2" applyNumberFormat="1" applyFont="1" applyBorder="1" applyAlignment="1">
      <alignment horizontal="center"/>
    </xf>
    <xf numFmtId="167" fontId="8" fillId="4" borderId="12" xfId="2" applyNumberFormat="1" applyFont="1" applyFill="1" applyBorder="1" applyAlignment="1">
      <alignment horizontal="center" vertical="center"/>
    </xf>
    <xf numFmtId="167" fontId="11" fillId="0" borderId="2" xfId="2" applyNumberFormat="1" applyFont="1" applyBorder="1" applyAlignment="1">
      <alignment horizontal="center" vertical="center"/>
    </xf>
    <xf numFmtId="167" fontId="11" fillId="0" borderId="3" xfId="2" applyNumberFormat="1" applyFont="1" applyBorder="1" applyAlignment="1">
      <alignment horizontal="center" vertical="center"/>
    </xf>
    <xf numFmtId="0" fontId="38" fillId="0" borderId="13" xfId="0" applyFont="1" applyBorder="1" applyProtection="1">
      <protection locked="0"/>
    </xf>
    <xf numFmtId="0" fontId="36" fillId="0" borderId="13" xfId="0" applyFont="1" applyBorder="1" applyProtection="1">
      <protection locked="0"/>
    </xf>
    <xf numFmtId="2" fontId="36" fillId="0" borderId="13" xfId="0" applyNumberFormat="1" applyFont="1" applyBorder="1" applyProtection="1">
      <protection locked="0"/>
    </xf>
    <xf numFmtId="164" fontId="36" fillId="0" borderId="13" xfId="0" applyNumberFormat="1" applyFont="1" applyBorder="1" applyProtection="1">
      <protection locked="0"/>
    </xf>
    <xf numFmtId="164" fontId="36" fillId="0" borderId="7" xfId="0" applyNumberFormat="1" applyFont="1" applyBorder="1" applyProtection="1">
      <protection locked="0"/>
    </xf>
    <xf numFmtId="0" fontId="38" fillId="0" borderId="15" xfId="0" applyFont="1" applyBorder="1" applyProtection="1">
      <protection locked="0"/>
    </xf>
    <xf numFmtId="14" fontId="13" fillId="0" borderId="13" xfId="0" applyNumberFormat="1" applyFont="1" applyBorder="1" applyProtection="1">
      <protection locked="0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49" fontId="16" fillId="0" borderId="0" xfId="0" applyNumberFormat="1" applyFont="1"/>
    <xf numFmtId="0" fontId="4" fillId="0" borderId="0" xfId="0" applyFont="1" applyAlignment="1">
      <alignment horizontal="left"/>
    </xf>
    <xf numFmtId="0" fontId="4" fillId="5" borderId="29" xfId="0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2" fontId="4" fillId="0" borderId="56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4" fillId="7" borderId="57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2" fontId="4" fillId="0" borderId="27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0" fontId="4" fillId="7" borderId="28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4" fillId="14" borderId="27" xfId="0" applyFont="1" applyFill="1" applyBorder="1" applyAlignment="1">
      <alignment vertical="center"/>
    </xf>
    <xf numFmtId="0" fontId="4" fillId="15" borderId="27" xfId="0" applyFont="1" applyFill="1" applyBorder="1" applyAlignment="1">
      <alignment vertical="center"/>
    </xf>
    <xf numFmtId="0" fontId="4" fillId="16" borderId="31" xfId="0" applyFont="1" applyFill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2" fontId="4" fillId="0" borderId="31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0" fontId="4" fillId="7" borderId="32" xfId="0" applyFont="1" applyFill="1" applyBorder="1" applyAlignment="1">
      <alignment vertical="center"/>
    </xf>
    <xf numFmtId="0" fontId="4" fillId="7" borderId="33" xfId="0" applyFont="1" applyFill="1" applyBorder="1" applyAlignment="1">
      <alignment vertical="center"/>
    </xf>
    <xf numFmtId="0" fontId="39" fillId="0" borderId="53" xfId="0" applyFont="1" applyBorder="1" applyAlignment="1">
      <alignment horizontal="center" vertical="center" wrapText="1"/>
    </xf>
    <xf numFmtId="2" fontId="4" fillId="0" borderId="52" xfId="0" applyNumberFormat="1" applyFont="1" applyBorder="1" applyAlignment="1">
      <alignment vertical="center"/>
    </xf>
    <xf numFmtId="0" fontId="4" fillId="7" borderId="54" xfId="0" applyFont="1" applyFill="1" applyBorder="1" applyAlignment="1">
      <alignment vertical="center"/>
    </xf>
    <xf numFmtId="2" fontId="4" fillId="0" borderId="55" xfId="0" applyNumberFormat="1" applyFont="1" applyBorder="1" applyAlignment="1">
      <alignment vertical="center"/>
    </xf>
    <xf numFmtId="0" fontId="4" fillId="18" borderId="36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vertical="center"/>
    </xf>
    <xf numFmtId="2" fontId="4" fillId="0" borderId="34" xfId="0" applyNumberFormat="1" applyFont="1" applyBorder="1" applyAlignment="1">
      <alignment vertical="center"/>
    </xf>
    <xf numFmtId="0" fontId="4" fillId="7" borderId="37" xfId="0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2" fontId="29" fillId="0" borderId="16" xfId="0" applyNumberFormat="1" applyFont="1" applyBorder="1" applyAlignment="1">
      <alignment vertical="center"/>
    </xf>
    <xf numFmtId="2" fontId="4" fillId="0" borderId="51" xfId="0" applyNumberFormat="1" applyFont="1" applyBorder="1" applyAlignment="1">
      <alignment vertical="center"/>
    </xf>
    <xf numFmtId="2" fontId="29" fillId="0" borderId="51" xfId="0" applyNumberFormat="1" applyFont="1" applyBorder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left" vertical="center"/>
    </xf>
    <xf numFmtId="0" fontId="47" fillId="0" borderId="0" xfId="2" applyFont="1"/>
    <xf numFmtId="0" fontId="46" fillId="0" borderId="0" xfId="0" applyFont="1" applyAlignment="1">
      <alignment horizontal="left"/>
    </xf>
    <xf numFmtId="0" fontId="30" fillId="0" borderId="0" xfId="0" applyFont="1"/>
    <xf numFmtId="2" fontId="43" fillId="0" borderId="0" xfId="0" applyNumberFormat="1" applyFont="1" applyAlignment="1">
      <alignment vertical="center" wrapText="1"/>
    </xf>
    <xf numFmtId="2" fontId="45" fillId="0" borderId="0" xfId="0" applyNumberFormat="1" applyFont="1"/>
    <xf numFmtId="0" fontId="45" fillId="0" borderId="0" xfId="0" applyFont="1"/>
    <xf numFmtId="0" fontId="5" fillId="0" borderId="0" xfId="0" applyFont="1"/>
    <xf numFmtId="0" fontId="4" fillId="0" borderId="5" xfId="0" applyFont="1" applyBorder="1" applyAlignment="1">
      <alignment wrapText="1"/>
    </xf>
    <xf numFmtId="2" fontId="4" fillId="0" borderId="5" xfId="0" applyNumberFormat="1" applyFont="1" applyBorder="1"/>
    <xf numFmtId="0" fontId="4" fillId="0" borderId="7" xfId="0" applyFont="1" applyBorder="1"/>
    <xf numFmtId="2" fontId="4" fillId="0" borderId="0" xfId="0" applyNumberFormat="1" applyFont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2" xfId="0" applyFont="1" applyBorder="1"/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" fontId="4" fillId="0" borderId="10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/>
    <xf numFmtId="0" fontId="19" fillId="5" borderId="3" xfId="0" applyFont="1" applyFill="1" applyBorder="1"/>
    <xf numFmtId="0" fontId="19" fillId="18" borderId="1" xfId="0" applyFont="1" applyFill="1" applyBorder="1" applyAlignment="1">
      <alignment horizontal="center" vertical="center"/>
    </xf>
    <xf numFmtId="0" fontId="19" fillId="18" borderId="2" xfId="0" applyFont="1" applyFill="1" applyBorder="1"/>
    <xf numFmtId="0" fontId="3" fillId="18" borderId="3" xfId="0" applyFont="1" applyFill="1" applyBorder="1"/>
    <xf numFmtId="0" fontId="19" fillId="17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vertical="center" wrapText="1"/>
    </xf>
    <xf numFmtId="0" fontId="19" fillId="13" borderId="3" xfId="0" applyFont="1" applyFill="1" applyBorder="1" applyAlignment="1">
      <alignment vertical="center"/>
    </xf>
    <xf numFmtId="0" fontId="19" fillId="17" borderId="2" xfId="0" applyFont="1" applyFill="1" applyBorder="1" applyAlignment="1">
      <alignment wrapText="1"/>
    </xf>
    <xf numFmtId="2" fontId="19" fillId="17" borderId="3" xfId="0" applyNumberFormat="1" applyFont="1" applyFill="1" applyBorder="1"/>
    <xf numFmtId="0" fontId="19" fillId="0" borderId="17" xfId="0" applyFont="1" applyBorder="1"/>
    <xf numFmtId="2" fontId="19" fillId="0" borderId="17" xfId="0" applyNumberFormat="1" applyFont="1" applyBorder="1"/>
    <xf numFmtId="0" fontId="42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2" fontId="41" fillId="9" borderId="51" xfId="0" applyNumberFormat="1" applyFont="1" applyFill="1" applyBorder="1" applyAlignment="1">
      <alignment horizontal="center" vertical="center"/>
    </xf>
    <xf numFmtId="0" fontId="16" fillId="5" borderId="40" xfId="0" applyFont="1" applyFill="1" applyBorder="1"/>
    <xf numFmtId="0" fontId="5" fillId="5" borderId="58" xfId="0" applyFont="1" applyFill="1" applyBorder="1"/>
    <xf numFmtId="0" fontId="5" fillId="5" borderId="41" xfId="0" applyFont="1" applyFill="1" applyBorder="1"/>
    <xf numFmtId="0" fontId="33" fillId="0" borderId="0" xfId="0" applyFont="1" applyAlignment="1">
      <alignment horizontal="left" vertical="top" wrapText="1"/>
    </xf>
    <xf numFmtId="0" fontId="52" fillId="0" borderId="0" xfId="0" applyFont="1"/>
    <xf numFmtId="0" fontId="15" fillId="2" borderId="1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2" fontId="4" fillId="0" borderId="9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0" fontId="15" fillId="0" borderId="63" xfId="0" applyFont="1" applyBorder="1" applyAlignment="1">
      <alignment wrapText="1"/>
    </xf>
    <xf numFmtId="0" fontId="33" fillId="0" borderId="49" xfId="0" applyFont="1" applyBorder="1"/>
    <xf numFmtId="0" fontId="33" fillId="0" borderId="64" xfId="0" applyFont="1" applyBorder="1"/>
    <xf numFmtId="0" fontId="15" fillId="0" borderId="24" xfId="0" applyFont="1" applyBorder="1"/>
    <xf numFmtId="0" fontId="0" fillId="0" borderId="25" xfId="0" applyBorder="1"/>
    <xf numFmtId="0" fontId="0" fillId="0" borderId="26" xfId="0" applyBorder="1"/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5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46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top" textRotation="180"/>
    </xf>
    <xf numFmtId="0" fontId="4" fillId="0" borderId="0" xfId="0" applyFont="1"/>
    <xf numFmtId="0" fontId="16" fillId="0" borderId="0" xfId="0" applyFont="1" applyAlignment="1">
      <alignment horizontal="center" vertical="top" textRotation="180"/>
    </xf>
    <xf numFmtId="0" fontId="0" fillId="0" borderId="0" xfId="0" applyAlignment="1">
      <alignment horizontal="center" vertical="top" textRotation="180"/>
    </xf>
    <xf numFmtId="0" fontId="4" fillId="0" borderId="0" xfId="0" applyFont="1" applyAlignment="1">
      <alignment vertical="top" textRotation="180"/>
    </xf>
    <xf numFmtId="0" fontId="0" fillId="0" borderId="0" xfId="0" applyAlignment="1">
      <alignment vertical="top" textRotation="180"/>
    </xf>
    <xf numFmtId="49" fontId="16" fillId="0" borderId="0" xfId="0" applyNumberFormat="1" applyFont="1" applyAlignment="1">
      <alignment horizontal="center" vertical="top" textRotation="180"/>
    </xf>
    <xf numFmtId="0" fontId="12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/>
    <xf numFmtId="0" fontId="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22" fillId="0" borderId="0" xfId="0" applyNumberFormat="1" applyFont="1" applyAlignment="1">
      <alignment vertical="center" wrapText="1"/>
    </xf>
    <xf numFmtId="2" fontId="24" fillId="0" borderId="0" xfId="0" applyNumberFormat="1" applyFont="1"/>
    <xf numFmtId="0" fontId="46" fillId="0" borderId="0" xfId="0" applyFont="1" applyAlignment="1">
      <alignment horizontal="center" vertical="center" textRotation="90"/>
    </xf>
    <xf numFmtId="0" fontId="48" fillId="0" borderId="0" xfId="0" applyFont="1" applyAlignment="1">
      <alignment horizontal="center" vertical="center" textRotation="90"/>
    </xf>
    <xf numFmtId="0" fontId="13" fillId="0" borderId="1" xfId="0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2" fontId="2" fillId="0" borderId="0" xfId="0" applyNumberFormat="1" applyFont="1" applyAlignment="1">
      <alignment vertical="center" wrapText="1"/>
    </xf>
    <xf numFmtId="2" fontId="0" fillId="0" borderId="0" xfId="0" applyNumberFormat="1"/>
    <xf numFmtId="2" fontId="0" fillId="0" borderId="63" xfId="0" applyNumberFormat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64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/>
    <xf numFmtId="2" fontId="43" fillId="0" borderId="0" xfId="0" applyNumberFormat="1" applyFont="1" applyAlignment="1">
      <alignment vertical="center" wrapText="1"/>
    </xf>
    <xf numFmtId="2" fontId="45" fillId="0" borderId="0" xfId="0" applyNumberFormat="1" applyFont="1"/>
    <xf numFmtId="0" fontId="45" fillId="0" borderId="0" xfId="0" applyFont="1"/>
    <xf numFmtId="0" fontId="49" fillId="0" borderId="24" xfId="1" applyFont="1" applyBorder="1" applyAlignment="1" applyProtection="1">
      <alignment horizontal="center" vertical="center" wrapText="1"/>
    </xf>
    <xf numFmtId="0" fontId="49" fillId="0" borderId="25" xfId="1" applyFont="1" applyBorder="1" applyAlignment="1" applyProtection="1">
      <alignment horizontal="center" vertical="center"/>
    </xf>
    <xf numFmtId="0" fontId="49" fillId="0" borderId="26" xfId="1" applyFont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40" fillId="0" borderId="41" xfId="0" applyFont="1" applyBorder="1" applyAlignment="1">
      <alignment vertical="center"/>
    </xf>
    <xf numFmtId="2" fontId="28" fillId="0" borderId="59" xfId="0" applyNumberFormat="1" applyFont="1" applyBorder="1"/>
    <xf numFmtId="0" fontId="0" fillId="0" borderId="10" xfId="0" applyBorder="1"/>
    <xf numFmtId="0" fontId="0" fillId="0" borderId="60" xfId="0" applyBorder="1"/>
    <xf numFmtId="2" fontId="0" fillId="0" borderId="6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2" xfId="0" applyBorder="1" applyProtection="1">
      <protection locked="0"/>
    </xf>
    <xf numFmtId="2" fontId="28" fillId="0" borderId="61" xfId="0" applyNumberFormat="1" applyFont="1" applyBorder="1"/>
    <xf numFmtId="0" fontId="0" fillId="0" borderId="2" xfId="0" applyBorder="1"/>
    <xf numFmtId="0" fontId="0" fillId="0" borderId="62" xfId="0" applyBorder="1"/>
    <xf numFmtId="0" fontId="7" fillId="0" borderId="6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9" fontId="7" fillId="0" borderId="5" xfId="2" applyNumberFormat="1" applyBorder="1" applyAlignment="1">
      <alignment horizontal="center" vertical="center"/>
    </xf>
    <xf numFmtId="9" fontId="7" fillId="0" borderId="0" xfId="2" applyNumberFormat="1" applyAlignment="1">
      <alignment horizontal="center" vertical="center"/>
    </xf>
    <xf numFmtId="9" fontId="7" fillId="0" borderId="10" xfId="2" applyNumberFormat="1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10" xfId="2" applyBorder="1" applyAlignment="1">
      <alignment horizontal="center" vertical="center"/>
    </xf>
    <xf numFmtId="49" fontId="7" fillId="3" borderId="0" xfId="2" applyNumberFormat="1" applyFill="1" applyAlignment="1">
      <alignment horizontal="left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1.a Effectifs groupes (1-4)'!C4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. R&#233;partition des groupes'!C8"/><Relationship Id="rId2" Type="http://schemas.openxmlformats.org/officeDocument/2006/relationships/hyperlink" Target="#'1.b Effectifs groupes (5-8)'!C4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a Effectifs groupes (1-4)'!C4"/><Relationship Id="rId2" Type="http://schemas.openxmlformats.org/officeDocument/2006/relationships/hyperlink" Target="#'1.c Effectif Direction'!A6"/><Relationship Id="rId1" Type="http://schemas.openxmlformats.org/officeDocument/2006/relationships/image" Target="../media/image1.jpeg"/><Relationship Id="rId4" Type="http://schemas.openxmlformats.org/officeDocument/2006/relationships/hyperlink" Target="#'1. R&#233;partition des groupes'!C8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b Effectifs groupes (5-8)'!C4"/><Relationship Id="rId2" Type="http://schemas.openxmlformats.org/officeDocument/2006/relationships/hyperlink" Target="#'2.a Synth&#232;se'!A4"/><Relationship Id="rId1" Type="http://schemas.openxmlformats.org/officeDocument/2006/relationships/image" Target="../media/image1.jpeg"/><Relationship Id="rId4" Type="http://schemas.openxmlformats.org/officeDocument/2006/relationships/hyperlink" Target="#'1. R&#233;partition des groupes'!C8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1.c Effectif Direction'!A6"/><Relationship Id="rId2" Type="http://schemas.openxmlformats.org/officeDocument/2006/relationships/hyperlink" Target="#'2.b Remarques'!B2"/><Relationship Id="rId1" Type="http://schemas.openxmlformats.org/officeDocument/2006/relationships/image" Target="../media/image1.jpeg"/><Relationship Id="rId4" Type="http://schemas.openxmlformats.org/officeDocument/2006/relationships/hyperlink" Target="#'1. R&#233;partition des groupes'!C8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1. R&#233;partition des groupes'!C8"/><Relationship Id="rId2" Type="http://schemas.openxmlformats.org/officeDocument/2006/relationships/hyperlink" Target="#'2.a Synth&#232;se'!B3"/><Relationship Id="rId1" Type="http://schemas.openxmlformats.org/officeDocument/2006/relationships/hyperlink" Target="#'3.a Calculateur'!B2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3.b Pond&#233;ration'!B2"/><Relationship Id="rId2" Type="http://schemas.openxmlformats.org/officeDocument/2006/relationships/hyperlink" Target="#'1. R&#233;partition des groupes'!C8"/><Relationship Id="rId1" Type="http://schemas.openxmlformats.org/officeDocument/2006/relationships/hyperlink" Target="#'2.b Remarques'!B6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3.a Calculateur'!A1"/><Relationship Id="rId1" Type="http://schemas.openxmlformats.org/officeDocument/2006/relationships/image" Target="../media/image1.jpeg"/><Relationship Id="rId4" Type="http://schemas.openxmlformats.org/officeDocument/2006/relationships/hyperlink" Target="#'1. R&#233;partition des groupes'!C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183696</xdr:colOff>
      <xdr:row>1</xdr:row>
      <xdr:rowOff>0</xdr:rowOff>
    </xdr:from>
    <xdr:to>
      <xdr:col>2</xdr:col>
      <xdr:colOff>289650</xdr:colOff>
      <xdr:row>1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" y="0"/>
          <a:ext cx="935990" cy="795655"/>
        </a:xfrm>
        <a:prstGeom prst="rect">
          <a:avLst/>
        </a:prstGeom>
      </xdr:spPr>
    </xdr:pic>
    <xdr:clientData/>
  </xdr:twoCellAnchor>
  <xdr:twoCellAnchor>
    <xdr:from>
      <xdr:col>10</xdr:col>
      <xdr:colOff>149199</xdr:colOff>
      <xdr:row>24</xdr:row>
      <xdr:rowOff>106451</xdr:rowOff>
    </xdr:from>
    <xdr:to>
      <xdr:col>10</xdr:col>
      <xdr:colOff>709362</xdr:colOff>
      <xdr:row>26</xdr:row>
      <xdr:rowOff>99647</xdr:rowOff>
    </xdr:to>
    <xdr:sp macro="" textlink="">
      <xdr:nvSpPr>
        <xdr:cNvPr id="4" name="Rectangle à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59599" y="5662701"/>
          <a:ext cx="560163" cy="386896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934403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934403" cy="795655"/>
        </a:xfrm>
        <a:prstGeom prst="rect">
          <a:avLst/>
        </a:prstGeom>
      </xdr:spPr>
    </xdr:pic>
    <xdr:clientData/>
  </xdr:twoCellAnchor>
  <xdr:twoCellAnchor>
    <xdr:from>
      <xdr:col>11</xdr:col>
      <xdr:colOff>174625</xdr:colOff>
      <xdr:row>66</xdr:row>
      <xdr:rowOff>7414</xdr:rowOff>
    </xdr:from>
    <xdr:to>
      <xdr:col>13</xdr:col>
      <xdr:colOff>57466</xdr:colOff>
      <xdr:row>68</xdr:row>
      <xdr:rowOff>0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0" y="14906102"/>
          <a:ext cx="557529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  <xdr:twoCellAnchor>
    <xdr:from>
      <xdr:col>10</xdr:col>
      <xdr:colOff>254001</xdr:colOff>
      <xdr:row>66</xdr:row>
      <xdr:rowOff>7414</xdr:rowOff>
    </xdr:from>
    <xdr:to>
      <xdr:col>11</xdr:col>
      <xdr:colOff>110780</xdr:colOff>
      <xdr:row>68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91439" y="14906102"/>
          <a:ext cx="531466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13</xdr:col>
      <xdr:colOff>107687</xdr:colOff>
      <xdr:row>66</xdr:row>
      <xdr:rowOff>7414</xdr:rowOff>
    </xdr:from>
    <xdr:to>
      <xdr:col>13</xdr:col>
      <xdr:colOff>667850</xdr:colOff>
      <xdr:row>68</xdr:row>
      <xdr:rowOff>0</xdr:rowOff>
    </xdr:to>
    <xdr:sp macro="" textlink="">
      <xdr:nvSpPr>
        <xdr:cNvPr id="7" name="Rectangle à coins arrondi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180250" y="14779102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934403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934403" cy="795655"/>
        </a:xfrm>
        <a:prstGeom prst="rect">
          <a:avLst/>
        </a:prstGeom>
      </xdr:spPr>
    </xdr:pic>
    <xdr:clientData/>
  </xdr:twoCellAnchor>
  <xdr:twoCellAnchor>
    <xdr:from>
      <xdr:col>11</xdr:col>
      <xdr:colOff>137188</xdr:colOff>
      <xdr:row>66</xdr:row>
      <xdr:rowOff>0</xdr:rowOff>
    </xdr:from>
    <xdr:to>
      <xdr:col>11</xdr:col>
      <xdr:colOff>755966</xdr:colOff>
      <xdr:row>67</xdr:row>
      <xdr:rowOff>191023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447751" y="14771688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  <xdr:twoCellAnchor>
    <xdr:from>
      <xdr:col>10</xdr:col>
      <xdr:colOff>230188</xdr:colOff>
      <xdr:row>66</xdr:row>
      <xdr:rowOff>0</xdr:rowOff>
    </xdr:from>
    <xdr:to>
      <xdr:col>11</xdr:col>
      <xdr:colOff>86967</xdr:colOff>
      <xdr:row>67</xdr:row>
      <xdr:rowOff>191023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78751" y="14771688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13</xdr:col>
      <xdr:colOff>44187</xdr:colOff>
      <xdr:row>66</xdr:row>
      <xdr:rowOff>0</xdr:rowOff>
    </xdr:from>
    <xdr:to>
      <xdr:col>13</xdr:col>
      <xdr:colOff>604350</xdr:colOff>
      <xdr:row>67</xdr:row>
      <xdr:rowOff>191023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16750" y="14771688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0</xdr:col>
      <xdr:colOff>935990</xdr:colOff>
      <xdr:row>0</xdr:row>
      <xdr:rowOff>957580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61925"/>
          <a:ext cx="935990" cy="795655"/>
        </a:xfrm>
        <a:prstGeom prst="rect">
          <a:avLst/>
        </a:prstGeom>
      </xdr:spPr>
    </xdr:pic>
    <xdr:clientData/>
  </xdr:twoCellAnchor>
  <xdr:twoCellAnchor>
    <xdr:from>
      <xdr:col>8</xdr:col>
      <xdr:colOff>256250</xdr:colOff>
      <xdr:row>14</xdr:row>
      <xdr:rowOff>0</xdr:rowOff>
    </xdr:from>
    <xdr:to>
      <xdr:col>8</xdr:col>
      <xdr:colOff>875028</xdr:colOff>
      <xdr:row>16</xdr:row>
      <xdr:rowOff>0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487688" y="4262438"/>
          <a:ext cx="618778" cy="38100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  <xdr:twoCellAnchor>
    <xdr:from>
      <xdr:col>7</xdr:col>
      <xdr:colOff>635000</xdr:colOff>
      <xdr:row>14</xdr:row>
      <xdr:rowOff>0</xdr:rowOff>
    </xdr:from>
    <xdr:to>
      <xdr:col>8</xdr:col>
      <xdr:colOff>206029</xdr:colOff>
      <xdr:row>16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818688" y="4262438"/>
          <a:ext cx="618779" cy="3810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8</xdr:col>
      <xdr:colOff>925249</xdr:colOff>
      <xdr:row>14</xdr:row>
      <xdr:rowOff>0</xdr:rowOff>
    </xdr:from>
    <xdr:to>
      <xdr:col>10</xdr:col>
      <xdr:colOff>437662</xdr:colOff>
      <xdr:row>16</xdr:row>
      <xdr:rowOff>0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156687" y="4262438"/>
          <a:ext cx="560163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4403" cy="795655"/>
        </a:xfrm>
        <a:prstGeom prst="rect">
          <a:avLst/>
        </a:prstGeom>
      </xdr:spPr>
    </xdr:pic>
    <xdr:clientData/>
  </xdr:twoCellAnchor>
  <xdr:twoCellAnchor>
    <xdr:from>
      <xdr:col>2</xdr:col>
      <xdr:colOff>669000</xdr:colOff>
      <xdr:row>0</xdr:row>
      <xdr:rowOff>563039</xdr:rowOff>
    </xdr:from>
    <xdr:to>
      <xdr:col>3</xdr:col>
      <xdr:colOff>573403</xdr:colOff>
      <xdr:row>0</xdr:row>
      <xdr:rowOff>944562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39063" y="563039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  <xdr:twoCellAnchor>
    <xdr:from>
      <xdr:col>2</xdr:col>
      <xdr:colOff>0</xdr:colOff>
      <xdr:row>0</xdr:row>
      <xdr:rowOff>563039</xdr:rowOff>
    </xdr:from>
    <xdr:to>
      <xdr:col>2</xdr:col>
      <xdr:colOff>618779</xdr:colOff>
      <xdr:row>0</xdr:row>
      <xdr:rowOff>944562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770063" y="563039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3</xdr:col>
      <xdr:colOff>623624</xdr:colOff>
      <xdr:row>0</xdr:row>
      <xdr:rowOff>563039</xdr:rowOff>
    </xdr:from>
    <xdr:to>
      <xdr:col>4</xdr:col>
      <xdr:colOff>469412</xdr:colOff>
      <xdr:row>0</xdr:row>
      <xdr:rowOff>944562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08062" y="563039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669000</xdr:colOff>
      <xdr:row>0</xdr:row>
      <xdr:rowOff>563039</xdr:rowOff>
    </xdr:from>
    <xdr:to>
      <xdr:col>4</xdr:col>
      <xdr:colOff>573403</xdr:colOff>
      <xdr:row>0</xdr:row>
      <xdr:rowOff>944562</xdr:rowOff>
    </xdr:to>
    <xdr:sp macro="" textlink="">
      <xdr:nvSpPr>
        <xdr:cNvPr id="3" name="Rectangle à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40650" y="563039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  <xdr:twoCellAnchor>
    <xdr:from>
      <xdr:col>3</xdr:col>
      <xdr:colOff>0</xdr:colOff>
      <xdr:row>0</xdr:row>
      <xdr:rowOff>563039</xdr:rowOff>
    </xdr:from>
    <xdr:to>
      <xdr:col>3</xdr:col>
      <xdr:colOff>618779</xdr:colOff>
      <xdr:row>0</xdr:row>
      <xdr:rowOff>944562</xdr:rowOff>
    </xdr:to>
    <xdr:sp macro="" textlink="">
      <xdr:nvSpPr>
        <xdr:cNvPr id="4" name="Rectangle à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771650" y="563039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4</xdr:col>
      <xdr:colOff>623624</xdr:colOff>
      <xdr:row>0</xdr:row>
      <xdr:rowOff>563039</xdr:rowOff>
    </xdr:from>
    <xdr:to>
      <xdr:col>5</xdr:col>
      <xdr:colOff>469412</xdr:colOff>
      <xdr:row>0</xdr:row>
      <xdr:rowOff>944562</xdr:rowOff>
    </xdr:to>
    <xdr:sp macro="" textlink="">
      <xdr:nvSpPr>
        <xdr:cNvPr id="5" name="Rectangle à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109649" y="563039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</a:t>
          </a:r>
        </a:p>
        <a:p>
          <a:pPr algn="ctr"/>
          <a:r>
            <a:rPr lang="fr-CH" sz="700" b="1"/>
            <a:t>page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38100</xdr:rowOff>
    </xdr:from>
    <xdr:to>
      <xdr:col>2</xdr:col>
      <xdr:colOff>200978</xdr:colOff>
      <xdr:row>0</xdr:row>
      <xdr:rowOff>833755</xdr:rowOff>
    </xdr:to>
    <xdr:pic>
      <xdr:nvPicPr>
        <xdr:cNvPr id="6" name="Image 5" descr="logo_fr_300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38100"/>
          <a:ext cx="934403" cy="79565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</xdr:row>
      <xdr:rowOff>19049</xdr:rowOff>
    </xdr:from>
    <xdr:to>
      <xdr:col>10</xdr:col>
      <xdr:colOff>752475</xdr:colOff>
      <xdr:row>28</xdr:row>
      <xdr:rowOff>123824</xdr:rowOff>
    </xdr:to>
    <xdr:sp macro="" textlink="" fLocksText="0">
      <xdr:nvSpPr>
        <xdr:cNvPr id="7" name="ZoneTex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23825" y="2105024"/>
          <a:ext cx="7600950" cy="42957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  <xdr:twoCellAnchor>
    <xdr:from>
      <xdr:col>1</xdr:col>
      <xdr:colOff>19050</xdr:colOff>
      <xdr:row>33</xdr:row>
      <xdr:rowOff>9525</xdr:rowOff>
    </xdr:from>
    <xdr:to>
      <xdr:col>11</xdr:col>
      <xdr:colOff>0</xdr:colOff>
      <xdr:row>55</xdr:row>
      <xdr:rowOff>114300</xdr:rowOff>
    </xdr:to>
    <xdr:sp macro="" textlink="" fLocksText="0">
      <xdr:nvSpPr>
        <xdr:cNvPr id="9" name="ZoneText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33350" y="7429500"/>
          <a:ext cx="7600950" cy="42957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17318</xdr:colOff>
      <xdr:row>1</xdr:row>
      <xdr:rowOff>190499</xdr:rowOff>
    </xdr:from>
    <xdr:to>
      <xdr:col>9</xdr:col>
      <xdr:colOff>17318</xdr:colOff>
      <xdr:row>3</xdr:row>
      <xdr:rowOff>181840</xdr:rowOff>
    </xdr:to>
    <xdr:sp macro="" textlink="">
      <xdr:nvSpPr>
        <xdr:cNvPr id="4" name="Rectangle à coins arrond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550477" y="450272"/>
          <a:ext cx="762000" cy="37234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préc.</a:t>
          </a:r>
          <a:endParaRPr lang="fr-CH" sz="700" b="1"/>
        </a:p>
      </xdr:txBody>
    </xdr:sp>
    <xdr:clientData/>
  </xdr:twoCellAnchor>
  <xdr:twoCellAnchor>
    <xdr:from>
      <xdr:col>10</xdr:col>
      <xdr:colOff>6286</xdr:colOff>
      <xdr:row>2</xdr:row>
      <xdr:rowOff>8659</xdr:rowOff>
    </xdr:from>
    <xdr:to>
      <xdr:col>10</xdr:col>
      <xdr:colOff>566449</xdr:colOff>
      <xdr:row>3</xdr:row>
      <xdr:rowOff>178034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63445" y="458932"/>
          <a:ext cx="560163" cy="359875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  <xdr:twoCellAnchor>
    <xdr:from>
      <xdr:col>9</xdr:col>
      <xdr:colOff>86589</xdr:colOff>
      <xdr:row>2</xdr:row>
      <xdr:rowOff>1</xdr:rowOff>
    </xdr:from>
    <xdr:to>
      <xdr:col>9</xdr:col>
      <xdr:colOff>709696</xdr:colOff>
      <xdr:row>4</xdr:row>
      <xdr:rowOff>524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381748" y="450274"/>
          <a:ext cx="623107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553403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934403" cy="795655"/>
        </a:xfrm>
        <a:prstGeom prst="rect">
          <a:avLst/>
        </a:prstGeom>
      </xdr:spPr>
    </xdr:pic>
    <xdr:clientData/>
  </xdr:twoCellAnchor>
  <xdr:twoCellAnchor editAs="oneCell">
    <xdr:from>
      <xdr:col>2</xdr:col>
      <xdr:colOff>1082386</xdr:colOff>
      <xdr:row>0</xdr:row>
      <xdr:rowOff>311728</xdr:rowOff>
    </xdr:from>
    <xdr:to>
      <xdr:col>2</xdr:col>
      <xdr:colOff>1728618</xdr:colOff>
      <xdr:row>0</xdr:row>
      <xdr:rowOff>720195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5954" y="311728"/>
          <a:ext cx="646232" cy="408467"/>
        </a:xfrm>
        <a:prstGeom prst="rect">
          <a:avLst/>
        </a:prstGeom>
      </xdr:spPr>
    </xdr:pic>
    <xdr:clientData/>
  </xdr:twoCellAnchor>
  <xdr:twoCellAnchor>
    <xdr:from>
      <xdr:col>2</xdr:col>
      <xdr:colOff>1801091</xdr:colOff>
      <xdr:row>0</xdr:row>
      <xdr:rowOff>329046</xdr:rowOff>
    </xdr:from>
    <xdr:to>
      <xdr:col>2</xdr:col>
      <xdr:colOff>2365584</xdr:colOff>
      <xdr:row>0</xdr:row>
      <xdr:rowOff>710569</xdr:rowOff>
    </xdr:to>
    <xdr:sp macro="" textlink="">
      <xdr:nvSpPr>
        <xdr:cNvPr id="5" name="Rectangle à coins arrondi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294659" y="329046"/>
          <a:ext cx="56449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Premièrepage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2" displayName="Tableau22" ref="A5:L12" headerRowDxfId="55" dataDxfId="54" totalsRowDxfId="53">
  <sortState xmlns:xlrd2="http://schemas.microsoft.com/office/spreadsheetml/2017/richdata2" ref="A5:L21">
    <sortCondition ref="F4:F21"/>
  </sortState>
  <tableColumns count="12">
    <tableColumn id="1" xr3:uid="{00000000-0010-0000-0000-000001000000}" name="Nom" dataDxfId="52" totalsRowDxfId="51"/>
    <tableColumn id="2" xr3:uid="{00000000-0010-0000-0000-000002000000}" name="Prénom" dataDxfId="50" totalsRowDxfId="49"/>
    <tableColumn id="10" xr3:uid="{00000000-0010-0000-0000-00000A000000}" name="Formation" dataDxfId="48" totalsRowDxfId="47"/>
    <tableColumn id="3" xr3:uid="{00000000-0010-0000-0000-000003000000}" name="Fonction" dataDxfId="46" totalsRowDxfId="45"/>
    <tableColumn id="11" xr3:uid="{00000000-0010-0000-0000-00000B000000}" name="Date début _x000a_contrat" dataDxfId="44" totalsRowDxfId="43"/>
    <tableColumn id="4" xr3:uid="{00000000-0010-0000-0000-000004000000}" name="Date _x000a_naissance" dataDxfId="42" totalsRowDxfId="41"/>
    <tableColumn id="5" xr3:uid="{00000000-0010-0000-0000-000005000000}" name="Taux d'activité_x000a_personnel formé" totalsRowFunction="sum" dataDxfId="40" totalsRowDxfId="39"/>
    <tableColumn id="6" xr3:uid="{00000000-0010-0000-0000-000006000000}" name="Date certificat_x000a_médical" dataDxfId="38" totalsRowDxfId="37"/>
    <tableColumn id="7" xr3:uid="{00000000-0010-0000-0000-000007000000}" name="Date casier_x000a_judiciaire ordinaire" dataDxfId="36" totalsRowDxfId="35"/>
    <tableColumn id="12" xr3:uid="{D647121C-617A-4581-9058-88883C1616E2}" name="Date casier judiciaire spécial" dataDxfId="34" totalsRowDxfId="33"/>
    <tableColumn id="8" xr3:uid="{00000000-0010-0000-0000-000008000000}" name="Date form._x000a_1er secours" dataDxfId="32" totalsRowDxfId="31"/>
    <tableColumn id="9" xr3:uid="{00000000-0010-0000-0000-000009000000}" name="Observations SEJ_x000a_(laissez vide svp)" dataDxfId="30" totalsRowDxfId="2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fr.ch/sej/files/pdf92/directives-sur-les-structures-daccueil-prescolaires-fr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caroline.zbinden@fr.ch%20-%20026/305.15.30" TargetMode="External"/><Relationship Id="rId2" Type="http://schemas.openxmlformats.org/officeDocument/2006/relationships/hyperlink" Target="mailto:eric.odin@fr.ch%20-%20026/305.15.30" TargetMode="External"/><Relationship Id="rId1" Type="http://schemas.openxmlformats.org/officeDocument/2006/relationships/hyperlink" Target="mailto:bertrand.cuany@fr.ch%20-%20026/305.15.30" TargetMode="External"/><Relationship Id="rId5" Type="http://schemas.openxmlformats.org/officeDocument/2006/relationships/hyperlink" Target="mailto:marijana.tomic-martini@fr.ch%20/%20026/305.15.30" TargetMode="External"/><Relationship Id="rId4" Type="http://schemas.openxmlformats.org/officeDocument/2006/relationships/hyperlink" Target="mailto:christine.k&#252;nzli@fr.ch%20-%20026/305.15.3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28"/>
  <sheetViews>
    <sheetView tabSelected="1" zoomScale="130" zoomScaleNormal="130" zoomScalePageLayoutView="130" workbookViewId="0">
      <selection activeCell="C8" sqref="C8"/>
    </sheetView>
  </sheetViews>
  <sheetFormatPr baseColWidth="10" defaultColWidth="0" defaultRowHeight="15" zeroHeight="1" x14ac:dyDescent="0.25"/>
  <cols>
    <col min="1" max="1" width="2.5703125" style="1" customWidth="1"/>
    <col min="2" max="2" width="9.5703125" style="1" customWidth="1"/>
    <col min="3" max="3" width="23.42578125" style="1" customWidth="1"/>
    <col min="4" max="6" width="11.42578125" style="1" customWidth="1"/>
    <col min="7" max="7" width="12" style="1" customWidth="1"/>
    <col min="8" max="8" width="0.5703125" style="1" customWidth="1"/>
    <col min="9" max="11" width="11.42578125" style="1" customWidth="1"/>
    <col min="12" max="12" width="9.140625" style="1" customWidth="1"/>
    <col min="13" max="13" width="2.5703125" style="1" customWidth="1"/>
    <col min="14" max="14" width="4.42578125" style="143" customWidth="1"/>
    <col min="15" max="15" width="1.5703125" style="1" customWidth="1"/>
    <col min="16" max="16384" width="11.42578125" style="1" hidden="1"/>
  </cols>
  <sheetData>
    <row r="1" spans="2:14" ht="6" customHeight="1" x14ac:dyDescent="0.25"/>
    <row r="2" spans="2:14" ht="84" customHeight="1" x14ac:dyDescent="0.25">
      <c r="B2" s="93"/>
      <c r="G2" s="283" t="s">
        <v>173</v>
      </c>
      <c r="H2" s="283"/>
      <c r="I2" s="284"/>
      <c r="J2" s="284"/>
    </row>
    <row r="3" spans="2:14" ht="18.75" customHeight="1" x14ac:dyDescent="0.25">
      <c r="B3" s="93"/>
      <c r="G3" s="91"/>
      <c r="H3" s="91"/>
      <c r="I3" s="94"/>
      <c r="J3" s="94"/>
    </row>
    <row r="4" spans="2:14" s="95" customFormat="1" ht="21.75" customHeight="1" x14ac:dyDescent="0.3">
      <c r="B4" s="218" t="s">
        <v>145</v>
      </c>
      <c r="C4" s="97"/>
      <c r="D4" s="97"/>
      <c r="G4" s="92"/>
      <c r="H4" s="92"/>
      <c r="I4" s="98"/>
      <c r="J4" s="98"/>
      <c r="M4" s="299" t="s">
        <v>100</v>
      </c>
      <c r="N4" s="297" t="s">
        <v>89</v>
      </c>
    </row>
    <row r="5" spans="2:14" s="95" customFormat="1" ht="7.5" customHeight="1" x14ac:dyDescent="0.3">
      <c r="B5" s="96"/>
      <c r="C5" s="97"/>
      <c r="D5" s="97"/>
      <c r="G5" s="92"/>
      <c r="H5" s="92"/>
      <c r="I5" s="98"/>
      <c r="J5" s="98"/>
      <c r="M5" s="300"/>
      <c r="N5" s="297"/>
    </row>
    <row r="6" spans="2:14" s="95" customFormat="1" ht="15" customHeight="1" x14ac:dyDescent="0.25">
      <c r="B6" s="219" t="s">
        <v>91</v>
      </c>
      <c r="C6" s="97"/>
      <c r="D6" s="97"/>
      <c r="G6" s="92"/>
      <c r="H6" s="92"/>
      <c r="I6" s="98"/>
      <c r="J6" s="98"/>
      <c r="M6" s="300"/>
      <c r="N6" s="297"/>
    </row>
    <row r="7" spans="2:14" s="95" customFormat="1" ht="8.25" customHeight="1" thickBot="1" x14ac:dyDescent="0.25">
      <c r="B7" s="100"/>
      <c r="F7" s="99"/>
      <c r="G7" s="92"/>
      <c r="H7" s="92"/>
      <c r="I7" s="98"/>
      <c r="J7" s="98"/>
      <c r="M7" s="300"/>
      <c r="N7" s="298"/>
    </row>
    <row r="8" spans="2:14" s="95" customFormat="1" ht="17.25" customHeight="1" x14ac:dyDescent="0.2">
      <c r="B8" s="133" t="s">
        <v>88</v>
      </c>
      <c r="C8" s="134"/>
      <c r="D8" s="101"/>
      <c r="E8" s="101"/>
      <c r="F8" s="289" t="s">
        <v>146</v>
      </c>
      <c r="G8" s="290"/>
      <c r="H8" s="291"/>
      <c r="I8" s="135"/>
      <c r="J8" s="98"/>
      <c r="M8" s="300"/>
      <c r="N8" s="301">
        <f>C9</f>
        <v>0</v>
      </c>
    </row>
    <row r="9" spans="2:14" s="95" customFormat="1" ht="24.75" customHeight="1" thickBot="1" x14ac:dyDescent="0.3">
      <c r="B9" s="132" t="s">
        <v>89</v>
      </c>
      <c r="C9" s="138"/>
      <c r="D9" s="137"/>
      <c r="E9" s="102"/>
      <c r="F9" s="292" t="s">
        <v>87</v>
      </c>
      <c r="G9" s="293"/>
      <c r="H9" s="294"/>
      <c r="I9" s="136"/>
      <c r="J9" s="98"/>
      <c r="M9" s="300"/>
      <c r="N9" s="297"/>
    </row>
    <row r="10" spans="2:14" s="95" customFormat="1" ht="15" customHeight="1" x14ac:dyDescent="0.2">
      <c r="B10" s="100"/>
      <c r="G10" s="92"/>
      <c r="H10" s="92"/>
      <c r="I10" s="98"/>
      <c r="J10" s="98"/>
      <c r="M10" s="300"/>
      <c r="N10" s="297"/>
    </row>
    <row r="11" spans="2:14" x14ac:dyDescent="0.25">
      <c r="B11" s="287" t="s">
        <v>90</v>
      </c>
      <c r="C11" s="288"/>
      <c r="D11" s="288"/>
      <c r="E11" s="288"/>
      <c r="M11" s="300"/>
      <c r="N11" s="297"/>
    </row>
    <row r="12" spans="2:14" ht="29.25" customHeight="1" x14ac:dyDescent="0.25">
      <c r="B12" s="285" t="s">
        <v>67</v>
      </c>
      <c r="C12" s="303" t="s">
        <v>79</v>
      </c>
      <c r="D12" s="310" t="s">
        <v>147</v>
      </c>
      <c r="E12" s="311"/>
      <c r="F12" s="312"/>
      <c r="G12" s="285" t="s">
        <v>148</v>
      </c>
      <c r="H12" s="103"/>
      <c r="I12" s="304" t="s">
        <v>171</v>
      </c>
      <c r="J12" s="305"/>
      <c r="K12" s="306"/>
      <c r="M12" s="300"/>
      <c r="N12" s="297"/>
    </row>
    <row r="13" spans="2:14" ht="22.5" customHeight="1" x14ac:dyDescent="0.25">
      <c r="B13" s="302"/>
      <c r="C13" s="302"/>
      <c r="D13" s="104" t="s">
        <v>57</v>
      </c>
      <c r="E13" s="104" t="s">
        <v>58</v>
      </c>
      <c r="F13" s="104" t="s">
        <v>59</v>
      </c>
      <c r="G13" s="286"/>
      <c r="H13" s="105"/>
      <c r="I13" s="307"/>
      <c r="J13" s="308"/>
      <c r="K13" s="309"/>
      <c r="M13" s="300"/>
      <c r="N13" s="298"/>
    </row>
    <row r="14" spans="2:14" ht="36" x14ac:dyDescent="0.25">
      <c r="B14" s="106"/>
      <c r="C14" s="107"/>
      <c r="D14" s="107"/>
      <c r="E14" s="107"/>
      <c r="F14" s="107"/>
      <c r="G14" s="107"/>
      <c r="H14" s="108"/>
      <c r="I14" s="269" t="s">
        <v>167</v>
      </c>
      <c r="J14" s="269" t="s">
        <v>168</v>
      </c>
      <c r="K14" s="269" t="s">
        <v>166</v>
      </c>
      <c r="M14" s="295">
        <f>C8</f>
        <v>0</v>
      </c>
      <c r="N14" s="298"/>
    </row>
    <row r="15" spans="2:14" x14ac:dyDescent="0.25">
      <c r="B15" s="109">
        <v>1</v>
      </c>
      <c r="C15" s="30"/>
      <c r="D15" s="64"/>
      <c r="E15" s="64"/>
      <c r="F15" s="64"/>
      <c r="G15" s="104">
        <f>SUM(D15:F15)</f>
        <v>0</v>
      </c>
      <c r="H15" s="110"/>
      <c r="I15" s="111">
        <f>('3.a Calculateur'!$E$18/$D$24*D15+'3.a Calculateur'!$E$19/$E$24*E15+'3.a Calculateur'!$E$20/$F$24*F15)*100</f>
        <v>0</v>
      </c>
      <c r="J15" s="111">
        <f>('3.a Calculateur'!$F$18/$D$24*D15+'3.a Calculateur'!$F$19/$E$24*E15+'3.a Calculateur'!$F$20/$F$24*F15)*100</f>
        <v>0</v>
      </c>
      <c r="K15" s="112"/>
      <c r="M15" s="296"/>
      <c r="N15" s="298"/>
    </row>
    <row r="16" spans="2:14" x14ac:dyDescent="0.25">
      <c r="B16" s="113">
        <v>2</v>
      </c>
      <c r="C16" s="30"/>
      <c r="D16" s="64"/>
      <c r="E16" s="64"/>
      <c r="F16" s="64"/>
      <c r="G16" s="104">
        <f t="shared" ref="G16:G22" si="0">SUM(D16:F16)</f>
        <v>0</v>
      </c>
      <c r="H16" s="110"/>
      <c r="I16" s="111">
        <f>('3.a Calculateur'!$E$18/$D$24*D16+'3.a Calculateur'!$E$19/$E$24*E16+'3.a Calculateur'!$E$20/$F$24*F16)*100</f>
        <v>0</v>
      </c>
      <c r="J16" s="111">
        <f>('3.a Calculateur'!$F$18/$D$24*D16+'3.a Calculateur'!$F$19/$E$24*E16+'3.a Calculateur'!$F$20/$F$24*F16)*100</f>
        <v>0</v>
      </c>
      <c r="K16" s="112"/>
      <c r="M16" s="296"/>
      <c r="N16" s="298"/>
    </row>
    <row r="17" spans="2:14" x14ac:dyDescent="0.25">
      <c r="B17" s="114">
        <v>3</v>
      </c>
      <c r="C17" s="30"/>
      <c r="D17" s="64"/>
      <c r="E17" s="64"/>
      <c r="F17" s="64"/>
      <c r="G17" s="104">
        <f t="shared" si="0"/>
        <v>0</v>
      </c>
      <c r="H17" s="110"/>
      <c r="I17" s="111">
        <f>('3.a Calculateur'!$E$18/$D$24*D17+'3.a Calculateur'!$E$19/$E$24*E17+'3.a Calculateur'!$E$20/$F$24*F17)*100</f>
        <v>0</v>
      </c>
      <c r="J17" s="111">
        <f>('3.a Calculateur'!$F$18/$D$24*D17+'3.a Calculateur'!$F$19/$E$24*E17+'3.a Calculateur'!$F$20/$F$24*F17)*100</f>
        <v>0</v>
      </c>
      <c r="K17" s="112"/>
      <c r="M17" s="296"/>
      <c r="N17" s="298"/>
    </row>
    <row r="18" spans="2:14" x14ac:dyDescent="0.25">
      <c r="B18" s="115">
        <v>4</v>
      </c>
      <c r="C18" s="30"/>
      <c r="D18" s="64"/>
      <c r="E18" s="64"/>
      <c r="F18" s="64"/>
      <c r="G18" s="104">
        <f t="shared" si="0"/>
        <v>0</v>
      </c>
      <c r="H18" s="110"/>
      <c r="I18" s="111">
        <f>('3.a Calculateur'!$E$18/$D$24*D18+'3.a Calculateur'!$E$19/$E$24*E18+'3.a Calculateur'!$E$20/$F$24*F18)*100</f>
        <v>0</v>
      </c>
      <c r="J18" s="111">
        <f>('3.a Calculateur'!$F$18/$D$24*D18+'3.a Calculateur'!$F$19/$E$24*E18+'3.a Calculateur'!$F$20/$F$24*F18)*100</f>
        <v>0</v>
      </c>
      <c r="K18" s="112"/>
      <c r="M18" s="296"/>
      <c r="N18" s="298"/>
    </row>
    <row r="19" spans="2:14" x14ac:dyDescent="0.25">
      <c r="B19" s="116">
        <v>5</v>
      </c>
      <c r="C19" s="30"/>
      <c r="D19" s="64"/>
      <c r="E19" s="64"/>
      <c r="F19" s="64"/>
      <c r="G19" s="104">
        <f t="shared" si="0"/>
        <v>0</v>
      </c>
      <c r="H19" s="110"/>
      <c r="I19" s="111">
        <f>('3.a Calculateur'!$E$18/$D$24*D19+'3.a Calculateur'!$E$19/$E$24*E19+'3.a Calculateur'!$E$20/$F$24*F19)*100</f>
        <v>0</v>
      </c>
      <c r="J19" s="111">
        <f>('3.a Calculateur'!$F$18/$D$24*D19+'3.a Calculateur'!$F$19/$E$24*E19+'3.a Calculateur'!$F$20/$F$24*F19)*100</f>
        <v>0</v>
      </c>
      <c r="K19" s="112"/>
      <c r="N19" s="298"/>
    </row>
    <row r="20" spans="2:14" x14ac:dyDescent="0.25">
      <c r="B20" s="117">
        <v>6</v>
      </c>
      <c r="C20" s="30"/>
      <c r="D20" s="64"/>
      <c r="E20" s="64"/>
      <c r="F20" s="64"/>
      <c r="G20" s="104">
        <f t="shared" si="0"/>
        <v>0</v>
      </c>
      <c r="H20" s="110"/>
      <c r="I20" s="111">
        <f>('3.a Calculateur'!$E$18/$D$24*D20+'3.a Calculateur'!$E$19/$E$24*E20+'3.a Calculateur'!$E$20/$F$24*F20)*100</f>
        <v>0</v>
      </c>
      <c r="J20" s="111">
        <f>('3.a Calculateur'!$F$18/$D$24*D20+'3.a Calculateur'!$F$19/$E$24*E20+'3.a Calculateur'!$F$20/$F$24*F20)*100</f>
        <v>0</v>
      </c>
      <c r="K20" s="112"/>
      <c r="N20" s="298"/>
    </row>
    <row r="21" spans="2:14" x14ac:dyDescent="0.25">
      <c r="B21" s="118">
        <v>7</v>
      </c>
      <c r="C21" s="30"/>
      <c r="D21" s="64"/>
      <c r="E21" s="64"/>
      <c r="F21" s="64"/>
      <c r="G21" s="104">
        <f t="shared" si="0"/>
        <v>0</v>
      </c>
      <c r="H21" s="110"/>
      <c r="I21" s="111">
        <f>('3.a Calculateur'!$E$18/$D$24*D21+'3.a Calculateur'!$E$19/$E$24*E21+'3.a Calculateur'!$E$20/$F$24*F21)*100</f>
        <v>0</v>
      </c>
      <c r="J21" s="111">
        <f>('3.a Calculateur'!$F$18/$D$24*D21+'3.a Calculateur'!$F$19/$E$24*E21+'3.a Calculateur'!$F$20/$F$24*F21)*100</f>
        <v>0</v>
      </c>
      <c r="K21" s="112"/>
      <c r="N21" s="298"/>
    </row>
    <row r="22" spans="2:14" x14ac:dyDescent="0.25">
      <c r="B22" s="119">
        <v>8</v>
      </c>
      <c r="C22" s="30"/>
      <c r="D22" s="64"/>
      <c r="E22" s="64"/>
      <c r="F22" s="64"/>
      <c r="G22" s="104">
        <f t="shared" si="0"/>
        <v>0</v>
      </c>
      <c r="H22" s="110"/>
      <c r="I22" s="120">
        <f>('3.a Calculateur'!$E$18/$D$24*D22+'3.a Calculateur'!$E$19/$E$24*E22+'3.a Calculateur'!$E$20/$F$24*F22)*100</f>
        <v>0</v>
      </c>
      <c r="J22" s="120">
        <f>('3.a Calculateur'!$F$18/$D$24*D22+'3.a Calculateur'!$F$19/$E$24*E22+'3.a Calculateur'!$F$20/$F$24*F22)*100</f>
        <v>0</v>
      </c>
      <c r="K22" s="112"/>
      <c r="N22" s="298"/>
    </row>
    <row r="23" spans="2:14" ht="15.75" thickBot="1" x14ac:dyDescent="0.3">
      <c r="B23" s="121"/>
      <c r="C23" s="122" t="s">
        <v>60</v>
      </c>
      <c r="D23" s="123">
        <f>SUM(D15:D22)</f>
        <v>0</v>
      </c>
      <c r="E23" s="123">
        <f t="shared" ref="E23:F23" si="1">SUM(E15:E22)</f>
        <v>0</v>
      </c>
      <c r="F23" s="123">
        <f t="shared" si="1"/>
        <v>0</v>
      </c>
      <c r="G23" s="123">
        <f>SUM(G15:G22)</f>
        <v>0</v>
      </c>
      <c r="H23" s="110"/>
      <c r="I23" s="124">
        <f>SUM(I15:I22)</f>
        <v>0</v>
      </c>
      <c r="J23" s="124">
        <f>SUM(J15:J22)</f>
        <v>0</v>
      </c>
      <c r="K23" s="125">
        <f>'3.a Calculateur'!J21*100</f>
        <v>0</v>
      </c>
      <c r="N23" s="298"/>
    </row>
    <row r="24" spans="2:14" ht="15.75" hidden="1" thickTop="1" x14ac:dyDescent="0.25">
      <c r="B24" s="126"/>
      <c r="C24" s="127" t="s">
        <v>60</v>
      </c>
      <c r="D24" s="128">
        <f>IF(SUM(D15:D22)=0,1,SUM(D15:D22))</f>
        <v>1</v>
      </c>
      <c r="E24" s="128">
        <f>IF(SUM(E15:E22)=0,1,SUM(E15:E22))</f>
        <v>1</v>
      </c>
      <c r="F24" s="128">
        <f>IF(SUM(F15:F22)=0,1,SUM(F15:F22))</f>
        <v>1</v>
      </c>
      <c r="G24" s="128"/>
      <c r="H24" s="126"/>
      <c r="I24" s="129"/>
      <c r="J24" s="129"/>
      <c r="K24" s="129"/>
    </row>
    <row r="25" spans="2:14" ht="16.5" thickTop="1" thickBot="1" x14ac:dyDescent="0.3"/>
    <row r="26" spans="2:14" x14ac:dyDescent="0.25">
      <c r="B26" s="280" t="s">
        <v>66</v>
      </c>
      <c r="C26" s="281"/>
      <c r="D26" s="281"/>
      <c r="E26" s="281"/>
      <c r="F26" s="281"/>
      <c r="G26" s="282"/>
    </row>
    <row r="27" spans="2:14" ht="33.75" customHeight="1" thickBot="1" x14ac:dyDescent="0.3">
      <c r="B27" s="277" t="s">
        <v>170</v>
      </c>
      <c r="C27" s="278"/>
      <c r="D27" s="278"/>
      <c r="E27" s="278"/>
      <c r="F27" s="278"/>
      <c r="G27" s="279"/>
    </row>
    <row r="28" spans="2:14" x14ac:dyDescent="0.25"/>
  </sheetData>
  <sheetProtection algorithmName="SHA-512" hashValue="eXw5oAAcbl7Xru/aF5neFty4U3WIgNepJ/drsH9N4q9jZtNKZ/z0JLu1X+U78UgIOgqIwSVoo3Ekm2/FhYDflw==" saltValue="acjJ/MmNXRxTYANrJ9ylgQ==" spinCount="100000" sheet="1" objects="1" scenarios="1"/>
  <mergeCells count="15">
    <mergeCell ref="M14:M18"/>
    <mergeCell ref="N4:N7"/>
    <mergeCell ref="M4:M13"/>
    <mergeCell ref="N8:N23"/>
    <mergeCell ref="B12:B13"/>
    <mergeCell ref="C12:C13"/>
    <mergeCell ref="I12:K13"/>
    <mergeCell ref="D12:F12"/>
    <mergeCell ref="B27:G27"/>
    <mergeCell ref="B26:G26"/>
    <mergeCell ref="G2:J2"/>
    <mergeCell ref="G12:G13"/>
    <mergeCell ref="B11:E11"/>
    <mergeCell ref="F8:H8"/>
    <mergeCell ref="F9:H9"/>
  </mergeCells>
  <dataValidations count="4">
    <dataValidation allowBlank="1" showInputMessage="1" showErrorMessage="1" prompt="Insérer la date" sqref="C8" xr:uid="{00000000-0002-0000-0000-000000000000}"/>
    <dataValidation allowBlank="1" showInputMessage="1" showErrorMessage="1" prompt="Introduire le nom de la crèche" sqref="C9:D9" xr:uid="{00000000-0002-0000-0000-000001000000}"/>
    <dataValidation allowBlank="1" showInputMessage="1" showErrorMessage="1" prompt="Insérez l'horaire journalier en caractère décimal_x000a_(11h30 = 11.50)" sqref="I8" xr:uid="{00000000-0002-0000-0000-000002000000}"/>
    <dataValidation allowBlank="1" showInputMessage="1" showErrorMessage="1" prompt="Insérez l'horaire de travail équivalent plein-temps en code décimal_x000a_(42h30 = 42.50)" sqref="I9" xr:uid="{00000000-0002-0000-0000-000003000000}"/>
  </dataValidations>
  <hyperlinks>
    <hyperlink ref="B15" location="'1.a Effectifs groupes (1-4)'!C2" tooltip="Accès infos groupe 1" display="'1.a Effectifs groupes (1-4)'!C2" xr:uid="{00000000-0004-0000-0000-000000000000}"/>
    <hyperlink ref="B16" location="'1.a Effectifs groupes (1-4)'!C19" tooltip="Accès infos groupe 2" display="'1.a Effectifs groupes (1-4)'!C19" xr:uid="{00000000-0004-0000-0000-000001000000}"/>
    <hyperlink ref="B17" location="'1.a Effectifs groupes (1-4)'!C36" tooltip="Accès infos groupe 3" display="'1.a Effectifs groupes (1-4)'!C36" xr:uid="{00000000-0004-0000-0000-000002000000}"/>
    <hyperlink ref="B18" location="'1.a Effectifs groupes (1-4)'!C53" tooltip="Accès infos groupe 4" display="'1.a Effectifs groupes (1-4)'!C53" xr:uid="{00000000-0004-0000-0000-000003000000}"/>
    <hyperlink ref="B19" location="'1.b Effectifs groupes (5-8)'!C2" tooltip="Accès infos groupe 5" display="'1.b Effectifs groupes (5-8)'!C2" xr:uid="{00000000-0004-0000-0000-000004000000}"/>
    <hyperlink ref="B20" location="'1.b Effectifs groupes (5-8)'!C19" tooltip="Accès infos groupe 6" display="'1.b Effectifs groupes (5-8)'!C19" xr:uid="{00000000-0004-0000-0000-000005000000}"/>
    <hyperlink ref="B21" location="'1.b Effectifs groupes (5-8)'!C36" tooltip="Accès infos groupe 7" display="'1.b Effectifs groupes (5-8)'!C36" xr:uid="{00000000-0004-0000-0000-000006000000}"/>
    <hyperlink ref="B22" location="'1.b Effectifs groupes (5-8)'!C53" tooltip="Accès infos groupe 8" display="'1.b Effectifs groupes (5-8)'!C53" xr:uid="{00000000-0004-0000-0000-000007000000}"/>
  </hyperlinks>
  <pageMargins left="0.70866141732283472" right="0.70866141732283472" top="0.35433070866141736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77"/>
  <sheetViews>
    <sheetView topLeftCell="A9" zoomScaleNormal="100" workbookViewId="0">
      <selection activeCell="G24" sqref="G24"/>
    </sheetView>
  </sheetViews>
  <sheetFormatPr baseColWidth="10" defaultColWidth="0" defaultRowHeight="15" zeroHeight="1" x14ac:dyDescent="0.25"/>
  <cols>
    <col min="1" max="1" width="1.5703125" customWidth="1"/>
    <col min="2" max="2" width="4.5703125" customWidth="1"/>
    <col min="3" max="3" width="17.42578125" customWidth="1"/>
    <col min="4" max="4" width="13.42578125" customWidth="1"/>
    <col min="5" max="5" width="10.140625" customWidth="1"/>
    <col min="6" max="6" width="14.5703125" customWidth="1"/>
    <col min="7" max="7" width="15.42578125" customWidth="1"/>
    <col min="8" max="10" width="11.42578125" customWidth="1"/>
    <col min="11" max="12" width="10.140625" style="25" customWidth="1"/>
    <col min="13" max="13" width="31.5703125" style="25" customWidth="1"/>
    <col min="14" max="14" width="10.140625" style="25" customWidth="1"/>
    <col min="15" max="15" width="26" customWidth="1"/>
    <col min="16" max="16" width="1.5703125" customWidth="1"/>
    <col min="17" max="16384" width="11.42578125" hidden="1"/>
  </cols>
  <sheetData>
    <row r="1" spans="2:14" ht="81.75" customHeight="1" x14ac:dyDescent="0.25">
      <c r="I1" s="313" t="s">
        <v>174</v>
      </c>
      <c r="J1" s="314"/>
      <c r="K1" s="314"/>
    </row>
    <row r="2" spans="2:14" s="1" customFormat="1" ht="15" customHeight="1" x14ac:dyDescent="0.25">
      <c r="B2" s="315" t="s">
        <v>92</v>
      </c>
      <c r="C2" s="53" t="s">
        <v>61</v>
      </c>
      <c r="D2" s="59">
        <f>'1. Répartition des groupes'!C15</f>
        <v>0</v>
      </c>
      <c r="E2" s="54"/>
      <c r="F2" s="131">
        <f>'1. Répartition des groupes'!C8</f>
        <v>0</v>
      </c>
      <c r="G2" s="139">
        <f>'1. Répartition des groupes'!C9</f>
        <v>0</v>
      </c>
      <c r="H2" s="130"/>
      <c r="I2" s="275" t="s">
        <v>104</v>
      </c>
      <c r="J2" s="276"/>
      <c r="K2" s="317" t="s">
        <v>102</v>
      </c>
      <c r="L2" s="318"/>
    </row>
    <row r="3" spans="2:14" s="1" customFormat="1" ht="26.25" x14ac:dyDescent="0.25">
      <c r="B3" s="316"/>
      <c r="C3" s="154" t="s">
        <v>56</v>
      </c>
      <c r="D3" s="154" t="s">
        <v>1</v>
      </c>
      <c r="E3" s="144" t="s">
        <v>47</v>
      </c>
      <c r="F3" s="153" t="s">
        <v>2</v>
      </c>
      <c r="G3" s="153" t="s">
        <v>3</v>
      </c>
      <c r="H3" s="144" t="s">
        <v>63</v>
      </c>
      <c r="I3" s="144" t="s">
        <v>106</v>
      </c>
      <c r="J3" s="144" t="s">
        <v>105</v>
      </c>
      <c r="K3" s="144" t="s">
        <v>103</v>
      </c>
      <c r="L3" s="144" t="s">
        <v>107</v>
      </c>
      <c r="M3" s="144" t="s">
        <v>101</v>
      </c>
    </row>
    <row r="4" spans="2:14" s="1" customFormat="1" x14ac:dyDescent="0.25">
      <c r="B4" s="316"/>
      <c r="C4" s="65"/>
      <c r="D4" s="65"/>
      <c r="E4" s="66"/>
      <c r="F4" s="65"/>
      <c r="G4" s="70"/>
      <c r="H4" s="65"/>
      <c r="I4" s="67"/>
      <c r="J4" s="67"/>
      <c r="K4" s="145"/>
      <c r="L4" s="145"/>
      <c r="M4" s="155"/>
    </row>
    <row r="5" spans="2:14" s="1" customFormat="1" x14ac:dyDescent="0.25">
      <c r="B5" s="316"/>
      <c r="C5" s="68"/>
      <c r="D5" s="68"/>
      <c r="E5" s="68"/>
      <c r="F5" s="68"/>
      <c r="G5" s="68"/>
      <c r="H5" s="68"/>
      <c r="I5" s="69"/>
      <c r="J5" s="69"/>
      <c r="K5" s="146"/>
      <c r="L5" s="146"/>
      <c r="M5" s="156"/>
    </row>
    <row r="6" spans="2:14" s="1" customFormat="1" x14ac:dyDescent="0.25">
      <c r="B6" s="316"/>
      <c r="C6" s="70"/>
      <c r="D6" s="70"/>
      <c r="E6" s="70"/>
      <c r="F6" s="70"/>
      <c r="G6" s="70"/>
      <c r="H6" s="70"/>
      <c r="I6" s="71"/>
      <c r="J6" s="71"/>
      <c r="K6" s="147"/>
      <c r="L6" s="148"/>
      <c r="M6" s="157"/>
    </row>
    <row r="7" spans="2:14" s="1" customFormat="1" x14ac:dyDescent="0.25">
      <c r="B7" s="316"/>
      <c r="C7" s="68"/>
      <c r="D7" s="68"/>
      <c r="E7" s="68"/>
      <c r="F7" s="68"/>
      <c r="G7" s="68"/>
      <c r="H7" s="68"/>
      <c r="I7" s="69"/>
      <c r="J7" s="69"/>
      <c r="K7" s="149"/>
      <c r="L7" s="149"/>
      <c r="M7" s="156"/>
    </row>
    <row r="8" spans="2:14" s="1" customFormat="1" x14ac:dyDescent="0.25">
      <c r="B8" s="316"/>
      <c r="C8" s="70"/>
      <c r="D8" s="70"/>
      <c r="E8" s="70"/>
      <c r="F8" s="70"/>
      <c r="G8" s="70"/>
      <c r="H8" s="70"/>
      <c r="I8" s="71"/>
      <c r="J8" s="71"/>
      <c r="K8" s="148"/>
      <c r="L8" s="148"/>
      <c r="M8" s="157"/>
    </row>
    <row r="9" spans="2:14" s="1" customFormat="1" x14ac:dyDescent="0.25">
      <c r="B9" s="316"/>
      <c r="C9" s="68"/>
      <c r="D9" s="68"/>
      <c r="E9" s="68"/>
      <c r="F9" s="68"/>
      <c r="G9" s="68"/>
      <c r="H9" s="68"/>
      <c r="I9" s="69"/>
      <c r="J9" s="69"/>
      <c r="K9" s="149"/>
      <c r="L9" s="149"/>
      <c r="M9" s="156"/>
    </row>
    <row r="10" spans="2:14" s="1" customFormat="1" x14ac:dyDescent="0.25">
      <c r="B10" s="316"/>
      <c r="C10" s="70"/>
      <c r="D10" s="70"/>
      <c r="E10" s="70"/>
      <c r="F10" s="70"/>
      <c r="G10" s="70"/>
      <c r="H10" s="70"/>
      <c r="I10" s="71"/>
      <c r="J10" s="71"/>
      <c r="K10" s="148"/>
      <c r="L10" s="148"/>
      <c r="M10" s="157"/>
    </row>
    <row r="11" spans="2:14" s="1" customFormat="1" x14ac:dyDescent="0.25">
      <c r="B11" s="316"/>
      <c r="C11" s="68"/>
      <c r="D11" s="68"/>
      <c r="E11" s="68"/>
      <c r="F11" s="68"/>
      <c r="G11" s="68"/>
      <c r="H11" s="68"/>
      <c r="I11" s="69"/>
      <c r="J11" s="69"/>
      <c r="K11" s="149"/>
      <c r="L11" s="149"/>
      <c r="M11" s="156"/>
    </row>
    <row r="12" spans="2:14" s="1" customFormat="1" x14ac:dyDescent="0.25">
      <c r="B12" s="316"/>
      <c r="C12" s="70"/>
      <c r="D12" s="70"/>
      <c r="E12" s="70"/>
      <c r="F12" s="70"/>
      <c r="G12" s="70"/>
      <c r="H12" s="70"/>
      <c r="I12" s="71"/>
      <c r="J12" s="71"/>
      <c r="K12" s="148"/>
      <c r="L12" s="148"/>
      <c r="M12" s="157"/>
    </row>
    <row r="13" spans="2:14" s="1" customFormat="1" x14ac:dyDescent="0.25">
      <c r="B13" s="316"/>
      <c r="C13" s="72"/>
      <c r="D13" s="72"/>
      <c r="E13" s="72"/>
      <c r="F13" s="72"/>
      <c r="G13" s="68"/>
      <c r="H13" s="72"/>
      <c r="I13" s="73"/>
      <c r="J13" s="73"/>
      <c r="K13" s="150"/>
      <c r="L13" s="150"/>
      <c r="M13" s="158"/>
    </row>
    <row r="14" spans="2:14" s="1" customFormat="1" ht="15.75" thickBot="1" x14ac:dyDescent="0.3">
      <c r="B14" s="316"/>
      <c r="C14" s="43"/>
      <c r="D14" s="43"/>
      <c r="E14" s="43"/>
      <c r="F14" s="43"/>
      <c r="G14" s="43"/>
      <c r="H14" s="43"/>
      <c r="I14" s="44">
        <f>SUM(I4:I13)</f>
        <v>0</v>
      </c>
      <c r="J14" s="44">
        <f>SUM(J4:J13)</f>
        <v>0</v>
      </c>
      <c r="K14" s="151"/>
      <c r="L14" s="151"/>
      <c r="M14" s="85"/>
    </row>
    <row r="15" spans="2:14" s="1" customFormat="1" ht="15.75" thickTop="1" x14ac:dyDescent="0.25">
      <c r="B15" s="316"/>
      <c r="C15" s="45"/>
      <c r="D15" s="45"/>
      <c r="E15" s="45"/>
      <c r="F15" s="45" t="s">
        <v>149</v>
      </c>
      <c r="G15" s="45"/>
      <c r="H15" s="45"/>
      <c r="I15" s="46">
        <f>'1. Répartition des groupes'!I15</f>
        <v>0</v>
      </c>
      <c r="J15" s="47"/>
      <c r="K15" s="152"/>
      <c r="L15" s="152"/>
      <c r="M15" s="152"/>
      <c r="N15" s="152"/>
    </row>
    <row r="16" spans="2:14" s="1" customFormat="1" x14ac:dyDescent="0.25">
      <c r="B16" s="316"/>
      <c r="C16" s="45"/>
      <c r="D16" s="45"/>
      <c r="E16" s="45"/>
      <c r="F16" s="45" t="s">
        <v>150</v>
      </c>
      <c r="G16" s="45"/>
      <c r="H16" s="45"/>
      <c r="I16" s="48"/>
      <c r="J16" s="49">
        <f>'1. Répartition des groupes'!J15</f>
        <v>0</v>
      </c>
      <c r="K16" s="152"/>
      <c r="L16" s="152"/>
      <c r="M16" s="152"/>
      <c r="N16" s="152"/>
    </row>
    <row r="17" spans="2:15" s="1" customFormat="1" ht="15.75" thickBot="1" x14ac:dyDescent="0.3">
      <c r="B17" s="316"/>
      <c r="C17" s="45"/>
      <c r="D17" s="45"/>
      <c r="E17" s="45"/>
      <c r="F17" s="45" t="s">
        <v>64</v>
      </c>
      <c r="G17" s="45"/>
      <c r="H17" s="45"/>
      <c r="I17" s="50">
        <f>I14-I15</f>
        <v>0</v>
      </c>
      <c r="J17" s="51">
        <f>J14-J16</f>
        <v>0</v>
      </c>
      <c r="K17" s="152"/>
      <c r="L17" s="152"/>
      <c r="M17" s="152"/>
      <c r="N17" s="152"/>
    </row>
    <row r="18" spans="2:15" s="1" customFormat="1" ht="15.75" thickTop="1" x14ac:dyDescent="0.25">
      <c r="B18" s="316"/>
      <c r="C18" s="45"/>
      <c r="D18" s="45"/>
      <c r="E18" s="45"/>
      <c r="F18" s="45"/>
      <c r="G18" s="45"/>
      <c r="H18" s="45"/>
      <c r="I18" s="52"/>
      <c r="J18" s="52"/>
      <c r="K18" s="152"/>
      <c r="L18" s="152"/>
      <c r="M18" s="152"/>
      <c r="N18" s="152"/>
    </row>
    <row r="19" spans="2:15" ht="15.75" x14ac:dyDescent="0.25">
      <c r="B19" s="316"/>
      <c r="C19" s="55" t="s">
        <v>62</v>
      </c>
      <c r="D19" s="59">
        <f>'1. Répartition des groupes'!C16</f>
        <v>0</v>
      </c>
      <c r="E19" s="54"/>
      <c r="F19" s="131">
        <f>'1. Répartition des groupes'!C8</f>
        <v>0</v>
      </c>
      <c r="G19" s="139">
        <f>'1. Répartition des groupes'!C9</f>
        <v>0</v>
      </c>
      <c r="H19" s="130"/>
      <c r="I19" s="317" t="s">
        <v>104</v>
      </c>
      <c r="J19" s="318"/>
      <c r="K19" s="317" t="s">
        <v>102</v>
      </c>
      <c r="L19" s="318"/>
      <c r="M19" s="152"/>
      <c r="N19" s="152"/>
      <c r="O19" s="152"/>
    </row>
    <row r="20" spans="2:15" ht="26.25" x14ac:dyDescent="0.25">
      <c r="B20" s="316"/>
      <c r="C20" s="42" t="s">
        <v>56</v>
      </c>
      <c r="D20" s="42" t="s">
        <v>1</v>
      </c>
      <c r="E20" s="144" t="s">
        <v>47</v>
      </c>
      <c r="F20" s="153" t="s">
        <v>2</v>
      </c>
      <c r="G20" s="153" t="s">
        <v>3</v>
      </c>
      <c r="H20" s="144" t="s">
        <v>63</v>
      </c>
      <c r="I20" s="144" t="s">
        <v>106</v>
      </c>
      <c r="J20" s="144" t="s">
        <v>105</v>
      </c>
      <c r="K20" s="144" t="s">
        <v>103</v>
      </c>
      <c r="L20" s="144" t="s">
        <v>107</v>
      </c>
      <c r="M20" s="144" t="s">
        <v>101</v>
      </c>
      <c r="N20"/>
    </row>
    <row r="21" spans="2:15" x14ac:dyDescent="0.25">
      <c r="B21" s="316"/>
      <c r="C21" s="65"/>
      <c r="D21" s="65"/>
      <c r="E21" s="66"/>
      <c r="F21" s="65"/>
      <c r="G21" s="70"/>
      <c r="H21" s="65"/>
      <c r="I21" s="67"/>
      <c r="J21" s="67"/>
      <c r="K21" s="145"/>
      <c r="L21" s="145"/>
      <c r="M21" s="155"/>
      <c r="N21"/>
    </row>
    <row r="22" spans="2:15" x14ac:dyDescent="0.25">
      <c r="B22" s="316"/>
      <c r="C22" s="68"/>
      <c r="D22" s="68"/>
      <c r="E22" s="68"/>
      <c r="F22" s="68"/>
      <c r="G22" s="68"/>
      <c r="H22" s="68"/>
      <c r="I22" s="69"/>
      <c r="J22" s="69"/>
      <c r="K22" s="146"/>
      <c r="L22" s="146"/>
      <c r="M22" s="156"/>
      <c r="N22"/>
    </row>
    <row r="23" spans="2:15" x14ac:dyDescent="0.25">
      <c r="B23" s="316"/>
      <c r="C23" s="70"/>
      <c r="D23" s="70"/>
      <c r="E23" s="70"/>
      <c r="F23" s="70"/>
      <c r="G23" s="70"/>
      <c r="H23" s="70"/>
      <c r="I23" s="71"/>
      <c r="J23" s="71"/>
      <c r="K23" s="147"/>
      <c r="L23" s="148"/>
      <c r="M23" s="157"/>
      <c r="N23"/>
    </row>
    <row r="24" spans="2:15" x14ac:dyDescent="0.25">
      <c r="B24" s="316"/>
      <c r="C24" s="68"/>
      <c r="D24" s="68"/>
      <c r="E24" s="68"/>
      <c r="F24" s="68"/>
      <c r="G24" s="68"/>
      <c r="H24" s="68"/>
      <c r="I24" s="69"/>
      <c r="J24" s="69"/>
      <c r="K24" s="149"/>
      <c r="L24" s="149"/>
      <c r="M24" s="156"/>
      <c r="N24"/>
    </row>
    <row r="25" spans="2:15" x14ac:dyDescent="0.25">
      <c r="B25" s="316"/>
      <c r="C25" s="70"/>
      <c r="D25" s="70"/>
      <c r="E25" s="70"/>
      <c r="F25" s="70"/>
      <c r="G25" s="70"/>
      <c r="H25" s="70"/>
      <c r="I25" s="71"/>
      <c r="J25" s="71"/>
      <c r="K25" s="148"/>
      <c r="L25" s="148"/>
      <c r="M25" s="157"/>
      <c r="N25"/>
    </row>
    <row r="26" spans="2:15" x14ac:dyDescent="0.25">
      <c r="B26" s="316"/>
      <c r="C26" s="68"/>
      <c r="D26" s="68"/>
      <c r="E26" s="68"/>
      <c r="F26" s="68"/>
      <c r="G26" s="68"/>
      <c r="H26" s="68"/>
      <c r="I26" s="69"/>
      <c r="J26" s="69"/>
      <c r="K26" s="149"/>
      <c r="L26" s="149"/>
      <c r="M26" s="156"/>
      <c r="N26"/>
    </row>
    <row r="27" spans="2:15" x14ac:dyDescent="0.25">
      <c r="B27" s="316"/>
      <c r="C27" s="70"/>
      <c r="D27" s="70"/>
      <c r="E27" s="70"/>
      <c r="F27" s="70"/>
      <c r="G27" s="70"/>
      <c r="H27" s="70"/>
      <c r="I27" s="71"/>
      <c r="J27" s="71"/>
      <c r="K27" s="148"/>
      <c r="L27" s="148"/>
      <c r="M27" s="157"/>
      <c r="N27"/>
    </row>
    <row r="28" spans="2:15" x14ac:dyDescent="0.25">
      <c r="B28" s="316"/>
      <c r="C28" s="68"/>
      <c r="D28" s="68"/>
      <c r="E28" s="68"/>
      <c r="F28" s="68"/>
      <c r="G28" s="68"/>
      <c r="H28" s="68"/>
      <c r="I28" s="69"/>
      <c r="J28" s="69"/>
      <c r="K28" s="149"/>
      <c r="L28" s="149"/>
      <c r="M28" s="156"/>
      <c r="N28"/>
    </row>
    <row r="29" spans="2:15" x14ac:dyDescent="0.25">
      <c r="B29" s="316"/>
      <c r="C29" s="70"/>
      <c r="D29" s="70"/>
      <c r="E29" s="70"/>
      <c r="F29" s="70"/>
      <c r="G29" s="70"/>
      <c r="H29" s="70"/>
      <c r="I29" s="71"/>
      <c r="J29" s="71"/>
      <c r="K29" s="148"/>
      <c r="L29" s="148"/>
      <c r="M29" s="157"/>
      <c r="N29"/>
    </row>
    <row r="30" spans="2:15" x14ac:dyDescent="0.25">
      <c r="B30" s="316"/>
      <c r="C30" s="72"/>
      <c r="D30" s="72"/>
      <c r="E30" s="72"/>
      <c r="F30" s="72"/>
      <c r="G30" s="68"/>
      <c r="H30" s="72"/>
      <c r="I30" s="73"/>
      <c r="J30" s="73"/>
      <c r="K30" s="150"/>
      <c r="L30" s="150"/>
      <c r="M30" s="158"/>
      <c r="N30"/>
    </row>
    <row r="31" spans="2:15" ht="15.75" thickBot="1" x14ac:dyDescent="0.3">
      <c r="B31" s="316"/>
      <c r="C31" s="43"/>
      <c r="D31" s="43"/>
      <c r="E31" s="43"/>
      <c r="F31" s="43"/>
      <c r="G31" s="43"/>
      <c r="H31" s="43"/>
      <c r="I31" s="44">
        <f>SUM(I21:I30)</f>
        <v>0</v>
      </c>
      <c r="J31" s="44">
        <f>SUM(J21:J30)</f>
        <v>0</v>
      </c>
      <c r="K31" s="151"/>
      <c r="L31" s="151"/>
      <c r="M31"/>
      <c r="N31"/>
    </row>
    <row r="32" spans="2:15" ht="15.75" thickTop="1" x14ac:dyDescent="0.25">
      <c r="C32" s="45"/>
      <c r="D32" s="45"/>
      <c r="E32" s="45"/>
      <c r="F32" s="45" t="s">
        <v>149</v>
      </c>
      <c r="G32" s="45"/>
      <c r="H32" s="45"/>
      <c r="I32" s="46">
        <f>'1. Répartition des groupes'!I16</f>
        <v>0</v>
      </c>
      <c r="J32" s="47"/>
      <c r="K32" s="152"/>
      <c r="L32" s="152"/>
      <c r="M32" s="152"/>
      <c r="N32" s="152"/>
    </row>
    <row r="33" spans="2:15" x14ac:dyDescent="0.25">
      <c r="C33" s="45"/>
      <c r="D33" s="45"/>
      <c r="E33" s="45"/>
      <c r="F33" s="45" t="s">
        <v>150</v>
      </c>
      <c r="G33" s="45"/>
      <c r="H33" s="45"/>
      <c r="I33" s="48"/>
      <c r="J33" s="49">
        <f>'1. Répartition des groupes'!J16</f>
        <v>0</v>
      </c>
      <c r="K33" s="152"/>
      <c r="L33" s="152"/>
      <c r="M33" s="152"/>
      <c r="N33" s="152"/>
    </row>
    <row r="34" spans="2:15" ht="15.75" thickBot="1" x14ac:dyDescent="0.3">
      <c r="C34" s="45"/>
      <c r="D34" s="45"/>
      <c r="E34" s="45"/>
      <c r="F34" s="45" t="s">
        <v>64</v>
      </c>
      <c r="G34" s="45"/>
      <c r="H34" s="45"/>
      <c r="I34" s="50">
        <f>I31-I32</f>
        <v>0</v>
      </c>
      <c r="J34" s="51">
        <f>J31-J33</f>
        <v>0</v>
      </c>
      <c r="K34" s="152"/>
      <c r="L34" s="152"/>
      <c r="M34" s="152"/>
      <c r="N34" s="152"/>
    </row>
    <row r="35" spans="2:15" ht="15.75" thickTop="1" x14ac:dyDescent="0.25">
      <c r="C35" s="45"/>
      <c r="D35" s="45"/>
      <c r="E35" s="45"/>
      <c r="F35" s="45"/>
      <c r="G35" s="45"/>
      <c r="H35" s="45"/>
      <c r="I35" s="52"/>
      <c r="J35" s="52"/>
      <c r="K35" s="152"/>
      <c r="L35" s="152"/>
      <c r="M35" s="152"/>
      <c r="N35" s="152"/>
    </row>
    <row r="36" spans="2:15" s="1" customFormat="1" ht="15.75" x14ac:dyDescent="0.25">
      <c r="B36" s="315" t="s">
        <v>95</v>
      </c>
      <c r="C36" s="56" t="s">
        <v>65</v>
      </c>
      <c r="D36" s="60">
        <f>'1. Répartition des groupes'!C17</f>
        <v>0</v>
      </c>
      <c r="E36" s="41"/>
      <c r="F36" s="131">
        <f>'1. Répartition des groupes'!C8</f>
        <v>0</v>
      </c>
      <c r="G36" s="139">
        <f>'1. Répartition des groupes'!C9</f>
        <v>0</v>
      </c>
      <c r="H36" s="130"/>
      <c r="I36" s="317" t="s">
        <v>104</v>
      </c>
      <c r="J36" s="318"/>
      <c r="K36" s="317" t="s">
        <v>102</v>
      </c>
      <c r="L36" s="318"/>
      <c r="M36" s="152"/>
      <c r="N36" s="152"/>
      <c r="O36" s="152"/>
    </row>
    <row r="37" spans="2:15" ht="26.25" x14ac:dyDescent="0.25">
      <c r="B37" s="316"/>
      <c r="C37" s="42" t="s">
        <v>56</v>
      </c>
      <c r="D37" s="42" t="s">
        <v>1</v>
      </c>
      <c r="E37" s="144" t="s">
        <v>47</v>
      </c>
      <c r="F37" s="153" t="s">
        <v>2</v>
      </c>
      <c r="G37" s="153" t="s">
        <v>3</v>
      </c>
      <c r="H37" s="144" t="s">
        <v>63</v>
      </c>
      <c r="I37" s="144" t="s">
        <v>106</v>
      </c>
      <c r="J37" s="144" t="s">
        <v>105</v>
      </c>
      <c r="K37" s="144" t="s">
        <v>103</v>
      </c>
      <c r="L37" s="144" t="s">
        <v>107</v>
      </c>
      <c r="M37" s="144" t="s">
        <v>101</v>
      </c>
      <c r="N37"/>
    </row>
    <row r="38" spans="2:15" x14ac:dyDescent="0.25">
      <c r="B38" s="316"/>
      <c r="C38" s="65"/>
      <c r="D38" s="65"/>
      <c r="E38" s="66"/>
      <c r="F38" s="65"/>
      <c r="G38" s="70"/>
      <c r="H38" s="65"/>
      <c r="I38" s="67"/>
      <c r="J38" s="67"/>
      <c r="K38" s="145"/>
      <c r="L38" s="145"/>
      <c r="M38" s="155"/>
      <c r="N38"/>
    </row>
    <row r="39" spans="2:15" x14ac:dyDescent="0.25">
      <c r="B39" s="316"/>
      <c r="C39" s="68"/>
      <c r="D39" s="68"/>
      <c r="E39" s="176"/>
      <c r="F39" s="68"/>
      <c r="G39" s="68"/>
      <c r="H39" s="68"/>
      <c r="I39" s="69"/>
      <c r="J39" s="69"/>
      <c r="K39" s="146"/>
      <c r="L39" s="146"/>
      <c r="M39" s="156"/>
      <c r="N39"/>
    </row>
    <row r="40" spans="2:15" x14ac:dyDescent="0.25">
      <c r="B40" s="316"/>
      <c r="C40" s="70"/>
      <c r="D40" s="70"/>
      <c r="E40" s="70"/>
      <c r="F40" s="70"/>
      <c r="G40" s="70"/>
      <c r="H40" s="70"/>
      <c r="I40" s="71"/>
      <c r="J40" s="71"/>
      <c r="K40" s="147"/>
      <c r="L40" s="148"/>
      <c r="M40" s="157"/>
      <c r="N40"/>
    </row>
    <row r="41" spans="2:15" x14ac:dyDescent="0.25">
      <c r="B41" s="316"/>
      <c r="C41" s="68"/>
      <c r="D41" s="68"/>
      <c r="E41" s="68"/>
      <c r="F41" s="68"/>
      <c r="G41" s="68"/>
      <c r="H41" s="68"/>
      <c r="I41" s="69"/>
      <c r="J41" s="69"/>
      <c r="K41" s="149"/>
      <c r="L41" s="149"/>
      <c r="M41" s="156"/>
      <c r="N41"/>
    </row>
    <row r="42" spans="2:15" x14ac:dyDescent="0.25">
      <c r="B42" s="316"/>
      <c r="C42" s="70"/>
      <c r="D42" s="70"/>
      <c r="E42" s="70"/>
      <c r="F42" s="70"/>
      <c r="G42" s="70"/>
      <c r="H42" s="70"/>
      <c r="I42" s="71"/>
      <c r="J42" s="71"/>
      <c r="K42" s="148"/>
      <c r="L42" s="148"/>
      <c r="M42" s="157"/>
      <c r="N42"/>
    </row>
    <row r="43" spans="2:15" x14ac:dyDescent="0.25">
      <c r="B43" s="316"/>
      <c r="C43" s="68"/>
      <c r="D43" s="68"/>
      <c r="E43" s="68"/>
      <c r="F43" s="68"/>
      <c r="G43" s="68"/>
      <c r="H43" s="68"/>
      <c r="I43" s="69"/>
      <c r="J43" s="69"/>
      <c r="K43" s="149"/>
      <c r="L43" s="149"/>
      <c r="M43" s="156"/>
      <c r="N43"/>
    </row>
    <row r="44" spans="2:15" x14ac:dyDescent="0.25">
      <c r="B44" s="316"/>
      <c r="C44" s="70"/>
      <c r="D44" s="70"/>
      <c r="E44" s="70"/>
      <c r="F44" s="70"/>
      <c r="G44" s="70"/>
      <c r="H44" s="70"/>
      <c r="I44" s="71"/>
      <c r="J44" s="71"/>
      <c r="K44" s="148"/>
      <c r="L44" s="148"/>
      <c r="M44" s="157"/>
      <c r="N44"/>
    </row>
    <row r="45" spans="2:15" x14ac:dyDescent="0.25">
      <c r="B45" s="316"/>
      <c r="C45" s="68"/>
      <c r="D45" s="68"/>
      <c r="E45" s="68"/>
      <c r="F45" s="68"/>
      <c r="G45" s="68"/>
      <c r="H45" s="68"/>
      <c r="I45" s="69"/>
      <c r="J45" s="69"/>
      <c r="K45" s="149"/>
      <c r="L45" s="149"/>
      <c r="M45" s="156"/>
      <c r="N45"/>
    </row>
    <row r="46" spans="2:15" x14ac:dyDescent="0.25">
      <c r="B46" s="316"/>
      <c r="C46" s="70"/>
      <c r="D46" s="70"/>
      <c r="E46" s="70"/>
      <c r="F46" s="70"/>
      <c r="G46" s="70"/>
      <c r="H46" s="70"/>
      <c r="I46" s="71"/>
      <c r="J46" s="71"/>
      <c r="K46" s="148"/>
      <c r="L46" s="148"/>
      <c r="M46" s="157"/>
      <c r="N46"/>
    </row>
    <row r="47" spans="2:15" x14ac:dyDescent="0.25">
      <c r="B47" s="316"/>
      <c r="C47" s="72"/>
      <c r="D47" s="72"/>
      <c r="E47" s="72"/>
      <c r="F47" s="72"/>
      <c r="G47" s="68"/>
      <c r="H47" s="72"/>
      <c r="I47" s="73"/>
      <c r="J47" s="73"/>
      <c r="K47" s="150"/>
      <c r="L47" s="150"/>
      <c r="M47" s="158"/>
      <c r="N47"/>
    </row>
    <row r="48" spans="2:15" ht="15.75" thickBot="1" x14ac:dyDescent="0.3">
      <c r="B48" s="316"/>
      <c r="C48" s="43"/>
      <c r="D48" s="43"/>
      <c r="E48" s="43"/>
      <c r="F48" s="43"/>
      <c r="G48" s="43"/>
      <c r="H48" s="43"/>
      <c r="I48" s="44">
        <f>SUM(I38:I47)</f>
        <v>0</v>
      </c>
      <c r="J48" s="44">
        <f>SUM(J38:J47)</f>
        <v>0</v>
      </c>
      <c r="K48" s="151"/>
      <c r="L48" s="151"/>
      <c r="M48"/>
      <c r="N48"/>
    </row>
    <row r="49" spans="2:15" ht="15.75" thickTop="1" x14ac:dyDescent="0.25">
      <c r="B49" s="316"/>
      <c r="C49" s="45"/>
      <c r="D49" s="45"/>
      <c r="E49" s="45"/>
      <c r="F49" s="45" t="s">
        <v>149</v>
      </c>
      <c r="G49" s="45"/>
      <c r="H49" s="45"/>
      <c r="I49" s="46">
        <f>'1. Répartition des groupes'!I17</f>
        <v>0</v>
      </c>
      <c r="J49" s="47"/>
      <c r="K49" s="152"/>
      <c r="L49" s="152"/>
      <c r="M49" s="152"/>
      <c r="N49" s="152"/>
    </row>
    <row r="50" spans="2:15" x14ac:dyDescent="0.25">
      <c r="B50" s="316"/>
      <c r="C50" s="45"/>
      <c r="D50" s="45"/>
      <c r="E50" s="45"/>
      <c r="F50" s="45" t="s">
        <v>150</v>
      </c>
      <c r="G50" s="45"/>
      <c r="H50" s="45"/>
      <c r="I50" s="48"/>
      <c r="J50" s="49">
        <f>'1. Répartition des groupes'!J17</f>
        <v>0</v>
      </c>
      <c r="K50" s="152"/>
      <c r="L50" s="152"/>
      <c r="M50" s="152"/>
      <c r="N50" s="152"/>
    </row>
    <row r="51" spans="2:15" ht="15.75" thickBot="1" x14ac:dyDescent="0.3">
      <c r="B51" s="316"/>
      <c r="C51" s="45"/>
      <c r="D51" s="45"/>
      <c r="E51" s="45"/>
      <c r="F51" s="45" t="s">
        <v>64</v>
      </c>
      <c r="G51" s="45"/>
      <c r="H51" s="45"/>
      <c r="I51" s="50">
        <f>I48-I49</f>
        <v>0</v>
      </c>
      <c r="J51" s="51">
        <f>J48-J50</f>
        <v>0</v>
      </c>
      <c r="K51" s="152"/>
      <c r="L51" s="152"/>
      <c r="M51" s="152"/>
      <c r="N51" s="152"/>
    </row>
    <row r="52" spans="2:15" ht="15.75" thickTop="1" x14ac:dyDescent="0.25">
      <c r="B52" s="316"/>
      <c r="C52" s="45"/>
      <c r="D52" s="45"/>
      <c r="E52" s="45"/>
      <c r="F52" s="45"/>
      <c r="G52" s="45"/>
      <c r="H52" s="45"/>
      <c r="I52" s="52"/>
      <c r="J52" s="52"/>
      <c r="K52" s="152"/>
      <c r="L52" s="152"/>
      <c r="M52" s="152"/>
      <c r="N52" s="152"/>
    </row>
    <row r="53" spans="2:15" s="57" customFormat="1" ht="15.75" x14ac:dyDescent="0.25">
      <c r="B53" s="316"/>
      <c r="C53" s="58" t="s">
        <v>68</v>
      </c>
      <c r="D53" s="59">
        <f>'1. Répartition des groupes'!C18</f>
        <v>0</v>
      </c>
      <c r="E53" s="54"/>
      <c r="F53" s="131">
        <f>'1. Répartition des groupes'!C8</f>
        <v>0</v>
      </c>
      <c r="G53" s="139">
        <f>'1. Répartition des groupes'!C9</f>
        <v>0</v>
      </c>
      <c r="H53" s="130"/>
      <c r="I53" s="317" t="s">
        <v>104</v>
      </c>
      <c r="J53" s="318"/>
      <c r="K53" s="317" t="s">
        <v>102</v>
      </c>
      <c r="L53" s="318"/>
      <c r="M53" s="152"/>
      <c r="N53" s="152"/>
      <c r="O53" s="152"/>
    </row>
    <row r="54" spans="2:15" ht="26.25" x14ac:dyDescent="0.25">
      <c r="B54" s="316"/>
      <c r="C54" s="42" t="s">
        <v>56</v>
      </c>
      <c r="D54" s="42" t="s">
        <v>1</v>
      </c>
      <c r="E54" s="144" t="s">
        <v>47</v>
      </c>
      <c r="F54" s="153" t="s">
        <v>2</v>
      </c>
      <c r="G54" s="153" t="s">
        <v>3</v>
      </c>
      <c r="H54" s="144" t="s">
        <v>63</v>
      </c>
      <c r="I54" s="144" t="s">
        <v>106</v>
      </c>
      <c r="J54" s="144" t="s">
        <v>105</v>
      </c>
      <c r="K54" s="144" t="s">
        <v>103</v>
      </c>
      <c r="L54" s="144" t="s">
        <v>107</v>
      </c>
      <c r="M54" s="144" t="s">
        <v>101</v>
      </c>
      <c r="N54"/>
    </row>
    <row r="55" spans="2:15" x14ac:dyDescent="0.25">
      <c r="B55" s="316"/>
      <c r="C55" s="65"/>
      <c r="D55" s="65"/>
      <c r="E55" s="66"/>
      <c r="F55" s="65"/>
      <c r="G55" s="70"/>
      <c r="H55" s="65"/>
      <c r="I55" s="67"/>
      <c r="J55" s="67"/>
      <c r="K55" s="145"/>
      <c r="L55" s="145"/>
      <c r="M55" s="155"/>
      <c r="N55"/>
    </row>
    <row r="56" spans="2:15" x14ac:dyDescent="0.25">
      <c r="B56" s="316"/>
      <c r="C56" s="68"/>
      <c r="D56" s="68"/>
      <c r="E56" s="68"/>
      <c r="F56" s="68"/>
      <c r="G56" s="68"/>
      <c r="H56" s="68"/>
      <c r="I56" s="69"/>
      <c r="J56" s="69"/>
      <c r="K56" s="146"/>
      <c r="L56" s="146"/>
      <c r="M56" s="156"/>
      <c r="N56"/>
    </row>
    <row r="57" spans="2:15" x14ac:dyDescent="0.25">
      <c r="B57" s="316"/>
      <c r="C57" s="70"/>
      <c r="D57" s="70"/>
      <c r="E57" s="70"/>
      <c r="F57" s="70"/>
      <c r="G57" s="70"/>
      <c r="H57" s="70"/>
      <c r="I57" s="71"/>
      <c r="J57" s="71"/>
      <c r="K57" s="147"/>
      <c r="L57" s="148"/>
      <c r="M57" s="157"/>
      <c r="N57"/>
    </row>
    <row r="58" spans="2:15" x14ac:dyDescent="0.25">
      <c r="B58" s="316"/>
      <c r="C58" s="68"/>
      <c r="D58" s="68"/>
      <c r="E58" s="68"/>
      <c r="F58" s="68"/>
      <c r="G58" s="68"/>
      <c r="H58" s="68"/>
      <c r="I58" s="69"/>
      <c r="J58" s="69"/>
      <c r="K58" s="149"/>
      <c r="L58" s="149"/>
      <c r="M58" s="156"/>
      <c r="N58"/>
    </row>
    <row r="59" spans="2:15" x14ac:dyDescent="0.25">
      <c r="B59" s="316"/>
      <c r="C59" s="70"/>
      <c r="D59" s="70"/>
      <c r="E59" s="70"/>
      <c r="F59" s="70"/>
      <c r="G59" s="70"/>
      <c r="H59" s="70"/>
      <c r="I59" s="71"/>
      <c r="J59" s="71"/>
      <c r="K59" s="148"/>
      <c r="L59" s="148"/>
      <c r="M59" s="157"/>
      <c r="N59"/>
    </row>
    <row r="60" spans="2:15" x14ac:dyDescent="0.25">
      <c r="B60" s="316"/>
      <c r="C60" s="68"/>
      <c r="D60" s="68"/>
      <c r="E60" s="68"/>
      <c r="F60" s="68"/>
      <c r="G60" s="68"/>
      <c r="H60" s="68"/>
      <c r="I60" s="69"/>
      <c r="J60" s="69"/>
      <c r="K60" s="149"/>
      <c r="L60" s="149"/>
      <c r="M60" s="156"/>
      <c r="N60"/>
    </row>
    <row r="61" spans="2:15" x14ac:dyDescent="0.25">
      <c r="B61" s="316"/>
      <c r="C61" s="70"/>
      <c r="D61" s="70"/>
      <c r="E61" s="70"/>
      <c r="F61" s="70"/>
      <c r="G61" s="70"/>
      <c r="H61" s="70"/>
      <c r="I61" s="71"/>
      <c r="J61" s="71"/>
      <c r="K61" s="148"/>
      <c r="L61" s="148"/>
      <c r="M61" s="157"/>
      <c r="N61"/>
    </row>
    <row r="62" spans="2:15" x14ac:dyDescent="0.25">
      <c r="B62" s="316"/>
      <c r="C62" s="68"/>
      <c r="D62" s="68"/>
      <c r="E62" s="68"/>
      <c r="F62" s="68"/>
      <c r="G62" s="68"/>
      <c r="H62" s="68"/>
      <c r="I62" s="69"/>
      <c r="J62" s="69"/>
      <c r="K62" s="149"/>
      <c r="L62" s="149"/>
      <c r="M62" s="156"/>
      <c r="N62"/>
    </row>
    <row r="63" spans="2:15" x14ac:dyDescent="0.25">
      <c r="B63" s="316"/>
      <c r="C63" s="70"/>
      <c r="D63" s="70"/>
      <c r="E63" s="70"/>
      <c r="F63" s="70"/>
      <c r="G63" s="70"/>
      <c r="H63" s="70"/>
      <c r="I63" s="71"/>
      <c r="J63" s="71"/>
      <c r="K63" s="148"/>
      <c r="L63" s="148"/>
      <c r="M63" s="157"/>
      <c r="N63"/>
    </row>
    <row r="64" spans="2:15" x14ac:dyDescent="0.25">
      <c r="B64" s="316"/>
      <c r="C64" s="72"/>
      <c r="D64" s="72"/>
      <c r="E64" s="72"/>
      <c r="F64" s="72"/>
      <c r="G64" s="68"/>
      <c r="H64" s="72"/>
      <c r="I64" s="73"/>
      <c r="J64" s="73"/>
      <c r="K64" s="150"/>
      <c r="L64" s="150"/>
      <c r="M64" s="158"/>
      <c r="N64"/>
    </row>
    <row r="65" spans="2:14" ht="15.75" thickBot="1" x14ac:dyDescent="0.3">
      <c r="B65" s="316"/>
      <c r="C65" s="43"/>
      <c r="D65" s="43"/>
      <c r="E65" s="43"/>
      <c r="F65" s="43"/>
      <c r="G65" s="43"/>
      <c r="H65" s="43"/>
      <c r="I65" s="44">
        <f>SUM(I55:I64)</f>
        <v>0</v>
      </c>
      <c r="J65" s="44">
        <f>SUM(J55:J64)</f>
        <v>0</v>
      </c>
      <c r="K65" s="151"/>
      <c r="L65" s="151"/>
      <c r="M65"/>
      <c r="N65"/>
    </row>
    <row r="66" spans="2:14" ht="15.75" thickTop="1" x14ac:dyDescent="0.25">
      <c r="C66" s="45"/>
      <c r="D66" s="45"/>
      <c r="E66" s="45"/>
      <c r="F66" s="45" t="s">
        <v>149</v>
      </c>
      <c r="G66" s="45"/>
      <c r="H66" s="45"/>
      <c r="I66" s="46">
        <f>'1. Répartition des groupes'!I18</f>
        <v>0</v>
      </c>
      <c r="J66" s="47"/>
      <c r="K66" s="152"/>
      <c r="L66" s="152"/>
      <c r="M66" s="152"/>
      <c r="N66" s="152"/>
    </row>
    <row r="67" spans="2:14" x14ac:dyDescent="0.25">
      <c r="C67" s="45"/>
      <c r="D67" s="45"/>
      <c r="E67" s="45"/>
      <c r="F67" s="45" t="s">
        <v>150</v>
      </c>
      <c r="G67" s="45"/>
      <c r="H67" s="45"/>
      <c r="I67" s="48"/>
      <c r="J67" s="49">
        <f>'1. Répartition des groupes'!J18</f>
        <v>0</v>
      </c>
      <c r="K67" s="152"/>
      <c r="L67" s="152"/>
      <c r="M67" s="152"/>
      <c r="N67" s="152"/>
    </row>
    <row r="68" spans="2:14" ht="15.75" thickBot="1" x14ac:dyDescent="0.3">
      <c r="C68" s="45"/>
      <c r="D68" s="45"/>
      <c r="E68" s="45"/>
      <c r="F68" s="45" t="s">
        <v>64</v>
      </c>
      <c r="G68" s="45"/>
      <c r="H68" s="45"/>
      <c r="I68" s="50">
        <f>I65-I66</f>
        <v>0</v>
      </c>
      <c r="J68" s="51">
        <f>J65-J67</f>
        <v>0</v>
      </c>
      <c r="K68" s="152"/>
      <c r="L68" s="152"/>
      <c r="M68" s="152"/>
      <c r="N68" s="152"/>
    </row>
    <row r="69" spans="2:14" ht="15.75" thickTop="1" x14ac:dyDescent="0.25"/>
    <row r="70" spans="2:14" x14ac:dyDescent="0.25"/>
    <row r="71" spans="2:14" x14ac:dyDescent="0.25"/>
    <row r="72" spans="2:14" x14ac:dyDescent="0.25"/>
    <row r="73" spans="2:14" x14ac:dyDescent="0.25"/>
    <row r="74" spans="2:14" x14ac:dyDescent="0.25"/>
    <row r="75" spans="2:14" x14ac:dyDescent="0.25"/>
    <row r="76" spans="2:14" x14ac:dyDescent="0.25"/>
    <row r="77" spans="2:14" x14ac:dyDescent="0.25"/>
  </sheetData>
  <mergeCells count="10">
    <mergeCell ref="I1:K1"/>
    <mergeCell ref="B2:B31"/>
    <mergeCell ref="B36:B65"/>
    <mergeCell ref="I19:J19"/>
    <mergeCell ref="I36:J36"/>
    <mergeCell ref="I53:J53"/>
    <mergeCell ref="K19:L19"/>
    <mergeCell ref="K53:L53"/>
    <mergeCell ref="K36:L36"/>
    <mergeCell ref="K2:L2"/>
  </mergeCells>
  <conditionalFormatting sqref="I17:J18 I34:J35">
    <cfRule type="cellIs" dxfId="28" priority="23" operator="lessThan">
      <formula>0</formula>
    </cfRule>
    <cfRule type="cellIs" dxfId="27" priority="24" operator="greaterThan">
      <formula>0</formula>
    </cfRule>
  </conditionalFormatting>
  <conditionalFormatting sqref="I51:J52">
    <cfRule type="cellIs" dxfId="26" priority="8" operator="lessThan">
      <formula>0</formula>
    </cfRule>
    <cfRule type="cellIs" dxfId="25" priority="9" operator="greaterThan">
      <formula>0</formula>
    </cfRule>
  </conditionalFormatting>
  <conditionalFormatting sqref="I68:J68">
    <cfRule type="cellIs" dxfId="24" priority="5" operator="lessThan">
      <formula>0</formula>
    </cfRule>
    <cfRule type="cellIs" dxfId="23" priority="6" operator="greaterThan">
      <formula>0</formula>
    </cfRule>
  </conditionalFormatting>
  <conditionalFormatting sqref="K4:L13 K21:L30 K38:L47 K55:L64">
    <cfRule type="expression" dxfId="22" priority="16">
      <formula>TODAY()&gt;=DATE(YEAR(K4)+5,MONTH(K4),DAY(K4))</formula>
    </cfRule>
  </conditionalFormatting>
  <dataValidations count="2">
    <dataValidation allowBlank="1" showInputMessage="1" showErrorMessage="1" promptTitle="Validité" prompt="Les dates antérieures à 5 ans à compter de la date du jour s'affichent en rouge. Les documents sont périmés et doivent être renouvellés. " sqref="K37:L37 K54:L54 K20:L20 K3:L3" xr:uid="{00000000-0002-0000-0100-000000000000}"/>
    <dataValidation type="list" allowBlank="1" showInputMessage="1" showErrorMessage="1" sqref="G4:G13 G21:G30 G38:G47 G55:G64" xr:uid="{26039933-D7ED-4492-BF27-E9AB6A41F864}">
      <formula1>Personnel_éducatif</formula1>
    </dataValidation>
  </dataValidations>
  <pageMargins left="0.70866141732283472" right="0.70866141732283472" top="0.35433070866141736" bottom="0.74803149606299213" header="0.31496062992125984" footer="0.31496062992125984"/>
  <pageSetup paperSize="9" scale="7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76"/>
  <sheetViews>
    <sheetView topLeftCell="A58" zoomScaleNormal="100" workbookViewId="0">
      <selection activeCell="M38" sqref="M38"/>
    </sheetView>
  </sheetViews>
  <sheetFormatPr baseColWidth="10" defaultColWidth="0" defaultRowHeight="15" zeroHeight="1" x14ac:dyDescent="0.25"/>
  <cols>
    <col min="1" max="1" width="1.5703125" customWidth="1"/>
    <col min="2" max="2" width="4.5703125" customWidth="1"/>
    <col min="3" max="3" width="17.42578125" customWidth="1"/>
    <col min="4" max="4" width="13.42578125" customWidth="1"/>
    <col min="5" max="5" width="10" customWidth="1"/>
    <col min="6" max="6" width="14.5703125" customWidth="1"/>
    <col min="7" max="7" width="15.42578125" customWidth="1"/>
    <col min="8" max="10" width="11.42578125" customWidth="1"/>
    <col min="11" max="12" width="10.140625" customWidth="1"/>
    <col min="13" max="13" width="31.5703125" customWidth="1"/>
    <col min="14" max="14" width="10.140625" customWidth="1"/>
    <col min="15" max="15" width="26" customWidth="1"/>
    <col min="16" max="16" width="1.5703125" customWidth="1"/>
    <col min="17" max="16384" width="11.42578125" hidden="1"/>
  </cols>
  <sheetData>
    <row r="1" spans="2:14" ht="81.75" customHeight="1" x14ac:dyDescent="0.25">
      <c r="I1" s="313" t="s">
        <v>173</v>
      </c>
      <c r="J1" s="314"/>
      <c r="K1" s="314"/>
    </row>
    <row r="2" spans="2:14" s="1" customFormat="1" ht="15" customHeight="1" x14ac:dyDescent="0.25">
      <c r="B2" s="315" t="s">
        <v>93</v>
      </c>
      <c r="C2" s="74" t="s">
        <v>70</v>
      </c>
      <c r="D2" s="59">
        <f>'1. Répartition des groupes'!C19</f>
        <v>0</v>
      </c>
      <c r="E2" s="54"/>
      <c r="F2" s="131">
        <f>'1. Répartition des groupes'!C8</f>
        <v>0</v>
      </c>
      <c r="G2" s="139">
        <f>'1. Répartition des groupes'!C9</f>
        <v>0</v>
      </c>
      <c r="H2" s="130"/>
      <c r="I2" s="275" t="s">
        <v>104</v>
      </c>
      <c r="J2" s="276"/>
      <c r="K2" s="317" t="s">
        <v>102</v>
      </c>
      <c r="L2" s="318"/>
    </row>
    <row r="3" spans="2:14" s="1" customFormat="1" ht="26.25" x14ac:dyDescent="0.25">
      <c r="B3" s="316"/>
      <c r="C3" s="42" t="s">
        <v>56</v>
      </c>
      <c r="D3" s="42" t="s">
        <v>1</v>
      </c>
      <c r="E3" s="144" t="s">
        <v>47</v>
      </c>
      <c r="F3" s="153" t="s">
        <v>2</v>
      </c>
      <c r="G3" s="153" t="s">
        <v>3</v>
      </c>
      <c r="H3" s="144" t="s">
        <v>63</v>
      </c>
      <c r="I3" s="144" t="s">
        <v>106</v>
      </c>
      <c r="J3" s="144" t="s">
        <v>105</v>
      </c>
      <c r="K3" s="144" t="s">
        <v>103</v>
      </c>
      <c r="L3" s="144" t="s">
        <v>107</v>
      </c>
      <c r="M3" s="144" t="s">
        <v>101</v>
      </c>
    </row>
    <row r="4" spans="2:14" s="1" customFormat="1" x14ac:dyDescent="0.25">
      <c r="B4" s="316"/>
      <c r="C4" s="65"/>
      <c r="D4" s="65"/>
      <c r="E4" s="66"/>
      <c r="F4" s="65"/>
      <c r="G4" s="70"/>
      <c r="H4" s="65"/>
      <c r="I4" s="67"/>
      <c r="J4" s="67"/>
      <c r="K4" s="145"/>
      <c r="L4" s="145"/>
      <c r="M4" s="155"/>
    </row>
    <row r="5" spans="2:14" s="1" customFormat="1" x14ac:dyDescent="0.25">
      <c r="B5" s="316"/>
      <c r="C5" s="68"/>
      <c r="D5" s="68"/>
      <c r="E5" s="68"/>
      <c r="F5" s="68"/>
      <c r="G5" s="68"/>
      <c r="H5" s="68"/>
      <c r="I5" s="69"/>
      <c r="J5" s="69"/>
      <c r="K5" s="146"/>
      <c r="L5" s="146"/>
      <c r="M5" s="156"/>
    </row>
    <row r="6" spans="2:14" s="1" customFormat="1" x14ac:dyDescent="0.25">
      <c r="B6" s="316"/>
      <c r="C6" s="70"/>
      <c r="D6" s="70"/>
      <c r="E6" s="70"/>
      <c r="F6" s="70"/>
      <c r="G6" s="70"/>
      <c r="H6" s="70"/>
      <c r="I6" s="71"/>
      <c r="J6" s="71"/>
      <c r="K6" s="147"/>
      <c r="L6" s="148"/>
      <c r="M6" s="157"/>
    </row>
    <row r="7" spans="2:14" s="1" customFormat="1" x14ac:dyDescent="0.25">
      <c r="B7" s="316"/>
      <c r="C7" s="68"/>
      <c r="D7" s="68"/>
      <c r="E7" s="68"/>
      <c r="F7" s="68"/>
      <c r="G7" s="68"/>
      <c r="H7" s="68"/>
      <c r="I7" s="69"/>
      <c r="J7" s="69"/>
      <c r="K7" s="149"/>
      <c r="L7" s="149"/>
      <c r="M7" s="156"/>
    </row>
    <row r="8" spans="2:14" s="1" customFormat="1" x14ac:dyDescent="0.25">
      <c r="B8" s="316"/>
      <c r="C8" s="70"/>
      <c r="D8" s="70"/>
      <c r="E8" s="70"/>
      <c r="F8" s="70"/>
      <c r="G8" s="70"/>
      <c r="H8" s="70"/>
      <c r="I8" s="71"/>
      <c r="J8" s="71"/>
      <c r="K8" s="148"/>
      <c r="L8" s="148"/>
      <c r="M8" s="157"/>
    </row>
    <row r="9" spans="2:14" s="1" customFormat="1" x14ac:dyDescent="0.25">
      <c r="B9" s="316"/>
      <c r="C9" s="68"/>
      <c r="D9" s="68"/>
      <c r="E9" s="68"/>
      <c r="F9" s="68"/>
      <c r="G9" s="68"/>
      <c r="H9" s="68"/>
      <c r="I9" s="69"/>
      <c r="J9" s="69"/>
      <c r="K9" s="149"/>
      <c r="L9" s="149"/>
      <c r="M9" s="156"/>
    </row>
    <row r="10" spans="2:14" s="1" customFormat="1" x14ac:dyDescent="0.25">
      <c r="B10" s="316"/>
      <c r="C10" s="70"/>
      <c r="D10" s="70"/>
      <c r="E10" s="70"/>
      <c r="F10" s="70"/>
      <c r="G10" s="70"/>
      <c r="H10" s="70"/>
      <c r="I10" s="71"/>
      <c r="J10" s="71"/>
      <c r="K10" s="148"/>
      <c r="L10" s="148"/>
      <c r="M10" s="157"/>
    </row>
    <row r="11" spans="2:14" s="1" customFormat="1" x14ac:dyDescent="0.25">
      <c r="B11" s="316"/>
      <c r="C11" s="68"/>
      <c r="D11" s="68"/>
      <c r="E11" s="68"/>
      <c r="F11" s="68"/>
      <c r="G11" s="68"/>
      <c r="H11" s="68"/>
      <c r="I11" s="69"/>
      <c r="J11" s="69"/>
      <c r="K11" s="149"/>
      <c r="L11" s="149"/>
      <c r="M11" s="156"/>
    </row>
    <row r="12" spans="2:14" s="1" customFormat="1" x14ac:dyDescent="0.25">
      <c r="B12" s="316"/>
      <c r="C12" s="70"/>
      <c r="D12" s="70"/>
      <c r="E12" s="70"/>
      <c r="F12" s="70"/>
      <c r="G12" s="70"/>
      <c r="H12" s="70"/>
      <c r="I12" s="71"/>
      <c r="J12" s="71"/>
      <c r="K12" s="148"/>
      <c r="L12" s="148"/>
      <c r="M12" s="157"/>
    </row>
    <row r="13" spans="2:14" s="1" customFormat="1" x14ac:dyDescent="0.25">
      <c r="B13" s="316"/>
      <c r="C13" s="72"/>
      <c r="D13" s="72"/>
      <c r="E13" s="72"/>
      <c r="F13" s="72"/>
      <c r="G13" s="68"/>
      <c r="H13" s="72"/>
      <c r="I13" s="73"/>
      <c r="J13" s="73"/>
      <c r="K13" s="150"/>
      <c r="L13" s="150"/>
      <c r="M13" s="158"/>
    </row>
    <row r="14" spans="2:14" s="1" customFormat="1" ht="15.75" thickBot="1" x14ac:dyDescent="0.3">
      <c r="B14" s="316"/>
      <c r="C14" s="43"/>
      <c r="D14" s="43"/>
      <c r="E14" s="43"/>
      <c r="F14" s="43"/>
      <c r="G14" s="43"/>
      <c r="H14" s="43"/>
      <c r="I14" s="44">
        <f>SUM(I4:I13)</f>
        <v>0</v>
      </c>
      <c r="J14" s="44">
        <f>SUM(J4:J13)</f>
        <v>0</v>
      </c>
      <c r="K14" s="43"/>
      <c r="L14" s="43"/>
    </row>
    <row r="15" spans="2:14" s="1" customFormat="1" ht="15.75" thickTop="1" x14ac:dyDescent="0.25">
      <c r="B15" s="316"/>
      <c r="C15" s="45"/>
      <c r="D15" s="45"/>
      <c r="E15" s="45"/>
      <c r="F15" s="45" t="s">
        <v>149</v>
      </c>
      <c r="G15" s="45"/>
      <c r="H15" s="45"/>
      <c r="I15" s="46">
        <f>'1. Répartition des groupes'!I19</f>
        <v>0</v>
      </c>
      <c r="J15" s="47"/>
      <c r="K15" s="45"/>
      <c r="L15" s="45"/>
      <c r="M15" s="45"/>
      <c r="N15" s="45"/>
    </row>
    <row r="16" spans="2:14" s="1" customFormat="1" x14ac:dyDescent="0.25">
      <c r="B16" s="316"/>
      <c r="C16" s="45"/>
      <c r="D16" s="45"/>
      <c r="E16" s="45"/>
      <c r="F16" s="45" t="s">
        <v>150</v>
      </c>
      <c r="G16" s="45"/>
      <c r="H16" s="45"/>
      <c r="I16" s="48"/>
      <c r="J16" s="49">
        <f>'1. Répartition des groupes'!J19</f>
        <v>0</v>
      </c>
      <c r="K16" s="45"/>
      <c r="L16" s="45"/>
      <c r="M16" s="45"/>
      <c r="N16" s="45"/>
    </row>
    <row r="17" spans="2:15" s="1" customFormat="1" ht="15.75" thickBot="1" x14ac:dyDescent="0.3">
      <c r="B17" s="316"/>
      <c r="C17" s="45"/>
      <c r="D17" s="45"/>
      <c r="E17" s="45"/>
      <c r="F17" s="45" t="s">
        <v>64</v>
      </c>
      <c r="G17" s="45"/>
      <c r="H17" s="45"/>
      <c r="I17" s="50">
        <f>I14-I15</f>
        <v>0</v>
      </c>
      <c r="J17" s="51">
        <f>J14-J16</f>
        <v>0</v>
      </c>
      <c r="K17" s="45"/>
      <c r="L17" s="45"/>
      <c r="M17" s="45"/>
      <c r="N17" s="45"/>
    </row>
    <row r="18" spans="2:15" s="1" customFormat="1" ht="15.75" thickTop="1" x14ac:dyDescent="0.25">
      <c r="B18" s="316"/>
      <c r="C18" s="45"/>
      <c r="D18" s="45"/>
      <c r="E18" s="45"/>
      <c r="F18" s="45"/>
      <c r="G18" s="45"/>
      <c r="H18" s="45"/>
      <c r="I18" s="52"/>
      <c r="J18" s="52"/>
      <c r="K18" s="45"/>
      <c r="L18" s="45"/>
      <c r="M18" s="45"/>
      <c r="N18" s="45"/>
    </row>
    <row r="19" spans="2:15" ht="15.75" x14ac:dyDescent="0.25">
      <c r="B19" s="316"/>
      <c r="C19" s="75" t="s">
        <v>71</v>
      </c>
      <c r="D19" s="59">
        <f>'1. Répartition des groupes'!C20</f>
        <v>0</v>
      </c>
      <c r="E19" s="54"/>
      <c r="F19" s="131">
        <f>'1. Répartition des groupes'!C8</f>
        <v>0</v>
      </c>
      <c r="G19" s="139">
        <f>'1. Répartition des groupes'!C9</f>
        <v>0</v>
      </c>
      <c r="H19" s="130"/>
      <c r="I19" s="317" t="s">
        <v>104</v>
      </c>
      <c r="J19" s="318"/>
      <c r="K19" s="317" t="s">
        <v>102</v>
      </c>
      <c r="L19" s="318"/>
      <c r="M19" s="45"/>
      <c r="N19" s="45"/>
      <c r="O19" s="45"/>
    </row>
    <row r="20" spans="2:15" ht="26.25" x14ac:dyDescent="0.25">
      <c r="B20" s="316"/>
      <c r="C20" s="42" t="s">
        <v>56</v>
      </c>
      <c r="D20" s="42" t="s">
        <v>1</v>
      </c>
      <c r="E20" s="144" t="s">
        <v>47</v>
      </c>
      <c r="F20" s="153" t="s">
        <v>2</v>
      </c>
      <c r="G20" s="153" t="s">
        <v>3</v>
      </c>
      <c r="H20" s="144" t="s">
        <v>63</v>
      </c>
      <c r="I20" s="144" t="s">
        <v>106</v>
      </c>
      <c r="J20" s="144" t="s">
        <v>105</v>
      </c>
      <c r="K20" s="144" t="s">
        <v>103</v>
      </c>
      <c r="L20" s="144" t="s">
        <v>107</v>
      </c>
      <c r="M20" s="144" t="s">
        <v>101</v>
      </c>
    </row>
    <row r="21" spans="2:15" x14ac:dyDescent="0.25">
      <c r="B21" s="316"/>
      <c r="C21" s="65"/>
      <c r="D21" s="65"/>
      <c r="E21" s="66"/>
      <c r="F21" s="65"/>
      <c r="G21" s="70"/>
      <c r="H21" s="65"/>
      <c r="I21" s="67"/>
      <c r="J21" s="67"/>
      <c r="K21" s="145"/>
      <c r="L21" s="145"/>
      <c r="M21" s="155"/>
    </row>
    <row r="22" spans="2:15" x14ac:dyDescent="0.25">
      <c r="B22" s="316"/>
      <c r="C22" s="68"/>
      <c r="D22" s="68"/>
      <c r="E22" s="68"/>
      <c r="F22" s="68"/>
      <c r="G22" s="68"/>
      <c r="H22" s="68"/>
      <c r="I22" s="69"/>
      <c r="J22" s="69"/>
      <c r="K22" s="146"/>
      <c r="L22" s="146"/>
      <c r="M22" s="156"/>
    </row>
    <row r="23" spans="2:15" x14ac:dyDescent="0.25">
      <c r="B23" s="316"/>
      <c r="C23" s="70"/>
      <c r="D23" s="70"/>
      <c r="E23" s="70"/>
      <c r="F23" s="70"/>
      <c r="G23" s="70"/>
      <c r="H23" s="70"/>
      <c r="I23" s="71"/>
      <c r="J23" s="71"/>
      <c r="K23" s="147"/>
      <c r="L23" s="148"/>
      <c r="M23" s="157"/>
    </row>
    <row r="24" spans="2:15" x14ac:dyDescent="0.25">
      <c r="B24" s="316"/>
      <c r="C24" s="68"/>
      <c r="D24" s="68"/>
      <c r="E24" s="68"/>
      <c r="F24" s="68"/>
      <c r="G24" s="68"/>
      <c r="H24" s="68"/>
      <c r="I24" s="69"/>
      <c r="J24" s="69"/>
      <c r="K24" s="149"/>
      <c r="L24" s="149"/>
      <c r="M24" s="156"/>
    </row>
    <row r="25" spans="2:15" x14ac:dyDescent="0.25">
      <c r="B25" s="316"/>
      <c r="C25" s="70"/>
      <c r="D25" s="70"/>
      <c r="E25" s="70"/>
      <c r="F25" s="70"/>
      <c r="G25" s="70"/>
      <c r="H25" s="70"/>
      <c r="I25" s="71"/>
      <c r="J25" s="71"/>
      <c r="K25" s="148"/>
      <c r="L25" s="148"/>
      <c r="M25" s="157"/>
    </row>
    <row r="26" spans="2:15" x14ac:dyDescent="0.25">
      <c r="B26" s="316"/>
      <c r="C26" s="68"/>
      <c r="D26" s="68"/>
      <c r="E26" s="68"/>
      <c r="F26" s="68"/>
      <c r="G26" s="68"/>
      <c r="H26" s="68"/>
      <c r="I26" s="69"/>
      <c r="J26" s="69"/>
      <c r="K26" s="149"/>
      <c r="L26" s="149"/>
      <c r="M26" s="156"/>
    </row>
    <row r="27" spans="2:15" x14ac:dyDescent="0.25">
      <c r="B27" s="316"/>
      <c r="C27" s="70"/>
      <c r="D27" s="70"/>
      <c r="E27" s="70"/>
      <c r="F27" s="70"/>
      <c r="G27" s="70"/>
      <c r="H27" s="70"/>
      <c r="I27" s="71"/>
      <c r="J27" s="71"/>
      <c r="K27" s="148"/>
      <c r="L27" s="148"/>
      <c r="M27" s="157"/>
    </row>
    <row r="28" spans="2:15" x14ac:dyDescent="0.25">
      <c r="B28" s="316"/>
      <c r="C28" s="68"/>
      <c r="D28" s="68"/>
      <c r="E28" s="68"/>
      <c r="F28" s="68"/>
      <c r="G28" s="68"/>
      <c r="H28" s="68"/>
      <c r="I28" s="69"/>
      <c r="J28" s="69"/>
      <c r="K28" s="149"/>
      <c r="L28" s="149"/>
      <c r="M28" s="156"/>
    </row>
    <row r="29" spans="2:15" x14ac:dyDescent="0.25">
      <c r="B29" s="316"/>
      <c r="C29" s="70"/>
      <c r="D29" s="70"/>
      <c r="E29" s="70"/>
      <c r="F29" s="70"/>
      <c r="G29" s="70"/>
      <c r="H29" s="70"/>
      <c r="I29" s="71"/>
      <c r="J29" s="71"/>
      <c r="K29" s="148"/>
      <c r="L29" s="148"/>
      <c r="M29" s="157"/>
    </row>
    <row r="30" spans="2:15" x14ac:dyDescent="0.25">
      <c r="B30" s="316"/>
      <c r="C30" s="72"/>
      <c r="D30" s="72"/>
      <c r="E30" s="72"/>
      <c r="F30" s="72"/>
      <c r="G30" s="68"/>
      <c r="H30" s="72"/>
      <c r="I30" s="73"/>
      <c r="J30" s="73"/>
      <c r="K30" s="150"/>
      <c r="L30" s="150"/>
      <c r="M30" s="158"/>
    </row>
    <row r="31" spans="2:15" ht="15.75" thickBot="1" x14ac:dyDescent="0.3">
      <c r="B31" s="316"/>
      <c r="C31" s="43"/>
      <c r="D31" s="43"/>
      <c r="E31" s="43"/>
      <c r="F31" s="43"/>
      <c r="G31" s="43"/>
      <c r="H31" s="43"/>
      <c r="I31" s="44">
        <f>SUM(I21:I30)</f>
        <v>0</v>
      </c>
      <c r="J31" s="44">
        <f>SUM(J21:J30)</f>
        <v>0</v>
      </c>
      <c r="K31" s="43"/>
      <c r="L31" s="43"/>
    </row>
    <row r="32" spans="2:15" ht="15.75" thickTop="1" x14ac:dyDescent="0.25">
      <c r="C32" s="45"/>
      <c r="D32" s="45"/>
      <c r="E32" s="45"/>
      <c r="F32" s="45" t="s">
        <v>149</v>
      </c>
      <c r="G32" s="45"/>
      <c r="H32" s="45"/>
      <c r="I32" s="46">
        <f>'1. Répartition des groupes'!I20</f>
        <v>0</v>
      </c>
      <c r="J32" s="47"/>
      <c r="K32" s="45"/>
      <c r="L32" s="45"/>
      <c r="M32" s="45"/>
      <c r="N32" s="45"/>
    </row>
    <row r="33" spans="2:15" x14ac:dyDescent="0.25">
      <c r="C33" s="45"/>
      <c r="D33" s="45"/>
      <c r="E33" s="45"/>
      <c r="F33" s="45" t="s">
        <v>150</v>
      </c>
      <c r="G33" s="45"/>
      <c r="H33" s="45"/>
      <c r="I33" s="48"/>
      <c r="J33" s="49">
        <f>'1. Répartition des groupes'!J20</f>
        <v>0</v>
      </c>
      <c r="K33" s="45"/>
      <c r="L33" s="45"/>
      <c r="M33" s="45"/>
      <c r="N33" s="45"/>
    </row>
    <row r="34" spans="2:15" ht="15.75" thickBot="1" x14ac:dyDescent="0.3">
      <c r="C34" s="45"/>
      <c r="D34" s="45"/>
      <c r="E34" s="45"/>
      <c r="F34" s="45" t="s">
        <v>64</v>
      </c>
      <c r="G34" s="45"/>
      <c r="H34" s="45"/>
      <c r="I34" s="50">
        <f>I31-I32</f>
        <v>0</v>
      </c>
      <c r="J34" s="51">
        <f>J31-J33</f>
        <v>0</v>
      </c>
      <c r="K34" s="45"/>
      <c r="L34" s="45"/>
      <c r="M34" s="45"/>
      <c r="N34" s="45"/>
    </row>
    <row r="35" spans="2:15" ht="15.75" thickTop="1" x14ac:dyDescent="0.25">
      <c r="C35" s="45"/>
      <c r="D35" s="45"/>
      <c r="E35" s="45"/>
      <c r="F35" s="45"/>
      <c r="G35" s="45"/>
      <c r="H35" s="45"/>
      <c r="I35" s="52"/>
      <c r="J35" s="52"/>
      <c r="K35" s="45"/>
      <c r="L35" s="45"/>
      <c r="M35" s="45"/>
      <c r="N35" s="45"/>
    </row>
    <row r="36" spans="2:15" s="1" customFormat="1" ht="15.75" x14ac:dyDescent="0.25">
      <c r="B36" s="315" t="s">
        <v>93</v>
      </c>
      <c r="C36" s="76" t="s">
        <v>72</v>
      </c>
      <c r="D36" s="60">
        <f>'1. Répartition des groupes'!C21</f>
        <v>0</v>
      </c>
      <c r="E36" s="41"/>
      <c r="F36" s="131">
        <f>'1. Répartition des groupes'!C8</f>
        <v>0</v>
      </c>
      <c r="G36" s="139">
        <f>'1. Répartition des groupes'!C9</f>
        <v>0</v>
      </c>
      <c r="H36" s="130"/>
      <c r="I36" s="317" t="s">
        <v>104</v>
      </c>
      <c r="J36" s="318"/>
      <c r="K36" s="317" t="s">
        <v>102</v>
      </c>
      <c r="L36" s="318"/>
      <c r="M36" s="45"/>
      <c r="N36" s="45"/>
      <c r="O36" s="45"/>
    </row>
    <row r="37" spans="2:15" ht="26.25" x14ac:dyDescent="0.25">
      <c r="B37" s="316"/>
      <c r="C37" s="42" t="s">
        <v>56</v>
      </c>
      <c r="D37" s="42" t="s">
        <v>1</v>
      </c>
      <c r="E37" s="144" t="s">
        <v>47</v>
      </c>
      <c r="F37" s="153" t="s">
        <v>2</v>
      </c>
      <c r="G37" s="153" t="s">
        <v>3</v>
      </c>
      <c r="H37" s="144" t="s">
        <v>63</v>
      </c>
      <c r="I37" s="144" t="s">
        <v>106</v>
      </c>
      <c r="J37" s="144" t="s">
        <v>105</v>
      </c>
      <c r="K37" s="144" t="s">
        <v>103</v>
      </c>
      <c r="L37" s="144" t="s">
        <v>107</v>
      </c>
      <c r="M37" s="144" t="s">
        <v>101</v>
      </c>
    </row>
    <row r="38" spans="2:15" x14ac:dyDescent="0.25">
      <c r="B38" s="316"/>
      <c r="C38" s="65"/>
      <c r="D38" s="65"/>
      <c r="E38" s="66"/>
      <c r="F38" s="65"/>
      <c r="G38" s="70"/>
      <c r="H38" s="65"/>
      <c r="I38" s="67"/>
      <c r="J38" s="67"/>
      <c r="K38" s="145"/>
      <c r="L38" s="145"/>
      <c r="M38" s="155"/>
    </row>
    <row r="39" spans="2:15" x14ac:dyDescent="0.25">
      <c r="B39" s="316"/>
      <c r="C39" s="68"/>
      <c r="D39" s="68"/>
      <c r="E39" s="68"/>
      <c r="F39" s="68"/>
      <c r="G39" s="68"/>
      <c r="H39" s="68"/>
      <c r="I39" s="69"/>
      <c r="J39" s="69"/>
      <c r="K39" s="146"/>
      <c r="L39" s="146"/>
      <c r="M39" s="156"/>
    </row>
    <row r="40" spans="2:15" x14ac:dyDescent="0.25">
      <c r="B40" s="316"/>
      <c r="C40" s="70"/>
      <c r="D40" s="70"/>
      <c r="E40" s="70"/>
      <c r="F40" s="70"/>
      <c r="G40" s="70"/>
      <c r="H40" s="70"/>
      <c r="I40" s="71"/>
      <c r="J40" s="71"/>
      <c r="K40" s="147"/>
      <c r="L40" s="148"/>
      <c r="M40" s="157"/>
    </row>
    <row r="41" spans="2:15" x14ac:dyDescent="0.25">
      <c r="B41" s="316"/>
      <c r="C41" s="68"/>
      <c r="D41" s="68"/>
      <c r="E41" s="68"/>
      <c r="F41" s="68"/>
      <c r="G41" s="68"/>
      <c r="H41" s="68"/>
      <c r="I41" s="69"/>
      <c r="J41" s="69"/>
      <c r="K41" s="149"/>
      <c r="L41" s="149"/>
      <c r="M41" s="156"/>
    </row>
    <row r="42" spans="2:15" x14ac:dyDescent="0.25">
      <c r="B42" s="316"/>
      <c r="C42" s="70"/>
      <c r="D42" s="70"/>
      <c r="E42" s="70"/>
      <c r="F42" s="70"/>
      <c r="G42" s="70"/>
      <c r="H42" s="70"/>
      <c r="I42" s="71"/>
      <c r="J42" s="71"/>
      <c r="K42" s="148"/>
      <c r="L42" s="148"/>
      <c r="M42" s="157"/>
    </row>
    <row r="43" spans="2:15" x14ac:dyDescent="0.25">
      <c r="B43" s="316"/>
      <c r="C43" s="68"/>
      <c r="D43" s="68"/>
      <c r="E43" s="68"/>
      <c r="F43" s="68"/>
      <c r="G43" s="68"/>
      <c r="H43" s="68"/>
      <c r="I43" s="69"/>
      <c r="J43" s="69"/>
      <c r="K43" s="149"/>
      <c r="L43" s="149"/>
      <c r="M43" s="156"/>
    </row>
    <row r="44" spans="2:15" x14ac:dyDescent="0.25">
      <c r="B44" s="316"/>
      <c r="C44" s="70"/>
      <c r="D44" s="70"/>
      <c r="E44" s="70"/>
      <c r="F44" s="70"/>
      <c r="G44" s="70"/>
      <c r="H44" s="70"/>
      <c r="I44" s="71"/>
      <c r="J44" s="71"/>
      <c r="K44" s="148"/>
      <c r="L44" s="148"/>
      <c r="M44" s="157"/>
    </row>
    <row r="45" spans="2:15" x14ac:dyDescent="0.25">
      <c r="B45" s="316"/>
      <c r="C45" s="68"/>
      <c r="D45" s="68"/>
      <c r="E45" s="68"/>
      <c r="F45" s="68"/>
      <c r="G45" s="68"/>
      <c r="H45" s="68"/>
      <c r="I45" s="69"/>
      <c r="J45" s="69"/>
      <c r="K45" s="149"/>
      <c r="L45" s="149"/>
      <c r="M45" s="156"/>
    </row>
    <row r="46" spans="2:15" x14ac:dyDescent="0.25">
      <c r="B46" s="316"/>
      <c r="C46" s="70"/>
      <c r="D46" s="70"/>
      <c r="E46" s="70"/>
      <c r="F46" s="70"/>
      <c r="G46" s="70"/>
      <c r="H46" s="70"/>
      <c r="I46" s="71"/>
      <c r="J46" s="71"/>
      <c r="K46" s="148"/>
      <c r="L46" s="148"/>
      <c r="M46" s="157"/>
    </row>
    <row r="47" spans="2:15" x14ac:dyDescent="0.25">
      <c r="B47" s="316"/>
      <c r="C47" s="72"/>
      <c r="D47" s="72"/>
      <c r="E47" s="72"/>
      <c r="F47" s="72"/>
      <c r="G47" s="68"/>
      <c r="H47" s="72"/>
      <c r="I47" s="73"/>
      <c r="J47" s="73"/>
      <c r="K47" s="150"/>
      <c r="L47" s="150"/>
      <c r="M47" s="158"/>
    </row>
    <row r="48" spans="2:15" ht="15.75" thickBot="1" x14ac:dyDescent="0.3">
      <c r="B48" s="316"/>
      <c r="C48" s="43"/>
      <c r="D48" s="43"/>
      <c r="E48" s="43"/>
      <c r="F48" s="43"/>
      <c r="G48" s="43"/>
      <c r="H48" s="43"/>
      <c r="I48" s="44">
        <f>SUM(I38:I47)</f>
        <v>0</v>
      </c>
      <c r="J48" s="44">
        <f>SUM(J38:J47)</f>
        <v>0</v>
      </c>
      <c r="K48" s="43"/>
      <c r="L48" s="43"/>
    </row>
    <row r="49" spans="2:15" ht="15.75" thickTop="1" x14ac:dyDescent="0.25">
      <c r="B49" s="316"/>
      <c r="C49" s="45"/>
      <c r="D49" s="45"/>
      <c r="E49" s="45"/>
      <c r="F49" s="45" t="s">
        <v>149</v>
      </c>
      <c r="G49" s="45"/>
      <c r="H49" s="45"/>
      <c r="I49" s="46">
        <f>'1. Répartition des groupes'!I21</f>
        <v>0</v>
      </c>
      <c r="J49" s="47"/>
      <c r="K49" s="45"/>
      <c r="L49" s="45"/>
      <c r="M49" s="45"/>
      <c r="N49" s="45"/>
    </row>
    <row r="50" spans="2:15" x14ac:dyDescent="0.25">
      <c r="B50" s="316"/>
      <c r="C50" s="45"/>
      <c r="D50" s="45"/>
      <c r="E50" s="45"/>
      <c r="F50" s="45" t="s">
        <v>150</v>
      </c>
      <c r="G50" s="45"/>
      <c r="H50" s="45"/>
      <c r="I50" s="48"/>
      <c r="J50" s="49">
        <f>'1. Répartition des groupes'!J21</f>
        <v>0</v>
      </c>
      <c r="K50" s="45"/>
      <c r="L50" s="45"/>
      <c r="M50" s="45"/>
      <c r="N50" s="45"/>
    </row>
    <row r="51" spans="2:15" ht="15.75" thickBot="1" x14ac:dyDescent="0.3">
      <c r="B51" s="316"/>
      <c r="C51" s="45"/>
      <c r="D51" s="45"/>
      <c r="E51" s="45"/>
      <c r="F51" s="45" t="s">
        <v>64</v>
      </c>
      <c r="G51" s="45"/>
      <c r="H51" s="45"/>
      <c r="I51" s="50">
        <f>I48-I49</f>
        <v>0</v>
      </c>
      <c r="J51" s="51">
        <f>J48-J50</f>
        <v>0</v>
      </c>
      <c r="K51" s="45"/>
      <c r="L51" s="45"/>
      <c r="M51" s="45"/>
      <c r="N51" s="45"/>
    </row>
    <row r="52" spans="2:15" ht="15.75" thickTop="1" x14ac:dyDescent="0.25">
      <c r="B52" s="316"/>
      <c r="C52" s="45"/>
      <c r="D52" s="45"/>
      <c r="E52" s="45"/>
      <c r="F52" s="45"/>
      <c r="G52" s="45"/>
      <c r="H52" s="45"/>
      <c r="I52" s="52"/>
      <c r="J52" s="52"/>
      <c r="K52" s="45"/>
      <c r="L52" s="45"/>
      <c r="M52" s="45"/>
      <c r="N52" s="45"/>
    </row>
    <row r="53" spans="2:15" s="57" customFormat="1" ht="15.75" x14ac:dyDescent="0.25">
      <c r="B53" s="316"/>
      <c r="C53" s="77" t="s">
        <v>73</v>
      </c>
      <c r="D53" s="59">
        <f>'1. Répartition des groupes'!C22</f>
        <v>0</v>
      </c>
      <c r="E53" s="54"/>
      <c r="F53" s="131">
        <f>'1. Répartition des groupes'!C8</f>
        <v>0</v>
      </c>
      <c r="G53" s="139">
        <f>'1. Répartition des groupes'!C9</f>
        <v>0</v>
      </c>
      <c r="H53" s="130"/>
      <c r="I53" s="317" t="s">
        <v>104</v>
      </c>
      <c r="J53" s="318"/>
      <c r="K53" s="317" t="s">
        <v>102</v>
      </c>
      <c r="L53" s="318"/>
      <c r="M53" s="45"/>
      <c r="N53" s="45"/>
      <c r="O53" s="45"/>
    </row>
    <row r="54" spans="2:15" ht="26.25" x14ac:dyDescent="0.25">
      <c r="B54" s="316"/>
      <c r="C54" s="42" t="s">
        <v>56</v>
      </c>
      <c r="D54" s="153" t="s">
        <v>1</v>
      </c>
      <c r="E54" s="144" t="s">
        <v>47</v>
      </c>
      <c r="F54" s="153" t="s">
        <v>2</v>
      </c>
      <c r="G54" s="153" t="s">
        <v>3</v>
      </c>
      <c r="H54" s="144" t="s">
        <v>63</v>
      </c>
      <c r="I54" s="144" t="s">
        <v>106</v>
      </c>
      <c r="J54" s="144" t="s">
        <v>105</v>
      </c>
      <c r="K54" s="144" t="s">
        <v>103</v>
      </c>
      <c r="L54" s="144" t="s">
        <v>107</v>
      </c>
      <c r="M54" s="144" t="s">
        <v>101</v>
      </c>
    </row>
    <row r="55" spans="2:15" x14ac:dyDescent="0.25">
      <c r="B55" s="316"/>
      <c r="C55" s="65"/>
      <c r="D55" s="65"/>
      <c r="E55" s="66"/>
      <c r="F55" s="65"/>
      <c r="G55" s="70"/>
      <c r="H55" s="65"/>
      <c r="I55" s="67"/>
      <c r="J55" s="67"/>
      <c r="K55" s="145"/>
      <c r="L55" s="145"/>
      <c r="M55" s="155"/>
    </row>
    <row r="56" spans="2:15" x14ac:dyDescent="0.25">
      <c r="B56" s="316"/>
      <c r="C56" s="68"/>
      <c r="D56" s="68"/>
      <c r="E56" s="68"/>
      <c r="F56" s="68"/>
      <c r="G56" s="68"/>
      <c r="H56" s="68"/>
      <c r="I56" s="69"/>
      <c r="J56" s="69"/>
      <c r="K56" s="146"/>
      <c r="L56" s="146"/>
      <c r="M56" s="156"/>
    </row>
    <row r="57" spans="2:15" x14ac:dyDescent="0.25">
      <c r="B57" s="316"/>
      <c r="C57" s="70"/>
      <c r="D57" s="70"/>
      <c r="E57" s="70"/>
      <c r="F57" s="70"/>
      <c r="G57" s="70"/>
      <c r="H57" s="70"/>
      <c r="I57" s="71"/>
      <c r="J57" s="71"/>
      <c r="K57" s="147"/>
      <c r="L57" s="148"/>
      <c r="M57" s="157"/>
    </row>
    <row r="58" spans="2:15" x14ac:dyDescent="0.25">
      <c r="B58" s="316"/>
      <c r="C58" s="68"/>
      <c r="D58" s="68"/>
      <c r="E58" s="68"/>
      <c r="F58" s="68"/>
      <c r="G58" s="68"/>
      <c r="H58" s="68"/>
      <c r="I58" s="69"/>
      <c r="J58" s="69"/>
      <c r="K58" s="149"/>
      <c r="L58" s="149"/>
      <c r="M58" s="156"/>
    </row>
    <row r="59" spans="2:15" x14ac:dyDescent="0.25">
      <c r="B59" s="316"/>
      <c r="C59" s="70"/>
      <c r="D59" s="70"/>
      <c r="E59" s="70"/>
      <c r="F59" s="70"/>
      <c r="G59" s="70"/>
      <c r="H59" s="70"/>
      <c r="I59" s="71"/>
      <c r="J59" s="71"/>
      <c r="K59" s="148"/>
      <c r="L59" s="148"/>
      <c r="M59" s="157"/>
    </row>
    <row r="60" spans="2:15" x14ac:dyDescent="0.25">
      <c r="B60" s="316"/>
      <c r="C60" s="68"/>
      <c r="D60" s="68"/>
      <c r="E60" s="68"/>
      <c r="F60" s="68"/>
      <c r="G60" s="68"/>
      <c r="H60" s="68"/>
      <c r="I60" s="69"/>
      <c r="J60" s="69"/>
      <c r="K60" s="149"/>
      <c r="L60" s="149"/>
      <c r="M60" s="156"/>
    </row>
    <row r="61" spans="2:15" x14ac:dyDescent="0.25">
      <c r="B61" s="316"/>
      <c r="C61" s="70"/>
      <c r="D61" s="70"/>
      <c r="E61" s="70"/>
      <c r="F61" s="70"/>
      <c r="G61" s="70"/>
      <c r="H61" s="70"/>
      <c r="I61" s="71"/>
      <c r="J61" s="71"/>
      <c r="K61" s="148"/>
      <c r="L61" s="148"/>
      <c r="M61" s="157"/>
    </row>
    <row r="62" spans="2:15" x14ac:dyDescent="0.25">
      <c r="B62" s="316"/>
      <c r="C62" s="68"/>
      <c r="D62" s="68"/>
      <c r="E62" s="68"/>
      <c r="F62" s="68"/>
      <c r="G62" s="68"/>
      <c r="H62" s="68"/>
      <c r="I62" s="69"/>
      <c r="J62" s="69"/>
      <c r="K62" s="149"/>
      <c r="L62" s="149"/>
      <c r="M62" s="156"/>
    </row>
    <row r="63" spans="2:15" x14ac:dyDescent="0.25">
      <c r="B63" s="316"/>
      <c r="C63" s="70"/>
      <c r="D63" s="70"/>
      <c r="E63" s="70"/>
      <c r="F63" s="70"/>
      <c r="G63" s="70"/>
      <c r="H63" s="70"/>
      <c r="I63" s="71"/>
      <c r="J63" s="71"/>
      <c r="K63" s="148"/>
      <c r="L63" s="148"/>
      <c r="M63" s="157"/>
    </row>
    <row r="64" spans="2:15" x14ac:dyDescent="0.25">
      <c r="B64" s="316"/>
      <c r="C64" s="72"/>
      <c r="D64" s="72"/>
      <c r="E64" s="72"/>
      <c r="F64" s="72"/>
      <c r="G64" s="68"/>
      <c r="H64" s="72"/>
      <c r="I64" s="73"/>
      <c r="J64" s="73"/>
      <c r="K64" s="150"/>
      <c r="L64" s="150"/>
      <c r="M64" s="158"/>
    </row>
    <row r="65" spans="2:14" ht="15.75" thickBot="1" x14ac:dyDescent="0.3">
      <c r="B65" s="316"/>
      <c r="C65" s="43"/>
      <c r="D65" s="43"/>
      <c r="E65" s="43"/>
      <c r="F65" s="43"/>
      <c r="G65" s="43"/>
      <c r="H65" s="43"/>
      <c r="I65" s="44">
        <f>SUM(I55:I64)</f>
        <v>0</v>
      </c>
      <c r="J65" s="44">
        <f>SUM(J55:J64)</f>
        <v>0</v>
      </c>
      <c r="K65" s="43"/>
      <c r="L65" s="43"/>
    </row>
    <row r="66" spans="2:14" ht="15.75" thickTop="1" x14ac:dyDescent="0.25">
      <c r="C66" s="45"/>
      <c r="D66" s="45"/>
      <c r="E66" s="45"/>
      <c r="F66" s="45" t="s">
        <v>149</v>
      </c>
      <c r="G66" s="45"/>
      <c r="H66" s="45"/>
      <c r="I66" s="46">
        <f>'1. Répartition des groupes'!I22</f>
        <v>0</v>
      </c>
      <c r="J66" s="47"/>
      <c r="K66" s="45"/>
      <c r="L66" s="45"/>
      <c r="M66" s="45"/>
      <c r="N66" s="45"/>
    </row>
    <row r="67" spans="2:14" x14ac:dyDescent="0.25">
      <c r="C67" s="45"/>
      <c r="D67" s="45"/>
      <c r="E67" s="45"/>
      <c r="F67" s="45" t="s">
        <v>150</v>
      </c>
      <c r="G67" s="45"/>
      <c r="H67" s="45"/>
      <c r="I67" s="48"/>
      <c r="J67" s="49">
        <f>'1. Répartition des groupes'!J22</f>
        <v>0</v>
      </c>
      <c r="K67" s="45"/>
      <c r="L67" s="45"/>
      <c r="M67" s="45"/>
      <c r="N67" s="45"/>
    </row>
    <row r="68" spans="2:14" ht="15.75" thickBot="1" x14ac:dyDescent="0.3">
      <c r="C68" s="45"/>
      <c r="D68" s="45"/>
      <c r="E68" s="45"/>
      <c r="F68" s="45" t="s">
        <v>64</v>
      </c>
      <c r="G68" s="45"/>
      <c r="H68" s="45"/>
      <c r="I68" s="50">
        <f>I65-I66</f>
        <v>0</v>
      </c>
      <c r="J68" s="51">
        <f>J65-J67</f>
        <v>0</v>
      </c>
      <c r="K68" s="45"/>
      <c r="L68" s="45"/>
      <c r="M68" s="45"/>
      <c r="N68" s="45"/>
    </row>
    <row r="69" spans="2:14" ht="15.75" thickTop="1" x14ac:dyDescent="0.25"/>
    <row r="70" spans="2:14" x14ac:dyDescent="0.25"/>
    <row r="71" spans="2:14" x14ac:dyDescent="0.25"/>
    <row r="72" spans="2:14" x14ac:dyDescent="0.25"/>
    <row r="73" spans="2:14" x14ac:dyDescent="0.25"/>
    <row r="74" spans="2:14" x14ac:dyDescent="0.25"/>
    <row r="75" spans="2:14" x14ac:dyDescent="0.25"/>
    <row r="76" spans="2:14" x14ac:dyDescent="0.25"/>
  </sheetData>
  <sheetProtection algorithmName="SHA-512" hashValue="DsF/Je5BhFBVcklN6EMMkz58OGx2b2zl5YOu0eaurKAr0F8OSBhrFJd4Lk8DAcfJSsKpA0NBafN2Fk/r7OdTGg==" saltValue="0tK7LmDFWp2vlo6C0JtNYA==" spinCount="100000" sheet="1" objects="1" scenarios="1"/>
  <mergeCells count="10">
    <mergeCell ref="I1:K1"/>
    <mergeCell ref="B2:B31"/>
    <mergeCell ref="B36:B65"/>
    <mergeCell ref="I19:J19"/>
    <mergeCell ref="I36:J36"/>
    <mergeCell ref="I53:J53"/>
    <mergeCell ref="K19:L19"/>
    <mergeCell ref="K53:L53"/>
    <mergeCell ref="K36:L36"/>
    <mergeCell ref="K2:L2"/>
  </mergeCells>
  <conditionalFormatting sqref="I17:J18">
    <cfRule type="cellIs" dxfId="21" priority="15" operator="lessThan">
      <formula>0</formula>
    </cfRule>
    <cfRule type="cellIs" dxfId="20" priority="16" operator="greaterThan">
      <formula>0</formula>
    </cfRule>
  </conditionalFormatting>
  <conditionalFormatting sqref="I34:J35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I51:J52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I68:J68">
    <cfRule type="cellIs" dxfId="15" priority="6" operator="lessThan">
      <formula>0</formula>
    </cfRule>
    <cfRule type="cellIs" dxfId="14" priority="7" operator="greaterThan">
      <formula>0</formula>
    </cfRule>
  </conditionalFormatting>
  <conditionalFormatting sqref="K4:L13 K21:L30 K38:L47 K55:L64">
    <cfRule type="expression" dxfId="13" priority="4">
      <formula>TODAY()&gt;=DATE(YEAR(K4)+5,MONTH(K4),DAY(K4))</formula>
    </cfRule>
  </conditionalFormatting>
  <dataValidations count="2">
    <dataValidation allowBlank="1" showInputMessage="1" showErrorMessage="1" promptTitle="Validité" prompt="Les dates antérieures à 5 ans à compter de la date du jour s'affichent en rouge. Les documents sont périmés et doivent être renouvellés. " sqref="K37:L37 K54:L54 K20:L20 K3:L3" xr:uid="{00000000-0002-0000-0200-000000000000}"/>
    <dataValidation type="list" allowBlank="1" showInputMessage="1" showErrorMessage="1" sqref="G4:G13 G21:G30 G38:G47 G55:G64" xr:uid="{9C49C499-7BA4-4806-86AE-3D7381393C8E}">
      <formula1>Personnel_éducatif</formula1>
    </dataValidation>
  </dataValidations>
  <pageMargins left="0.70866141732283472" right="0.70866141732283472" top="0.35433070866141736" bottom="0.74803149606299213" header="0.31496062992125984" footer="0.31496062992125984"/>
  <pageSetup paperSize="9" scale="7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M20"/>
  <sheetViews>
    <sheetView zoomScale="110" zoomScaleNormal="110" workbookViewId="0">
      <selection activeCell="A6" sqref="A6"/>
    </sheetView>
  </sheetViews>
  <sheetFormatPr baseColWidth="10" defaultColWidth="0" defaultRowHeight="15" zeroHeight="1" x14ac:dyDescent="0.25"/>
  <cols>
    <col min="1" max="1" width="22.42578125" style="1" customWidth="1"/>
    <col min="2" max="3" width="20.5703125" style="1" customWidth="1"/>
    <col min="4" max="4" width="16.5703125" style="1" customWidth="1"/>
    <col min="5" max="5" width="15.5703125" style="1" customWidth="1"/>
    <col min="6" max="6" width="12.5703125" style="1" customWidth="1"/>
    <col min="7" max="7" width="18.42578125" style="1" customWidth="1"/>
    <col min="8" max="11" width="15.5703125" style="1" customWidth="1"/>
    <col min="12" max="12" width="25.85546875" style="1" customWidth="1"/>
    <col min="13" max="13" width="1.42578125" style="1" customWidth="1"/>
    <col min="14" max="16384" width="11.42578125" style="1" hidden="1"/>
  </cols>
  <sheetData>
    <row r="1" spans="1:12" ht="103.5" customHeight="1" x14ac:dyDescent="0.25">
      <c r="G1" s="319" t="s">
        <v>175</v>
      </c>
      <c r="H1" s="320"/>
    </row>
    <row r="2" spans="1:12" ht="11.25" customHeight="1" x14ac:dyDescent="0.25">
      <c r="G2" s="61"/>
      <c r="H2" s="62"/>
    </row>
    <row r="3" spans="1:12" ht="20.25" x14ac:dyDescent="0.3">
      <c r="A3" s="215" t="s">
        <v>94</v>
      </c>
      <c r="E3" s="39">
        <f>'1. Répartition des groupes'!C9</f>
        <v>0</v>
      </c>
      <c r="G3" s="40">
        <f>'1. Répartition des groupes'!C8</f>
        <v>0</v>
      </c>
    </row>
    <row r="4" spans="1:12" x14ac:dyDescent="0.25"/>
    <row r="5" spans="1:12" ht="51" customHeight="1" x14ac:dyDescent="0.25">
      <c r="A5" s="37" t="s">
        <v>0</v>
      </c>
      <c r="B5" s="37" t="s">
        <v>1</v>
      </c>
      <c r="C5" s="37" t="s">
        <v>2</v>
      </c>
      <c r="D5" s="37" t="s">
        <v>3</v>
      </c>
      <c r="E5" s="38" t="s">
        <v>9</v>
      </c>
      <c r="F5" s="38" t="s">
        <v>108</v>
      </c>
      <c r="G5" s="38" t="s">
        <v>7</v>
      </c>
      <c r="H5" s="38" t="s">
        <v>4</v>
      </c>
      <c r="I5" s="38" t="s">
        <v>178</v>
      </c>
      <c r="J5" s="38" t="s">
        <v>179</v>
      </c>
      <c r="K5" s="38" t="s">
        <v>5</v>
      </c>
      <c r="L5" s="160" t="s">
        <v>101</v>
      </c>
    </row>
    <row r="6" spans="1:12" ht="20.100000000000001" customHeight="1" x14ac:dyDescent="0.25">
      <c r="A6" s="32"/>
      <c r="B6" s="32"/>
      <c r="C6" s="32"/>
      <c r="D6" s="156"/>
      <c r="E6" s="31"/>
      <c r="F6" s="31"/>
      <c r="G6" s="28"/>
      <c r="H6" s="31"/>
      <c r="I6" s="31"/>
      <c r="J6" s="31"/>
      <c r="K6" s="31"/>
      <c r="L6" s="170"/>
    </row>
    <row r="7" spans="1:12" ht="20.100000000000001" customHeight="1" x14ac:dyDescent="0.25">
      <c r="A7" s="32"/>
      <c r="B7" s="32"/>
      <c r="C7" s="28"/>
      <c r="D7" s="156"/>
      <c r="E7" s="31"/>
      <c r="F7" s="31"/>
      <c r="G7" s="28"/>
      <c r="H7" s="31"/>
      <c r="I7" s="31"/>
      <c r="J7" s="31"/>
      <c r="K7" s="31"/>
      <c r="L7" s="170"/>
    </row>
    <row r="8" spans="1:12" ht="20.100000000000001" customHeight="1" x14ac:dyDescent="0.25">
      <c r="A8" s="32"/>
      <c r="B8" s="171"/>
      <c r="C8" s="172"/>
      <c r="D8" s="156"/>
      <c r="E8" s="173"/>
      <c r="F8" s="173"/>
      <c r="G8" s="172"/>
      <c r="H8" s="174"/>
      <c r="I8" s="173"/>
      <c r="J8" s="173"/>
      <c r="K8" s="173"/>
      <c r="L8" s="170"/>
    </row>
    <row r="9" spans="1:12" ht="20.100000000000001" customHeight="1" x14ac:dyDescent="0.25">
      <c r="A9" s="32"/>
      <c r="B9" s="171"/>
      <c r="C9" s="172"/>
      <c r="D9" s="156"/>
      <c r="E9" s="173"/>
      <c r="F9" s="173"/>
      <c r="G9" s="172"/>
      <c r="H9" s="174"/>
      <c r="I9" s="173"/>
      <c r="J9" s="173"/>
      <c r="K9" s="173"/>
      <c r="L9" s="170"/>
    </row>
    <row r="10" spans="1:12" ht="20.100000000000001" customHeight="1" x14ac:dyDescent="0.25">
      <c r="A10" s="32"/>
      <c r="B10" s="32"/>
      <c r="C10" s="32"/>
      <c r="D10" s="156"/>
      <c r="E10" s="31"/>
      <c r="F10" s="31"/>
      <c r="G10" s="28"/>
      <c r="H10" s="31"/>
      <c r="I10" s="31"/>
      <c r="J10" s="31"/>
      <c r="K10" s="31"/>
      <c r="L10" s="170"/>
    </row>
    <row r="11" spans="1:12" ht="20.100000000000001" customHeight="1" x14ac:dyDescent="0.25">
      <c r="A11" s="34"/>
      <c r="B11" s="34"/>
      <c r="C11" s="34"/>
      <c r="D11" s="156"/>
      <c r="E11" s="33"/>
      <c r="F11" s="33"/>
      <c r="G11" s="35"/>
      <c r="H11" s="33"/>
      <c r="I11" s="33"/>
      <c r="J11" s="33"/>
      <c r="K11" s="33"/>
      <c r="L11" s="175"/>
    </row>
    <row r="12" spans="1:12" ht="20.100000000000001" customHeight="1" thickBot="1" x14ac:dyDescent="0.3">
      <c r="A12" s="86"/>
      <c r="B12" s="86"/>
      <c r="C12" s="86"/>
      <c r="D12" s="86"/>
      <c r="E12" s="84"/>
      <c r="F12" s="83"/>
      <c r="G12" s="36">
        <f>SUM(G6:G11)</f>
        <v>0</v>
      </c>
      <c r="H12" s="87"/>
      <c r="I12" s="88"/>
      <c r="J12" s="88"/>
      <c r="K12" s="88"/>
      <c r="L12" s="159"/>
    </row>
    <row r="13" spans="1:12" ht="20.100000000000001" customHeight="1" thickTop="1" x14ac:dyDescent="0.25">
      <c r="D13" s="85" t="s">
        <v>151</v>
      </c>
      <c r="F13" s="85"/>
      <c r="G13" s="89">
        <f>('3.a Calculateur'!J21)*100</f>
        <v>0</v>
      </c>
    </row>
    <row r="14" spans="1:12" ht="20.100000000000001" customHeight="1" thickBot="1" x14ac:dyDescent="0.3">
      <c r="D14" s="1" t="s">
        <v>29</v>
      </c>
      <c r="G14" s="90">
        <f>G12-G13</f>
        <v>0</v>
      </c>
    </row>
    <row r="15" spans="1:12" ht="20.100000000000001" customHeight="1" thickTop="1" x14ac:dyDescent="0.25"/>
    <row r="16" spans="1:12" ht="10.5" customHeight="1" x14ac:dyDescent="0.25"/>
    <row r="17" ht="20.100000000000001" customHeight="1" x14ac:dyDescent="0.25"/>
    <row r="18" ht="20.100000000000001" hidden="1" customHeight="1" x14ac:dyDescent="0.25"/>
    <row r="19" ht="20.100000000000001" hidden="1" customHeight="1" x14ac:dyDescent="0.25"/>
    <row r="20" ht="20.100000000000001" hidden="1" customHeight="1" x14ac:dyDescent="0.25"/>
  </sheetData>
  <sheetProtection algorithmName="SHA-512" hashValue="oruKWj9Xa4G3AH7HfnHNQoRQAD/gTYFc1xfSVwI8qNogw5LP0dV9vUtCP7cQ+Rg/GRzDhQw3YL0mJu8DW6WBsg==" saltValue="0hG2bI4RV3n17z5IsXO/9Q==" spinCount="100000" sheet="1" sort="0"/>
  <mergeCells count="1">
    <mergeCell ref="G1:H1"/>
  </mergeCells>
  <conditionalFormatting sqref="G14">
    <cfRule type="cellIs" dxfId="12" priority="2" operator="greaterThan">
      <formula>0</formula>
    </cfRule>
    <cfRule type="cellIs" dxfId="11" priority="6" operator="lessThan">
      <formula>0</formula>
    </cfRule>
    <cfRule type="cellIs" dxfId="10" priority="7" operator="greaterThan">
      <formula>40.5</formula>
    </cfRule>
  </conditionalFormatting>
  <conditionalFormatting sqref="H6:J11">
    <cfRule type="expression" dxfId="9" priority="25">
      <formula>TODAY()&gt;=DATE(YEAR(H6:K11)+5,MONTH(H6:K11),DAY(H6:K11))</formula>
    </cfRule>
  </conditionalFormatting>
  <conditionalFormatting sqref="K6:K11">
    <cfRule type="expression" dxfId="8" priority="1">
      <formula>TODAY()&gt;=DATE(YEAR(K6:M11)+5,MONTH(K6:M11),DAY(K6:M11))</formula>
    </cfRule>
  </conditionalFormatting>
  <dataValidations count="1">
    <dataValidation type="list" allowBlank="1" showInputMessage="1" showErrorMessage="1" sqref="D6:D12" xr:uid="{00000000-0002-0000-0300-000000000000}">
      <formula1>Direction</formula1>
    </dataValidation>
  </dataValidations>
  <pageMargins left="0.70866141732283472" right="0.70866141732283472" top="0.35433070866141736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M36"/>
  <sheetViews>
    <sheetView zoomScale="110" zoomScaleNormal="110" workbookViewId="0">
      <selection activeCell="B7" sqref="B7"/>
    </sheetView>
  </sheetViews>
  <sheetFormatPr baseColWidth="10" defaultColWidth="0" defaultRowHeight="15" zeroHeight="1" x14ac:dyDescent="0.25"/>
  <cols>
    <col min="1" max="1" width="11.42578125" customWidth="1"/>
    <col min="2" max="2" width="15.140625" style="25" customWidth="1"/>
    <col min="3" max="10" width="10.5703125" customWidth="1"/>
    <col min="11" max="11" width="12.140625" customWidth="1"/>
    <col min="12" max="12" width="10.5703125" customWidth="1"/>
    <col min="13" max="13" width="1.42578125" customWidth="1"/>
    <col min="14" max="16384" width="11.42578125" hidden="1"/>
  </cols>
  <sheetData>
    <row r="1" spans="1:12" ht="84" customHeight="1" x14ac:dyDescent="0.25">
      <c r="H1" s="326" t="s">
        <v>176</v>
      </c>
      <c r="I1" s="327"/>
      <c r="J1" s="328"/>
      <c r="K1" s="222"/>
    </row>
    <row r="2" spans="1:12" ht="8.25" customHeight="1" x14ac:dyDescent="0.25">
      <c r="H2" s="61"/>
      <c r="I2" s="62"/>
    </row>
    <row r="3" spans="1:12" s="177" customFormat="1" ht="18.75" customHeight="1" x14ac:dyDescent="0.3">
      <c r="A3" s="177" t="s">
        <v>99</v>
      </c>
      <c r="B3" s="178">
        <f>'1. Répartition des groupes'!C8</f>
        <v>0</v>
      </c>
      <c r="C3" s="179"/>
      <c r="D3" s="177" t="s">
        <v>98</v>
      </c>
      <c r="E3" s="180">
        <f>'1. Répartition des groupes'!C9</f>
        <v>0</v>
      </c>
      <c r="F3" s="180"/>
      <c r="H3" s="140"/>
      <c r="I3" s="141"/>
    </row>
    <row r="4" spans="1:12" s="1" customFormat="1" ht="15.75" thickBot="1" x14ac:dyDescent="0.3">
      <c r="B4" s="93"/>
    </row>
    <row r="5" spans="1:12" s="1" customFormat="1" ht="52.5" customHeight="1" x14ac:dyDescent="0.25">
      <c r="A5" s="216" t="s">
        <v>144</v>
      </c>
      <c r="B5" s="181"/>
      <c r="C5" s="329" t="s">
        <v>110</v>
      </c>
      <c r="D5" s="330"/>
      <c r="E5" s="331"/>
      <c r="F5" s="332" t="s">
        <v>75</v>
      </c>
      <c r="G5" s="333"/>
      <c r="H5" s="334"/>
      <c r="I5" s="332" t="s">
        <v>78</v>
      </c>
      <c r="J5" s="333"/>
      <c r="K5" s="333"/>
      <c r="L5" s="334"/>
    </row>
    <row r="6" spans="1:12" s="243" customFormat="1" ht="51.75" customHeight="1" thickBot="1" x14ac:dyDescent="0.3">
      <c r="B6" s="235"/>
      <c r="C6" s="260" t="s">
        <v>111</v>
      </c>
      <c r="D6" s="261" t="s">
        <v>74</v>
      </c>
      <c r="E6" s="262" t="s">
        <v>112</v>
      </c>
      <c r="F6" s="260" t="s">
        <v>76</v>
      </c>
      <c r="G6" s="261" t="s">
        <v>77</v>
      </c>
      <c r="H6" s="262" t="s">
        <v>112</v>
      </c>
      <c r="I6" s="260" t="s">
        <v>172</v>
      </c>
      <c r="J6" s="261" t="s">
        <v>77</v>
      </c>
      <c r="K6" s="274" t="s">
        <v>169</v>
      </c>
      <c r="L6" s="262" t="s">
        <v>112</v>
      </c>
    </row>
    <row r="7" spans="1:12" s="1" customFormat="1" ht="24.95" customHeight="1" x14ac:dyDescent="0.25">
      <c r="A7" s="182" t="s">
        <v>61</v>
      </c>
      <c r="B7" s="183">
        <f>'1. Répartition des groupes'!C15</f>
        <v>0</v>
      </c>
      <c r="C7" s="184">
        <f>'1. Répartition des groupes'!I15</f>
        <v>0</v>
      </c>
      <c r="D7" s="185">
        <f>'1. Répartition des groupes'!J15</f>
        <v>0</v>
      </c>
      <c r="E7" s="186"/>
      <c r="F7" s="184">
        <f>'1.a Effectifs groupes (1-4)'!I14</f>
        <v>0</v>
      </c>
      <c r="G7" s="185">
        <f>'1.a Effectifs groupes (1-4)'!J14</f>
        <v>0</v>
      </c>
      <c r="H7" s="186"/>
      <c r="I7" s="184">
        <f t="shared" ref="I7:J14" si="0">F7-C7</f>
        <v>0</v>
      </c>
      <c r="J7" s="185">
        <f t="shared" si="0"/>
        <v>0</v>
      </c>
      <c r="K7" s="271" t="str">
        <f>IF((I7&lt;0),"non conforme",IF((J7+I7)&lt;0,"non conforme",IF((J7-I8)&gt;=0,"valide",IF(I8-J7&gt;=0,"valide"))))</f>
        <v>valide</v>
      </c>
      <c r="L7" s="186"/>
    </row>
    <row r="8" spans="1:12" s="1" customFormat="1" ht="24.95" customHeight="1" x14ac:dyDescent="0.25">
      <c r="A8" s="187" t="s">
        <v>62</v>
      </c>
      <c r="B8" s="188">
        <f>'1. Répartition des groupes'!C16</f>
        <v>0</v>
      </c>
      <c r="C8" s="189">
        <f>'1. Répartition des groupes'!I16</f>
        <v>0</v>
      </c>
      <c r="D8" s="190">
        <f>'1. Répartition des groupes'!J16</f>
        <v>0</v>
      </c>
      <c r="E8" s="191"/>
      <c r="F8" s="189">
        <f>'1.a Effectifs groupes (1-4)'!I31</f>
        <v>0</v>
      </c>
      <c r="G8" s="190">
        <f>'1.a Effectifs groupes (1-4)'!J31</f>
        <v>0</v>
      </c>
      <c r="H8" s="191"/>
      <c r="I8" s="189">
        <f t="shared" si="0"/>
        <v>0</v>
      </c>
      <c r="J8" s="190">
        <f t="shared" si="0"/>
        <v>0</v>
      </c>
      <c r="K8" s="271" t="str">
        <f t="shared" ref="K8:K15" si="1">IF((I8&lt;0),"non conforme",IF((J8+I8)&lt;0,"non conforme",IF((J8-I9)&gt;=0,"valide",IF(I9-J8&gt;=0,"valide"))))</f>
        <v>valide</v>
      </c>
      <c r="L8" s="191"/>
    </row>
    <row r="9" spans="1:12" s="1" customFormat="1" ht="24.95" customHeight="1" x14ac:dyDescent="0.25">
      <c r="A9" s="192" t="s">
        <v>65</v>
      </c>
      <c r="B9" s="188">
        <f>'1. Répartition des groupes'!C17</f>
        <v>0</v>
      </c>
      <c r="C9" s="189">
        <f>'1. Répartition des groupes'!I17</f>
        <v>0</v>
      </c>
      <c r="D9" s="190">
        <f>'1. Répartition des groupes'!J17</f>
        <v>0</v>
      </c>
      <c r="E9" s="191"/>
      <c r="F9" s="189">
        <f>'1.a Effectifs groupes (1-4)'!I48</f>
        <v>0</v>
      </c>
      <c r="G9" s="190">
        <f>'1.a Effectifs groupes (1-4)'!J48</f>
        <v>0</v>
      </c>
      <c r="H9" s="191"/>
      <c r="I9" s="189">
        <f t="shared" si="0"/>
        <v>0</v>
      </c>
      <c r="J9" s="190">
        <f t="shared" si="0"/>
        <v>0</v>
      </c>
      <c r="K9" s="271" t="str">
        <f t="shared" si="1"/>
        <v>valide</v>
      </c>
      <c r="L9" s="191"/>
    </row>
    <row r="10" spans="1:12" s="1" customFormat="1" ht="24.95" customHeight="1" x14ac:dyDescent="0.25">
      <c r="A10" s="193" t="s">
        <v>68</v>
      </c>
      <c r="B10" s="188">
        <f>'1. Répartition des groupes'!C18</f>
        <v>0</v>
      </c>
      <c r="C10" s="189">
        <f>'1. Répartition des groupes'!I18</f>
        <v>0</v>
      </c>
      <c r="D10" s="190">
        <f>'1. Répartition des groupes'!J18</f>
        <v>0</v>
      </c>
      <c r="E10" s="191"/>
      <c r="F10" s="189">
        <f>'1.a Effectifs groupes (1-4)'!I65</f>
        <v>0</v>
      </c>
      <c r="G10" s="190">
        <f>'1.a Effectifs groupes (1-4)'!J65</f>
        <v>0</v>
      </c>
      <c r="H10" s="191"/>
      <c r="I10" s="189">
        <f t="shared" si="0"/>
        <v>0</v>
      </c>
      <c r="J10" s="190">
        <f t="shared" si="0"/>
        <v>0</v>
      </c>
      <c r="K10" s="271" t="str">
        <f t="shared" si="1"/>
        <v>valide</v>
      </c>
      <c r="L10" s="191"/>
    </row>
    <row r="11" spans="1:12" s="1" customFormat="1" ht="24.95" customHeight="1" x14ac:dyDescent="0.25">
      <c r="A11" s="194" t="s">
        <v>70</v>
      </c>
      <c r="B11" s="188">
        <f>'1. Répartition des groupes'!C19</f>
        <v>0</v>
      </c>
      <c r="C11" s="189">
        <f>'1. Répartition des groupes'!I19</f>
        <v>0</v>
      </c>
      <c r="D11" s="190">
        <f>'1. Répartition des groupes'!J19</f>
        <v>0</v>
      </c>
      <c r="E11" s="191"/>
      <c r="F11" s="189">
        <f>'1.b Effectifs groupes (5-8)'!I14</f>
        <v>0</v>
      </c>
      <c r="G11" s="190">
        <f>'1.b Effectifs groupes (5-8)'!J14</f>
        <v>0</v>
      </c>
      <c r="H11" s="191"/>
      <c r="I11" s="189">
        <f t="shared" si="0"/>
        <v>0</v>
      </c>
      <c r="J11" s="190">
        <f t="shared" si="0"/>
        <v>0</v>
      </c>
      <c r="K11" s="271" t="str">
        <f t="shared" si="1"/>
        <v>valide</v>
      </c>
      <c r="L11" s="191"/>
    </row>
    <row r="12" spans="1:12" s="1" customFormat="1" ht="24.95" customHeight="1" x14ac:dyDescent="0.25">
      <c r="A12" s="195" t="s">
        <v>71</v>
      </c>
      <c r="B12" s="188">
        <f>'1. Répartition des groupes'!C20</f>
        <v>0</v>
      </c>
      <c r="C12" s="189">
        <f>'1. Répartition des groupes'!I20</f>
        <v>0</v>
      </c>
      <c r="D12" s="190">
        <f>'1. Répartition des groupes'!J20</f>
        <v>0</v>
      </c>
      <c r="E12" s="191"/>
      <c r="F12" s="189">
        <f>'1.b Effectifs groupes (5-8)'!I31</f>
        <v>0</v>
      </c>
      <c r="G12" s="190">
        <f>'1.b Effectifs groupes (5-8)'!J31</f>
        <v>0</v>
      </c>
      <c r="H12" s="191"/>
      <c r="I12" s="189">
        <f t="shared" si="0"/>
        <v>0</v>
      </c>
      <c r="J12" s="190">
        <f t="shared" si="0"/>
        <v>0</v>
      </c>
      <c r="K12" s="271" t="str">
        <f t="shared" si="1"/>
        <v>valide</v>
      </c>
      <c r="L12" s="191"/>
    </row>
    <row r="13" spans="1:12" s="1" customFormat="1" ht="24.95" customHeight="1" x14ac:dyDescent="0.25">
      <c r="A13" s="196" t="s">
        <v>72</v>
      </c>
      <c r="B13" s="188">
        <f>'1. Répartition des groupes'!C21</f>
        <v>0</v>
      </c>
      <c r="C13" s="189">
        <f>'1. Répartition des groupes'!I21</f>
        <v>0</v>
      </c>
      <c r="D13" s="190">
        <f>'1. Répartition des groupes'!J21</f>
        <v>0</v>
      </c>
      <c r="E13" s="191"/>
      <c r="F13" s="189">
        <f>'1.b Effectifs groupes (5-8)'!I48</f>
        <v>0</v>
      </c>
      <c r="G13" s="190">
        <f>'1.b Effectifs groupes (5-8)'!J48</f>
        <v>0</v>
      </c>
      <c r="H13" s="191"/>
      <c r="I13" s="189">
        <f t="shared" si="0"/>
        <v>0</v>
      </c>
      <c r="J13" s="190">
        <f t="shared" si="0"/>
        <v>0</v>
      </c>
      <c r="K13" s="271" t="str">
        <f t="shared" si="1"/>
        <v>valide</v>
      </c>
      <c r="L13" s="191"/>
    </row>
    <row r="14" spans="1:12" s="1" customFormat="1" ht="24.95" customHeight="1" thickBot="1" x14ac:dyDescent="0.3">
      <c r="A14" s="197" t="s">
        <v>73</v>
      </c>
      <c r="B14" s="198">
        <f>'1. Répartition des groupes'!C22</f>
        <v>0</v>
      </c>
      <c r="C14" s="199">
        <f>'1. Répartition des groupes'!I22</f>
        <v>0</v>
      </c>
      <c r="D14" s="200">
        <f>'1. Répartition des groupes'!J22</f>
        <v>0</v>
      </c>
      <c r="E14" s="201"/>
      <c r="F14" s="199">
        <f>'1.b Effectifs groupes (5-8)'!I65</f>
        <v>0</v>
      </c>
      <c r="G14" s="200">
        <f>'1.b Effectifs groupes (5-8)'!J65</f>
        <v>0</v>
      </c>
      <c r="H14" s="201"/>
      <c r="I14" s="199">
        <f t="shared" si="0"/>
        <v>0</v>
      </c>
      <c r="J14" s="200">
        <f t="shared" si="0"/>
        <v>0</v>
      </c>
      <c r="K14" s="272" t="str">
        <f t="shared" si="1"/>
        <v>valide</v>
      </c>
      <c r="L14" s="201"/>
    </row>
    <row r="15" spans="1:12" s="1" customFormat="1" ht="24.95" customHeight="1" thickTop="1" thickBot="1" x14ac:dyDescent="0.3">
      <c r="A15" s="202"/>
      <c r="B15" s="203" t="s">
        <v>152</v>
      </c>
      <c r="C15" s="204">
        <f>SUM(C7:C14)</f>
        <v>0</v>
      </c>
      <c r="D15" s="204">
        <f>SUM(D7:D14)</f>
        <v>0</v>
      </c>
      <c r="E15" s="205"/>
      <c r="F15" s="206">
        <f>SUM(F7:F14)</f>
        <v>0</v>
      </c>
      <c r="G15" s="206">
        <f>SUM(G7:G14)</f>
        <v>0</v>
      </c>
      <c r="H15" s="205"/>
      <c r="I15" s="206">
        <f>(F15-C15)</f>
        <v>0</v>
      </c>
      <c r="J15" s="206">
        <f>(G15-D15)</f>
        <v>0</v>
      </c>
      <c r="K15" s="273" t="str">
        <f t="shared" si="1"/>
        <v>valide</v>
      </c>
      <c r="L15" s="205"/>
    </row>
    <row r="16" spans="1:12" s="1" customFormat="1" ht="24.95" customHeight="1" thickBot="1" x14ac:dyDescent="0.3">
      <c r="A16" s="207" t="s">
        <v>69</v>
      </c>
      <c r="B16" s="202"/>
      <c r="C16" s="202"/>
      <c r="D16" s="208"/>
      <c r="E16" s="209">
        <f>'1. Répartition des groupes'!K23</f>
        <v>0</v>
      </c>
      <c r="F16" s="210"/>
      <c r="G16" s="208"/>
      <c r="H16" s="209">
        <f>'1.c Effectif Direction'!G12</f>
        <v>0</v>
      </c>
      <c r="I16" s="210"/>
      <c r="J16" s="208"/>
      <c r="K16" s="271" t="str">
        <f>IF(L16&gt;=0,"valide","non conforme")</f>
        <v>valide</v>
      </c>
      <c r="L16" s="209">
        <f>H16-E16</f>
        <v>0</v>
      </c>
    </row>
    <row r="17" spans="1:12" s="1" customFormat="1" ht="38.25" customHeight="1" thickBot="1" x14ac:dyDescent="0.3">
      <c r="A17" s="211"/>
      <c r="B17" s="211"/>
      <c r="C17" s="335" t="s">
        <v>109</v>
      </c>
      <c r="D17" s="336"/>
      <c r="E17" s="212">
        <f>SUM(C15:E16)</f>
        <v>0</v>
      </c>
      <c r="F17" s="213"/>
      <c r="G17" s="213"/>
      <c r="H17" s="213"/>
      <c r="I17" s="263"/>
      <c r="J17" s="259"/>
      <c r="K17" s="259"/>
      <c r="L17" s="214"/>
    </row>
    <row r="18" spans="1:12" s="1" customFormat="1" ht="12" customHeight="1" thickBot="1" x14ac:dyDescent="0.3">
      <c r="B18" s="93"/>
    </row>
    <row r="19" spans="1:12" s="1" customFormat="1" ht="24.95" customHeight="1" thickBot="1" x14ac:dyDescent="0.35">
      <c r="B19" s="93"/>
      <c r="F19" s="264" t="s">
        <v>153</v>
      </c>
      <c r="G19" s="265"/>
      <c r="H19" s="265"/>
      <c r="I19" s="265"/>
      <c r="J19" s="266"/>
      <c r="K19" s="223"/>
    </row>
    <row r="20" spans="1:12" s="1" customFormat="1" x14ac:dyDescent="0.25">
      <c r="A20" s="1" t="s">
        <v>96</v>
      </c>
      <c r="B20" s="142"/>
      <c r="F20" s="337" t="s">
        <v>154</v>
      </c>
      <c r="G20" s="338"/>
      <c r="H20" s="338"/>
      <c r="I20" s="338"/>
      <c r="J20" s="339"/>
      <c r="K20"/>
    </row>
    <row r="21" spans="1:12" s="1" customFormat="1" x14ac:dyDescent="0.25">
      <c r="B21" s="93"/>
      <c r="F21" s="340"/>
      <c r="G21" s="341"/>
      <c r="H21" s="341"/>
      <c r="I21" s="341"/>
      <c r="J21" s="342"/>
      <c r="K21" s="270"/>
      <c r="L21" s="267"/>
    </row>
    <row r="22" spans="1:12" s="1" customFormat="1" x14ac:dyDescent="0.25">
      <c r="A22" s="296"/>
      <c r="B22" s="325"/>
      <c r="C22" s="325"/>
      <c r="F22" s="343" t="s">
        <v>155</v>
      </c>
      <c r="G22" s="344"/>
      <c r="H22" s="344"/>
      <c r="I22" s="344"/>
      <c r="J22" s="345"/>
      <c r="K22"/>
      <c r="L22" s="267"/>
    </row>
    <row r="23" spans="1:12" s="1" customFormat="1" ht="15.75" thickBot="1" x14ac:dyDescent="0.3">
      <c r="A23" s="1" t="s">
        <v>97</v>
      </c>
      <c r="B23" s="93"/>
      <c r="F23" s="321"/>
      <c r="G23" s="322"/>
      <c r="H23" s="322"/>
      <c r="I23" s="322"/>
      <c r="J23" s="323"/>
      <c r="K23" s="270"/>
      <c r="L23" s="267"/>
    </row>
    <row r="24" spans="1:12" s="1" customFormat="1" ht="15" hidden="1" customHeight="1" x14ac:dyDescent="0.25">
      <c r="B24" s="93"/>
      <c r="F24" s="267"/>
      <c r="G24" s="267"/>
      <c r="H24" s="267"/>
      <c r="I24" s="267"/>
      <c r="J24" s="267"/>
      <c r="K24" s="267"/>
      <c r="L24" s="267"/>
    </row>
    <row r="25" spans="1:12" s="1" customFormat="1" ht="15" hidden="1" customHeight="1" x14ac:dyDescent="0.25">
      <c r="B25" s="93"/>
      <c r="F25" s="267"/>
      <c r="G25" s="267"/>
      <c r="H25" s="267"/>
      <c r="I25" s="267"/>
      <c r="J25" s="267"/>
      <c r="K25" s="267"/>
      <c r="L25" s="267"/>
    </row>
    <row r="26" spans="1:12" s="1" customFormat="1" ht="15" hidden="1" customHeight="1" x14ac:dyDescent="0.25">
      <c r="B26" s="93"/>
      <c r="F26" s="267"/>
      <c r="G26" s="267"/>
      <c r="H26" s="267"/>
      <c r="I26" s="267"/>
      <c r="J26" s="267"/>
      <c r="K26" s="267"/>
      <c r="L26" s="267"/>
    </row>
    <row r="27" spans="1:12" s="1" customFormat="1" ht="15" hidden="1" customHeight="1" x14ac:dyDescent="0.25">
      <c r="B27" s="93"/>
      <c r="F27" s="267"/>
      <c r="G27" s="267"/>
      <c r="H27" s="267"/>
      <c r="I27" s="267"/>
      <c r="J27" s="267"/>
      <c r="K27" s="267"/>
      <c r="L27" s="267"/>
    </row>
    <row r="28" spans="1:12" s="1" customFormat="1" ht="15" hidden="1" customHeight="1" x14ac:dyDescent="0.25">
      <c r="B28" s="93"/>
      <c r="F28" s="267"/>
      <c r="G28" s="267"/>
      <c r="H28" s="267"/>
      <c r="I28" s="267"/>
      <c r="J28" s="267"/>
      <c r="K28" s="267"/>
      <c r="L28" s="267"/>
    </row>
    <row r="29" spans="1:12" s="1" customFormat="1" ht="15" hidden="1" customHeight="1" x14ac:dyDescent="0.25">
      <c r="B29" s="93"/>
      <c r="F29" s="267"/>
      <c r="G29" s="267"/>
      <c r="H29" s="267"/>
      <c r="I29" s="267"/>
      <c r="J29" s="267"/>
      <c r="K29" s="267"/>
      <c r="L29" s="267"/>
    </row>
    <row r="30" spans="1:12" s="1" customFormat="1" ht="15" hidden="1" customHeight="1" x14ac:dyDescent="0.25">
      <c r="B30" s="93"/>
      <c r="F30" s="267"/>
      <c r="G30" s="267"/>
      <c r="H30" s="267"/>
      <c r="I30" s="267"/>
      <c r="J30" s="267"/>
      <c r="K30" s="267"/>
      <c r="L30" s="267"/>
    </row>
    <row r="31" spans="1:12" s="1" customFormat="1" ht="15" hidden="1" customHeight="1" x14ac:dyDescent="0.25">
      <c r="B31" s="93"/>
      <c r="F31" s="267"/>
      <c r="G31" s="267"/>
      <c r="H31" s="267"/>
      <c r="I31" s="267"/>
      <c r="J31" s="267"/>
      <c r="K31" s="267"/>
      <c r="L31" s="267"/>
    </row>
    <row r="32" spans="1:12" s="1" customFormat="1" ht="15" hidden="1" customHeight="1" x14ac:dyDescent="0.25">
      <c r="B32" s="93"/>
      <c r="F32" s="267"/>
      <c r="G32" s="267"/>
      <c r="H32" s="267"/>
      <c r="I32" s="267"/>
      <c r="J32" s="267"/>
      <c r="K32" s="267"/>
      <c r="L32" s="267"/>
    </row>
    <row r="33" spans="1:12" ht="15" hidden="1" customHeight="1" x14ac:dyDescent="0.25">
      <c r="F33" s="267"/>
      <c r="G33" s="267"/>
      <c r="H33" s="267"/>
      <c r="I33" s="267"/>
      <c r="J33" s="267"/>
      <c r="K33" s="267"/>
      <c r="L33" s="267"/>
    </row>
    <row r="34" spans="1:12" x14ac:dyDescent="0.25">
      <c r="A34" s="324"/>
      <c r="B34" s="324"/>
      <c r="C34" s="324"/>
      <c r="F34" s="267"/>
      <c r="G34" s="267"/>
      <c r="H34" s="267"/>
      <c r="I34" s="267"/>
      <c r="J34" s="267"/>
      <c r="K34" s="267"/>
      <c r="L34" s="267"/>
    </row>
    <row r="35" spans="1:12" x14ac:dyDescent="0.25"/>
    <row r="36" spans="1:12" x14ac:dyDescent="0.25"/>
  </sheetData>
  <sheetProtection algorithmName="SHA-512" hashValue="84sklyuDuYmvzhVSO0GgrGU8JMBBuNhxp9Ky8/R3zHCR1n0yOK7INX9dedazYlXFAweSbDcbMY4UKT1UcH5tWw==" saltValue="8vgrz8lJunBScHKUHlo4nQ==" spinCount="100000" sheet="1" objects="1" scenarios="1"/>
  <mergeCells count="11">
    <mergeCell ref="F23:J23"/>
    <mergeCell ref="A34:C34"/>
    <mergeCell ref="A22:C22"/>
    <mergeCell ref="H1:J1"/>
    <mergeCell ref="C5:E5"/>
    <mergeCell ref="F5:H5"/>
    <mergeCell ref="I5:L5"/>
    <mergeCell ref="C17:D17"/>
    <mergeCell ref="F20:J20"/>
    <mergeCell ref="F21:J21"/>
    <mergeCell ref="F22:J22"/>
  </mergeCells>
  <conditionalFormatting sqref="I7:J16 L7:L16">
    <cfRule type="cellIs" dxfId="7" priority="19" operator="greaterThan">
      <formula>0</formula>
    </cfRule>
    <cfRule type="cellIs" dxfId="6" priority="20" operator="lessThan">
      <formula>0</formula>
    </cfRule>
  </conditionalFormatting>
  <conditionalFormatting sqref="I15:J15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K7:K16">
    <cfRule type="containsText" dxfId="3" priority="1" operator="containsText" text="non conforme">
      <formula>NOT(ISERROR(SEARCH("non conforme",K7)))</formula>
    </cfRule>
    <cfRule type="containsText" dxfId="2" priority="2" operator="containsText" text="valide">
      <formula>NOT(ISERROR(SEARCH("valide",K7)))</formula>
    </cfRule>
  </conditionalFormatting>
  <conditionalFormatting sqref="L16:L17">
    <cfRule type="cellIs" dxfId="1" priority="11" operator="lessThan">
      <formula>0</formula>
    </cfRule>
    <cfRule type="cellIs" dxfId="0" priority="12" operator="greaterThan">
      <formula>0</formula>
    </cfRule>
  </conditionalFormatting>
  <hyperlinks>
    <hyperlink ref="C5:E5" r:id="rId1" display="http://www.fr.ch/sej/files/pdf92/directives-sur-les-structures-daccueil-prescolaires-fr.pdf" xr:uid="{00000000-0004-0000-0400-000000000000}"/>
  </hyperlinks>
  <pageMargins left="0.70866141732283472" right="0.70866141732283472" top="0.35433070866141736" bottom="0.74803149606299213" header="0.31496062992125984" footer="0.31496062992125984"/>
  <pageSetup paperSize="9" scale="8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M57"/>
  <sheetViews>
    <sheetView zoomScale="110" zoomScaleNormal="110" workbookViewId="0">
      <selection activeCell="C5" sqref="C5"/>
    </sheetView>
  </sheetViews>
  <sheetFormatPr baseColWidth="10" defaultColWidth="0" defaultRowHeight="15" zeroHeight="1" x14ac:dyDescent="0.25"/>
  <cols>
    <col min="1" max="1" width="1.5703125" customWidth="1"/>
    <col min="2" max="11" width="11.42578125" customWidth="1"/>
    <col min="12" max="12" width="2.85546875" customWidth="1"/>
    <col min="13" max="13" width="0" hidden="1" customWidth="1"/>
    <col min="14" max="16384" width="11.42578125" hidden="1"/>
  </cols>
  <sheetData>
    <row r="1" spans="2:11" ht="84" customHeight="1" x14ac:dyDescent="0.25">
      <c r="C1" s="25"/>
      <c r="I1" s="326" t="s">
        <v>177</v>
      </c>
      <c r="J1" s="327"/>
      <c r="K1" s="328"/>
    </row>
    <row r="2" spans="2:11" x14ac:dyDescent="0.25"/>
    <row r="3" spans="2:11" ht="20.25" x14ac:dyDescent="0.3">
      <c r="B3" s="215" t="s">
        <v>162</v>
      </c>
    </row>
    <row r="4" spans="2:11" x14ac:dyDescent="0.25"/>
    <row r="5" spans="2:11" ht="19.5" x14ac:dyDescent="0.35">
      <c r="B5" s="268" t="s">
        <v>163</v>
      </c>
    </row>
    <row r="6" spans="2:11" x14ac:dyDescent="0.25"/>
    <row r="7" spans="2:11" x14ac:dyDescent="0.25"/>
    <row r="8" spans="2:11" x14ac:dyDescent="0.25"/>
    <row r="9" spans="2:11" x14ac:dyDescent="0.25"/>
    <row r="10" spans="2:11" x14ac:dyDescent="0.25"/>
    <row r="11" spans="2:11" x14ac:dyDescent="0.25"/>
    <row r="12" spans="2:11" x14ac:dyDescent="0.25"/>
    <row r="13" spans="2:11" x14ac:dyDescent="0.25"/>
    <row r="14" spans="2:11" x14ac:dyDescent="0.25"/>
    <row r="15" spans="2:11" x14ac:dyDescent="0.25"/>
    <row r="16" spans="2:11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ht="19.5" x14ac:dyDescent="0.35">
      <c r="B32" s="268" t="s">
        <v>164</v>
      </c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</sheetData>
  <sheetProtection algorithmName="SHA-512" hashValue="Qy76W13lQshYrWCNm16e4dFAvmFmXvaONCH0ardYsgTkrjlPpKoNjZb6LO2vno7UlLlnl63S/dIkg5PmGDVSHQ==" saltValue="rkYxkwY0JX4ymvYyR1Mzvw==" spinCount="100000" sheet="1" objects="1" scenarios="1"/>
  <mergeCells count="1">
    <mergeCell ref="I1:K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L24"/>
  <sheetViews>
    <sheetView zoomScale="110" zoomScaleNormal="110" workbookViewId="0">
      <selection activeCell="C11" sqref="C11:F11"/>
    </sheetView>
  </sheetViews>
  <sheetFormatPr baseColWidth="10" defaultColWidth="0" defaultRowHeight="15" zeroHeight="1" x14ac:dyDescent="0.25"/>
  <cols>
    <col min="1" max="1" width="3" customWidth="1"/>
    <col min="2" max="11" width="11.42578125" customWidth="1"/>
    <col min="12" max="12" width="2.42578125" customWidth="1"/>
    <col min="13" max="16384" width="11.42578125" hidden="1"/>
  </cols>
  <sheetData>
    <row r="1" spans="2:12" s="39" customFormat="1" ht="20.25" x14ac:dyDescent="0.3">
      <c r="B1" s="217" t="s">
        <v>123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2:12" x14ac:dyDescent="0.25"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4" t="s">
        <v>156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38.25" x14ac:dyDescent="0.25">
      <c r="B5" s="5" t="s">
        <v>10</v>
      </c>
      <c r="C5" s="6" t="s">
        <v>11</v>
      </c>
      <c r="D5" s="6" t="s">
        <v>12</v>
      </c>
      <c r="E5" s="6" t="s">
        <v>13</v>
      </c>
      <c r="F5" s="7" t="s">
        <v>14</v>
      </c>
      <c r="G5" s="2"/>
      <c r="H5" s="2"/>
      <c r="I5" s="2"/>
      <c r="J5" s="2"/>
      <c r="K5" s="2"/>
      <c r="L5" s="2"/>
    </row>
    <row r="6" spans="2:12" x14ac:dyDescent="0.25">
      <c r="B6" s="8" t="s">
        <v>15</v>
      </c>
      <c r="C6" s="9">
        <v>4</v>
      </c>
      <c r="D6" s="349">
        <v>0.5</v>
      </c>
      <c r="E6" s="352">
        <v>2</v>
      </c>
      <c r="F6" s="346">
        <v>1</v>
      </c>
      <c r="G6" s="2"/>
      <c r="H6" s="2"/>
      <c r="I6" s="2"/>
      <c r="J6" s="2"/>
      <c r="K6" s="2"/>
      <c r="L6" s="2"/>
    </row>
    <row r="7" spans="2:12" x14ac:dyDescent="0.25">
      <c r="B7" s="10" t="s">
        <v>16</v>
      </c>
      <c r="C7" s="11">
        <v>7</v>
      </c>
      <c r="D7" s="350"/>
      <c r="E7" s="353"/>
      <c r="F7" s="347"/>
      <c r="G7" s="2"/>
      <c r="H7" s="2"/>
      <c r="I7" s="2"/>
      <c r="J7" s="2"/>
      <c r="K7" s="2"/>
      <c r="L7" s="2"/>
    </row>
    <row r="8" spans="2:12" x14ac:dyDescent="0.25">
      <c r="B8" s="12" t="s">
        <v>17</v>
      </c>
      <c r="C8" s="13">
        <v>12</v>
      </c>
      <c r="D8" s="351"/>
      <c r="E8" s="354"/>
      <c r="F8" s="348"/>
      <c r="G8" s="2"/>
      <c r="H8" s="2"/>
      <c r="I8" s="2"/>
      <c r="J8" s="2"/>
      <c r="K8" s="2"/>
      <c r="L8" s="2"/>
    </row>
    <row r="9" spans="2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4" t="s">
        <v>81</v>
      </c>
      <c r="C11" s="355">
        <f>'1. Répartition des groupes'!C9</f>
        <v>0</v>
      </c>
      <c r="D11" s="355"/>
      <c r="E11" s="355"/>
      <c r="F11" s="355"/>
      <c r="G11" s="2"/>
      <c r="H11" s="2"/>
      <c r="I11" s="2"/>
      <c r="J11" s="2"/>
      <c r="K11" s="2"/>
      <c r="L11" s="2"/>
    </row>
    <row r="12" spans="2:12" ht="51" x14ac:dyDescent="0.25">
      <c r="B12" s="14" t="s">
        <v>18</v>
      </c>
      <c r="C12" s="14" t="s">
        <v>157</v>
      </c>
      <c r="D12" s="15"/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78">
        <f>'1. Répartition des groupes'!I9</f>
        <v>0</v>
      </c>
      <c r="C13" s="78">
        <f>'1. Répartition des groupes'!I8</f>
        <v>0</v>
      </c>
      <c r="D13" s="2"/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4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38.25" x14ac:dyDescent="0.25">
      <c r="B17" s="5" t="s">
        <v>10</v>
      </c>
      <c r="C17" s="7" t="s">
        <v>20</v>
      </c>
      <c r="D17" s="16" t="s">
        <v>21</v>
      </c>
      <c r="E17" s="17" t="s">
        <v>22</v>
      </c>
      <c r="F17" s="18" t="s">
        <v>23</v>
      </c>
      <c r="G17" s="352" t="s">
        <v>24</v>
      </c>
      <c r="H17" s="18" t="s">
        <v>25</v>
      </c>
      <c r="I17" s="18" t="s">
        <v>26</v>
      </c>
      <c r="J17" s="7" t="s">
        <v>27</v>
      </c>
      <c r="K17" s="2"/>
      <c r="L17" s="2"/>
    </row>
    <row r="18" spans="2:12" x14ac:dyDescent="0.25">
      <c r="B18" s="8" t="s">
        <v>15</v>
      </c>
      <c r="C18" s="79">
        <f>'1. Répartition des groupes'!D23</f>
        <v>0</v>
      </c>
      <c r="D18" s="165">
        <f>IF(C18=0,0,IF($C$13&gt;($C$13-$E$6),((C18/C6)/($B$13/5)*($C$13-$E$6))+((C18/C6)/($B$13/5)*($C$13-($C$13-$E$6))*$D$6),(C18/C6)*$C$13/($B$13/5)))</f>
        <v>0</v>
      </c>
      <c r="E18" s="162">
        <f>IF(D18=0,0,D18/2)</f>
        <v>0</v>
      </c>
      <c r="F18" s="162">
        <f>IF(D18=0,0,D18-E18)</f>
        <v>0</v>
      </c>
      <c r="G18" s="353"/>
      <c r="H18" s="162">
        <f>IF(D18=0,0,D18/3*2)</f>
        <v>0</v>
      </c>
      <c r="I18" s="166">
        <f>IF(D18=0,0,D18-H18)</f>
        <v>0</v>
      </c>
      <c r="J18" s="161">
        <f>IF(C21=0,0,F6/B13*C21)</f>
        <v>0</v>
      </c>
      <c r="K18" s="2"/>
      <c r="L18" s="2"/>
    </row>
    <row r="19" spans="2:12" x14ac:dyDescent="0.25">
      <c r="B19" s="10" t="s">
        <v>16</v>
      </c>
      <c r="C19" s="80">
        <f>'1. Répartition des groupes'!E23</f>
        <v>0</v>
      </c>
      <c r="D19" s="19">
        <f>IF(C19=0,0,IF($C$13&gt;($C$13-$E$6),((C19/C7)/($B$13/5)*($C$13-$E$6))+((C19/C7)/($B$13/5)*($C$13-($C$13-$E$6))*$D$6),(C19/C7)*$C$13/($B$13/5)))</f>
        <v>0</v>
      </c>
      <c r="E19" s="20">
        <f>IF(D19=0,0,D19/2)</f>
        <v>0</v>
      </c>
      <c r="F19" s="20">
        <f>IF(D19=0,0,D19-E19)</f>
        <v>0</v>
      </c>
      <c r="G19" s="353"/>
      <c r="H19" s="20">
        <f>IF(D19=0,0,D19/3*2)</f>
        <v>0</v>
      </c>
      <c r="I19" s="21">
        <f t="shared" ref="I19:I20" si="0">IF(D19=0,0,D19-H19)</f>
        <v>0</v>
      </c>
      <c r="J19" s="26"/>
      <c r="K19" s="2"/>
      <c r="L19" s="2"/>
    </row>
    <row r="20" spans="2:12" ht="15.75" thickBot="1" x14ac:dyDescent="0.3">
      <c r="B20" s="12" t="s">
        <v>17</v>
      </c>
      <c r="C20" s="81">
        <f>'1. Répartition des groupes'!F23</f>
        <v>0</v>
      </c>
      <c r="D20" s="19">
        <f>IF(C20=0,0,IF($C$13&gt;($C$13-$E$6),((C20/C8)/($B$13/5)*($C$13-$E$6))+((C20/C8)/($B$13/5)*($C$13-($C$13-$E$6))*$D$6),(C20/C8)*$C$13/($B$13/5)))</f>
        <v>0</v>
      </c>
      <c r="E20" s="20">
        <f>IF(D20=0,0,D20/2)</f>
        <v>0</v>
      </c>
      <c r="F20" s="20">
        <f>IF(D20=0,0,D20-E20)</f>
        <v>0</v>
      </c>
      <c r="G20" s="353"/>
      <c r="H20" s="20">
        <f>IF(D20=0,0,D20/3*2)</f>
        <v>0</v>
      </c>
      <c r="I20" s="21">
        <f t="shared" si="0"/>
        <v>0</v>
      </c>
      <c r="J20" s="27"/>
      <c r="K20" s="2"/>
      <c r="L20" s="2"/>
    </row>
    <row r="21" spans="2:12" ht="15.75" thickBot="1" x14ac:dyDescent="0.3">
      <c r="B21" s="22" t="s">
        <v>28</v>
      </c>
      <c r="C21" s="23">
        <f>SUM(C18:C20)</f>
        <v>0</v>
      </c>
      <c r="D21" s="167">
        <f>SUM(D18:D20)</f>
        <v>0</v>
      </c>
      <c r="E21" s="168">
        <f t="shared" ref="E21:F21" si="1">SUM(E18:E20)</f>
        <v>0</v>
      </c>
      <c r="F21" s="168">
        <f t="shared" si="1"/>
        <v>0</v>
      </c>
      <c r="G21" s="354"/>
      <c r="H21" s="168">
        <f t="shared" ref="H21:I21" si="2">SUM(H18:H20)</f>
        <v>0</v>
      </c>
      <c r="I21" s="169">
        <f t="shared" si="2"/>
        <v>0</v>
      </c>
      <c r="J21" s="163">
        <f>J18</f>
        <v>0</v>
      </c>
      <c r="K21" s="164">
        <f>SUM(D21,J21)</f>
        <v>0</v>
      </c>
      <c r="L21" s="24"/>
    </row>
    <row r="22" spans="2:12" x14ac:dyDescent="0.25"/>
    <row r="24" spans="2:12" hidden="1" x14ac:dyDescent="0.25">
      <c r="B24" s="82"/>
    </row>
  </sheetData>
  <mergeCells count="5">
    <mergeCell ref="F6:F8"/>
    <mergeCell ref="D6:D8"/>
    <mergeCell ref="E6:E8"/>
    <mergeCell ref="G17:G21"/>
    <mergeCell ref="C11:F11"/>
  </mergeCells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workbookViewId="0">
      <selection activeCell="A11" sqref="A11"/>
    </sheetView>
  </sheetViews>
  <sheetFormatPr baseColWidth="10" defaultRowHeight="15" x14ac:dyDescent="0.25"/>
  <cols>
    <col min="1" max="1" width="14.140625" customWidth="1"/>
    <col min="2" max="2" width="2.5703125" customWidth="1"/>
    <col min="3" max="3" width="27.5703125" customWidth="1"/>
    <col min="4" max="4" width="2.5703125" customWidth="1"/>
    <col min="6" max="6" width="24.5703125" customWidth="1"/>
    <col min="7" max="7" width="45.5703125" customWidth="1"/>
  </cols>
  <sheetData>
    <row r="1" spans="1:7" x14ac:dyDescent="0.25">
      <c r="A1" t="s">
        <v>80</v>
      </c>
      <c r="C1" t="s">
        <v>35</v>
      </c>
      <c r="E1" t="s">
        <v>45</v>
      </c>
      <c r="F1" t="s">
        <v>48</v>
      </c>
      <c r="G1" s="29" t="s">
        <v>82</v>
      </c>
    </row>
    <row r="2" spans="1:7" x14ac:dyDescent="0.25">
      <c r="A2" t="s">
        <v>6</v>
      </c>
      <c r="C2" t="s">
        <v>34</v>
      </c>
      <c r="E2" t="s">
        <v>46</v>
      </c>
      <c r="F2" t="s">
        <v>49</v>
      </c>
      <c r="G2" s="29" t="s">
        <v>83</v>
      </c>
    </row>
    <row r="3" spans="1:7" x14ac:dyDescent="0.25">
      <c r="A3" t="s">
        <v>30</v>
      </c>
      <c r="C3" t="s">
        <v>36</v>
      </c>
      <c r="F3" t="s">
        <v>50</v>
      </c>
      <c r="G3" s="29" t="s">
        <v>84</v>
      </c>
    </row>
    <row r="4" spans="1:7" x14ac:dyDescent="0.25">
      <c r="A4" t="s">
        <v>8</v>
      </c>
      <c r="C4" t="s">
        <v>165</v>
      </c>
      <c r="F4" t="s">
        <v>51</v>
      </c>
      <c r="G4" s="29" t="s">
        <v>85</v>
      </c>
    </row>
    <row r="5" spans="1:7" x14ac:dyDescent="0.25">
      <c r="A5" t="s">
        <v>31</v>
      </c>
      <c r="C5" t="s">
        <v>37</v>
      </c>
      <c r="F5" t="s">
        <v>52</v>
      </c>
      <c r="G5" s="29" t="s">
        <v>86</v>
      </c>
    </row>
    <row r="6" spans="1:7" x14ac:dyDescent="0.25">
      <c r="A6" t="s">
        <v>32</v>
      </c>
      <c r="C6" t="s">
        <v>38</v>
      </c>
    </row>
    <row r="7" spans="1:7" x14ac:dyDescent="0.25">
      <c r="A7" t="s">
        <v>33</v>
      </c>
      <c r="C7" t="s">
        <v>39</v>
      </c>
    </row>
    <row r="8" spans="1:7" x14ac:dyDescent="0.25">
      <c r="A8" t="s">
        <v>53</v>
      </c>
      <c r="C8" t="s">
        <v>40</v>
      </c>
    </row>
    <row r="9" spans="1:7" x14ac:dyDescent="0.25">
      <c r="A9" t="s">
        <v>54</v>
      </c>
      <c r="C9" t="s">
        <v>41</v>
      </c>
    </row>
    <row r="10" spans="1:7" x14ac:dyDescent="0.25">
      <c r="A10" t="s">
        <v>55</v>
      </c>
      <c r="C10" t="s">
        <v>43</v>
      </c>
    </row>
    <row r="11" spans="1:7" x14ac:dyDescent="0.25">
      <c r="A11" t="s">
        <v>180</v>
      </c>
      <c r="C11" t="s">
        <v>42</v>
      </c>
    </row>
    <row r="12" spans="1:7" x14ac:dyDescent="0.25">
      <c r="C12" t="s">
        <v>44</v>
      </c>
    </row>
  </sheetData>
  <hyperlinks>
    <hyperlink ref="G1" r:id="rId1" xr:uid="{00000000-0004-0000-0700-000000000000}"/>
    <hyperlink ref="G2" r:id="rId2" xr:uid="{00000000-0004-0000-0700-000001000000}"/>
    <hyperlink ref="G3" r:id="rId3" xr:uid="{00000000-0004-0000-0700-000002000000}"/>
    <hyperlink ref="G5" r:id="rId4" xr:uid="{00000000-0004-0000-0700-000003000000}"/>
    <hyperlink ref="G4" r:id="rId5" xr:uid="{00000000-0004-0000-0700-000004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H38"/>
  <sheetViews>
    <sheetView zoomScale="110" zoomScaleNormal="110" workbookViewId="0">
      <selection activeCell="B2" sqref="B2"/>
    </sheetView>
  </sheetViews>
  <sheetFormatPr baseColWidth="10" defaultColWidth="0" defaultRowHeight="15" zeroHeight="1" x14ac:dyDescent="0.25"/>
  <cols>
    <col min="1" max="1" width="1.5703125" style="1" customWidth="1"/>
    <col min="2" max="2" width="5.5703125" style="235" customWidth="1"/>
    <col min="3" max="3" width="64.5703125" style="1" customWidth="1"/>
    <col min="4" max="4" width="33.5703125" style="1" customWidth="1"/>
    <col min="5" max="5" width="1.85546875" style="1" customWidth="1"/>
    <col min="6" max="6" width="5.5703125" style="235" hidden="1" customWidth="1"/>
    <col min="7" max="7" width="51" style="1" hidden="1" customWidth="1"/>
    <col min="8" max="16384" width="11.42578125" style="1" hidden="1"/>
  </cols>
  <sheetData>
    <row r="1" spans="2:6" ht="75.75" customHeight="1" x14ac:dyDescent="0.25">
      <c r="D1" s="220" t="s">
        <v>177</v>
      </c>
      <c r="E1" s="221"/>
      <c r="F1" s="222"/>
    </row>
    <row r="2" spans="2:6" ht="18" customHeight="1" x14ac:dyDescent="0.25">
      <c r="D2" s="220"/>
      <c r="E2" s="221"/>
      <c r="F2" s="222"/>
    </row>
    <row r="3" spans="2:6" ht="20.25" x14ac:dyDescent="0.3">
      <c r="B3" s="217" t="s">
        <v>124</v>
      </c>
      <c r="F3" s="235" t="s">
        <v>139</v>
      </c>
    </row>
    <row r="4" spans="2:6" x14ac:dyDescent="0.25"/>
    <row r="5" spans="2:6" s="57" customFormat="1" ht="15.75" x14ac:dyDescent="0.25">
      <c r="B5" s="245" t="s">
        <v>113</v>
      </c>
      <c r="C5" s="246" t="s">
        <v>114</v>
      </c>
      <c r="D5" s="247"/>
    </row>
    <row r="6" spans="2:6" ht="8.25" customHeight="1" x14ac:dyDescent="0.25">
      <c r="B6" s="236"/>
      <c r="C6" s="223"/>
      <c r="D6" s="223"/>
    </row>
    <row r="7" spans="2:6" ht="30.75" x14ac:dyDescent="0.25">
      <c r="B7" s="237" t="s">
        <v>115</v>
      </c>
      <c r="C7" s="239" t="s">
        <v>137</v>
      </c>
      <c r="D7" s="190">
        <f>'1. Répartition des groupes'!I9</f>
        <v>0</v>
      </c>
      <c r="E7" s="226"/>
    </row>
    <row r="8" spans="2:6" ht="30" x14ac:dyDescent="0.25">
      <c r="B8" s="237" t="s">
        <v>116</v>
      </c>
      <c r="C8" s="239" t="s">
        <v>126</v>
      </c>
      <c r="D8" s="190">
        <f>D7/5</f>
        <v>0</v>
      </c>
      <c r="E8" s="226"/>
    </row>
    <row r="9" spans="2:6" ht="15.75" x14ac:dyDescent="0.25">
      <c r="B9" s="237" t="s">
        <v>117</v>
      </c>
      <c r="C9" s="233" t="s">
        <v>125</v>
      </c>
      <c r="D9" s="190">
        <f>'1. Répartition des groupes'!I8</f>
        <v>0</v>
      </c>
      <c r="E9" s="226"/>
    </row>
    <row r="10" spans="2:6" x14ac:dyDescent="0.25">
      <c r="B10" s="238"/>
      <c r="C10" s="234"/>
      <c r="D10" s="234"/>
    </row>
    <row r="11" spans="2:6" ht="30.75" x14ac:dyDescent="0.25">
      <c r="B11" s="237" t="s">
        <v>118</v>
      </c>
      <c r="C11" s="239" t="s">
        <v>140</v>
      </c>
      <c r="D11" s="233" t="e">
        <f>D9/D8</f>
        <v>#DIV/0!</v>
      </c>
      <c r="E11" s="226"/>
    </row>
    <row r="12" spans="2:6" ht="45.75" x14ac:dyDescent="0.25">
      <c r="B12" s="237" t="s">
        <v>119</v>
      </c>
      <c r="C12" s="239" t="s">
        <v>138</v>
      </c>
      <c r="D12" s="233" t="e">
        <f>((D11/D9)*(D9-2))+(D11/D9)</f>
        <v>#DIV/0!</v>
      </c>
      <c r="E12" s="226"/>
    </row>
    <row r="13" spans="2:6" x14ac:dyDescent="0.25">
      <c r="C13" s="242"/>
      <c r="D13" s="243"/>
    </row>
    <row r="14" spans="2:6" ht="15.75" x14ac:dyDescent="0.25">
      <c r="B14" s="248" t="s">
        <v>120</v>
      </c>
      <c r="C14" s="249" t="s">
        <v>121</v>
      </c>
      <c r="D14" s="250"/>
    </row>
    <row r="15" spans="2:6" x14ac:dyDescent="0.25">
      <c r="B15" s="236"/>
      <c r="C15" s="223"/>
    </row>
    <row r="16" spans="2:6" ht="30" x14ac:dyDescent="0.25">
      <c r="B16" s="237" t="s">
        <v>122</v>
      </c>
      <c r="C16" s="239" t="s">
        <v>158</v>
      </c>
      <c r="D16" s="190" t="e">
        <f>(100/D7)*SUM(D20,D24,D28)</f>
        <v>#DIV/0!</v>
      </c>
    </row>
    <row r="17" spans="2:6" x14ac:dyDescent="0.25">
      <c r="C17" s="242"/>
      <c r="D17" s="243"/>
    </row>
    <row r="18" spans="2:6" s="57" customFormat="1" ht="31.5" x14ac:dyDescent="0.25">
      <c r="B18" s="252" t="s">
        <v>127</v>
      </c>
      <c r="C18" s="253" t="s">
        <v>134</v>
      </c>
      <c r="D18" s="254"/>
      <c r="F18" s="244"/>
    </row>
    <row r="19" spans="2:6" x14ac:dyDescent="0.25"/>
    <row r="20" spans="2:6" ht="15.75" x14ac:dyDescent="0.25">
      <c r="C20" s="230" t="s">
        <v>128</v>
      </c>
      <c r="D20" s="230">
        <f>'1. Répartition des groupes'!D23</f>
        <v>0</v>
      </c>
    </row>
    <row r="21" spans="2:6" ht="30.75" x14ac:dyDescent="0.25">
      <c r="C21" s="231" t="s">
        <v>129</v>
      </c>
      <c r="D21" s="230">
        <v>4</v>
      </c>
    </row>
    <row r="22" spans="2:6" ht="30.75" x14ac:dyDescent="0.25">
      <c r="C22" s="231" t="s">
        <v>141</v>
      </c>
      <c r="D22" s="111" t="e">
        <f>((D20/D21)*D12)*100</f>
        <v>#DIV/0!</v>
      </c>
    </row>
    <row r="23" spans="2:6" x14ac:dyDescent="0.25">
      <c r="C23" s="232"/>
      <c r="D23" s="232"/>
    </row>
    <row r="24" spans="2:6" ht="15.75" x14ac:dyDescent="0.25">
      <c r="C24" s="230" t="s">
        <v>130</v>
      </c>
      <c r="D24" s="230">
        <f>'1. Répartition des groupes'!E23</f>
        <v>0</v>
      </c>
    </row>
    <row r="25" spans="2:6" ht="30.75" x14ac:dyDescent="0.25">
      <c r="C25" s="231" t="s">
        <v>131</v>
      </c>
      <c r="D25" s="230">
        <v>7</v>
      </c>
    </row>
    <row r="26" spans="2:6" ht="15" customHeight="1" x14ac:dyDescent="0.25">
      <c r="C26" s="231" t="s">
        <v>142</v>
      </c>
      <c r="D26" s="111" t="e">
        <f>((D24/D25)*D12)*100</f>
        <v>#DIV/0!</v>
      </c>
    </row>
    <row r="27" spans="2:6" x14ac:dyDescent="0.25">
      <c r="C27" s="228"/>
      <c r="D27" s="241"/>
    </row>
    <row r="28" spans="2:6" x14ac:dyDescent="0.25">
      <c r="C28" s="230" t="s">
        <v>133</v>
      </c>
      <c r="D28" s="230">
        <f>'1. Répartition des groupes'!F23</f>
        <v>0</v>
      </c>
    </row>
    <row r="29" spans="2:6" ht="30.75" x14ac:dyDescent="0.25">
      <c r="C29" s="231" t="s">
        <v>132</v>
      </c>
      <c r="D29" s="230">
        <v>12</v>
      </c>
    </row>
    <row r="30" spans="2:6" ht="30.75" x14ac:dyDescent="0.25">
      <c r="C30" s="231" t="s">
        <v>143</v>
      </c>
      <c r="D30" s="111" t="e">
        <f>((D28/D29)*D12)*100</f>
        <v>#DIV/0!</v>
      </c>
    </row>
    <row r="31" spans="2:6" x14ac:dyDescent="0.25">
      <c r="C31" s="224"/>
      <c r="D31" s="225"/>
    </row>
    <row r="32" spans="2:6" ht="15.75" x14ac:dyDescent="0.25">
      <c r="B32" s="251" t="s">
        <v>135</v>
      </c>
      <c r="C32" s="255" t="s">
        <v>136</v>
      </c>
      <c r="D32" s="256"/>
    </row>
    <row r="33" spans="2:8" x14ac:dyDescent="0.25">
      <c r="C33" s="229"/>
      <c r="D33" s="229"/>
    </row>
    <row r="34" spans="2:8" ht="30" x14ac:dyDescent="0.25">
      <c r="C34" s="231" t="s">
        <v>159</v>
      </c>
      <c r="D34" s="111" t="e">
        <f>SUM(D22,D26,D30)</f>
        <v>#DIV/0!</v>
      </c>
    </row>
    <row r="35" spans="2:8" x14ac:dyDescent="0.25">
      <c r="C35" s="230" t="s">
        <v>160</v>
      </c>
      <c r="D35" s="111" t="e">
        <f>D16</f>
        <v>#DIV/0!</v>
      </c>
      <c r="H35" s="227"/>
    </row>
    <row r="36" spans="2:8" x14ac:dyDescent="0.25">
      <c r="C36" s="232"/>
      <c r="D36" s="232"/>
    </row>
    <row r="37" spans="2:8" s="97" customFormat="1" ht="16.5" thickBot="1" x14ac:dyDescent="0.3">
      <c r="B37" s="240"/>
      <c r="C37" s="257" t="s">
        <v>161</v>
      </c>
      <c r="D37" s="258" t="e">
        <f>SUM(D34,D35)</f>
        <v>#DIV/0!</v>
      </c>
      <c r="F37" s="240"/>
    </row>
    <row r="38" spans="2:8" ht="15.75" thickTop="1" x14ac:dyDescent="0.25"/>
  </sheetData>
  <sheetProtection algorithmName="SHA-512" hashValue="Mni7jhZPrHtZvYNGzQ/sem+rs19HmTfFI4ldRJsFnnbjsU6t6qSstUISXAwyqXhDlsQ4eqlPSBksigroZ6Z0Gg==" saltValue="5J5ENjC+NH7JkCmjvq2jD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1. Répartition des groupes</vt:lpstr>
      <vt:lpstr>1.a Effectifs groupes (1-4)</vt:lpstr>
      <vt:lpstr>1.b Effectifs groupes (5-8)</vt:lpstr>
      <vt:lpstr>1.c Effectif Direction</vt:lpstr>
      <vt:lpstr>2.a Synthèse</vt:lpstr>
      <vt:lpstr>2.b Remarques</vt:lpstr>
      <vt:lpstr>3.a Calculateur</vt:lpstr>
      <vt:lpstr>Listesdéroulante</vt:lpstr>
      <vt:lpstr>3.b Pondération</vt:lpstr>
      <vt:lpstr>Direction</vt:lpstr>
      <vt:lpstr>Directrice_générale</vt:lpstr>
      <vt:lpstr>Educatrice_PE</vt:lpstr>
      <vt:lpstr>Fonction</vt:lpstr>
      <vt:lpstr>IPE</vt:lpstr>
      <vt:lpstr>O_N</vt:lpstr>
      <vt:lpstr>oui</vt:lpstr>
      <vt:lpstr>Personnel</vt:lpstr>
      <vt:lpstr>Personnel_dir</vt:lpstr>
      <vt:lpstr>Personnel_éducatif</vt:lpstr>
      <vt:lpstr>TEL_IPE</vt:lpstr>
      <vt:lpstr>'2.b Remarques'!Zone_d_impression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Germanier Cindy</dc:creator>
  <dc:description>2018_01_31_version1.1_publ_web</dc:description>
  <cp:lastModifiedBy>Germanier Cindy</cp:lastModifiedBy>
  <cp:lastPrinted>2022-02-28T10:19:45Z</cp:lastPrinted>
  <dcterms:created xsi:type="dcterms:W3CDTF">2016-07-14T11:07:46Z</dcterms:created>
  <dcterms:modified xsi:type="dcterms:W3CDTF">2025-03-13T11:07:49Z</dcterms:modified>
</cp:coreProperties>
</file>