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20" windowWidth="13935" windowHeight="7620" activeTab="5"/>
  </bookViews>
  <sheets>
    <sheet name="A. Saisie des données" sheetId="1" r:id="rId1"/>
    <sheet name="B. Détermination des taxes" sheetId="2" r:id="rId2"/>
    <sheet name="C. Calcul pour ménages" sheetId="3" r:id="rId3"/>
    <sheet name="D. Calcul pour entreprises" sheetId="7" r:id="rId4"/>
    <sheet name="ANNEXE 1" sheetId="8" r:id="rId5"/>
    <sheet name="ANNEXE 2" sheetId="9" r:id="rId6"/>
    <sheet name="ANNEXE 3" sheetId="10" r:id="rId7"/>
  </sheets>
  <definedNames>
    <definedName name="_ftn1" localSheetId="0">'A. Saisie des données'!#REF!</definedName>
    <definedName name="_ftn2" localSheetId="0">'A. Saisie des données'!#REF!</definedName>
    <definedName name="_ftnref1" localSheetId="0">'A. Saisie des données'!$E$79</definedName>
    <definedName name="_ftnref2" localSheetId="0">'A. Saisie des données'!#REF!</definedName>
    <definedName name="_Toc234737485" localSheetId="0">'A. Saisie des données'!#REF!</definedName>
    <definedName name="_Toc234737490" localSheetId="0">'A. Saisie des données'!$B$111</definedName>
    <definedName name="_Toc234737493" localSheetId="0">'A. Saisie des données'!#REF!</definedName>
    <definedName name="OLE_LINK3" localSheetId="0">'A. Saisie des données'!$A$144</definedName>
    <definedName name="_xlnm.Print_Area" localSheetId="6">'ANNEXE 3'!$A$1:$U$94</definedName>
  </definedNames>
  <calcPr calcId="125725"/>
</workbook>
</file>

<file path=xl/calcChain.xml><?xml version="1.0" encoding="utf-8"?>
<calcChain xmlns="http://schemas.openxmlformats.org/spreadsheetml/2006/main">
  <c r="G101" i="10"/>
  <c r="H101"/>
  <c r="H102" s="1"/>
  <c r="H75" s="1"/>
  <c r="H82" s="1"/>
  <c r="I101"/>
  <c r="J101"/>
  <c r="J102" s="1"/>
  <c r="J75" s="1"/>
  <c r="J82" s="1"/>
  <c r="K101"/>
  <c r="L101"/>
  <c r="L102" s="1"/>
  <c r="L75" s="1"/>
  <c r="L82" s="1"/>
  <c r="M101"/>
  <c r="N101"/>
  <c r="N102" s="1"/>
  <c r="N75" s="1"/>
  <c r="N82" s="1"/>
  <c r="O101"/>
  <c r="P101"/>
  <c r="P102" s="1"/>
  <c r="P75" s="1"/>
  <c r="P82" s="1"/>
  <c r="Q101"/>
  <c r="R101"/>
  <c r="R102" s="1"/>
  <c r="R75" s="1"/>
  <c r="R82" s="1"/>
  <c r="S101"/>
  <c r="T101"/>
  <c r="T102" s="1"/>
  <c r="T75" s="1"/>
  <c r="T82" s="1"/>
  <c r="U101"/>
  <c r="G100"/>
  <c r="H100"/>
  <c r="I100"/>
  <c r="J100"/>
  <c r="K100"/>
  <c r="L100"/>
  <c r="M100"/>
  <c r="N100"/>
  <c r="O100"/>
  <c r="P100"/>
  <c r="Q100"/>
  <c r="R100"/>
  <c r="S100"/>
  <c r="T100"/>
  <c r="U100"/>
  <c r="H43"/>
  <c r="I43"/>
  <c r="J43" s="1"/>
  <c r="K43" s="1"/>
  <c r="L43" s="1"/>
  <c r="M43" s="1"/>
  <c r="N43" s="1"/>
  <c r="O43" s="1"/>
  <c r="P43" s="1"/>
  <c r="Q43" s="1"/>
  <c r="R43" s="1"/>
  <c r="S43" s="1"/>
  <c r="T43" s="1"/>
  <c r="U43" s="1"/>
  <c r="G43"/>
  <c r="F28" i="7"/>
  <c r="F30" i="3"/>
  <c r="A70" i="10"/>
  <c r="F43"/>
  <c r="C46"/>
  <c r="B46"/>
  <c r="E72" i="1"/>
  <c r="F72"/>
  <c r="H180"/>
  <c r="G179"/>
  <c r="G102" i="10"/>
  <c r="G75" s="1"/>
  <c r="G82" s="1"/>
  <c r="I102"/>
  <c r="I75" s="1"/>
  <c r="I82" s="1"/>
  <c r="K102"/>
  <c r="K75" s="1"/>
  <c r="K82" s="1"/>
  <c r="M102"/>
  <c r="M75" s="1"/>
  <c r="M82" s="1"/>
  <c r="O102"/>
  <c r="O75" s="1"/>
  <c r="O82" s="1"/>
  <c r="Q102"/>
  <c r="Q75" s="1"/>
  <c r="Q82" s="1"/>
  <c r="S102"/>
  <c r="S75" s="1"/>
  <c r="S82" s="1"/>
  <c r="U102"/>
  <c r="U75" s="1"/>
  <c r="U82" s="1"/>
  <c r="F102"/>
  <c r="G78"/>
  <c r="H78"/>
  <c r="I78"/>
  <c r="J78"/>
  <c r="K78"/>
  <c r="L78"/>
  <c r="M78"/>
  <c r="N78"/>
  <c r="O78"/>
  <c r="P78"/>
  <c r="Q78"/>
  <c r="R78"/>
  <c r="S78"/>
  <c r="T78"/>
  <c r="U78"/>
  <c r="F78"/>
  <c r="B43"/>
  <c r="C43"/>
  <c r="D43"/>
  <c r="E49" i="2"/>
  <c r="D72" i="1"/>
  <c r="G27" i="7"/>
  <c r="G26"/>
  <c r="F75" i="10"/>
  <c r="F82" s="1"/>
  <c r="G29" i="3"/>
  <c r="G28"/>
  <c r="C179" i="1"/>
  <c r="D84" i="10"/>
  <c r="F88"/>
  <c r="F35"/>
  <c r="D9"/>
  <c r="D10"/>
  <c r="D11"/>
  <c r="D12"/>
  <c r="D13"/>
  <c r="D14"/>
  <c r="D15"/>
  <c r="D16"/>
  <c r="D17"/>
  <c r="D18"/>
  <c r="D19"/>
  <c r="D20"/>
  <c r="D21"/>
  <c r="D22"/>
  <c r="D23"/>
  <c r="D24"/>
  <c r="D25"/>
  <c r="D26"/>
  <c r="D27"/>
  <c r="D28"/>
  <c r="D29"/>
  <c r="D30"/>
  <c r="D31"/>
  <c r="C9"/>
  <c r="C10"/>
  <c r="C11"/>
  <c r="C12"/>
  <c r="C13"/>
  <c r="C14"/>
  <c r="C15"/>
  <c r="C16"/>
  <c r="C17"/>
  <c r="C18"/>
  <c r="C19"/>
  <c r="C20"/>
  <c r="C21"/>
  <c r="C22"/>
  <c r="C23"/>
  <c r="C24"/>
  <c r="C25"/>
  <c r="C26"/>
  <c r="C27"/>
  <c r="C28"/>
  <c r="C29"/>
  <c r="C30"/>
  <c r="C31"/>
  <c r="B9"/>
  <c r="F9" s="1"/>
  <c r="G9" s="1"/>
  <c r="H9" s="1"/>
  <c r="I9" s="1"/>
  <c r="J9" s="1"/>
  <c r="K9" s="1"/>
  <c r="L9" s="1"/>
  <c r="M9" s="1"/>
  <c r="N9" s="1"/>
  <c r="O9" s="1"/>
  <c r="P9" s="1"/>
  <c r="Q9" s="1"/>
  <c r="R9" s="1"/>
  <c r="S9" s="1"/>
  <c r="T9" s="1"/>
  <c r="U9" s="1"/>
  <c r="B10"/>
  <c r="F10" s="1"/>
  <c r="G10" s="1"/>
  <c r="H10" s="1"/>
  <c r="I10" s="1"/>
  <c r="J10" s="1"/>
  <c r="K10" s="1"/>
  <c r="L10" s="1"/>
  <c r="M10" s="1"/>
  <c r="N10" s="1"/>
  <c r="O10" s="1"/>
  <c r="P10" s="1"/>
  <c r="Q10" s="1"/>
  <c r="R10" s="1"/>
  <c r="S10" s="1"/>
  <c r="T10" s="1"/>
  <c r="U10" s="1"/>
  <c r="B11"/>
  <c r="F11" s="1"/>
  <c r="G11" s="1"/>
  <c r="H11" s="1"/>
  <c r="I11" s="1"/>
  <c r="J11" s="1"/>
  <c r="K11" s="1"/>
  <c r="L11" s="1"/>
  <c r="M11" s="1"/>
  <c r="N11" s="1"/>
  <c r="O11" s="1"/>
  <c r="P11" s="1"/>
  <c r="Q11" s="1"/>
  <c r="R11" s="1"/>
  <c r="S11" s="1"/>
  <c r="T11" s="1"/>
  <c r="U11" s="1"/>
  <c r="B12"/>
  <c r="F12" s="1"/>
  <c r="G12" s="1"/>
  <c r="H12" s="1"/>
  <c r="I12" s="1"/>
  <c r="J12" s="1"/>
  <c r="K12" s="1"/>
  <c r="L12" s="1"/>
  <c r="M12" s="1"/>
  <c r="N12" s="1"/>
  <c r="O12" s="1"/>
  <c r="P12" s="1"/>
  <c r="Q12" s="1"/>
  <c r="R12" s="1"/>
  <c r="S12" s="1"/>
  <c r="T12" s="1"/>
  <c r="U12" s="1"/>
  <c r="B13"/>
  <c r="F13" s="1"/>
  <c r="G13" s="1"/>
  <c r="H13" s="1"/>
  <c r="I13" s="1"/>
  <c r="J13" s="1"/>
  <c r="K13" s="1"/>
  <c r="L13" s="1"/>
  <c r="M13" s="1"/>
  <c r="N13" s="1"/>
  <c r="O13" s="1"/>
  <c r="P13" s="1"/>
  <c r="Q13" s="1"/>
  <c r="R13" s="1"/>
  <c r="S13" s="1"/>
  <c r="T13" s="1"/>
  <c r="U13" s="1"/>
  <c r="B14"/>
  <c r="F14" s="1"/>
  <c r="G14" s="1"/>
  <c r="H14" s="1"/>
  <c r="I14" s="1"/>
  <c r="J14" s="1"/>
  <c r="K14" s="1"/>
  <c r="L14" s="1"/>
  <c r="M14" s="1"/>
  <c r="N14" s="1"/>
  <c r="O14" s="1"/>
  <c r="P14" s="1"/>
  <c r="Q14" s="1"/>
  <c r="R14" s="1"/>
  <c r="S14" s="1"/>
  <c r="T14" s="1"/>
  <c r="U14" s="1"/>
  <c r="B15"/>
  <c r="F15" s="1"/>
  <c r="G15" s="1"/>
  <c r="H15" s="1"/>
  <c r="I15" s="1"/>
  <c r="J15" s="1"/>
  <c r="K15" s="1"/>
  <c r="L15" s="1"/>
  <c r="M15" s="1"/>
  <c r="N15" s="1"/>
  <c r="O15" s="1"/>
  <c r="P15" s="1"/>
  <c r="Q15" s="1"/>
  <c r="R15" s="1"/>
  <c r="S15" s="1"/>
  <c r="T15" s="1"/>
  <c r="U15" s="1"/>
  <c r="B16"/>
  <c r="F16" s="1"/>
  <c r="G16" s="1"/>
  <c r="H16" s="1"/>
  <c r="I16" s="1"/>
  <c r="J16" s="1"/>
  <c r="K16" s="1"/>
  <c r="L16" s="1"/>
  <c r="M16" s="1"/>
  <c r="N16" s="1"/>
  <c r="O16" s="1"/>
  <c r="P16" s="1"/>
  <c r="Q16" s="1"/>
  <c r="R16" s="1"/>
  <c r="S16" s="1"/>
  <c r="T16" s="1"/>
  <c r="U16" s="1"/>
  <c r="B17"/>
  <c r="F17" s="1"/>
  <c r="G17" s="1"/>
  <c r="H17" s="1"/>
  <c r="I17" s="1"/>
  <c r="J17" s="1"/>
  <c r="K17" s="1"/>
  <c r="L17" s="1"/>
  <c r="M17" s="1"/>
  <c r="N17" s="1"/>
  <c r="O17" s="1"/>
  <c r="P17" s="1"/>
  <c r="Q17" s="1"/>
  <c r="R17" s="1"/>
  <c r="S17" s="1"/>
  <c r="T17" s="1"/>
  <c r="U17" s="1"/>
  <c r="B18"/>
  <c r="F18" s="1"/>
  <c r="G18" s="1"/>
  <c r="H18" s="1"/>
  <c r="I18" s="1"/>
  <c r="J18" s="1"/>
  <c r="K18" s="1"/>
  <c r="L18" s="1"/>
  <c r="M18" s="1"/>
  <c r="N18" s="1"/>
  <c r="O18" s="1"/>
  <c r="P18" s="1"/>
  <c r="Q18" s="1"/>
  <c r="R18" s="1"/>
  <c r="S18" s="1"/>
  <c r="T18" s="1"/>
  <c r="U18" s="1"/>
  <c r="B19"/>
  <c r="F19" s="1"/>
  <c r="G19" s="1"/>
  <c r="H19" s="1"/>
  <c r="I19" s="1"/>
  <c r="J19" s="1"/>
  <c r="K19" s="1"/>
  <c r="L19" s="1"/>
  <c r="M19" s="1"/>
  <c r="N19" s="1"/>
  <c r="O19" s="1"/>
  <c r="P19" s="1"/>
  <c r="Q19" s="1"/>
  <c r="R19" s="1"/>
  <c r="S19" s="1"/>
  <c r="T19" s="1"/>
  <c r="U19" s="1"/>
  <c r="B20"/>
  <c r="F20" s="1"/>
  <c r="G20" s="1"/>
  <c r="H20" s="1"/>
  <c r="I20" s="1"/>
  <c r="J20" s="1"/>
  <c r="K20" s="1"/>
  <c r="L20" s="1"/>
  <c r="M20" s="1"/>
  <c r="N20" s="1"/>
  <c r="O20" s="1"/>
  <c r="P20" s="1"/>
  <c r="Q20" s="1"/>
  <c r="R20" s="1"/>
  <c r="S20" s="1"/>
  <c r="T20" s="1"/>
  <c r="U20" s="1"/>
  <c r="B21"/>
  <c r="F21" s="1"/>
  <c r="G21" s="1"/>
  <c r="H21" s="1"/>
  <c r="I21" s="1"/>
  <c r="J21" s="1"/>
  <c r="K21" s="1"/>
  <c r="L21" s="1"/>
  <c r="M21" s="1"/>
  <c r="N21" s="1"/>
  <c r="O21" s="1"/>
  <c r="P21" s="1"/>
  <c r="Q21" s="1"/>
  <c r="R21" s="1"/>
  <c r="S21" s="1"/>
  <c r="T21" s="1"/>
  <c r="U21" s="1"/>
  <c r="B22"/>
  <c r="F22" s="1"/>
  <c r="G22" s="1"/>
  <c r="H22" s="1"/>
  <c r="I22" s="1"/>
  <c r="J22" s="1"/>
  <c r="K22" s="1"/>
  <c r="L22" s="1"/>
  <c r="M22" s="1"/>
  <c r="N22" s="1"/>
  <c r="O22" s="1"/>
  <c r="P22" s="1"/>
  <c r="Q22" s="1"/>
  <c r="R22" s="1"/>
  <c r="S22" s="1"/>
  <c r="T22" s="1"/>
  <c r="U22" s="1"/>
  <c r="B23"/>
  <c r="F23" s="1"/>
  <c r="G23" s="1"/>
  <c r="H23" s="1"/>
  <c r="I23" s="1"/>
  <c r="J23" s="1"/>
  <c r="K23" s="1"/>
  <c r="L23" s="1"/>
  <c r="M23" s="1"/>
  <c r="N23" s="1"/>
  <c r="O23" s="1"/>
  <c r="P23" s="1"/>
  <c r="Q23" s="1"/>
  <c r="R23" s="1"/>
  <c r="S23" s="1"/>
  <c r="T23" s="1"/>
  <c r="U23" s="1"/>
  <c r="B24"/>
  <c r="F24" s="1"/>
  <c r="G24" s="1"/>
  <c r="H24" s="1"/>
  <c r="I24" s="1"/>
  <c r="J24" s="1"/>
  <c r="K24" s="1"/>
  <c r="L24" s="1"/>
  <c r="M24" s="1"/>
  <c r="N24" s="1"/>
  <c r="O24" s="1"/>
  <c r="P24" s="1"/>
  <c r="Q24" s="1"/>
  <c r="R24" s="1"/>
  <c r="S24" s="1"/>
  <c r="T24" s="1"/>
  <c r="U24" s="1"/>
  <c r="B25"/>
  <c r="F25" s="1"/>
  <c r="G25" s="1"/>
  <c r="H25" s="1"/>
  <c r="I25" s="1"/>
  <c r="J25" s="1"/>
  <c r="K25" s="1"/>
  <c r="L25" s="1"/>
  <c r="M25" s="1"/>
  <c r="N25" s="1"/>
  <c r="O25" s="1"/>
  <c r="P25" s="1"/>
  <c r="Q25" s="1"/>
  <c r="R25" s="1"/>
  <c r="S25" s="1"/>
  <c r="T25" s="1"/>
  <c r="U25" s="1"/>
  <c r="B26"/>
  <c r="F26" s="1"/>
  <c r="G26" s="1"/>
  <c r="H26" s="1"/>
  <c r="I26" s="1"/>
  <c r="J26" s="1"/>
  <c r="K26" s="1"/>
  <c r="L26" s="1"/>
  <c r="M26" s="1"/>
  <c r="N26" s="1"/>
  <c r="O26" s="1"/>
  <c r="P26" s="1"/>
  <c r="Q26" s="1"/>
  <c r="R26" s="1"/>
  <c r="S26" s="1"/>
  <c r="T26" s="1"/>
  <c r="U26" s="1"/>
  <c r="B27"/>
  <c r="F27" s="1"/>
  <c r="G27" s="1"/>
  <c r="H27" s="1"/>
  <c r="I27" s="1"/>
  <c r="J27" s="1"/>
  <c r="K27" s="1"/>
  <c r="L27" s="1"/>
  <c r="M27" s="1"/>
  <c r="N27" s="1"/>
  <c r="O27" s="1"/>
  <c r="P27" s="1"/>
  <c r="Q27" s="1"/>
  <c r="R27" s="1"/>
  <c r="S27" s="1"/>
  <c r="T27" s="1"/>
  <c r="U27" s="1"/>
  <c r="B28"/>
  <c r="F28" s="1"/>
  <c r="G28" s="1"/>
  <c r="H28" s="1"/>
  <c r="I28" s="1"/>
  <c r="J28" s="1"/>
  <c r="K28" s="1"/>
  <c r="L28" s="1"/>
  <c r="M28" s="1"/>
  <c r="N28" s="1"/>
  <c r="O28" s="1"/>
  <c r="P28" s="1"/>
  <c r="Q28" s="1"/>
  <c r="R28" s="1"/>
  <c r="S28" s="1"/>
  <c r="T28" s="1"/>
  <c r="U28" s="1"/>
  <c r="B29"/>
  <c r="F29" s="1"/>
  <c r="G29" s="1"/>
  <c r="H29" s="1"/>
  <c r="I29" s="1"/>
  <c r="J29" s="1"/>
  <c r="K29" s="1"/>
  <c r="L29" s="1"/>
  <c r="M29" s="1"/>
  <c r="N29" s="1"/>
  <c r="O29" s="1"/>
  <c r="P29" s="1"/>
  <c r="Q29" s="1"/>
  <c r="R29" s="1"/>
  <c r="S29" s="1"/>
  <c r="T29" s="1"/>
  <c r="U29" s="1"/>
  <c r="B30"/>
  <c r="F30" s="1"/>
  <c r="G30" s="1"/>
  <c r="H30" s="1"/>
  <c r="I30" s="1"/>
  <c r="J30" s="1"/>
  <c r="K30" s="1"/>
  <c r="L30" s="1"/>
  <c r="M30" s="1"/>
  <c r="N30" s="1"/>
  <c r="O30" s="1"/>
  <c r="P30" s="1"/>
  <c r="Q30" s="1"/>
  <c r="R30" s="1"/>
  <c r="S30" s="1"/>
  <c r="T30" s="1"/>
  <c r="U30" s="1"/>
  <c r="B31"/>
  <c r="F31" s="1"/>
  <c r="G31" s="1"/>
  <c r="H31" s="1"/>
  <c r="I31" s="1"/>
  <c r="J31" s="1"/>
  <c r="K31" s="1"/>
  <c r="L31" s="1"/>
  <c r="M31" s="1"/>
  <c r="N31" s="1"/>
  <c r="O31" s="1"/>
  <c r="P31" s="1"/>
  <c r="Q31" s="1"/>
  <c r="R31" s="1"/>
  <c r="S31" s="1"/>
  <c r="T31" s="1"/>
  <c r="U31" s="1"/>
  <c r="A9"/>
  <c r="A10"/>
  <c r="A11"/>
  <c r="A12"/>
  <c r="A13"/>
  <c r="A14"/>
  <c r="A15"/>
  <c r="A16"/>
  <c r="A17"/>
  <c r="A18"/>
  <c r="A19"/>
  <c r="A20"/>
  <c r="A21"/>
  <c r="A22"/>
  <c r="A23"/>
  <c r="A24"/>
  <c r="A25"/>
  <c r="A26"/>
  <c r="A27"/>
  <c r="A28"/>
  <c r="A29"/>
  <c r="A30"/>
  <c r="A31"/>
  <c r="H88" i="1"/>
  <c r="H89"/>
  <c r="H90"/>
  <c r="H91"/>
  <c r="G88"/>
  <c r="G89"/>
  <c r="G90"/>
  <c r="G91"/>
  <c r="F19"/>
  <c r="F6" i="10"/>
  <c r="F74" s="1"/>
  <c r="F97" s="1"/>
  <c r="F99" l="1"/>
  <c r="F101" s="1"/>
  <c r="F98"/>
  <c r="F100" s="1"/>
  <c r="F96"/>
  <c r="D6"/>
  <c r="E10" i="3"/>
  <c r="F68" i="10"/>
  <c r="C42" l="1"/>
  <c r="D42"/>
  <c r="B42"/>
  <c r="F83"/>
  <c r="F37"/>
  <c r="F41"/>
  <c r="C37"/>
  <c r="D37"/>
  <c r="B37"/>
  <c r="C36"/>
  <c r="D36"/>
  <c r="B36"/>
  <c r="F87"/>
  <c r="F89" s="1"/>
  <c r="C8"/>
  <c r="D8"/>
  <c r="B8"/>
  <c r="A8"/>
  <c r="B3"/>
  <c r="D32"/>
  <c r="C32"/>
  <c r="G6"/>
  <c r="H6" s="1"/>
  <c r="I6" s="1"/>
  <c r="J6" s="1"/>
  <c r="K6" s="1"/>
  <c r="L6" s="1"/>
  <c r="M6" s="1"/>
  <c r="N6" s="1"/>
  <c r="O6" s="1"/>
  <c r="P6" s="1"/>
  <c r="Q6" s="1"/>
  <c r="R6" s="1"/>
  <c r="S6" s="1"/>
  <c r="D46"/>
  <c r="H13" i="8"/>
  <c r="H14"/>
  <c r="H15"/>
  <c r="H16"/>
  <c r="H17"/>
  <c r="H18"/>
  <c r="H19"/>
  <c r="H20"/>
  <c r="H21"/>
  <c r="H23"/>
  <c r="H24"/>
  <c r="H25"/>
  <c r="H26"/>
  <c r="H27"/>
  <c r="H28"/>
  <c r="H29"/>
  <c r="H30"/>
  <c r="H31"/>
  <c r="H32"/>
  <c r="H12"/>
  <c r="E32"/>
  <c r="F32"/>
  <c r="F28"/>
  <c r="E28"/>
  <c r="F30"/>
  <c r="E30"/>
  <c r="E29"/>
  <c r="F29"/>
  <c r="E31"/>
  <c r="F31"/>
  <c r="D13"/>
  <c r="C13"/>
  <c r="E13" s="1"/>
  <c r="F13"/>
  <c r="D18"/>
  <c r="F18" s="1"/>
  <c r="C18"/>
  <c r="E18" s="1"/>
  <c r="D23"/>
  <c r="F23" s="1"/>
  <c r="C23"/>
  <c r="E23" s="1"/>
  <c r="F22"/>
  <c r="E22"/>
  <c r="D21"/>
  <c r="F21" s="1"/>
  <c r="C21"/>
  <c r="E21" s="1"/>
  <c r="D20"/>
  <c r="F20" s="1"/>
  <c r="C20"/>
  <c r="E20" s="1"/>
  <c r="D19"/>
  <c r="F19" s="1"/>
  <c r="C19"/>
  <c r="E19" s="1"/>
  <c r="D17"/>
  <c r="F17" s="1"/>
  <c r="C17"/>
  <c r="E17" s="1"/>
  <c r="D16"/>
  <c r="F16" s="1"/>
  <c r="C16"/>
  <c r="E16" s="1"/>
  <c r="D15"/>
  <c r="F15" s="1"/>
  <c r="C15"/>
  <c r="E15" s="1"/>
  <c r="D14"/>
  <c r="F14" s="1"/>
  <c r="C14"/>
  <c r="E14" s="1"/>
  <c r="A3" i="9"/>
  <c r="F24" i="8"/>
  <c r="F25"/>
  <c r="F26"/>
  <c r="F27"/>
  <c r="E24"/>
  <c r="E25"/>
  <c r="E26"/>
  <c r="E27"/>
  <c r="F12"/>
  <c r="E12"/>
  <c r="A3"/>
  <c r="F59" i="1"/>
  <c r="E59"/>
  <c r="D59"/>
  <c r="G86"/>
  <c r="H86"/>
  <c r="G87"/>
  <c r="H87"/>
  <c r="G92"/>
  <c r="H92"/>
  <c r="G93"/>
  <c r="H93"/>
  <c r="G94"/>
  <c r="H94"/>
  <c r="G95"/>
  <c r="H95"/>
  <c r="G17"/>
  <c r="G129"/>
  <c r="C159"/>
  <c r="D160"/>
  <c r="A14"/>
  <c r="A15" s="1"/>
  <c r="A59" s="1"/>
  <c r="A60" s="1"/>
  <c r="E8" i="2"/>
  <c r="F44" i="10" l="1"/>
  <c r="F36"/>
  <c r="F38" s="1"/>
  <c r="S74"/>
  <c r="T6"/>
  <c r="F8"/>
  <c r="G8" s="1"/>
  <c r="H8" s="1"/>
  <c r="I8" s="1"/>
  <c r="J8" s="1"/>
  <c r="K8" s="1"/>
  <c r="L8" s="1"/>
  <c r="M8" s="1"/>
  <c r="N8" s="1"/>
  <c r="O8" s="1"/>
  <c r="P8" s="1"/>
  <c r="Q8" s="1"/>
  <c r="R8" s="1"/>
  <c r="S8" s="1"/>
  <c r="T8" s="1"/>
  <c r="U8" s="1"/>
  <c r="B38"/>
  <c r="C38"/>
  <c r="C49" s="1"/>
  <c r="D74"/>
  <c r="D38"/>
  <c r="D49" s="1"/>
  <c r="Q74"/>
  <c r="O74"/>
  <c r="M74"/>
  <c r="K74"/>
  <c r="I74"/>
  <c r="G74"/>
  <c r="R74"/>
  <c r="P74"/>
  <c r="N74"/>
  <c r="L74"/>
  <c r="J74"/>
  <c r="H74"/>
  <c r="B32"/>
  <c r="B48" s="1"/>
  <c r="C6"/>
  <c r="B6" s="1"/>
  <c r="F81"/>
  <c r="H22" i="8"/>
  <c r="G32"/>
  <c r="G30"/>
  <c r="G31"/>
  <c r="G28"/>
  <c r="G29"/>
  <c r="G13"/>
  <c r="G23"/>
  <c r="G22"/>
  <c r="G25"/>
  <c r="G12"/>
  <c r="G26"/>
  <c r="G24"/>
  <c r="G20"/>
  <c r="G18"/>
  <c r="G17"/>
  <c r="G16"/>
  <c r="G15"/>
  <c r="G14"/>
  <c r="G21"/>
  <c r="G19"/>
  <c r="G27"/>
  <c r="A17" i="1"/>
  <c r="E171"/>
  <c r="E170"/>
  <c r="E169"/>
  <c r="E168"/>
  <c r="F154"/>
  <c r="E154"/>
  <c r="D154"/>
  <c r="J98" i="10" l="1"/>
  <c r="J99"/>
  <c r="N98"/>
  <c r="N99"/>
  <c r="R98"/>
  <c r="R99"/>
  <c r="G99"/>
  <c r="G98"/>
  <c r="K99"/>
  <c r="K98"/>
  <c r="O99"/>
  <c r="O98"/>
  <c r="S99"/>
  <c r="S98"/>
  <c r="H98"/>
  <c r="H99"/>
  <c r="L98"/>
  <c r="L99"/>
  <c r="P98"/>
  <c r="P99"/>
  <c r="I99"/>
  <c r="I98"/>
  <c r="M99"/>
  <c r="M98"/>
  <c r="Q99"/>
  <c r="Q98"/>
  <c r="J97"/>
  <c r="J96"/>
  <c r="N97"/>
  <c r="N96"/>
  <c r="R97"/>
  <c r="R96"/>
  <c r="G97"/>
  <c r="G96"/>
  <c r="K97"/>
  <c r="K96"/>
  <c r="O97"/>
  <c r="O96"/>
  <c r="S97"/>
  <c r="S96"/>
  <c r="H97"/>
  <c r="H96"/>
  <c r="L97"/>
  <c r="L96"/>
  <c r="P97"/>
  <c r="P96"/>
  <c r="I97"/>
  <c r="I96"/>
  <c r="M97"/>
  <c r="M96"/>
  <c r="Q97"/>
  <c r="Q96"/>
  <c r="U6"/>
  <c r="U74" s="1"/>
  <c r="T74"/>
  <c r="S32"/>
  <c r="D48"/>
  <c r="C48"/>
  <c r="F32"/>
  <c r="B49"/>
  <c r="E16" i="2"/>
  <c r="A20" i="7"/>
  <c r="T98" i="10" l="1"/>
  <c r="T99"/>
  <c r="U99"/>
  <c r="U98"/>
  <c r="U97"/>
  <c r="U96"/>
  <c r="T97"/>
  <c r="T96"/>
  <c r="T32"/>
  <c r="N32"/>
  <c r="I32"/>
  <c r="R32"/>
  <c r="K32"/>
  <c r="U32"/>
  <c r="M32"/>
  <c r="H32"/>
  <c r="G32"/>
  <c r="J32"/>
  <c r="O32"/>
  <c r="Q32"/>
  <c r="P32"/>
  <c r="L32"/>
  <c r="F207" i="1"/>
  <c r="F208" s="1"/>
  <c r="D207"/>
  <c r="D208" s="1"/>
  <c r="F199"/>
  <c r="D199"/>
  <c r="C12" i="3"/>
  <c r="D132" i="1" l="1"/>
  <c r="G11" i="7"/>
  <c r="E37" s="1"/>
  <c r="F10"/>
  <c r="A3"/>
  <c r="E54" i="2" l="1"/>
  <c r="D36" i="7"/>
  <c r="D27"/>
  <c r="G158" i="1"/>
  <c r="G157"/>
  <c r="C131"/>
  <c r="G130"/>
  <c r="F126"/>
  <c r="E126"/>
  <c r="D126"/>
  <c r="A3" i="3"/>
  <c r="A3" i="2"/>
  <c r="F68" i="1"/>
  <c r="E68"/>
  <c r="D68"/>
  <c r="F62"/>
  <c r="E62"/>
  <c r="D62"/>
  <c r="F34"/>
  <c r="E34"/>
  <c r="D34"/>
  <c r="B52" i="10"/>
  <c r="C52"/>
  <c r="E39" i="3"/>
  <c r="A22"/>
  <c r="E15" i="1"/>
  <c r="D20" i="7" s="1"/>
  <c r="E14" i="1"/>
  <c r="C20" i="7" s="1"/>
  <c r="E13" i="1"/>
  <c r="G159" l="1"/>
  <c r="B20" i="7"/>
  <c r="E20" s="1"/>
  <c r="E9" i="2"/>
  <c r="E10" s="1"/>
  <c r="E38"/>
  <c r="D22" i="3"/>
  <c r="C22"/>
  <c r="G131" i="1"/>
  <c r="D180" s="1"/>
  <c r="B22" i="3"/>
  <c r="E28" i="2"/>
  <c r="C26" i="7" l="1"/>
  <c r="C35"/>
  <c r="E17" i="2"/>
  <c r="E18" s="1"/>
  <c r="E19" s="1"/>
  <c r="D38" i="3"/>
  <c r="D29"/>
  <c r="E22"/>
  <c r="C148" i="1"/>
  <c r="E146"/>
  <c r="F146" s="1"/>
  <c r="G146" s="1"/>
  <c r="E147"/>
  <c r="F147" s="1"/>
  <c r="G147" s="1"/>
  <c r="E36" i="2" s="1"/>
  <c r="E145" i="1"/>
  <c r="F145" s="1"/>
  <c r="G145" s="1"/>
  <c r="E25" i="2" s="1"/>
  <c r="C120" i="1"/>
  <c r="E118"/>
  <c r="F118" s="1"/>
  <c r="G118" s="1"/>
  <c r="E119"/>
  <c r="F119" s="1"/>
  <c r="G119" s="1"/>
  <c r="E35" i="2" s="1"/>
  <c r="E117" i="1"/>
  <c r="F117" s="1"/>
  <c r="H83"/>
  <c r="H84"/>
  <c r="H85"/>
  <c r="H96"/>
  <c r="H97"/>
  <c r="H98"/>
  <c r="H99"/>
  <c r="H100"/>
  <c r="H101"/>
  <c r="H82"/>
  <c r="H81"/>
  <c r="G83"/>
  <c r="G84"/>
  <c r="G85"/>
  <c r="G96"/>
  <c r="G97"/>
  <c r="G98"/>
  <c r="G99"/>
  <c r="G100"/>
  <c r="G101"/>
  <c r="G82"/>
  <c r="G81"/>
  <c r="D102"/>
  <c r="E102"/>
  <c r="C102"/>
  <c r="D52" i="10" l="1"/>
  <c r="F52" s="1"/>
  <c r="G52" s="1"/>
  <c r="H52" s="1"/>
  <c r="I52" s="1"/>
  <c r="J52" s="1"/>
  <c r="K52" s="1"/>
  <c r="L52" s="1"/>
  <c r="M52" s="1"/>
  <c r="N52" s="1"/>
  <c r="O52" s="1"/>
  <c r="P52" s="1"/>
  <c r="Q52" s="1"/>
  <c r="R52" s="1"/>
  <c r="S52" s="1"/>
  <c r="T52" s="1"/>
  <c r="U52" s="1"/>
  <c r="D73" i="1"/>
  <c r="E50" i="2" s="1"/>
  <c r="E51" s="1"/>
  <c r="F185" i="1"/>
  <c r="F209" s="1"/>
  <c r="C37" i="3"/>
  <c r="C28"/>
  <c r="G102" i="1"/>
  <c r="H102"/>
  <c r="F120"/>
  <c r="G117"/>
  <c r="E24" i="2" s="1"/>
  <c r="F148" i="1"/>
  <c r="D60"/>
  <c r="E48" i="2" s="1"/>
  <c r="E55" s="1"/>
  <c r="E179" i="1" l="1"/>
  <c r="D181" s="1"/>
  <c r="F42" i="10"/>
  <c r="F46" s="1"/>
  <c r="F49" s="1"/>
  <c r="F218" i="1"/>
  <c r="F215"/>
  <c r="F214"/>
  <c r="G215"/>
  <c r="G214"/>
  <c r="E56" i="2"/>
  <c r="F37" i="7" s="1"/>
  <c r="G37" s="1"/>
  <c r="E52" i="2"/>
  <c r="F39" i="3" s="1"/>
  <c r="G39" s="1"/>
  <c r="G148" i="1"/>
  <c r="G120"/>
  <c r="G103"/>
  <c r="E27" i="2" s="1"/>
  <c r="F48" i="10" l="1"/>
  <c r="E181" i="1"/>
  <c r="I77" i="10"/>
  <c r="P77"/>
  <c r="O77"/>
  <c r="L77"/>
  <c r="H42"/>
  <c r="F92"/>
  <c r="F93"/>
  <c r="D185" i="1"/>
  <c r="D209" s="1"/>
  <c r="G42" i="10"/>
  <c r="F27" i="7"/>
  <c r="F29" i="3"/>
  <c r="E11" i="2"/>
  <c r="F26" i="7" s="1"/>
  <c r="H77" i="10" l="1"/>
  <c r="G76"/>
  <c r="I76"/>
  <c r="H76"/>
  <c r="N77"/>
  <c r="M77"/>
  <c r="J77"/>
  <c r="G77"/>
  <c r="K77"/>
  <c r="I42"/>
  <c r="G68"/>
  <c r="G36"/>
  <c r="F84"/>
  <c r="G81" s="1"/>
  <c r="F94"/>
  <c r="G45" s="1"/>
  <c r="G29" i="7"/>
  <c r="F28" i="3"/>
  <c r="H36" i="10" l="1"/>
  <c r="J42"/>
  <c r="G37"/>
  <c r="G83"/>
  <c r="G88" s="1"/>
  <c r="G44" s="1"/>
  <c r="D215" i="1"/>
  <c r="E214"/>
  <c r="D214"/>
  <c r="E215"/>
  <c r="G31" i="3"/>
  <c r="F216" i="1"/>
  <c r="H68" i="10" l="1"/>
  <c r="K42"/>
  <c r="G84"/>
  <c r="H81" s="1"/>
  <c r="I68"/>
  <c r="H83"/>
  <c r="H88" s="1"/>
  <c r="H44" s="1"/>
  <c r="H37"/>
  <c r="D216" i="1"/>
  <c r="E216"/>
  <c r="G216"/>
  <c r="E37" i="2" s="1"/>
  <c r="L42" i="10" l="1"/>
  <c r="I36"/>
  <c r="J68"/>
  <c r="I83"/>
  <c r="I88" s="1"/>
  <c r="I44" s="1"/>
  <c r="I37"/>
  <c r="E26" i="2"/>
  <c r="E39"/>
  <c r="E40" s="1"/>
  <c r="F38" i="3" s="1"/>
  <c r="G38" s="1"/>
  <c r="M42" i="10" l="1"/>
  <c r="J36"/>
  <c r="K68"/>
  <c r="J83"/>
  <c r="J88" s="1"/>
  <c r="J44" s="1"/>
  <c r="E29" i="2"/>
  <c r="G41" i="10"/>
  <c r="J37"/>
  <c r="F36" i="7"/>
  <c r="G36" s="1"/>
  <c r="E30" i="2" l="1"/>
  <c r="F37" i="3" s="1"/>
  <c r="G37" s="1"/>
  <c r="G40" s="1"/>
  <c r="G46" i="10"/>
  <c r="G35"/>
  <c r="N42"/>
  <c r="K36"/>
  <c r="S41"/>
  <c r="S35" s="1"/>
  <c r="S87" s="1"/>
  <c r="T41"/>
  <c r="T35" s="1"/>
  <c r="T87" s="1"/>
  <c r="L68"/>
  <c r="K83"/>
  <c r="I41"/>
  <c r="P41"/>
  <c r="P35" s="1"/>
  <c r="P87" s="1"/>
  <c r="R41"/>
  <c r="R35" s="1"/>
  <c r="R87" s="1"/>
  <c r="N41"/>
  <c r="N35" s="1"/>
  <c r="N87" s="1"/>
  <c r="J41"/>
  <c r="Q41"/>
  <c r="Q35" s="1"/>
  <c r="Q87" s="1"/>
  <c r="M41"/>
  <c r="H41"/>
  <c r="L41"/>
  <c r="U41"/>
  <c r="U35" s="1"/>
  <c r="U87" s="1"/>
  <c r="O41"/>
  <c r="O35" s="1"/>
  <c r="O87" s="1"/>
  <c r="K41"/>
  <c r="K37"/>
  <c r="F35" i="7" l="1"/>
  <c r="G35" s="1"/>
  <c r="G38" s="1"/>
  <c r="M46" i="10"/>
  <c r="M35"/>
  <c r="M87" s="1"/>
  <c r="J46"/>
  <c r="J35"/>
  <c r="J87" s="1"/>
  <c r="G87"/>
  <c r="G89" s="1"/>
  <c r="G38"/>
  <c r="K46"/>
  <c r="K35"/>
  <c r="K87" s="1"/>
  <c r="H46"/>
  <c r="H35"/>
  <c r="L46"/>
  <c r="L35"/>
  <c r="L87" s="1"/>
  <c r="I46"/>
  <c r="I35"/>
  <c r="I87" s="1"/>
  <c r="K88"/>
  <c r="K44" s="1"/>
  <c r="N46"/>
  <c r="O42"/>
  <c r="O46" s="1"/>
  <c r="L36"/>
  <c r="M68"/>
  <c r="L83"/>
  <c r="L88" s="1"/>
  <c r="L44" s="1"/>
  <c r="L37"/>
  <c r="H87" l="1"/>
  <c r="H38"/>
  <c r="G49"/>
  <c r="G48"/>
  <c r="G92" s="1"/>
  <c r="P42"/>
  <c r="P46" s="1"/>
  <c r="M36"/>
  <c r="N68"/>
  <c r="M83"/>
  <c r="M88" s="1"/>
  <c r="M44" s="1"/>
  <c r="M37"/>
  <c r="G93" l="1"/>
  <c r="H48"/>
  <c r="H49"/>
  <c r="Q42"/>
  <c r="Q46" s="1"/>
  <c r="N36"/>
  <c r="O68"/>
  <c r="N83"/>
  <c r="N88" s="1"/>
  <c r="N44" s="1"/>
  <c r="G94"/>
  <c r="H45" s="1"/>
  <c r="N37"/>
  <c r="R42" l="1"/>
  <c r="R46" s="1"/>
  <c r="O36"/>
  <c r="P68"/>
  <c r="O83"/>
  <c r="O88" s="1"/>
  <c r="O44" s="1"/>
  <c r="O37"/>
  <c r="S42" l="1"/>
  <c r="S46" s="1"/>
  <c r="P36"/>
  <c r="Q68"/>
  <c r="P83"/>
  <c r="P88" s="1"/>
  <c r="P44" s="1"/>
  <c r="H92"/>
  <c r="H93"/>
  <c r="P37"/>
  <c r="T42" l="1"/>
  <c r="T46" s="1"/>
  <c r="U42"/>
  <c r="U46" s="1"/>
  <c r="Q36"/>
  <c r="R36" s="1"/>
  <c r="S36" s="1"/>
  <c r="T36" s="1"/>
  <c r="U36" s="1"/>
  <c r="R68"/>
  <c r="Q83"/>
  <c r="Q88" s="1"/>
  <c r="Q44" s="1"/>
  <c r="H94"/>
  <c r="Q37"/>
  <c r="S68" l="1"/>
  <c r="S83" s="1"/>
  <c r="S88" s="1"/>
  <c r="S44" s="1"/>
  <c r="R83"/>
  <c r="R88" s="1"/>
  <c r="R44" s="1"/>
  <c r="R37"/>
  <c r="T68" l="1"/>
  <c r="T83" s="1"/>
  <c r="T88" s="1"/>
  <c r="T44" s="1"/>
  <c r="S37"/>
  <c r="S38" s="1"/>
  <c r="H84"/>
  <c r="H89"/>
  <c r="I45" s="1"/>
  <c r="I89" l="1"/>
  <c r="S48"/>
  <c r="S49"/>
  <c r="U68"/>
  <c r="U83" s="1"/>
  <c r="U88" s="1"/>
  <c r="U44" s="1"/>
  <c r="T37"/>
  <c r="T38" s="1"/>
  <c r="I81"/>
  <c r="I84" s="1"/>
  <c r="J81" s="1"/>
  <c r="J84" s="1"/>
  <c r="K81" s="1"/>
  <c r="K84" s="1"/>
  <c r="L81" s="1"/>
  <c r="L84" s="1"/>
  <c r="M81" s="1"/>
  <c r="M84" s="1"/>
  <c r="N81" s="1"/>
  <c r="N84" s="1"/>
  <c r="O81" s="1"/>
  <c r="O84" s="1"/>
  <c r="P81" s="1"/>
  <c r="P84" s="1"/>
  <c r="Q81" s="1"/>
  <c r="Q84" s="1"/>
  <c r="R81" s="1"/>
  <c r="R84" s="1"/>
  <c r="S81" s="1"/>
  <c r="S84" s="1"/>
  <c r="T81" s="1"/>
  <c r="T84" s="1"/>
  <c r="U81" s="1"/>
  <c r="U84" s="1"/>
  <c r="J89"/>
  <c r="T49" l="1"/>
  <c r="T48"/>
  <c r="S92"/>
  <c r="S93"/>
  <c r="U37"/>
  <c r="I38"/>
  <c r="K89"/>
  <c r="I49" l="1"/>
  <c r="I48"/>
  <c r="I93" s="1"/>
  <c r="T93"/>
  <c r="T92"/>
  <c r="J38"/>
  <c r="L89"/>
  <c r="I92" l="1"/>
  <c r="I94" s="1"/>
  <c r="J45" s="1"/>
  <c r="J48"/>
  <c r="J49"/>
  <c r="K38"/>
  <c r="M89"/>
  <c r="K48" l="1"/>
  <c r="K49"/>
  <c r="L38"/>
  <c r="N89"/>
  <c r="L48" l="1"/>
  <c r="L49"/>
  <c r="M38"/>
  <c r="O89"/>
  <c r="M49" l="1"/>
  <c r="M48"/>
  <c r="J92"/>
  <c r="J93"/>
  <c r="N38"/>
  <c r="P89"/>
  <c r="N48" l="1"/>
  <c r="N49"/>
  <c r="J94"/>
  <c r="K45" s="1"/>
  <c r="O38"/>
  <c r="Q89"/>
  <c r="O49" l="1"/>
  <c r="O48"/>
  <c r="P38"/>
  <c r="R89"/>
  <c r="S89" s="1"/>
  <c r="K93"/>
  <c r="K92"/>
  <c r="T89" l="1"/>
  <c r="P48"/>
  <c r="P49"/>
  <c r="Q38"/>
  <c r="K94"/>
  <c r="L45" s="1"/>
  <c r="Q49" l="1"/>
  <c r="Q48"/>
  <c r="U89"/>
  <c r="U38"/>
  <c r="R38"/>
  <c r="U48" l="1"/>
  <c r="U49"/>
  <c r="R48"/>
  <c r="R49"/>
  <c r="L92"/>
  <c r="L93"/>
  <c r="U93" l="1"/>
  <c r="U92"/>
  <c r="L94"/>
  <c r="M45" s="1"/>
  <c r="M92" l="1"/>
  <c r="M93"/>
  <c r="M94" l="1"/>
  <c r="N45" s="1"/>
  <c r="N93" l="1"/>
  <c r="N92"/>
  <c r="N94" l="1"/>
  <c r="O45" s="1"/>
  <c r="O92" l="1"/>
  <c r="O93"/>
  <c r="O94" l="1"/>
  <c r="P45" s="1"/>
  <c r="P93" l="1"/>
  <c r="P92"/>
  <c r="P94" l="1"/>
  <c r="Q45" s="1"/>
  <c r="Q93" l="1"/>
  <c r="Q92"/>
  <c r="Q94" l="1"/>
  <c r="R45" s="1"/>
  <c r="R93" l="1"/>
  <c r="R92"/>
  <c r="R94" l="1"/>
  <c r="S45" s="1"/>
  <c r="S94" l="1"/>
  <c r="T45" s="1"/>
  <c r="T94" l="1"/>
  <c r="U45" s="1"/>
  <c r="U94" l="1"/>
</calcChain>
</file>

<file path=xl/comments1.xml><?xml version="1.0" encoding="utf-8"?>
<comments xmlns="http://schemas.openxmlformats.org/spreadsheetml/2006/main">
  <authors>
    <author>ackermannt</author>
    <author xml:space="preserve"> </author>
  </authors>
  <commentList>
    <comment ref="F32" authorId="0">
      <text>
        <r>
          <rPr>
            <sz val="8"/>
            <color indexed="81"/>
            <rFont val="Tahoma"/>
            <family val="2"/>
          </rPr>
          <t>Moyenne des 3 dernières années.</t>
        </r>
      </text>
    </comment>
    <comment ref="G32" authorId="0">
      <text>
        <r>
          <rPr>
            <sz val="8"/>
            <color indexed="81"/>
            <rFont val="Tahoma"/>
            <family val="2"/>
          </rPr>
          <t>Montant de l'année précédente indexé de 1%</t>
        </r>
      </text>
    </comment>
    <comment ref="G36" authorId="1">
      <text>
        <r>
          <rPr>
            <sz val="8"/>
            <color indexed="81"/>
            <rFont val="Tahoma"/>
            <family val="2"/>
          </rPr>
          <t xml:space="preserve">Intérêt de l'année précédente + le solde "investissement net" de l'année précédente - l'amortissement, multiplié par le taux défini sous les données de base </t>
        </r>
      </text>
    </comment>
    <comment ref="G42" authorId="0">
      <text>
        <r>
          <rPr>
            <sz val="8"/>
            <color indexed="81"/>
            <rFont val="Tahoma"/>
            <family val="2"/>
          </rPr>
          <t xml:space="preserve">Il est tenu compte d'une indexation de la consommation d'eau de 0.5% en fonction de l'évolution démographique
</t>
        </r>
      </text>
    </comment>
    <comment ref="G45" authorId="0">
      <text>
        <r>
          <rPr>
            <sz val="8"/>
            <color indexed="81"/>
            <rFont val="Tahoma"/>
            <family val="2"/>
          </rPr>
          <t xml:space="preserve">Il convient de comptabiliser un intérêt, calculé ici à 1%, sur les financements spéciaux. En effet, ceux-ci ne sont pas constitués en capitaux, mais la commune les utilise pour sa trésorerie et évite ainsi des emprunts pour d'autres investissements. Cet argent appartient toutefois au compte 71. </t>
        </r>
      </text>
    </comment>
    <comment ref="G76" authorId="0">
      <text>
        <r>
          <rPr>
            <sz val="8"/>
            <color indexed="81"/>
            <rFont val="Tahoma"/>
            <family val="2"/>
          </rPr>
          <t>On admet que les charges de préférences sront encaissées dans les 3 ans après l'entrée en vigueur du règlement.</t>
        </r>
      </text>
    </comment>
    <comment ref="G77" authorId="0">
      <text>
        <r>
          <rPr>
            <sz val="8"/>
            <color indexed="81"/>
            <rFont val="Tahoma"/>
            <family val="2"/>
          </rPr>
          <t>On admet que les charges de préférences sront encaissées dans les 3 ans après l'entrée en vigueur du règlement.</t>
        </r>
      </text>
    </comment>
  </commentList>
</comments>
</file>

<file path=xl/sharedStrings.xml><?xml version="1.0" encoding="utf-8"?>
<sst xmlns="http://schemas.openxmlformats.org/spreadsheetml/2006/main" count="660" uniqueCount="412">
  <si>
    <t>Libellé</t>
  </si>
  <si>
    <t>Unité</t>
  </si>
  <si>
    <t>A</t>
  </si>
  <si>
    <t>CHF</t>
  </si>
  <si>
    <t>B</t>
  </si>
  <si>
    <t>TOTAL</t>
  </si>
  <si>
    <t>C</t>
  </si>
  <si>
    <r>
      <t>m</t>
    </r>
    <r>
      <rPr>
        <vertAlign val="superscript"/>
        <sz val="8"/>
        <color theme="1"/>
        <rFont val="Arial Narrow"/>
        <family val="2"/>
      </rPr>
      <t>3</t>
    </r>
  </si>
  <si>
    <r>
      <t>CHF/m</t>
    </r>
    <r>
      <rPr>
        <vertAlign val="superscript"/>
        <sz val="8"/>
        <color theme="1"/>
        <rFont val="Arial Narrow"/>
        <family val="2"/>
      </rPr>
      <t>3</t>
    </r>
  </si>
  <si>
    <t xml:space="preserve">Volume d’eau facturé </t>
  </si>
  <si>
    <t>Moyenne admise pour le calcul</t>
  </si>
  <si>
    <t>Source des données : Aperçu de l'état de l'équipement</t>
  </si>
  <si>
    <t>Type de zone</t>
  </si>
  <si>
    <t>Bâti ou largement bâti</t>
  </si>
  <si>
    <t>Constructible de suite ou à 5 ans</t>
  </si>
  <si>
    <t>D</t>
  </si>
  <si>
    <t>E</t>
  </si>
  <si>
    <t>Surface indicée  construite</t>
  </si>
  <si>
    <t>F</t>
  </si>
  <si>
    <t>Surface indicée  constructible</t>
  </si>
  <si>
    <t>Ouvrages communaux</t>
  </si>
  <si>
    <t xml:space="preserve">Valeur de remplacement </t>
  </si>
  <si>
    <t>en CHF</t>
  </si>
  <si>
    <t xml:space="preserve">Durée d’utilisation </t>
  </si>
  <si>
    <t>en années</t>
  </si>
  <si>
    <t>Attribution au fond de renouvellement en CHF/an</t>
  </si>
  <si>
    <t>Collecteurs</t>
  </si>
  <si>
    <t>Ouvrages spéciaux</t>
  </si>
  <si>
    <t>Source des données : PGEE communal</t>
  </si>
  <si>
    <t>Couverture à 100%</t>
  </si>
  <si>
    <t>Taux d’intérêt</t>
  </si>
  <si>
    <t>TOTAUX</t>
  </si>
  <si>
    <t>Moyenne  arrondie</t>
  </si>
  <si>
    <t>Source des données : Comptes communaux des 3 dernières années</t>
  </si>
  <si>
    <t>Intérêts</t>
  </si>
  <si>
    <t>Source</t>
  </si>
  <si>
    <t>Montant</t>
  </si>
  <si>
    <r>
      <t>m</t>
    </r>
    <r>
      <rPr>
        <vertAlign val="superscript"/>
        <sz val="8"/>
        <color theme="1"/>
        <rFont val="Arial Narrow"/>
        <family val="2"/>
      </rPr>
      <t>2</t>
    </r>
    <r>
      <rPr>
        <vertAlign val="subscript"/>
        <sz val="8"/>
        <color theme="1"/>
        <rFont val="Arial Narrow"/>
        <family val="2"/>
      </rPr>
      <t>indicé</t>
    </r>
  </si>
  <si>
    <t>Taxe de raccordement calculée</t>
  </si>
  <si>
    <r>
      <t>CHF/m</t>
    </r>
    <r>
      <rPr>
        <vertAlign val="superscript"/>
        <sz val="8"/>
        <color theme="1"/>
        <rFont val="Arial Narrow"/>
        <family val="2"/>
      </rPr>
      <t>2</t>
    </r>
    <r>
      <rPr>
        <vertAlign val="subscript"/>
        <sz val="8"/>
        <color theme="1"/>
        <rFont val="Arial Narrow"/>
        <family val="2"/>
      </rPr>
      <t>indicé</t>
    </r>
  </si>
  <si>
    <t>Taxe de raccordement proposée</t>
  </si>
  <si>
    <t>Zone à bâtir indicée totale</t>
  </si>
  <si>
    <t>Taxe de base calculée</t>
  </si>
  <si>
    <t>Taxe de base proposée</t>
  </si>
  <si>
    <r>
      <t>CHF/m</t>
    </r>
    <r>
      <rPr>
        <b/>
        <vertAlign val="superscript"/>
        <sz val="8"/>
        <color theme="1"/>
        <rFont val="Arial Narrow"/>
        <family val="2"/>
      </rPr>
      <t>3</t>
    </r>
  </si>
  <si>
    <t>Taxe d'exploitation</t>
  </si>
  <si>
    <t>minimum 60% selon art. 42 LCEaux</t>
  </si>
  <si>
    <t>Couverture selon taux choisi</t>
  </si>
  <si>
    <t xml:space="preserve">Taux </t>
  </si>
  <si>
    <t>Taxe de base</t>
  </si>
  <si>
    <t xml:space="preserve">Volume d’eau facturée </t>
  </si>
  <si>
    <t xml:space="preserve">Frais d’exploitation </t>
  </si>
  <si>
    <t>Majoration pour effet incitatif</t>
  </si>
  <si>
    <t>Coefficients de majoration</t>
  </si>
  <si>
    <t>Nombre d'habitants:</t>
  </si>
  <si>
    <t>Surface de la parcelle:</t>
  </si>
  <si>
    <t>IBUS</t>
  </si>
  <si>
    <t>Consommation d'eau:</t>
  </si>
  <si>
    <t>Surface pondérée</t>
  </si>
  <si>
    <t>N° d'art :</t>
  </si>
  <si>
    <t>Surface indicée</t>
  </si>
  <si>
    <r>
      <t>CHF/m</t>
    </r>
    <r>
      <rPr>
        <vertAlign val="superscript"/>
        <sz val="8"/>
        <color theme="1"/>
        <rFont val="Arial Narrow"/>
        <family val="2"/>
      </rPr>
      <t>2</t>
    </r>
    <r>
      <rPr>
        <vertAlign val="subscript"/>
        <sz val="8"/>
        <color theme="1"/>
        <rFont val="Arial Narrow"/>
        <family val="2"/>
      </rPr>
      <t>pondéré</t>
    </r>
  </si>
  <si>
    <r>
      <t>m</t>
    </r>
    <r>
      <rPr>
        <vertAlign val="superscript"/>
        <sz val="10"/>
        <rFont val="Arial Narrow"/>
        <family val="2"/>
      </rPr>
      <t>3</t>
    </r>
    <r>
      <rPr>
        <sz val="10"/>
        <rFont val="Arial Narrow"/>
        <family val="2"/>
      </rPr>
      <t xml:space="preserve"> /an</t>
    </r>
  </si>
  <si>
    <r>
      <t>m</t>
    </r>
    <r>
      <rPr>
        <vertAlign val="superscript"/>
        <sz val="10"/>
        <rFont val="Arial Narrow"/>
        <family val="2"/>
      </rPr>
      <t>2</t>
    </r>
  </si>
  <si>
    <t>Calcul de la surface pondérée</t>
  </si>
  <si>
    <t>Coeff. maj. drainages</t>
  </si>
  <si>
    <t>Coeff. maj. effluents de cours</t>
  </si>
  <si>
    <t>Coeff. maj. effluents de toits</t>
  </si>
  <si>
    <t>oui</t>
  </si>
  <si>
    <t>Année de calcul des taxes :</t>
  </si>
  <si>
    <t>Un effet incitatif est-il souhaité pour :</t>
  </si>
  <si>
    <t>l'infiltration des effluents de toits ?</t>
  </si>
  <si>
    <t>l'infiltration des eaux de drainage ?</t>
  </si>
  <si>
    <t>Taux de couverture des charges :</t>
  </si>
  <si>
    <t>Etat de la construction :</t>
  </si>
  <si>
    <t>Calcul des taxes uniques</t>
  </si>
  <si>
    <t>Charge de préférence</t>
  </si>
  <si>
    <t>Taxe de raccordement à la STEP</t>
  </si>
  <si>
    <t>Taxe</t>
  </si>
  <si>
    <t>Les drainages sont-ils raccordés aux installations publiques ?</t>
  </si>
  <si>
    <t>Les surfaces imperméabilisées sont-elles raccordés aux installations publiques ?</t>
  </si>
  <si>
    <t>Taux de renouvellement en %</t>
  </si>
  <si>
    <t>SURFACE TOTALE DE LA ZONE A BATIR</t>
  </si>
  <si>
    <t>STEP purement communale</t>
  </si>
  <si>
    <t>Ouvrages spéciaux (p. ex. DO)</t>
  </si>
  <si>
    <t>A. Saisie des données</t>
  </si>
  <si>
    <t>Commune de :</t>
  </si>
  <si>
    <t>A1.</t>
  </si>
  <si>
    <t>Données de base</t>
  </si>
  <si>
    <t xml:space="preserve">A1.1. </t>
  </si>
  <si>
    <t>Conditions cadres fixées par la commune</t>
  </si>
  <si>
    <t xml:space="preserve">A1.2. </t>
  </si>
  <si>
    <t>B. Détermination des taxes</t>
  </si>
  <si>
    <t>Protection des eaux</t>
  </si>
  <si>
    <t>Aménagement du territoire</t>
  </si>
  <si>
    <t xml:space="preserve">A1.3. </t>
  </si>
  <si>
    <t>Equipement de base</t>
  </si>
  <si>
    <t xml:space="preserve">A2. </t>
  </si>
  <si>
    <t>Installations publiques communales</t>
  </si>
  <si>
    <t xml:space="preserve">A2.1. </t>
  </si>
  <si>
    <t>Valeur de remplacement des installations existantes et attribution au fond de renouvellement</t>
  </si>
  <si>
    <t xml:space="preserve">A2.1.1. </t>
  </si>
  <si>
    <t xml:space="preserve">A2.1.2. </t>
  </si>
  <si>
    <t xml:space="preserve"> Installations publiques intercommunales</t>
  </si>
  <si>
    <t>A2.2.</t>
  </si>
  <si>
    <t xml:space="preserve">A2.2.1. </t>
  </si>
  <si>
    <t xml:space="preserve">A2.2.2. </t>
  </si>
  <si>
    <t>B3.</t>
  </si>
  <si>
    <t>Montant au bilan</t>
  </si>
  <si>
    <t>Part de la commune</t>
  </si>
  <si>
    <t xml:space="preserve"> </t>
  </si>
  <si>
    <t>par tonne de lait transformé</t>
  </si>
  <si>
    <t>Fromagerie</t>
  </si>
  <si>
    <t>Habitation</t>
  </si>
  <si>
    <t>par tonne de lait coulé</t>
  </si>
  <si>
    <t>par unité de gros bétail (UGB)</t>
  </si>
  <si>
    <t>par unité de petit bétail (UPB)</t>
  </si>
  <si>
    <r>
      <t>m</t>
    </r>
    <r>
      <rPr>
        <b/>
        <vertAlign val="superscript"/>
        <sz val="10"/>
        <rFont val="Arial Narrow"/>
        <family val="2"/>
      </rPr>
      <t>2</t>
    </r>
  </si>
  <si>
    <t>Dénomination</t>
  </si>
  <si>
    <t>Volume d'eau potable consommé</t>
  </si>
  <si>
    <t>bâti</t>
  </si>
  <si>
    <t>CHF / an</t>
  </si>
  <si>
    <r>
      <t>m</t>
    </r>
    <r>
      <rPr>
        <b/>
        <vertAlign val="superscript"/>
        <sz val="10"/>
        <rFont val="Arial Narrow"/>
        <family val="2"/>
      </rPr>
      <t>3</t>
    </r>
    <r>
      <rPr>
        <b/>
        <sz val="10"/>
        <rFont val="Arial Narrow"/>
        <family val="2"/>
      </rPr>
      <t xml:space="preserve"> /an</t>
    </r>
  </si>
  <si>
    <t>Les toitures sont-elles raccordées aux installations publiques ?</t>
  </si>
  <si>
    <t>Charges annuelles réelles</t>
  </si>
  <si>
    <t xml:space="preserve">Dimension -nement </t>
  </si>
  <si>
    <t>EH hydraulique</t>
  </si>
  <si>
    <t>Réserve de capacité</t>
  </si>
  <si>
    <t>Source des données : Bilans annuels d'exploitation</t>
  </si>
  <si>
    <t>EH</t>
  </si>
  <si>
    <t>CHF/EH</t>
  </si>
  <si>
    <t>Réseau</t>
  </si>
  <si>
    <t>STEP</t>
  </si>
  <si>
    <t>Bases de dimensionnement et charges actuelles de la STEP intercommunale</t>
  </si>
  <si>
    <t>Ecole, sans salle de gymnastique</t>
  </si>
  <si>
    <t>EH biochimique</t>
  </si>
  <si>
    <t>Collecteurs et ouvrages spéciaux communaux</t>
  </si>
  <si>
    <t>STEP communale</t>
  </si>
  <si>
    <t xml:space="preserve">Solde des dettes STEP </t>
  </si>
  <si>
    <t>Taxe d'exploitation spéciale</t>
  </si>
  <si>
    <t>C. Fiche de calcul des taxes pour les ménages</t>
  </si>
  <si>
    <t>D. Fiche de calcul des taxes pour les entreprises</t>
  </si>
  <si>
    <t>Calcul des taxes annuelles</t>
  </si>
  <si>
    <t>Charges admises lors de la construction</t>
  </si>
  <si>
    <t>Charges réelles selon rapport annuel</t>
  </si>
  <si>
    <t>Données de l'entreprise :</t>
  </si>
  <si>
    <t>Taxe d’exploitation générale calculée</t>
  </si>
  <si>
    <t>Taxe d’exploitation générale proposée</t>
  </si>
  <si>
    <t>E1/E2</t>
  </si>
  <si>
    <t>Taxe d’exploitation spéciale calculée</t>
  </si>
  <si>
    <t>Taxe d’exploitation spéciale proposée</t>
  </si>
  <si>
    <t>par habitant</t>
  </si>
  <si>
    <t>Restaurant</t>
  </si>
  <si>
    <t>par nuité</t>
  </si>
  <si>
    <t>Hôtel, chambre d'hôtes</t>
  </si>
  <si>
    <t>Frais variables = Frais d'exploitation</t>
  </si>
  <si>
    <t xml:space="preserve"> Frais fixes = Amortissements et intérêts</t>
  </si>
  <si>
    <t>Sources des données : Documents pour le calcul des clés de répartition, PGEE de l'Association</t>
  </si>
  <si>
    <t>Revenus = Montants facturées aux administrés</t>
  </si>
  <si>
    <t xml:space="preserve">Compte de fonctionnement </t>
  </si>
  <si>
    <t>Taxes en vigueur</t>
  </si>
  <si>
    <t>Taxe de raccordement    a) au réseau</t>
  </si>
  <si>
    <t>Taxe de raccordement    b) à la STEP</t>
  </si>
  <si>
    <t>CHF/UL</t>
  </si>
  <si>
    <t>Un indice d’utilisation du sol fixé dans le plan d’aménagement local à :</t>
  </si>
  <si>
    <t>0,25</t>
  </si>
  <si>
    <t>0,30</t>
  </si>
  <si>
    <t>0,40</t>
  </si>
  <si>
    <t>0,35</t>
  </si>
  <si>
    <t>0,53</t>
  </si>
  <si>
    <t>0,45</t>
  </si>
  <si>
    <t>0,60</t>
  </si>
  <si>
    <t>0,50</t>
  </si>
  <si>
    <t>0,67</t>
  </si>
  <si>
    <t>0,80</t>
  </si>
  <si>
    <t>0,65</t>
  </si>
  <si>
    <t>0,87</t>
  </si>
  <si>
    <t>0,70</t>
  </si>
  <si>
    <t>0,93</t>
  </si>
  <si>
    <t>0,75</t>
  </si>
  <si>
    <t>1,07</t>
  </si>
  <si>
    <t>0,85</t>
  </si>
  <si>
    <t>1,13</t>
  </si>
  <si>
    <t>IBUS moyen *</t>
  </si>
  <si>
    <t>Surface totale</t>
  </si>
  <si>
    <t xml:space="preserve">Taxes en vigueur adaptées au nouvel IBUS ? </t>
  </si>
  <si>
    <t>* Pour les types de zone sans IBUS, une valeur est à admettre par analogie aux zones de mêmes caractéristiques.</t>
  </si>
  <si>
    <t>Taxe de raccordement en vigueur</t>
  </si>
  <si>
    <t>Pourcentage de la taxe encaissé à titre de charge de préférence :</t>
  </si>
  <si>
    <t>Montant à encaisser selon taxe en vigueur</t>
  </si>
  <si>
    <t xml:space="preserve">Taxe de raccordement </t>
  </si>
  <si>
    <t>b) à la STEP</t>
  </si>
  <si>
    <t xml:space="preserve">Frais financiers </t>
  </si>
  <si>
    <t>b) pour la STEP</t>
  </si>
  <si>
    <t>EH totaux réservés à la STEP</t>
  </si>
  <si>
    <t>EH en réserve de capacité à la STEP</t>
  </si>
  <si>
    <t>Taxe de base pour la STEP</t>
  </si>
  <si>
    <t xml:space="preserve">Taxe de raccordement au réseau d'évacuation </t>
  </si>
  <si>
    <t xml:space="preserve">Taxe de base pour le réseau d'évacuation </t>
  </si>
  <si>
    <t>=&gt; Nbre d'EH =</t>
  </si>
  <si>
    <t>admis : 170 litres par jour et par habitant</t>
  </si>
  <si>
    <t>Taux de participation de la commune aux investissements selon dernière clé de répartition</t>
  </si>
  <si>
    <t>Taux de participation de la commune à l'exploitation selon dernière clé de répartition</t>
  </si>
  <si>
    <t>Collecteurs et ouvrages spéciaux intercommunaux</t>
  </si>
  <si>
    <t xml:space="preserve">A3. </t>
  </si>
  <si>
    <t>Source des données : valeurs au bilan de la commune et de l'Association</t>
  </si>
  <si>
    <t>A3.1.</t>
  </si>
  <si>
    <t>Dettes en cours et futurs investissements</t>
  </si>
  <si>
    <t>Dettes en cours</t>
  </si>
  <si>
    <t>Mesures du PGEE communal</t>
  </si>
  <si>
    <t>Mesures du PGEE de l'Association</t>
  </si>
  <si>
    <t>Sous-total 1</t>
  </si>
  <si>
    <t>Sous-total 2</t>
  </si>
  <si>
    <t>A3.3.</t>
  </si>
  <si>
    <t>A3.2.</t>
  </si>
  <si>
    <t>Sous-total 2' : Part de la commune</t>
  </si>
  <si>
    <t>Taxe de raccordement au réseau</t>
  </si>
  <si>
    <t>Charge de préférence déjà encaissées</t>
  </si>
  <si>
    <t>STEP intercommunale</t>
  </si>
  <si>
    <t>Revenus et dépenses prévues</t>
  </si>
  <si>
    <t>Frais financiers annuels induits</t>
  </si>
  <si>
    <r>
      <t>CHF/m</t>
    </r>
    <r>
      <rPr>
        <b/>
        <vertAlign val="superscript"/>
        <sz val="8"/>
        <color theme="1"/>
        <rFont val="Arial Narrow"/>
        <family val="2"/>
      </rPr>
      <t>2</t>
    </r>
    <r>
      <rPr>
        <b/>
        <vertAlign val="subscript"/>
        <sz val="8"/>
        <color theme="1"/>
        <rFont val="Arial Narrow"/>
        <family val="2"/>
      </rPr>
      <t>pondéré</t>
    </r>
  </si>
  <si>
    <t>Montant unique à payer</t>
  </si>
  <si>
    <t>Montant annuel à payer</t>
  </si>
  <si>
    <r>
      <t>EH</t>
    </r>
    <r>
      <rPr>
        <b/>
        <vertAlign val="subscript"/>
        <sz val="10"/>
        <color theme="1"/>
        <rFont val="Arial Narrow"/>
        <family val="2"/>
      </rPr>
      <t xml:space="preserve">constr  </t>
    </r>
  </si>
  <si>
    <t>de l'article</t>
  </si>
  <si>
    <t>Taxe d'exploitation générale</t>
  </si>
  <si>
    <t>de l'entreprise</t>
  </si>
  <si>
    <t>EH de construction</t>
  </si>
  <si>
    <t>EH d'exploitation moyens</t>
  </si>
  <si>
    <r>
      <t xml:space="preserve">Bases de dimensionnement et charges réelles de la STEP communale </t>
    </r>
    <r>
      <rPr>
        <sz val="11"/>
        <color theme="1"/>
        <rFont val="Arial Narrow"/>
        <family val="2"/>
      </rPr>
      <t>(si existante)</t>
    </r>
  </si>
  <si>
    <t>Cellule à remplir</t>
  </si>
  <si>
    <t>Type d'équivalents-habitant</t>
  </si>
  <si>
    <t>Ouvrages intercommunaux</t>
  </si>
  <si>
    <t>A-((B+C+D)/3)</t>
  </si>
  <si>
    <t>Part de la taxe de raccordement cumulative</t>
  </si>
  <si>
    <t xml:space="preserve">C </t>
  </si>
  <si>
    <t>A x % encaissé</t>
  </si>
  <si>
    <t>100 : B</t>
  </si>
  <si>
    <t>A x C</t>
  </si>
  <si>
    <t>BxD</t>
  </si>
  <si>
    <t>CxD</t>
  </si>
  <si>
    <t>Cellule avec formule automatique, mais</t>
  </si>
  <si>
    <t xml:space="preserve">pouvant être modifiée </t>
  </si>
  <si>
    <t>Amortissement obligatoire **</t>
  </si>
  <si>
    <t>** Selon art. 53 du Règlement d’exécution de la loi sur les communes</t>
  </si>
  <si>
    <t xml:space="preserve">A1.4. </t>
  </si>
  <si>
    <t>Investissements futurs</t>
  </si>
  <si>
    <t>Sources des données : Documents pour le calcul des clés de répartition, bilans annuels de l'Association</t>
  </si>
  <si>
    <t>Solde des dettes en cours non amortissable par les taxes de raccordement en vigeur</t>
  </si>
  <si>
    <t>N° ligne</t>
  </si>
  <si>
    <t>N° colonne</t>
  </si>
  <si>
    <t xml:space="preserve">Suivant le degré de détails que la commune souhaite faire apparaître sur ce formulaire de calcul, 
elle peut soit reporter chaucune des positions figurant dans les comptes communaux,
 soit uniquement une ligne de synthèse. </t>
  </si>
  <si>
    <t>A charge de la commune (clé de répartition et taux choisi)</t>
  </si>
  <si>
    <t xml:space="preserve">Type d'équivalents-habitant </t>
  </si>
  <si>
    <t>EH biochimique total STEP</t>
  </si>
  <si>
    <t>EH hydraulique total STEP</t>
  </si>
  <si>
    <t>EH de construction commune</t>
  </si>
  <si>
    <t>EH d'exploitation moyens commune</t>
  </si>
  <si>
    <t>Taxe x F15</t>
  </si>
  <si>
    <t>Taxe/4 x (E20+E27)</t>
  </si>
  <si>
    <t>Revenus des taxes de raccordement restant à encaisser</t>
  </si>
  <si>
    <t>Ra1</t>
  </si>
  <si>
    <t>Ra2</t>
  </si>
  <si>
    <t>Ra1 / Ra2</t>
  </si>
  <si>
    <t>Rb1</t>
  </si>
  <si>
    <t>Rb2</t>
  </si>
  <si>
    <t>Rb1 / Rb2</t>
  </si>
  <si>
    <t>Ba1</t>
  </si>
  <si>
    <t>Ba2</t>
  </si>
  <si>
    <t>Ba3</t>
  </si>
  <si>
    <t>Ba4</t>
  </si>
  <si>
    <t>Ba5</t>
  </si>
  <si>
    <t>Bb1</t>
  </si>
  <si>
    <t>Bb2</t>
  </si>
  <si>
    <t>Bb3</t>
  </si>
  <si>
    <t>Bb4</t>
  </si>
  <si>
    <t>(Ba1+Ba2+Ba3)/(Ba4*Ba5)</t>
  </si>
  <si>
    <t>E1</t>
  </si>
  <si>
    <t>E2</t>
  </si>
  <si>
    <t>S1</t>
  </si>
  <si>
    <t>BCD10</t>
  </si>
  <si>
    <t>E1/S1</t>
  </si>
  <si>
    <t>Nombre d'EH exploitation moyens</t>
  </si>
  <si>
    <t>a) au réseau</t>
  </si>
  <si>
    <t xml:space="preserve">a) pour le réseau </t>
  </si>
  <si>
    <t>Hydraulique</t>
  </si>
  <si>
    <t>Construction</t>
  </si>
  <si>
    <t>Type de construction</t>
  </si>
  <si>
    <t>est remplacé par un indice brut d'utilisation du sol (IBUS) de :</t>
  </si>
  <si>
    <t>La liste suivante indique les valeurs applicables pour les indices bruts d'utilisation du sol introduits par la Loi du 2 décembre 2008 sur l’aménagement du territoire et les constructions (LATeC) :</t>
  </si>
  <si>
    <t>ANNEXE 2 : Indice brut d'utilisation du sol (IBUS)</t>
  </si>
  <si>
    <t>par place assise</t>
  </si>
  <si>
    <t>Biochimique</t>
  </si>
  <si>
    <t>Exploitation</t>
  </si>
  <si>
    <t>Sur la base de valeurs empiriques de la littérature corrélées à des valeurs effectives mesurées, et en l'absence d'autres données spécifiques fournies par un spécialiste, les hypothèses suivantes sont admises pour le calcul des taxes :</t>
  </si>
  <si>
    <t>Equipement sportif</t>
  </si>
  <si>
    <t>EH exploitation</t>
  </si>
  <si>
    <t>EH construction</t>
  </si>
  <si>
    <t>g DBO5</t>
  </si>
  <si>
    <t>litres</t>
  </si>
  <si>
    <t>par élève</t>
  </si>
  <si>
    <t xml:space="preserve">par douche </t>
  </si>
  <si>
    <t>par employé</t>
  </si>
  <si>
    <t>Local de coulage</t>
  </si>
  <si>
    <t>Cinéma</t>
  </si>
  <si>
    <t>Camping</t>
  </si>
  <si>
    <t>Hôpital / Hôme</t>
  </si>
  <si>
    <t>Stationnement militaire</t>
  </si>
  <si>
    <t>par lit</t>
  </si>
  <si>
    <t>Bâtiment administratif ou commercial</t>
  </si>
  <si>
    <r>
      <t>par 1'000 m</t>
    </r>
    <r>
      <rPr>
        <vertAlign val="superscript"/>
        <sz val="10"/>
        <rFont val="Arial Narrow"/>
        <family val="2"/>
      </rPr>
      <t>2</t>
    </r>
  </si>
  <si>
    <t>Distillerie</t>
  </si>
  <si>
    <t>Brasserie</t>
  </si>
  <si>
    <t>Boulangerie</t>
  </si>
  <si>
    <t>par tonne de pommes de terre transformée</t>
  </si>
  <si>
    <t>par tonne de conserve de légumes produite</t>
  </si>
  <si>
    <t>Préparation de légumes</t>
  </si>
  <si>
    <t>Pour les grands producteurs d’eaux usées (charge supérieure à 300 équivalents-habitants), une campagne représentative d’analyses des charges polluantes est nécessaire.</t>
  </si>
  <si>
    <r>
      <t>EH</t>
    </r>
    <r>
      <rPr>
        <vertAlign val="subscript"/>
        <sz val="10"/>
        <color rgb="FF000000"/>
        <rFont val="Arial Narrow"/>
        <family val="2"/>
      </rPr>
      <t>constr</t>
    </r>
    <r>
      <rPr>
        <sz val="10"/>
        <color rgb="FF000000"/>
        <rFont val="Arial Narrow"/>
        <family val="2"/>
      </rPr>
      <t xml:space="preserve"> </t>
    </r>
    <r>
      <rPr>
        <vertAlign val="superscript"/>
        <sz val="10"/>
        <color rgb="FF000000"/>
        <rFont val="Arial Narrow"/>
        <family val="2"/>
      </rPr>
      <t>2</t>
    </r>
  </si>
  <si>
    <r>
      <t>EH</t>
    </r>
    <r>
      <rPr>
        <vertAlign val="subscript"/>
        <sz val="10"/>
        <color rgb="FF000000"/>
        <rFont val="Arial Narrow"/>
        <family val="2"/>
      </rPr>
      <t xml:space="preserve">expl </t>
    </r>
    <r>
      <rPr>
        <vertAlign val="superscript"/>
        <sz val="10"/>
        <color rgb="FF000000"/>
        <rFont val="Arial Narrow"/>
        <family val="2"/>
      </rPr>
      <t>3</t>
    </r>
  </si>
  <si>
    <r>
      <t xml:space="preserve">par chambre habitable </t>
    </r>
    <r>
      <rPr>
        <vertAlign val="superscript"/>
        <sz val="10"/>
        <color rgb="FF000000"/>
        <rFont val="Arial Narrow"/>
        <family val="2"/>
      </rPr>
      <t>1</t>
    </r>
  </si>
  <si>
    <r>
      <t>1</t>
    </r>
    <r>
      <rPr>
        <sz val="10"/>
        <color rgb="FF000000"/>
        <rFont val="Arial Narrow"/>
        <family val="2"/>
      </rPr>
      <t xml:space="preserve"> Sont considérées comme chambre habitable les chambres à coucher et les salles de séjour.</t>
    </r>
  </si>
  <si>
    <t>par hl de boisson</t>
  </si>
  <si>
    <t>par litre d'alcool pur</t>
  </si>
  <si>
    <t>ANNEXE 1 : Hypothèses pour le calcul des équivalents-habitants</t>
  </si>
  <si>
    <t>Equivalents-habitants</t>
  </si>
  <si>
    <r>
      <t xml:space="preserve">2 </t>
    </r>
    <r>
      <rPr>
        <sz val="10"/>
        <color rgb="FF000000"/>
        <rFont val="Arial Narrow"/>
        <family val="2"/>
      </rPr>
      <t>Les équivalents-habitants lors de la construction sont calculés selon la formule suivante :</t>
    </r>
  </si>
  <si>
    <r>
      <t>3</t>
    </r>
    <r>
      <rPr>
        <sz val="10"/>
        <color rgb="FF000000"/>
        <rFont val="Arial Narrow"/>
        <family val="2"/>
      </rPr>
      <t xml:space="preserve"> Les équivalents-habitants en exploitation sont calculés selon la formule suivante :</t>
    </r>
  </si>
  <si>
    <t>Café</t>
  </si>
  <si>
    <t>Abattoir</t>
  </si>
  <si>
    <t>Charges produites chaque jour</t>
  </si>
  <si>
    <t>Frais financiers:</t>
  </si>
  <si>
    <t>Nouveaux investissements</t>
  </si>
  <si>
    <t>Produits:</t>
  </si>
  <si>
    <t>Imput.interne intérêt</t>
  </si>
  <si>
    <t>Taux de couverture</t>
  </si>
  <si>
    <t>Bilan au 31 décembre</t>
  </si>
  <si>
    <t>valeur des actifs au 1er janvier</t>
  </si>
  <si>
    <t>valeur des actifs au 31 décembre</t>
  </si>
  <si>
    <t>Année de réalisation</t>
  </si>
  <si>
    <t>Amortissements</t>
  </si>
  <si>
    <t>Amortissements en cours :</t>
  </si>
  <si>
    <t>Projection :</t>
  </si>
  <si>
    <t>Investissements prévus</t>
  </si>
  <si>
    <t>Totaux sans frais financiers</t>
  </si>
  <si>
    <t>Totaux frais financiers</t>
  </si>
  <si>
    <t>Totaux des produits</t>
  </si>
  <si>
    <t>Frais d'exploitation</t>
  </si>
  <si>
    <t>(sans les frais financiers)</t>
  </si>
  <si>
    <t>Volume d'eau facturée en m3</t>
  </si>
  <si>
    <t>Données de détails</t>
  </si>
  <si>
    <t>Financement spécial "maintien de la valeur"</t>
  </si>
  <si>
    <t>Financement spécial "équilibre du compte"</t>
  </si>
  <si>
    <t>amortissement obligatoire</t>
  </si>
  <si>
    <t>Trois dernières années</t>
  </si>
  <si>
    <t>prélèvement</t>
  </si>
  <si>
    <t>attribution</t>
  </si>
  <si>
    <t>solde au 31 décembre</t>
  </si>
  <si>
    <t>taxe de raccordement à encaisser</t>
  </si>
  <si>
    <t>Produit de la taxe d'exploitation</t>
  </si>
  <si>
    <t xml:space="preserve">Résultat </t>
  </si>
  <si>
    <t>+ investissement net / - amortissement extraordinaire</t>
  </si>
  <si>
    <t>non</t>
  </si>
  <si>
    <t>charge de préférence à encaisser</t>
  </si>
  <si>
    <t>Entrée en vigueur du règlement</t>
  </si>
  <si>
    <t>Voir annexe 1</t>
  </si>
  <si>
    <t>Nombre de chambres habitables :</t>
  </si>
  <si>
    <t xml:space="preserve">Projection </t>
  </si>
  <si>
    <t>l'infiltration des effluents de places ?</t>
  </si>
  <si>
    <t>Amortissements obligatoires</t>
  </si>
  <si>
    <t>Taxe d’exploitation en vigueur</t>
  </si>
  <si>
    <t>Total</t>
  </si>
  <si>
    <t>Commune</t>
  </si>
  <si>
    <t>Association</t>
  </si>
  <si>
    <t>Part commune</t>
  </si>
  <si>
    <t>r</t>
  </si>
  <si>
    <t>s</t>
  </si>
  <si>
    <t>Attribution au financement spécial pour les installations communales</t>
  </si>
  <si>
    <t>Attribution au financement spécial pour les installations intercommunales</t>
  </si>
  <si>
    <t>Forfaits industries ou autres particip.</t>
  </si>
  <si>
    <t>E3</t>
  </si>
  <si>
    <t>Forfaits industries ou autres participations</t>
  </si>
  <si>
    <t>BCD15</t>
  </si>
  <si>
    <t>forfaits industries ou autres participations aux coûts d'investissement</t>
  </si>
  <si>
    <t>C30+C32-(A34-C34)</t>
  </si>
  <si>
    <t>C31+C33-B35</t>
  </si>
  <si>
    <t>C31 + C33</t>
  </si>
  <si>
    <t>E21 + E28</t>
  </si>
  <si>
    <t>E18 + E19</t>
  </si>
  <si>
    <t>E25 + E26</t>
  </si>
  <si>
    <t>C36</t>
  </si>
  <si>
    <t>EF17</t>
  </si>
  <si>
    <t>E20</t>
  </si>
  <si>
    <t>E27</t>
  </si>
  <si>
    <t>E36</t>
  </si>
  <si>
    <t>A21 + A28</t>
  </si>
  <si>
    <t>BCD22 + BCD29</t>
  </si>
  <si>
    <r>
      <t>14</t>
    </r>
    <r>
      <rPr>
        <sz val="8"/>
        <color theme="1"/>
        <rFont val="Arial Narrow"/>
        <family val="2"/>
      </rPr>
      <t xml:space="preserve"> </t>
    </r>
    <r>
      <rPr>
        <sz val="6"/>
        <color theme="1"/>
        <rFont val="Arial Narrow"/>
        <family val="2"/>
      </rPr>
      <t>(11-12)/13</t>
    </r>
  </si>
  <si>
    <t>D x B4</t>
  </si>
  <si>
    <t>D x D23 x B4</t>
  </si>
  <si>
    <t>Calcul des EH selon formules en annexe 1</t>
  </si>
  <si>
    <t>B5</t>
  </si>
  <si>
    <t>C1 x C2 x C3</t>
  </si>
  <si>
    <t>(Bb1+Bb2+Bb3)/Bb4</t>
  </si>
  <si>
    <t>(B12+C12+D12)/3</t>
  </si>
  <si>
    <t>ANNEXE 3: Plan financier</t>
  </si>
  <si>
    <t>(Pour parcelles non raccordées mais raccordables)</t>
  </si>
  <si>
    <r>
      <t>EH</t>
    </r>
    <r>
      <rPr>
        <b/>
        <vertAlign val="subscript"/>
        <sz val="10"/>
        <color theme="1"/>
        <rFont val="Arial Narrow"/>
        <family val="2"/>
      </rPr>
      <t xml:space="preserve">expl  </t>
    </r>
  </si>
  <si>
    <t>(Pour fonds non raccordés mais raccordables)</t>
  </si>
  <si>
    <t>Solde des dettes selon E34 et F35</t>
  </si>
  <si>
    <t>0,5</t>
  </si>
</sst>
</file>

<file path=xl/styles.xml><?xml version="1.0" encoding="utf-8"?>
<styleSheet xmlns="http://schemas.openxmlformats.org/spreadsheetml/2006/main">
  <numFmts count="7">
    <numFmt numFmtId="43" formatCode="_ * #,##0.00_ ;_ * \-#,##0.00_ ;_ * &quot;-&quot;??_ ;_ @_ "/>
    <numFmt numFmtId="164" formatCode="0.000"/>
    <numFmt numFmtId="165" formatCode="#,##0.0"/>
    <numFmt numFmtId="166" formatCode="0.0"/>
    <numFmt numFmtId="167" formatCode="#,##0.000"/>
    <numFmt numFmtId="168" formatCode="#,##0_ ;[Red]\-#,##0\ "/>
    <numFmt numFmtId="169" formatCode="_ * #,##0_ ;_ * \-#,##0_ ;_ * &quot;-&quot;??_ ;_ @_ "/>
  </numFmts>
  <fonts count="53">
    <font>
      <sz val="11"/>
      <color theme="1"/>
      <name val="Calibri"/>
      <family val="2"/>
      <scheme val="minor"/>
    </font>
    <font>
      <sz val="11"/>
      <color theme="1"/>
      <name val="Calibri"/>
      <family val="2"/>
      <scheme val="minor"/>
    </font>
    <font>
      <sz val="11"/>
      <color theme="1"/>
      <name val="Arial Narrow"/>
      <family val="2"/>
    </font>
    <font>
      <b/>
      <sz val="11"/>
      <color theme="1"/>
      <name val="Arial Narrow"/>
      <family val="2"/>
    </font>
    <font>
      <b/>
      <sz val="10"/>
      <color theme="1"/>
      <name val="Arial Narrow"/>
      <family val="2"/>
    </font>
    <font>
      <b/>
      <sz val="8"/>
      <color theme="1"/>
      <name val="Arial Narrow"/>
      <family val="2"/>
    </font>
    <font>
      <sz val="10"/>
      <color theme="1"/>
      <name val="Arial Narrow"/>
      <family val="2"/>
    </font>
    <font>
      <sz val="8"/>
      <color theme="1"/>
      <name val="Arial Narrow"/>
      <family val="2"/>
    </font>
    <font>
      <vertAlign val="superscript"/>
      <sz val="8"/>
      <color theme="1"/>
      <name val="Arial Narrow"/>
      <family val="2"/>
    </font>
    <font>
      <b/>
      <sz val="14"/>
      <color theme="1"/>
      <name val="Arial Narrow"/>
      <family val="2"/>
    </font>
    <font>
      <b/>
      <sz val="16"/>
      <color theme="1"/>
      <name val="Arial Narrow"/>
      <family val="2"/>
    </font>
    <font>
      <b/>
      <sz val="10"/>
      <color rgb="FFFFFFFF"/>
      <name val="Arial Narrow"/>
      <family val="2"/>
    </font>
    <font>
      <vertAlign val="subscript"/>
      <sz val="8"/>
      <color theme="1"/>
      <name val="Arial Narrow"/>
      <family val="2"/>
    </font>
    <font>
      <b/>
      <vertAlign val="superscript"/>
      <sz val="8"/>
      <color theme="1"/>
      <name val="Arial Narrow"/>
      <family val="2"/>
    </font>
    <font>
      <b/>
      <vertAlign val="subscript"/>
      <sz val="8"/>
      <color theme="1"/>
      <name val="Arial Narrow"/>
      <family val="2"/>
    </font>
    <font>
      <i/>
      <sz val="9"/>
      <color theme="1"/>
      <name val="Arial Narrow"/>
      <family val="2"/>
    </font>
    <font>
      <i/>
      <sz val="8"/>
      <color theme="1"/>
      <name val="Arial Narrow"/>
      <family val="2"/>
    </font>
    <font>
      <vertAlign val="superscript"/>
      <sz val="10"/>
      <name val="Arial Narrow"/>
      <family val="2"/>
    </font>
    <font>
      <sz val="10"/>
      <name val="Arial Narrow"/>
      <family val="2"/>
    </font>
    <font>
      <b/>
      <sz val="12"/>
      <name val="Arial Narrow"/>
      <family val="2"/>
    </font>
    <font>
      <b/>
      <sz val="11"/>
      <name val="Arial Narrow"/>
      <family val="2"/>
    </font>
    <font>
      <sz val="9"/>
      <name val="Arial Narrow"/>
      <family val="2"/>
    </font>
    <font>
      <b/>
      <sz val="10"/>
      <name val="Arial Narrow"/>
      <family val="2"/>
    </font>
    <font>
      <sz val="11"/>
      <name val="Arial Narrow"/>
      <family val="2"/>
    </font>
    <font>
      <sz val="11"/>
      <color rgb="FFFF0000"/>
      <name val="Arial Narrow"/>
      <family val="2"/>
    </font>
    <font>
      <b/>
      <sz val="12"/>
      <color theme="1"/>
      <name val="Arial Narrow"/>
      <family val="2"/>
    </font>
    <font>
      <b/>
      <sz val="16"/>
      <color theme="0"/>
      <name val="Arial Narrow"/>
      <family val="2"/>
    </font>
    <font>
      <sz val="10"/>
      <color theme="0"/>
      <name val="Arial Narrow"/>
      <family val="2"/>
    </font>
    <font>
      <b/>
      <sz val="16"/>
      <name val="Arial Narrow"/>
      <family val="2"/>
    </font>
    <font>
      <i/>
      <sz val="10"/>
      <color theme="1"/>
      <name val="Arial Narrow"/>
      <family val="2"/>
    </font>
    <font>
      <sz val="11"/>
      <name val="Calibri"/>
      <family val="2"/>
      <scheme val="minor"/>
    </font>
    <font>
      <b/>
      <sz val="8"/>
      <name val="Arial Narrow"/>
      <family val="2"/>
    </font>
    <font>
      <sz val="8"/>
      <name val="Arial Narrow"/>
      <family val="2"/>
    </font>
    <font>
      <sz val="16"/>
      <color theme="0"/>
      <name val="Arial Narrow"/>
      <family val="2"/>
    </font>
    <font>
      <b/>
      <vertAlign val="superscript"/>
      <sz val="10"/>
      <name val="Arial Narrow"/>
      <family val="2"/>
    </font>
    <font>
      <i/>
      <sz val="11"/>
      <color theme="1"/>
      <name val="Calibri"/>
      <family val="2"/>
      <scheme val="minor"/>
    </font>
    <font>
      <i/>
      <sz val="10"/>
      <name val="Arial Narrow"/>
      <family val="2"/>
    </font>
    <font>
      <b/>
      <vertAlign val="subscript"/>
      <sz val="10"/>
      <color theme="1"/>
      <name val="Arial Narrow"/>
      <family val="2"/>
    </font>
    <font>
      <sz val="7"/>
      <name val="Arial Narrow"/>
      <family val="2"/>
    </font>
    <font>
      <b/>
      <sz val="11"/>
      <color rgb="FFFF0000"/>
      <name val="Arial Narrow"/>
      <family val="2"/>
    </font>
    <font>
      <sz val="7"/>
      <color theme="1"/>
      <name val="Arial Narrow"/>
      <family val="2"/>
    </font>
    <font>
      <sz val="10"/>
      <color rgb="FF000000"/>
      <name val="Arial Narrow"/>
      <family val="2"/>
    </font>
    <font>
      <vertAlign val="superscript"/>
      <sz val="10"/>
      <color rgb="FF000000"/>
      <name val="Arial Narrow"/>
      <family val="2"/>
    </font>
    <font>
      <vertAlign val="subscript"/>
      <sz val="10"/>
      <color rgb="FF000000"/>
      <name val="Arial Narrow"/>
      <family val="2"/>
    </font>
    <font>
      <sz val="8"/>
      <color indexed="81"/>
      <name val="Tahoma"/>
      <family val="2"/>
    </font>
    <font>
      <b/>
      <sz val="9"/>
      <name val="Arial Narrow"/>
      <family val="2"/>
    </font>
    <font>
      <b/>
      <u/>
      <sz val="8"/>
      <name val="Arial Narrow"/>
      <family val="2"/>
    </font>
    <font>
      <i/>
      <sz val="8"/>
      <name val="Arial Narrow"/>
      <family val="2"/>
    </font>
    <font>
      <sz val="8"/>
      <color indexed="10"/>
      <name val="Arial Narrow"/>
      <family val="2"/>
    </font>
    <font>
      <sz val="11"/>
      <color theme="0"/>
      <name val="Arial Narrow"/>
      <family val="2"/>
    </font>
    <font>
      <sz val="6"/>
      <color theme="1"/>
      <name val="Arial Narrow"/>
      <family val="2"/>
    </font>
    <font>
      <sz val="8"/>
      <color theme="0"/>
      <name val="Arial Narrow"/>
      <family val="2"/>
    </font>
    <font>
      <i/>
      <sz val="9"/>
      <name val="Arial Narrow"/>
      <family val="2"/>
    </font>
  </fonts>
  <fills count="12">
    <fill>
      <patternFill patternType="none"/>
    </fill>
    <fill>
      <patternFill patternType="gray125"/>
    </fill>
    <fill>
      <patternFill patternType="solid">
        <fgColor rgb="FFD9D9D9"/>
        <bgColor indexed="64"/>
      </patternFill>
    </fill>
    <fill>
      <patternFill patternType="solid">
        <fgColor rgb="FFFFFFFF"/>
        <bgColor indexed="64"/>
      </patternFill>
    </fill>
    <fill>
      <patternFill patternType="solid">
        <fgColor rgb="FFBFBFBF"/>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4.9989318521683403E-2"/>
        <bgColor indexed="64"/>
      </patternFill>
    </fill>
    <fill>
      <patternFill patternType="solid">
        <fgColor theme="6" tint="0.59999389629810485"/>
        <bgColor indexed="64"/>
      </patternFill>
    </fill>
    <fill>
      <patternFill patternType="solid">
        <fgColor theme="0"/>
        <bgColor indexed="64"/>
      </patternFill>
    </fill>
    <fill>
      <patternFill patternType="solid">
        <fgColor theme="4" tint="0.79998168889431442"/>
        <bgColor indexed="64"/>
      </patternFill>
    </fill>
  </fills>
  <borders count="5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rgb="FF000000"/>
      </top>
      <bottom/>
      <diagonal/>
    </border>
    <border>
      <left/>
      <right style="thin">
        <color rgb="FF000000"/>
      </right>
      <top style="thin">
        <color rgb="FF000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indexed="64"/>
      </top>
      <bottom style="thin">
        <color indexed="64"/>
      </bottom>
      <diagonal/>
    </border>
    <border>
      <left/>
      <right/>
      <top/>
      <bottom style="dotted">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indexed="64"/>
      </right>
      <top/>
      <bottom style="dotted">
        <color indexed="64"/>
      </bottom>
      <diagonal/>
    </border>
    <border>
      <left/>
      <right style="thin">
        <color indexed="64"/>
      </right>
      <top style="dotted">
        <color auto="1"/>
      </top>
      <bottom style="dotted">
        <color auto="1"/>
      </bottom>
      <diagonal/>
    </border>
    <border>
      <left/>
      <right/>
      <top style="dotted">
        <color auto="1"/>
      </top>
      <bottom style="dotted">
        <color auto="1"/>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indexed="64"/>
      </left>
      <right/>
      <top/>
      <bottom/>
      <diagonal/>
    </border>
    <border>
      <left style="thin">
        <color auto="1"/>
      </left>
      <right style="thin">
        <color auto="1"/>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double">
        <color indexed="64"/>
      </bottom>
      <diagonal/>
    </border>
    <border diagonalDown="1">
      <left/>
      <right/>
      <top/>
      <bottom style="thin">
        <color rgb="FF000000"/>
      </bottom>
      <diagonal style="thin">
        <color rgb="FF000000"/>
      </diagonal>
    </border>
    <border diagonalUp="1">
      <left/>
      <right/>
      <top/>
      <bottom style="thin">
        <color rgb="FF000000"/>
      </bottom>
      <diagonal style="thin">
        <color rgb="FF000000"/>
      </diagonal>
    </border>
    <border>
      <left style="thin">
        <color rgb="FF000000"/>
      </left>
      <right/>
      <top/>
      <bottom/>
      <diagonal/>
    </border>
    <border>
      <left style="thin">
        <color auto="1"/>
      </left>
      <right style="thin">
        <color auto="1"/>
      </right>
      <top style="thin">
        <color rgb="FF000000"/>
      </top>
      <bottom/>
      <diagonal/>
    </border>
    <border>
      <left/>
      <right style="thin">
        <color indexed="64"/>
      </right>
      <top/>
      <bottom/>
      <diagonal/>
    </border>
    <border>
      <left/>
      <right style="thin">
        <color rgb="FF000000"/>
      </right>
      <top/>
      <bottom/>
      <diagonal/>
    </border>
    <border>
      <left style="thin">
        <color indexed="64"/>
      </left>
      <right style="thin">
        <color rgb="FF000000"/>
      </right>
      <top style="thin">
        <color indexed="64"/>
      </top>
      <bottom/>
      <diagonal/>
    </border>
    <border>
      <left style="thin">
        <color indexed="64"/>
      </left>
      <right style="thin">
        <color rgb="FF000000"/>
      </right>
      <top/>
      <bottom style="thin">
        <color indexed="64"/>
      </bottom>
      <diagonal/>
    </border>
    <border>
      <left/>
      <right style="thin">
        <color rgb="FF000000"/>
      </right>
      <top/>
      <bottom style="thin">
        <color rgb="FF000000"/>
      </bottom>
      <diagonal/>
    </border>
    <border>
      <left style="thin">
        <color rgb="FF000000"/>
      </left>
      <right/>
      <top/>
      <bottom style="thin">
        <color indexed="64"/>
      </bottom>
      <diagonal/>
    </border>
    <border>
      <left/>
      <right/>
      <top style="thin">
        <color rgb="FF000000"/>
      </top>
      <bottom/>
      <diagonal/>
    </border>
    <border>
      <left style="thin">
        <color rgb="FF000000"/>
      </left>
      <right/>
      <top/>
      <bottom style="thin">
        <color rgb="FF000000"/>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571">
    <xf numFmtId="0" fontId="0" fillId="0" borderId="0" xfId="0"/>
    <xf numFmtId="0" fontId="2" fillId="0" borderId="0" xfId="0" applyFont="1"/>
    <xf numFmtId="0" fontId="10" fillId="0" borderId="0" xfId="0" applyFont="1"/>
    <xf numFmtId="0" fontId="7" fillId="0" borderId="1" xfId="0" applyFont="1" applyBorder="1" applyAlignment="1">
      <alignment horizontal="center" vertical="center" wrapText="1"/>
    </xf>
    <xf numFmtId="3" fontId="6" fillId="0" borderId="1" xfId="0" applyNumberFormat="1" applyFont="1" applyBorder="1" applyAlignment="1">
      <alignment horizontal="right" vertical="center" wrapText="1"/>
    </xf>
    <xf numFmtId="164" fontId="6"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11" fillId="4" borderId="2" xfId="0" applyFont="1" applyFill="1" applyBorder="1" applyAlignment="1">
      <alignment horizontal="center" vertical="center" wrapText="1"/>
    </xf>
    <xf numFmtId="165" fontId="6" fillId="0" borderId="1" xfId="0" applyNumberFormat="1" applyFont="1" applyBorder="1" applyAlignment="1">
      <alignment horizontal="right" vertical="center" wrapText="1"/>
    </xf>
    <xf numFmtId="0" fontId="7" fillId="0" borderId="0" xfId="0" applyFont="1" applyBorder="1" applyAlignment="1">
      <alignment horizontal="center" vertical="center" wrapText="1"/>
    </xf>
    <xf numFmtId="0" fontId="9" fillId="0" borderId="0" xfId="0" applyFont="1" applyAlignment="1">
      <alignment vertical="center"/>
    </xf>
    <xf numFmtId="0" fontId="33" fillId="6" borderId="0" xfId="0" applyFont="1" applyFill="1" applyAlignment="1">
      <alignment vertical="center"/>
    </xf>
    <xf numFmtId="0" fontId="9" fillId="0" borderId="0" xfId="0" applyFont="1"/>
    <xf numFmtId="0" fontId="2" fillId="0" borderId="0" xfId="0" applyFont="1" applyAlignment="1">
      <alignment horizontal="center"/>
    </xf>
    <xf numFmtId="0" fontId="6" fillId="7" borderId="3" xfId="0" applyNumberFormat="1" applyFont="1" applyFill="1" applyBorder="1" applyAlignment="1" applyProtection="1">
      <alignment horizontal="center" vertical="center"/>
      <protection locked="0"/>
    </xf>
    <xf numFmtId="0" fontId="6" fillId="7" borderId="3" xfId="0" applyNumberFormat="1" applyFont="1" applyFill="1" applyBorder="1" applyAlignment="1" applyProtection="1">
      <alignment horizontal="right" vertical="center"/>
      <protection locked="0"/>
    </xf>
    <xf numFmtId="167" fontId="6" fillId="0" borderId="1" xfId="0" applyNumberFormat="1" applyFont="1" applyBorder="1" applyAlignment="1">
      <alignment horizontal="right" vertical="center" wrapText="1"/>
    </xf>
    <xf numFmtId="0" fontId="4" fillId="0" borderId="0" xfId="0" applyFont="1" applyBorder="1" applyAlignment="1">
      <alignment horizontal="left" vertical="center" wrapText="1"/>
    </xf>
    <xf numFmtId="0" fontId="6" fillId="0" borderId="3" xfId="0" applyFont="1" applyBorder="1" applyAlignment="1">
      <alignment horizontal="center" vertical="top" wrapText="1"/>
    </xf>
    <xf numFmtId="4" fontId="6" fillId="0" borderId="1" xfId="0" applyNumberFormat="1" applyFont="1" applyBorder="1" applyAlignment="1">
      <alignment horizontal="right" vertical="center" wrapText="1"/>
    </xf>
    <xf numFmtId="0" fontId="9" fillId="0" borderId="0" xfId="0" applyFont="1" applyAlignment="1">
      <alignment horizontal="left"/>
    </xf>
    <xf numFmtId="2" fontId="4" fillId="0" borderId="0" xfId="0" applyNumberFormat="1" applyFont="1" applyBorder="1" applyAlignment="1">
      <alignment horizontal="right" vertical="center" wrapText="1"/>
    </xf>
    <xf numFmtId="0" fontId="11"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7" fillId="0" borderId="0" xfId="0" applyFont="1" applyFill="1"/>
    <xf numFmtId="0" fontId="2" fillId="0" borderId="0" xfId="0" applyFont="1" applyAlignment="1" applyProtection="1">
      <alignment vertical="center"/>
    </xf>
    <xf numFmtId="0" fontId="28" fillId="0" borderId="0" xfId="0" applyFont="1" applyFill="1" applyAlignment="1" applyProtection="1">
      <alignment vertical="center"/>
    </xf>
    <xf numFmtId="0" fontId="27" fillId="0" borderId="0" xfId="0" applyFont="1" applyFill="1" applyAlignment="1" applyProtection="1">
      <alignment vertical="center"/>
    </xf>
    <xf numFmtId="0" fontId="9" fillId="0" borderId="0" xfId="0" applyFont="1" applyAlignment="1" applyProtection="1">
      <alignment vertical="center"/>
    </xf>
    <xf numFmtId="0" fontId="25" fillId="0" borderId="0" xfId="0" applyFont="1" applyAlignment="1" applyProtection="1">
      <alignment vertical="center"/>
    </xf>
    <xf numFmtId="0" fontId="6" fillId="0" borderId="0" xfId="0" applyFont="1" applyAlignment="1" applyProtection="1">
      <alignment vertical="center"/>
    </xf>
    <xf numFmtId="0" fontId="6" fillId="0" borderId="17" xfId="0" applyFont="1" applyFill="1" applyBorder="1" applyAlignment="1" applyProtection="1">
      <alignment vertical="center"/>
    </xf>
    <xf numFmtId="0" fontId="6" fillId="0" borderId="17" xfId="0" applyFont="1" applyBorder="1" applyAlignment="1" applyProtection="1">
      <alignment vertical="center"/>
    </xf>
    <xf numFmtId="0" fontId="6" fillId="0" borderId="0" xfId="0" applyFont="1" applyBorder="1" applyAlignment="1" applyProtection="1">
      <alignment horizontal="center" vertical="center"/>
    </xf>
    <xf numFmtId="0" fontId="2" fillId="7" borderId="3" xfId="0" applyFont="1" applyFill="1" applyBorder="1" applyAlignment="1" applyProtection="1">
      <alignment vertical="center"/>
    </xf>
    <xf numFmtId="0" fontId="16" fillId="0" borderId="0" xfId="0" applyFont="1" applyAlignment="1" applyProtection="1">
      <alignment vertical="center"/>
    </xf>
    <xf numFmtId="0" fontId="6" fillId="0" borderId="0" xfId="0" applyFont="1" applyBorder="1" applyAlignment="1" applyProtection="1">
      <alignment vertical="center"/>
    </xf>
    <xf numFmtId="0" fontId="6" fillId="0" borderId="0" xfId="0" applyFont="1" applyFill="1" applyBorder="1" applyAlignment="1" applyProtection="1">
      <alignment vertical="center"/>
    </xf>
    <xf numFmtId="0" fontId="6" fillId="0" borderId="0" xfId="0" applyFont="1" applyFill="1" applyBorder="1" applyAlignment="1" applyProtection="1">
      <alignment horizontal="center" vertical="center"/>
    </xf>
    <xf numFmtId="0" fontId="2" fillId="9" borderId="3" xfId="0" applyFont="1" applyFill="1" applyBorder="1" applyAlignment="1" applyProtection="1">
      <alignment vertical="center"/>
    </xf>
    <xf numFmtId="166" fontId="6" fillId="0" borderId="3" xfId="0" applyNumberFormat="1" applyFont="1" applyBorder="1" applyAlignment="1" applyProtection="1">
      <alignment horizontal="center" vertical="center"/>
    </xf>
    <xf numFmtId="0" fontId="6" fillId="0" borderId="0" xfId="0" applyFont="1" applyFill="1" applyBorder="1" applyAlignment="1" applyProtection="1">
      <alignment horizontal="left" vertical="center" wrapText="1"/>
    </xf>
    <xf numFmtId="0" fontId="6" fillId="0" borderId="0" xfId="0" applyFont="1" applyFill="1" applyBorder="1" applyAlignment="1" applyProtection="1">
      <alignment horizontal="left" vertical="center"/>
    </xf>
    <xf numFmtId="9" fontId="6" fillId="0" borderId="0" xfId="2" applyFont="1" applyFill="1" applyBorder="1" applyAlignment="1" applyProtection="1">
      <alignment horizontal="center" vertical="center"/>
    </xf>
    <xf numFmtId="0" fontId="16" fillId="0" borderId="0" xfId="0" applyFont="1" applyBorder="1" applyAlignment="1" applyProtection="1">
      <alignment horizontal="center" vertical="center"/>
    </xf>
    <xf numFmtId="0" fontId="7" fillId="0" borderId="25" xfId="0" applyFont="1" applyBorder="1" applyAlignment="1" applyProtection="1">
      <alignment horizontal="left" vertical="center" wrapText="1"/>
    </xf>
    <xf numFmtId="0" fontId="16" fillId="0" borderId="0" xfId="0" applyFont="1" applyBorder="1" applyAlignment="1" applyProtection="1">
      <alignment horizontal="left" vertical="center"/>
    </xf>
    <xf numFmtId="0" fontId="7" fillId="0" borderId="25" xfId="0" applyFont="1" applyBorder="1" applyAlignment="1" applyProtection="1">
      <alignment horizontal="left" vertical="center"/>
    </xf>
    <xf numFmtId="0" fontId="29" fillId="0" borderId="0" xfId="0" applyFont="1" applyAlignment="1" applyProtection="1">
      <alignment vertical="center"/>
    </xf>
    <xf numFmtId="0" fontId="5" fillId="0" borderId="0" xfId="0" applyFont="1" applyBorder="1" applyAlignment="1" applyProtection="1">
      <alignment horizontal="left" vertical="center" wrapText="1"/>
    </xf>
    <xf numFmtId="0" fontId="4" fillId="0" borderId="0" xfId="0" applyFont="1" applyBorder="1" applyAlignment="1" applyProtection="1">
      <alignment horizontal="justify" vertical="center" wrapText="1"/>
    </xf>
    <xf numFmtId="0" fontId="7" fillId="0" borderId="0" xfId="0" applyFont="1" applyBorder="1" applyAlignment="1" applyProtection="1">
      <alignment horizontal="center" vertical="center" wrapText="1"/>
    </xf>
    <xf numFmtId="3" fontId="4" fillId="0" borderId="0" xfId="0" applyNumberFormat="1" applyFont="1" applyBorder="1" applyAlignment="1" applyProtection="1">
      <alignment horizontal="right" vertical="center" wrapText="1"/>
    </xf>
    <xf numFmtId="0" fontId="4" fillId="0" borderId="0" xfId="0" applyFont="1" applyBorder="1" applyAlignment="1" applyProtection="1">
      <alignment horizontal="right" vertical="center" wrapText="1"/>
    </xf>
    <xf numFmtId="0" fontId="3" fillId="0" borderId="0" xfId="0" applyFont="1" applyAlignment="1" applyProtection="1">
      <alignment vertical="center"/>
    </xf>
    <xf numFmtId="0" fontId="2" fillId="0" borderId="0" xfId="0" applyFont="1" applyBorder="1" applyAlignment="1" applyProtection="1">
      <alignment vertical="center"/>
    </xf>
    <xf numFmtId="0" fontId="6" fillId="0" borderId="34" xfId="0" applyFont="1" applyBorder="1" applyAlignment="1" applyProtection="1">
      <alignment vertical="center"/>
    </xf>
    <xf numFmtId="0" fontId="31" fillId="5" borderId="2" xfId="0" applyFont="1" applyFill="1" applyBorder="1" applyAlignment="1" applyProtection="1">
      <alignment horizontal="center" vertical="center" wrapText="1"/>
    </xf>
    <xf numFmtId="0" fontId="22" fillId="0" borderId="34" xfId="0" applyFont="1" applyFill="1" applyBorder="1" applyAlignment="1" applyProtection="1">
      <alignment horizontal="center" vertical="center" wrapText="1"/>
    </xf>
    <xf numFmtId="0" fontId="18" fillId="5" borderId="23" xfId="0" applyFont="1" applyFill="1" applyBorder="1" applyAlignment="1" applyProtection="1">
      <alignment horizontal="center" vertical="center" wrapText="1"/>
    </xf>
    <xf numFmtId="0" fontId="7" fillId="0" borderId="34" xfId="0" applyFont="1" applyFill="1" applyBorder="1" applyAlignment="1" applyProtection="1">
      <alignment vertical="center"/>
    </xf>
    <xf numFmtId="0" fontId="7" fillId="0" borderId="1" xfId="0" applyFont="1" applyBorder="1" applyAlignment="1" applyProtection="1">
      <alignment horizontal="center" vertical="center" wrapText="1"/>
    </xf>
    <xf numFmtId="0" fontId="7" fillId="0" borderId="10" xfId="0" applyFont="1" applyFill="1" applyBorder="1" applyAlignment="1" applyProtection="1">
      <alignment vertical="center"/>
    </xf>
    <xf numFmtId="0" fontId="5" fillId="5" borderId="3" xfId="0" applyFont="1" applyFill="1" applyBorder="1" applyAlignment="1" applyProtection="1">
      <alignment horizontal="left" vertical="center"/>
    </xf>
    <xf numFmtId="0" fontId="4" fillId="3" borderId="3" xfId="0" applyFont="1" applyFill="1" applyBorder="1" applyAlignment="1" applyProtection="1">
      <alignment horizontal="left" vertical="center"/>
    </xf>
    <xf numFmtId="3" fontId="4" fillId="3" borderId="15" xfId="1" applyNumberFormat="1" applyFont="1" applyFill="1" applyBorder="1" applyAlignment="1" applyProtection="1">
      <alignment horizontal="right" vertical="center"/>
    </xf>
    <xf numFmtId="3" fontId="4" fillId="3" borderId="3" xfId="1" applyNumberFormat="1" applyFont="1" applyFill="1" applyBorder="1" applyAlignment="1" applyProtection="1">
      <alignment horizontal="right" vertical="center"/>
    </xf>
    <xf numFmtId="0" fontId="22" fillId="0" borderId="35" xfId="0" applyFont="1" applyFill="1" applyBorder="1" applyAlignment="1" applyProtection="1">
      <alignment horizontal="center" vertical="center" wrapText="1"/>
    </xf>
    <xf numFmtId="0" fontId="18" fillId="5" borderId="6" xfId="0" applyFont="1" applyFill="1" applyBorder="1" applyAlignment="1" applyProtection="1">
      <alignment horizontal="left" vertical="center" wrapText="1"/>
    </xf>
    <xf numFmtId="0" fontId="18" fillId="5" borderId="1" xfId="0" applyFont="1" applyFill="1" applyBorder="1" applyAlignment="1" applyProtection="1">
      <alignment horizontal="center" vertical="center" wrapText="1"/>
    </xf>
    <xf numFmtId="0" fontId="7" fillId="0" borderId="35" xfId="0" applyFont="1" applyFill="1" applyBorder="1" applyAlignment="1" applyProtection="1">
      <alignment horizontal="center" vertical="center"/>
    </xf>
    <xf numFmtId="0" fontId="6" fillId="0" borderId="15" xfId="0" applyFont="1" applyBorder="1" applyAlignment="1" applyProtection="1">
      <alignment horizontal="left" vertical="center"/>
    </xf>
    <xf numFmtId="0" fontId="31" fillId="5" borderId="12" xfId="0" applyFont="1" applyFill="1" applyBorder="1" applyAlignment="1" applyProtection="1">
      <alignment horizontal="center" vertical="center" wrapText="1"/>
    </xf>
    <xf numFmtId="0" fontId="22" fillId="0" borderId="0" xfId="0" applyFont="1" applyFill="1" applyBorder="1" applyAlignment="1" applyProtection="1">
      <alignment horizontal="center" vertical="center" wrapText="1"/>
    </xf>
    <xf numFmtId="0" fontId="18" fillId="5" borderId="38" xfId="0" applyFont="1" applyFill="1" applyBorder="1" applyAlignment="1" applyProtection="1">
      <alignment horizontal="center" vertical="center" wrapText="1"/>
    </xf>
    <xf numFmtId="0" fontId="5" fillId="5" borderId="1" xfId="0" applyFont="1" applyFill="1" applyBorder="1" applyAlignment="1" applyProtection="1">
      <alignment horizontal="left" vertical="center" wrapText="1"/>
    </xf>
    <xf numFmtId="0" fontId="6" fillId="0" borderId="23" xfId="0" applyFont="1" applyBorder="1" applyAlignment="1" applyProtection="1">
      <alignment horizontal="left" vertical="center" wrapText="1"/>
    </xf>
    <xf numFmtId="3" fontId="6" fillId="0" borderId="0" xfId="0" applyNumberFormat="1" applyFont="1" applyBorder="1" applyAlignment="1" applyProtection="1">
      <alignment horizontal="right" vertical="center" wrapText="1"/>
    </xf>
    <xf numFmtId="0" fontId="6" fillId="0" borderId="0" xfId="0" applyFont="1" applyBorder="1" applyAlignment="1" applyProtection="1">
      <alignment horizontal="right" vertical="center" wrapText="1"/>
    </xf>
    <xf numFmtId="0" fontId="6" fillId="0" borderId="1" xfId="0" applyFont="1" applyBorder="1" applyAlignment="1" applyProtection="1">
      <alignment horizontal="left" vertical="center" wrapText="1"/>
    </xf>
    <xf numFmtId="0" fontId="6" fillId="0" borderId="2" xfId="0" applyFont="1" applyBorder="1" applyAlignment="1" applyProtection="1">
      <alignment horizontal="left" vertical="center" wrapText="1"/>
    </xf>
    <xf numFmtId="0" fontId="7" fillId="0" borderId="2" xfId="0" applyFont="1" applyBorder="1" applyAlignment="1" applyProtection="1">
      <alignment horizontal="center" vertical="center" wrapText="1"/>
    </xf>
    <xf numFmtId="3" fontId="6" fillId="0" borderId="2" xfId="0" applyNumberFormat="1" applyFont="1" applyBorder="1" applyAlignment="1" applyProtection="1">
      <alignment horizontal="right" vertical="center" wrapText="1"/>
    </xf>
    <xf numFmtId="0" fontId="4" fillId="0" borderId="1" xfId="0" applyFont="1" applyBorder="1" applyAlignment="1" applyProtection="1">
      <alignment horizontal="left" vertical="center" wrapText="1"/>
    </xf>
    <xf numFmtId="0" fontId="4" fillId="0" borderId="0" xfId="0" applyFont="1" applyBorder="1" applyAlignment="1" applyProtection="1">
      <alignment horizontal="left" vertical="center" wrapText="1"/>
    </xf>
    <xf numFmtId="3" fontId="4" fillId="0" borderId="0" xfId="0" applyNumberFormat="1" applyFont="1" applyFill="1" applyBorder="1" applyAlignment="1" applyProtection="1">
      <alignment horizontal="center" vertical="center" wrapText="1"/>
    </xf>
    <xf numFmtId="0" fontId="6" fillId="5" borderId="24" xfId="0" applyFont="1" applyFill="1" applyBorder="1" applyAlignment="1" applyProtection="1">
      <alignment horizontal="center" vertical="center" wrapText="1"/>
    </xf>
    <xf numFmtId="0" fontId="23" fillId="0" borderId="35" xfId="0" applyFont="1" applyFill="1" applyBorder="1" applyAlignment="1" applyProtection="1"/>
    <xf numFmtId="0" fontId="30" fillId="5" borderId="23" xfId="0" applyFont="1" applyFill="1" applyBorder="1" applyAlignment="1" applyProtection="1">
      <alignment vertical="center" wrapText="1"/>
    </xf>
    <xf numFmtId="0" fontId="6" fillId="5" borderId="23" xfId="0" applyFont="1" applyFill="1" applyBorder="1" applyAlignment="1" applyProtection="1">
      <alignment horizontal="center" vertical="center" wrapText="1"/>
    </xf>
    <xf numFmtId="0" fontId="0" fillId="5" borderId="23" xfId="0" applyFill="1" applyBorder="1" applyAlignment="1" applyProtection="1">
      <alignment vertical="center" wrapText="1"/>
    </xf>
    <xf numFmtId="0" fontId="2" fillId="0" borderId="35" xfId="0" applyFont="1" applyFill="1" applyBorder="1" applyAlignment="1" applyProtection="1">
      <alignment vertical="center"/>
    </xf>
    <xf numFmtId="3" fontId="6" fillId="0" borderId="1" xfId="0" applyNumberFormat="1" applyFont="1" applyBorder="1" applyAlignment="1" applyProtection="1">
      <alignment horizontal="center" vertical="center" wrapText="1"/>
    </xf>
    <xf numFmtId="0" fontId="5" fillId="5" borderId="1" xfId="0" applyFont="1" applyFill="1" applyBorder="1" applyAlignment="1" applyProtection="1">
      <alignment horizontal="left" vertical="center"/>
    </xf>
    <xf numFmtId="0" fontId="4" fillId="0" borderId="1" xfId="0" applyFont="1" applyBorder="1" applyAlignment="1" applyProtection="1">
      <alignment horizontal="justify" vertical="center" wrapText="1"/>
    </xf>
    <xf numFmtId="3" fontId="4" fillId="0" borderId="1" xfId="0" applyNumberFormat="1" applyFont="1" applyBorder="1" applyAlignment="1" applyProtection="1">
      <alignment horizontal="center" vertical="center" wrapText="1"/>
    </xf>
    <xf numFmtId="3" fontId="4" fillId="2" borderId="1" xfId="0"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horizontal="center" vertical="center" wrapText="1"/>
    </xf>
    <xf numFmtId="0" fontId="18" fillId="5" borderId="24" xfId="0" applyFont="1" applyFill="1" applyBorder="1" applyAlignment="1" applyProtection="1">
      <alignment horizontal="center" vertical="center" wrapText="1"/>
    </xf>
    <xf numFmtId="0" fontId="6" fillId="0" borderId="1" xfId="0" applyFont="1" applyBorder="1" applyAlignment="1" applyProtection="1">
      <alignment horizontal="justify" vertical="center" wrapText="1"/>
    </xf>
    <xf numFmtId="1" fontId="6" fillId="0" borderId="1" xfId="0" applyNumberFormat="1" applyFont="1" applyBorder="1" applyAlignment="1" applyProtection="1">
      <alignment horizontal="center" vertical="center" wrapText="1"/>
    </xf>
    <xf numFmtId="2" fontId="6" fillId="0" borderId="1" xfId="0" applyNumberFormat="1" applyFont="1" applyBorder="1" applyAlignment="1" applyProtection="1">
      <alignment horizontal="center" vertical="center" wrapText="1"/>
    </xf>
    <xf numFmtId="3" fontId="6" fillId="0" borderId="1" xfId="0" applyNumberFormat="1" applyFont="1" applyBorder="1" applyAlignment="1" applyProtection="1">
      <alignment horizontal="right" vertical="center" wrapText="1"/>
    </xf>
    <xf numFmtId="3" fontId="4" fillId="0" borderId="1" xfId="0" applyNumberFormat="1" applyFont="1" applyBorder="1" applyAlignment="1" applyProtection="1">
      <alignment horizontal="right" vertical="center" wrapText="1"/>
    </xf>
    <xf numFmtId="2" fontId="4" fillId="2" borderId="1" xfId="0" applyNumberFormat="1" applyFont="1" applyFill="1" applyBorder="1" applyAlignment="1" applyProtection="1">
      <alignment horizontal="center" vertical="center" wrapText="1"/>
    </xf>
    <xf numFmtId="3" fontId="4" fillId="0" borderId="1" xfId="0" applyNumberFormat="1" applyFont="1" applyFill="1" applyBorder="1" applyAlignment="1" applyProtection="1">
      <alignment horizontal="right" vertical="center" wrapText="1"/>
    </xf>
    <xf numFmtId="0" fontId="4" fillId="0" borderId="0" xfId="0" applyFont="1" applyAlignment="1" applyProtection="1">
      <alignment vertical="center"/>
    </xf>
    <xf numFmtId="0" fontId="18" fillId="5" borderId="26" xfId="0" applyFont="1" applyFill="1" applyBorder="1" applyAlignment="1" applyProtection="1">
      <alignment horizontal="center" vertical="center" wrapText="1"/>
    </xf>
    <xf numFmtId="0" fontId="31" fillId="5" borderId="26" xfId="0" applyFont="1" applyFill="1" applyBorder="1" applyAlignment="1" applyProtection="1">
      <alignment horizontal="center" vertical="center" wrapText="1"/>
    </xf>
    <xf numFmtId="0" fontId="4" fillId="0" borderId="25" xfId="0" applyFont="1" applyFill="1" applyBorder="1" applyAlignment="1" applyProtection="1">
      <alignment horizontal="center" vertical="center" wrapText="1"/>
    </xf>
    <xf numFmtId="0" fontId="4" fillId="5" borderId="19" xfId="0" applyFont="1" applyFill="1" applyBorder="1" applyAlignment="1" applyProtection="1">
      <alignment horizontal="left" vertical="center"/>
    </xf>
    <xf numFmtId="0" fontId="31" fillId="5" borderId="19" xfId="0" applyFont="1" applyFill="1" applyBorder="1" applyAlignment="1" applyProtection="1">
      <alignment horizontal="center" vertical="center" wrapText="1"/>
    </xf>
    <xf numFmtId="0" fontId="6" fillId="0" borderId="3" xfId="0" applyFont="1" applyBorder="1" applyAlignment="1" applyProtection="1">
      <alignment vertical="center"/>
    </xf>
    <xf numFmtId="3" fontId="6" fillId="0" borderId="3" xfId="0" applyNumberFormat="1" applyFont="1" applyBorder="1" applyAlignment="1" applyProtection="1">
      <alignment horizontal="center" vertical="center"/>
    </xf>
    <xf numFmtId="0" fontId="6" fillId="0" borderId="3" xfId="0" applyFont="1" applyBorder="1" applyAlignment="1" applyProtection="1">
      <alignment horizontal="left" vertical="center" wrapText="1"/>
    </xf>
    <xf numFmtId="3" fontId="4" fillId="0" borderId="3" xfId="0" applyNumberFormat="1" applyFont="1" applyFill="1" applyBorder="1" applyAlignment="1" applyProtection="1">
      <alignment horizontal="center" vertical="center"/>
    </xf>
    <xf numFmtId="3" fontId="6" fillId="5" borderId="3" xfId="0" applyNumberFormat="1" applyFont="1" applyFill="1" applyBorder="1" applyAlignment="1" applyProtection="1">
      <alignment horizontal="center" vertical="center"/>
    </xf>
    <xf numFmtId="3" fontId="4" fillId="5" borderId="3" xfId="0" applyNumberFormat="1" applyFont="1" applyFill="1" applyBorder="1" applyAlignment="1" applyProtection="1">
      <alignment horizontal="center" vertical="center"/>
    </xf>
    <xf numFmtId="0" fontId="5" fillId="5" borderId="3" xfId="0" applyFont="1" applyFill="1" applyBorder="1" applyAlignment="1" applyProtection="1">
      <alignment horizontal="center" vertical="center"/>
    </xf>
    <xf numFmtId="0" fontId="4" fillId="0" borderId="6" xfId="0" applyFont="1" applyBorder="1" applyAlignment="1" applyProtection="1">
      <alignment horizontal="justify" vertical="center" wrapText="1"/>
    </xf>
    <xf numFmtId="0" fontId="6" fillId="0" borderId="12" xfId="0" applyFont="1" applyBorder="1" applyAlignment="1" applyProtection="1">
      <alignment horizontal="left" vertical="center" wrapText="1"/>
    </xf>
    <xf numFmtId="0" fontId="6" fillId="0" borderId="15" xfId="0" applyFont="1" applyBorder="1" applyAlignment="1" applyProtection="1">
      <alignment horizontal="left" vertical="center" wrapText="1"/>
    </xf>
    <xf numFmtId="0" fontId="5" fillId="5" borderId="7" xfId="0" applyFont="1" applyFill="1" applyBorder="1" applyAlignment="1" applyProtection="1">
      <alignment horizontal="center" vertical="center"/>
    </xf>
    <xf numFmtId="0" fontId="5" fillId="5" borderId="18" xfId="0" applyFont="1" applyFill="1" applyBorder="1" applyAlignment="1" applyProtection="1">
      <alignment horizontal="center" vertical="center" wrapText="1"/>
    </xf>
    <xf numFmtId="0" fontId="5" fillId="0" borderId="0" xfId="0" applyFont="1" applyFill="1" applyBorder="1" applyAlignment="1" applyProtection="1">
      <alignment vertical="center"/>
    </xf>
    <xf numFmtId="0" fontId="4" fillId="0" borderId="0" xfId="0" applyFont="1" applyFill="1" applyBorder="1" applyAlignment="1" applyProtection="1">
      <alignment horizontal="left" vertical="center"/>
    </xf>
    <xf numFmtId="0" fontId="6" fillId="5" borderId="9" xfId="0" applyFont="1" applyFill="1" applyBorder="1" applyAlignment="1" applyProtection="1">
      <alignment horizontal="center" vertical="center" wrapText="1"/>
    </xf>
    <xf numFmtId="0" fontId="6" fillId="5" borderId="26" xfId="0" applyFont="1" applyFill="1" applyBorder="1" applyAlignment="1" applyProtection="1">
      <alignment horizontal="center" vertical="center" wrapText="1"/>
    </xf>
    <xf numFmtId="0" fontId="6" fillId="0" borderId="0" xfId="0" applyFont="1" applyFill="1" applyBorder="1" applyAlignment="1" applyProtection="1">
      <alignment vertical="center" wrapText="1"/>
    </xf>
    <xf numFmtId="3" fontId="6" fillId="0" borderId="3" xfId="0" applyNumberFormat="1" applyFont="1" applyFill="1" applyBorder="1" applyAlignment="1" applyProtection="1">
      <alignment vertical="center"/>
    </xf>
    <xf numFmtId="3" fontId="6" fillId="0" borderId="0" xfId="0" applyNumberFormat="1" applyFont="1" applyFill="1" applyBorder="1" applyAlignment="1" applyProtection="1">
      <alignment vertical="center"/>
    </xf>
    <xf numFmtId="3" fontId="6" fillId="0" borderId="0" xfId="0" applyNumberFormat="1" applyFont="1" applyFill="1" applyBorder="1" applyAlignment="1" applyProtection="1">
      <alignment vertical="center" wrapText="1"/>
    </xf>
    <xf numFmtId="3" fontId="6" fillId="0" borderId="0" xfId="0" applyNumberFormat="1" applyFont="1" applyFill="1" applyBorder="1" applyAlignment="1" applyProtection="1">
      <alignment horizontal="right" vertical="center"/>
    </xf>
    <xf numFmtId="3" fontId="6" fillId="0" borderId="0" xfId="0" applyNumberFormat="1" applyFont="1" applyFill="1" applyBorder="1" applyAlignment="1" applyProtection="1">
      <alignment horizontal="right" vertical="center" wrapText="1"/>
    </xf>
    <xf numFmtId="0" fontId="5" fillId="5" borderId="25" xfId="0" applyFont="1" applyFill="1" applyBorder="1" applyAlignment="1" applyProtection="1">
      <alignment horizontal="center" vertical="center" wrapText="1"/>
    </xf>
    <xf numFmtId="0" fontId="5" fillId="5" borderId="26" xfId="0" applyFont="1" applyFill="1" applyBorder="1" applyAlignment="1" applyProtection="1">
      <alignment horizontal="center" vertical="center" wrapText="1"/>
    </xf>
    <xf numFmtId="3" fontId="5" fillId="5" borderId="26" xfId="0" applyNumberFormat="1" applyFont="1" applyFill="1" applyBorder="1" applyAlignment="1" applyProtection="1">
      <alignment horizontal="center" vertical="center"/>
    </xf>
    <xf numFmtId="3" fontId="5" fillId="5" borderId="26" xfId="0" applyNumberFormat="1" applyFont="1" applyFill="1" applyBorder="1" applyAlignment="1" applyProtection="1">
      <alignment horizontal="center" vertical="center" wrapText="1"/>
    </xf>
    <xf numFmtId="0" fontId="18" fillId="5" borderId="25" xfId="0" applyFont="1" applyFill="1" applyBorder="1" applyAlignment="1" applyProtection="1">
      <alignment horizontal="center" vertical="center" wrapText="1"/>
    </xf>
    <xf numFmtId="0" fontId="22" fillId="5" borderId="19" xfId="0" applyFont="1" applyFill="1" applyBorder="1" applyAlignment="1" applyProtection="1">
      <alignment vertical="center" wrapText="1"/>
    </xf>
    <xf numFmtId="0" fontId="32" fillId="5" borderId="19" xfId="0" applyFont="1" applyFill="1" applyBorder="1" applyAlignment="1" applyProtection="1">
      <alignment vertical="center" wrapText="1"/>
    </xf>
    <xf numFmtId="0" fontId="6" fillId="0" borderId="13" xfId="0" applyFont="1" applyFill="1" applyBorder="1" applyAlignment="1" applyProtection="1">
      <alignment vertical="center"/>
    </xf>
    <xf numFmtId="3" fontId="6" fillId="8" borderId="3" xfId="0" applyNumberFormat="1" applyFont="1" applyFill="1" applyBorder="1" applyAlignment="1" applyProtection="1">
      <alignment vertical="center" wrapText="1"/>
    </xf>
    <xf numFmtId="168" fontId="7" fillId="8" borderId="3" xfId="0" applyNumberFormat="1" applyFont="1" applyFill="1" applyBorder="1" applyAlignment="1" applyProtection="1">
      <alignment horizontal="center" vertical="center" wrapText="1"/>
    </xf>
    <xf numFmtId="3" fontId="6" fillId="8" borderId="13" xfId="0" applyNumberFormat="1" applyFont="1" applyFill="1" applyBorder="1" applyAlignment="1" applyProtection="1">
      <alignment vertical="center" wrapText="1"/>
    </xf>
    <xf numFmtId="168" fontId="6" fillId="0" borderId="3" xfId="0" applyNumberFormat="1" applyFont="1" applyFill="1" applyBorder="1" applyAlignment="1" applyProtection="1">
      <alignment vertical="center" wrapText="1"/>
    </xf>
    <xf numFmtId="0" fontId="6" fillId="0" borderId="15" xfId="0" applyFont="1" applyFill="1" applyBorder="1" applyAlignment="1" applyProtection="1">
      <alignment vertical="center" wrapText="1"/>
    </xf>
    <xf numFmtId="0" fontId="2" fillId="0" borderId="0" xfId="0" applyFont="1" applyAlignment="1" applyProtection="1"/>
    <xf numFmtId="0" fontId="36" fillId="0" borderId="7" xfId="0" applyFont="1" applyFill="1" applyBorder="1" applyAlignment="1" applyProtection="1">
      <alignment horizontal="left" wrapText="1"/>
    </xf>
    <xf numFmtId="0" fontId="22" fillId="0" borderId="8" xfId="0" applyFont="1" applyFill="1" applyBorder="1" applyAlignment="1" applyProtection="1">
      <alignment horizontal="center" wrapText="1"/>
    </xf>
    <xf numFmtId="0" fontId="2" fillId="0" borderId="30" xfId="0" applyFont="1" applyBorder="1" applyAlignment="1" applyProtection="1">
      <alignment vertical="center"/>
    </xf>
    <xf numFmtId="0" fontId="2" fillId="0" borderId="31" xfId="0" applyFont="1" applyBorder="1" applyAlignment="1" applyProtection="1">
      <alignment vertical="center"/>
    </xf>
    <xf numFmtId="0" fontId="6" fillId="0" borderId="4" xfId="0" applyFont="1" applyBorder="1" applyAlignment="1" applyProtection="1">
      <alignment vertical="center" wrapText="1"/>
    </xf>
    <xf numFmtId="10" fontId="6" fillId="0" borderId="1" xfId="2" applyNumberFormat="1" applyFont="1" applyFill="1" applyBorder="1" applyAlignment="1" applyProtection="1">
      <alignment horizontal="center" vertical="center" wrapText="1"/>
    </xf>
    <xf numFmtId="0" fontId="4" fillId="0" borderId="5" xfId="0" applyFont="1" applyBorder="1" applyAlignment="1" applyProtection="1">
      <alignment vertical="center" wrapText="1"/>
    </xf>
    <xf numFmtId="0" fontId="6" fillId="7" borderId="3" xfId="0" applyFont="1" applyFill="1" applyBorder="1" applyAlignment="1" applyProtection="1">
      <alignment horizontal="center" vertical="center"/>
      <protection locked="0"/>
    </xf>
    <xf numFmtId="9" fontId="6" fillId="7" borderId="3" xfId="2" applyFont="1" applyFill="1" applyBorder="1" applyAlignment="1" applyProtection="1">
      <alignment horizontal="center" vertical="center"/>
      <protection locked="0"/>
    </xf>
    <xf numFmtId="2" fontId="6" fillId="7" borderId="3" xfId="2" applyNumberFormat="1" applyFont="1" applyFill="1" applyBorder="1" applyAlignment="1" applyProtection="1">
      <alignment horizontal="center" vertical="center"/>
      <protection locked="0"/>
    </xf>
    <xf numFmtId="4" fontId="6" fillId="7" borderId="3" xfId="2" applyNumberFormat="1" applyFont="1" applyFill="1" applyBorder="1" applyAlignment="1" applyProtection="1">
      <alignment horizontal="center" vertical="center"/>
      <protection locked="0"/>
    </xf>
    <xf numFmtId="3" fontId="6" fillId="7" borderId="3" xfId="0" applyNumberFormat="1" applyFont="1" applyFill="1" applyBorder="1" applyAlignment="1" applyProtection="1">
      <alignment horizontal="right" vertical="center"/>
      <protection locked="0"/>
    </xf>
    <xf numFmtId="3" fontId="6" fillId="7" borderId="1" xfId="0" applyNumberFormat="1" applyFont="1" applyFill="1" applyBorder="1" applyAlignment="1" applyProtection="1">
      <alignment horizontal="right" vertical="center" wrapText="1"/>
      <protection locked="0"/>
    </xf>
    <xf numFmtId="2" fontId="6" fillId="7" borderId="1" xfId="0" applyNumberFormat="1" applyFont="1" applyFill="1" applyBorder="1" applyAlignment="1" applyProtection="1">
      <alignment horizontal="right" vertical="center" wrapText="1"/>
      <protection locked="0"/>
    </xf>
    <xf numFmtId="0" fontId="6" fillId="7" borderId="1" xfId="0" applyFont="1" applyFill="1" applyBorder="1" applyAlignment="1" applyProtection="1">
      <alignment horizontal="justify" vertical="center" wrapText="1"/>
      <protection locked="0"/>
    </xf>
    <xf numFmtId="3" fontId="6" fillId="7" borderId="1" xfId="0" applyNumberFormat="1" applyFont="1" applyFill="1" applyBorder="1" applyAlignment="1" applyProtection="1">
      <alignment horizontal="center" vertical="center" wrapText="1"/>
      <protection locked="0"/>
    </xf>
    <xf numFmtId="4" fontId="6" fillId="7" borderId="1" xfId="0" applyNumberFormat="1" applyFont="1" applyFill="1" applyBorder="1" applyAlignment="1" applyProtection="1">
      <alignment horizontal="center" vertical="center" wrapText="1"/>
      <protection locked="0"/>
    </xf>
    <xf numFmtId="3" fontId="6" fillId="7" borderId="3" xfId="0" applyNumberFormat="1" applyFont="1" applyFill="1" applyBorder="1" applyAlignment="1" applyProtection="1">
      <alignment horizontal="center" vertical="center"/>
      <protection locked="0"/>
    </xf>
    <xf numFmtId="3" fontId="6" fillId="7" borderId="13" xfId="0" applyNumberFormat="1" applyFont="1" applyFill="1" applyBorder="1" applyAlignment="1" applyProtection="1">
      <alignment vertical="center"/>
      <protection locked="0"/>
    </xf>
    <xf numFmtId="10" fontId="6" fillId="7" borderId="1" xfId="2" applyNumberFormat="1" applyFont="1" applyFill="1" applyBorder="1" applyAlignment="1" applyProtection="1">
      <alignment horizontal="center" vertical="center" wrapText="1"/>
      <protection locked="0"/>
    </xf>
    <xf numFmtId="0" fontId="2" fillId="0" borderId="0" xfId="0" applyFont="1" applyProtection="1"/>
    <xf numFmtId="0" fontId="2" fillId="0" borderId="0" xfId="0" applyFont="1" applyAlignment="1" applyProtection="1">
      <alignment horizontal="center"/>
    </xf>
    <xf numFmtId="0" fontId="10" fillId="0" borderId="0" xfId="0" applyFont="1" applyAlignment="1" applyProtection="1">
      <alignment horizontal="left"/>
    </xf>
    <xf numFmtId="0" fontId="6" fillId="0" borderId="0" xfId="0" applyFont="1" applyProtection="1"/>
    <xf numFmtId="0" fontId="6" fillId="0" borderId="0" xfId="0" applyFont="1" applyAlignment="1" applyProtection="1">
      <alignment horizontal="left" vertical="center"/>
    </xf>
    <xf numFmtId="0" fontId="2" fillId="0" borderId="0" xfId="0" applyFont="1" applyAlignment="1" applyProtection="1">
      <alignment horizontal="left" vertical="center"/>
    </xf>
    <xf numFmtId="0" fontId="6" fillId="0" borderId="0" xfId="0" quotePrefix="1" applyFont="1" applyAlignment="1" applyProtection="1">
      <alignment horizontal="right"/>
    </xf>
    <xf numFmtId="0" fontId="6" fillId="0" borderId="3" xfId="0" applyFont="1" applyBorder="1" applyAlignment="1" applyProtection="1">
      <alignment horizontal="center" vertical="center"/>
    </xf>
    <xf numFmtId="0" fontId="29" fillId="0" borderId="0" xfId="0" applyFont="1" applyAlignment="1" applyProtection="1">
      <alignment horizontal="left"/>
    </xf>
    <xf numFmtId="1" fontId="2" fillId="0" borderId="0" xfId="0" applyNumberFormat="1" applyFont="1" applyBorder="1" applyAlignment="1" applyProtection="1">
      <alignment horizontal="center"/>
    </xf>
    <xf numFmtId="0" fontId="6" fillId="0" borderId="3" xfId="0" applyFont="1" applyFill="1" applyBorder="1" applyAlignment="1" applyProtection="1">
      <alignment vertical="center"/>
    </xf>
    <xf numFmtId="0" fontId="15" fillId="0" borderId="0" xfId="0" applyFont="1" applyProtection="1"/>
    <xf numFmtId="0" fontId="20" fillId="0" borderId="0" xfId="0" applyFont="1" applyAlignment="1" applyProtection="1">
      <alignment horizontal="left" vertical="center"/>
    </xf>
    <xf numFmtId="0" fontId="18" fillId="0" borderId="0" xfId="0" applyFont="1" applyAlignment="1" applyProtection="1">
      <alignment horizontal="left" vertical="center"/>
    </xf>
    <xf numFmtId="0" fontId="22" fillId="5" borderId="3" xfId="0" applyFont="1" applyFill="1" applyBorder="1" applyAlignment="1" applyProtection="1">
      <alignment horizontal="center" vertical="center" wrapText="1"/>
    </xf>
    <xf numFmtId="0" fontId="22" fillId="0" borderId="0" xfId="0" applyFont="1" applyAlignment="1" applyProtection="1">
      <alignment horizontal="left" vertical="center"/>
    </xf>
    <xf numFmtId="0" fontId="6" fillId="0" borderId="0" xfId="0" applyFont="1" applyAlignment="1" applyProtection="1"/>
    <xf numFmtId="3" fontId="18" fillId="0" borderId="3" xfId="0" applyNumberFormat="1" applyFont="1" applyBorder="1" applyAlignment="1" applyProtection="1">
      <alignment horizontal="center" vertical="center"/>
    </xf>
    <xf numFmtId="166" fontId="18" fillId="0" borderId="3" xfId="0" applyNumberFormat="1" applyFont="1" applyBorder="1" applyAlignment="1" applyProtection="1">
      <alignment horizontal="center" vertical="center"/>
    </xf>
    <xf numFmtId="0" fontId="22" fillId="5" borderId="18" xfId="0" applyFont="1" applyFill="1" applyBorder="1" applyAlignment="1" applyProtection="1">
      <alignment horizontal="center" vertical="center" wrapText="1"/>
    </xf>
    <xf numFmtId="0" fontId="4" fillId="5" borderId="33" xfId="0" applyFont="1" applyFill="1" applyBorder="1" applyAlignment="1" applyProtection="1">
      <alignment horizontal="center" vertical="center" wrapText="1"/>
    </xf>
    <xf numFmtId="0" fontId="4" fillId="5" borderId="18" xfId="0" applyFont="1" applyFill="1" applyBorder="1" applyAlignment="1" applyProtection="1">
      <alignment horizontal="center" wrapText="1"/>
    </xf>
    <xf numFmtId="0" fontId="4" fillId="5" borderId="19" xfId="0" applyFont="1" applyFill="1" applyBorder="1" applyAlignment="1" applyProtection="1">
      <alignment horizontal="center" vertical="center"/>
    </xf>
    <xf numFmtId="0" fontId="22" fillId="5" borderId="19" xfId="0" applyFont="1" applyFill="1" applyBorder="1" applyAlignment="1" applyProtection="1">
      <alignment horizontal="center" vertical="center" wrapText="1"/>
    </xf>
    <xf numFmtId="4" fontId="4" fillId="5" borderId="19" xfId="0" applyNumberFormat="1" applyFont="1" applyFill="1" applyBorder="1" applyAlignment="1" applyProtection="1">
      <alignment horizontal="center" wrapText="1"/>
    </xf>
    <xf numFmtId="0" fontId="18" fillId="8" borderId="3" xfId="0" applyFont="1" applyFill="1" applyBorder="1" applyAlignment="1" applyProtection="1">
      <alignment horizontal="left" vertical="center"/>
    </xf>
    <xf numFmtId="2" fontId="18" fillId="0" borderId="3" xfId="0" applyNumberFormat="1" applyFont="1" applyBorder="1" applyAlignment="1" applyProtection="1">
      <alignment horizontal="right" vertical="center"/>
    </xf>
    <xf numFmtId="4" fontId="6" fillId="0" borderId="3" xfId="0" applyNumberFormat="1" applyFont="1" applyBorder="1" applyAlignment="1" applyProtection="1">
      <alignment vertical="center"/>
    </xf>
    <xf numFmtId="0" fontId="18" fillId="0" borderId="13" xfId="0" applyFont="1" applyBorder="1" applyAlignment="1" applyProtection="1">
      <alignment vertical="center"/>
    </xf>
    <xf numFmtId="0" fontId="0" fillId="0" borderId="14" xfId="0" applyBorder="1" applyAlignment="1" applyProtection="1"/>
    <xf numFmtId="0" fontId="18" fillId="8" borderId="3" xfId="0" applyFont="1" applyFill="1" applyBorder="1" applyAlignment="1" applyProtection="1">
      <alignment horizontal="center" vertical="center"/>
    </xf>
    <xf numFmtId="4" fontId="18" fillId="0" borderId="3" xfId="0" applyNumberFormat="1" applyFont="1" applyBorder="1" applyAlignment="1" applyProtection="1">
      <alignment horizontal="right" vertical="center"/>
    </xf>
    <xf numFmtId="4" fontId="6" fillId="0" borderId="3" xfId="0" applyNumberFormat="1" applyFont="1" applyBorder="1" applyAlignment="1" applyProtection="1"/>
    <xf numFmtId="3" fontId="18" fillId="8" borderId="3" xfId="0" applyNumberFormat="1" applyFont="1" applyFill="1" applyBorder="1" applyAlignment="1" applyProtection="1">
      <alignment horizontal="center" vertical="center"/>
    </xf>
    <xf numFmtId="4" fontId="4" fillId="0" borderId="29" xfId="0" applyNumberFormat="1" applyFont="1" applyBorder="1" applyAlignment="1" applyProtection="1"/>
    <xf numFmtId="0" fontId="21" fillId="0" borderId="0" xfId="0" applyFont="1" applyProtection="1"/>
    <xf numFmtId="0" fontId="4" fillId="5" borderId="0" xfId="0" applyFont="1" applyFill="1" applyAlignment="1" applyProtection="1">
      <alignment horizontal="center" vertical="center"/>
    </xf>
    <xf numFmtId="4" fontId="6" fillId="0" borderId="3" xfId="0" applyNumberFormat="1" applyFont="1" applyBorder="1" applyAlignment="1" applyProtection="1">
      <alignment horizontal="right" vertical="center"/>
    </xf>
    <xf numFmtId="0" fontId="18" fillId="0" borderId="13" xfId="0" applyFont="1" applyBorder="1" applyAlignment="1" applyProtection="1">
      <alignment horizontal="left" vertical="center"/>
    </xf>
    <xf numFmtId="0" fontId="18" fillId="0" borderId="14" xfId="0" applyFont="1" applyBorder="1" applyAlignment="1" applyProtection="1">
      <alignment horizontal="left" vertical="center"/>
    </xf>
    <xf numFmtId="0" fontId="18" fillId="0" borderId="3" xfId="0" applyFont="1" applyFill="1" applyBorder="1" applyAlignment="1" applyProtection="1">
      <alignment horizontal="center" vertical="center"/>
    </xf>
    <xf numFmtId="0" fontId="18" fillId="0" borderId="3" xfId="0" applyFont="1" applyFill="1" applyBorder="1" applyAlignment="1" applyProtection="1">
      <alignment horizontal="left" vertical="center"/>
    </xf>
    <xf numFmtId="0" fontId="18" fillId="0" borderId="14" xfId="0" applyFont="1" applyBorder="1" applyAlignment="1" applyProtection="1">
      <alignment vertical="center"/>
    </xf>
    <xf numFmtId="0" fontId="6" fillId="7" borderId="3" xfId="0" applyFont="1" applyFill="1" applyBorder="1" applyProtection="1">
      <protection locked="0"/>
    </xf>
    <xf numFmtId="3" fontId="6" fillId="7" borderId="3" xfId="0" applyNumberFormat="1" applyFont="1" applyFill="1" applyBorder="1" applyAlignment="1" applyProtection="1">
      <alignment vertical="center"/>
      <protection locked="0"/>
    </xf>
    <xf numFmtId="0" fontId="6" fillId="7" borderId="3" xfId="0" applyFont="1" applyFill="1" applyBorder="1" applyAlignment="1" applyProtection="1">
      <alignment vertical="center"/>
      <protection locked="0"/>
    </xf>
    <xf numFmtId="0" fontId="4" fillId="0" borderId="0" xfId="0" applyFont="1" applyProtection="1"/>
    <xf numFmtId="0" fontId="6" fillId="0" borderId="3" xfId="0" applyFont="1" applyBorder="1" applyProtection="1"/>
    <xf numFmtId="0" fontId="6" fillId="0" borderId="3" xfId="0" applyFont="1" applyBorder="1" applyAlignment="1" applyProtection="1">
      <alignment horizontal="left" vertical="center"/>
    </xf>
    <xf numFmtId="3" fontId="6" fillId="0" borderId="3" xfId="0" applyNumberFormat="1" applyFont="1" applyBorder="1" applyAlignment="1" applyProtection="1">
      <alignment horizontal="center"/>
    </xf>
    <xf numFmtId="3" fontId="6" fillId="5" borderId="3" xfId="0" applyNumberFormat="1" applyFont="1" applyFill="1" applyBorder="1" applyAlignment="1" applyProtection="1">
      <alignment horizontal="center"/>
    </xf>
    <xf numFmtId="0" fontId="2" fillId="0" borderId="0" xfId="0" applyFont="1" applyFill="1" applyBorder="1" applyProtection="1"/>
    <xf numFmtId="3" fontId="18" fillId="0" borderId="3" xfId="0" applyNumberFormat="1" applyFont="1" applyFill="1" applyBorder="1" applyAlignment="1" applyProtection="1">
      <alignment horizontal="center" vertical="center"/>
    </xf>
    <xf numFmtId="0" fontId="6" fillId="7" borderId="3" xfId="0" applyFont="1" applyFill="1" applyBorder="1" applyAlignment="1" applyProtection="1">
      <alignment horizontal="center"/>
      <protection locked="0"/>
    </xf>
    <xf numFmtId="0" fontId="6" fillId="0" borderId="17" xfId="0" applyFont="1" applyFill="1" applyBorder="1" applyAlignment="1" applyProtection="1">
      <alignment horizontal="left" vertical="center" wrapText="1"/>
    </xf>
    <xf numFmtId="0" fontId="6" fillId="0" borderId="20" xfId="0" applyFont="1" applyFill="1" applyBorder="1" applyAlignment="1" applyProtection="1">
      <alignment horizontal="left" vertical="center" wrapText="1"/>
    </xf>
    <xf numFmtId="0" fontId="6" fillId="0" borderId="22" xfId="0" applyFont="1" applyFill="1" applyBorder="1" applyAlignment="1" applyProtection="1">
      <alignment horizontal="left" vertical="center" wrapText="1"/>
    </xf>
    <xf numFmtId="0" fontId="6" fillId="0" borderId="21" xfId="0" applyFont="1" applyFill="1" applyBorder="1" applyAlignment="1" applyProtection="1">
      <alignment horizontal="left" vertical="center" wrapText="1"/>
    </xf>
    <xf numFmtId="0" fontId="6" fillId="0" borderId="17" xfId="0" applyFont="1" applyFill="1" applyBorder="1" applyAlignment="1" applyProtection="1">
      <alignment horizontal="left" vertical="center"/>
    </xf>
    <xf numFmtId="0" fontId="6" fillId="0" borderId="0" xfId="0" applyFont="1" applyBorder="1" applyAlignment="1" applyProtection="1">
      <alignment vertical="center" wrapText="1"/>
    </xf>
    <xf numFmtId="0" fontId="16" fillId="5" borderId="19" xfId="0" applyFont="1" applyFill="1" applyBorder="1" applyAlignment="1" applyProtection="1">
      <alignment horizontal="center" vertical="center" wrapText="1"/>
    </xf>
    <xf numFmtId="0" fontId="6" fillId="5" borderId="39" xfId="0" applyFont="1" applyFill="1" applyBorder="1" applyAlignment="1" applyProtection="1">
      <alignment horizontal="center" vertical="center"/>
    </xf>
    <xf numFmtId="0" fontId="5" fillId="0" borderId="0" xfId="0" applyFont="1" applyFill="1" applyBorder="1" applyAlignment="1" applyProtection="1">
      <alignment horizontal="left" vertical="center"/>
    </xf>
    <xf numFmtId="3" fontId="6" fillId="0" borderId="0" xfId="0" applyNumberFormat="1" applyFont="1" applyFill="1" applyBorder="1" applyAlignment="1" applyProtection="1">
      <alignment vertical="center"/>
      <protection locked="0"/>
    </xf>
    <xf numFmtId="0" fontId="6" fillId="0" borderId="40" xfId="0" applyFont="1" applyBorder="1" applyAlignment="1" applyProtection="1">
      <alignment vertical="center" wrapText="1"/>
    </xf>
    <xf numFmtId="0" fontId="6" fillId="0" borderId="0" xfId="0" applyFont="1" applyAlignment="1" applyProtection="1">
      <alignment vertical="center" wrapText="1"/>
    </xf>
    <xf numFmtId="0" fontId="7" fillId="0" borderId="0" xfId="0" applyFont="1" applyFill="1" applyBorder="1" applyAlignment="1" applyProtection="1">
      <alignment vertical="center"/>
    </xf>
    <xf numFmtId="0" fontId="18" fillId="5" borderId="41" xfId="0" applyFont="1" applyFill="1" applyBorder="1" applyAlignment="1" applyProtection="1">
      <alignment horizontal="center" vertical="center" wrapText="1"/>
    </xf>
    <xf numFmtId="0" fontId="7" fillId="0" borderId="9" xfId="0" applyFont="1" applyBorder="1" applyAlignment="1" applyProtection="1">
      <alignment textRotation="90" wrapText="1"/>
    </xf>
    <xf numFmtId="0" fontId="5" fillId="0" borderId="12" xfId="0" applyFont="1" applyFill="1" applyBorder="1" applyAlignment="1" applyProtection="1">
      <alignment horizontal="left" vertical="center"/>
    </xf>
    <xf numFmtId="0" fontId="5" fillId="0" borderId="8" xfId="0" applyFont="1" applyFill="1" applyBorder="1" applyAlignment="1" applyProtection="1">
      <alignment horizontal="left" vertical="center"/>
    </xf>
    <xf numFmtId="0" fontId="31" fillId="0" borderId="32" xfId="0" applyFont="1" applyFill="1" applyBorder="1" applyAlignment="1" applyProtection="1">
      <alignment horizontal="center" vertical="center" wrapText="1"/>
    </xf>
    <xf numFmtId="0" fontId="18" fillId="0" borderId="32" xfId="0" applyFont="1" applyFill="1" applyBorder="1" applyAlignment="1" applyProtection="1">
      <alignment horizontal="center" vertical="center" wrapText="1"/>
    </xf>
    <xf numFmtId="0" fontId="32" fillId="0" borderId="32" xfId="0" applyFont="1" applyFill="1" applyBorder="1" applyAlignment="1" applyProtection="1">
      <alignment horizontal="center" vertical="center" wrapText="1"/>
    </xf>
    <xf numFmtId="3" fontId="6" fillId="0" borderId="32" xfId="0" applyNumberFormat="1" applyFont="1" applyFill="1" applyBorder="1" applyAlignment="1" applyProtection="1">
      <alignment horizontal="center" vertical="center" wrapText="1"/>
    </xf>
    <xf numFmtId="3" fontId="4" fillId="0" borderId="32" xfId="0" applyNumberFormat="1" applyFont="1" applyFill="1" applyBorder="1" applyAlignment="1" applyProtection="1">
      <alignment horizontal="center" vertical="center" wrapText="1"/>
    </xf>
    <xf numFmtId="0" fontId="38" fillId="5" borderId="9" xfId="0" applyFont="1" applyFill="1" applyBorder="1" applyAlignment="1" applyProtection="1">
      <alignment horizontal="center" vertical="center" wrapText="1"/>
    </xf>
    <xf numFmtId="0" fontId="38" fillId="5" borderId="19" xfId="0" applyFont="1" applyFill="1" applyBorder="1" applyAlignment="1" applyProtection="1">
      <alignment horizontal="center" vertical="center" wrapText="1"/>
    </xf>
    <xf numFmtId="0" fontId="38" fillId="5" borderId="23" xfId="0" applyFont="1" applyFill="1" applyBorder="1" applyAlignment="1" applyProtection="1">
      <alignment horizontal="center" vertical="center" wrapText="1"/>
    </xf>
    <xf numFmtId="0" fontId="40" fillId="0" borderId="1" xfId="0" applyFont="1" applyBorder="1" applyAlignment="1">
      <alignment horizontal="center" vertical="center" wrapText="1"/>
    </xf>
    <xf numFmtId="0" fontId="40" fillId="0" borderId="1" xfId="0" applyFont="1" applyBorder="1" applyAlignment="1">
      <alignment horizontal="center"/>
    </xf>
    <xf numFmtId="0" fontId="10" fillId="0" borderId="0" xfId="0" applyFont="1" applyAlignment="1" applyProtection="1">
      <alignment horizontal="left"/>
    </xf>
    <xf numFmtId="0" fontId="6" fillId="5" borderId="19" xfId="0" applyFont="1" applyFill="1" applyBorder="1" applyAlignment="1" applyProtection="1">
      <alignment horizontal="center" vertical="center"/>
    </xf>
    <xf numFmtId="0" fontId="6" fillId="5" borderId="3" xfId="0" applyFont="1" applyFill="1" applyBorder="1" applyAlignment="1">
      <alignment horizontal="center" vertical="center" wrapText="1"/>
    </xf>
    <xf numFmtId="0" fontId="3" fillId="0" borderId="0" xfId="0" applyFont="1" applyProtection="1"/>
    <xf numFmtId="0" fontId="6" fillId="0" borderId="0" xfId="0" applyFont="1" applyAlignment="1" applyProtection="1">
      <alignment horizontal="left" wrapText="1"/>
    </xf>
    <xf numFmtId="0" fontId="6" fillId="5" borderId="26" xfId="0" applyFont="1" applyFill="1" applyBorder="1" applyAlignment="1">
      <alignment horizontal="center" vertical="center"/>
    </xf>
    <xf numFmtId="0" fontId="6" fillId="5" borderId="19" xfId="0" applyFont="1" applyFill="1" applyBorder="1" applyAlignment="1">
      <alignment horizontal="center" vertical="center"/>
    </xf>
    <xf numFmtId="2" fontId="6" fillId="0" borderId="3" xfId="0" applyNumberFormat="1" applyFont="1" applyBorder="1" applyAlignment="1">
      <alignment horizontal="center" vertical="center"/>
    </xf>
    <xf numFmtId="4" fontId="6" fillId="0" borderId="3" xfId="0" applyNumberFormat="1" applyFont="1" applyFill="1" applyBorder="1" applyAlignment="1">
      <alignment horizontal="center" vertical="center"/>
    </xf>
    <xf numFmtId="0" fontId="4" fillId="0" borderId="0" xfId="0" applyFont="1"/>
    <xf numFmtId="0" fontId="6" fillId="0" borderId="0" xfId="0" applyFont="1"/>
    <xf numFmtId="0" fontId="6" fillId="0" borderId="0" xfId="0" applyFont="1" applyAlignment="1" applyProtection="1">
      <alignment horizontal="left"/>
    </xf>
    <xf numFmtId="0" fontId="6" fillId="0" borderId="15" xfId="0" applyFont="1" applyBorder="1" applyAlignment="1">
      <alignment horizontal="left" vertical="center" wrapText="1"/>
    </xf>
    <xf numFmtId="165" fontId="6" fillId="0" borderId="3" xfId="0" applyNumberFormat="1" applyFont="1" applyBorder="1" applyAlignment="1">
      <alignment horizontal="center" vertical="center"/>
    </xf>
    <xf numFmtId="0" fontId="6" fillId="0" borderId="13" xfId="0" applyFont="1" applyBorder="1" applyAlignment="1">
      <alignment horizontal="left" vertical="center" wrapText="1"/>
    </xf>
    <xf numFmtId="0" fontId="2" fillId="0" borderId="0" xfId="0" applyFont="1" applyAlignment="1" applyProtection="1">
      <alignment horizontal="left"/>
    </xf>
    <xf numFmtId="0" fontId="41" fillId="5" borderId="25" xfId="0" applyFont="1" applyFill="1" applyBorder="1" applyAlignment="1">
      <alignment horizontal="center"/>
    </xf>
    <xf numFmtId="0" fontId="41" fillId="5" borderId="34" xfId="0" applyFont="1" applyFill="1" applyBorder="1" applyAlignment="1">
      <alignment horizontal="center"/>
    </xf>
    <xf numFmtId="0" fontId="41" fillId="0" borderId="0" xfId="0" applyFont="1" applyAlignment="1">
      <alignment horizontal="left" vertical="center"/>
    </xf>
    <xf numFmtId="0" fontId="42" fillId="0" borderId="0" xfId="0" applyFont="1"/>
    <xf numFmtId="0" fontId="41" fillId="0" borderId="15" xfId="0" applyFont="1" applyBorder="1" applyAlignment="1">
      <alignment vertical="center"/>
    </xf>
    <xf numFmtId="0" fontId="6" fillId="0" borderId="13" xfId="0" applyFont="1" applyBorder="1" applyAlignment="1">
      <alignment horizontal="left" vertical="center" wrapText="1"/>
    </xf>
    <xf numFmtId="0" fontId="6" fillId="5" borderId="3" xfId="0" applyFont="1" applyFill="1" applyBorder="1" applyAlignment="1" applyProtection="1">
      <alignment horizontal="center" vertical="center" wrapText="1"/>
    </xf>
    <xf numFmtId="0" fontId="31" fillId="0" borderId="13" xfId="0" applyFont="1" applyBorder="1" applyAlignment="1">
      <alignment vertical="center"/>
    </xf>
    <xf numFmtId="0" fontId="46" fillId="0" borderId="46" xfId="0" applyFont="1" applyBorder="1" applyAlignment="1">
      <alignment vertical="center"/>
    </xf>
    <xf numFmtId="0" fontId="31" fillId="0" borderId="19" xfId="0" applyFont="1" applyFill="1" applyBorder="1" applyAlignment="1">
      <alignment horizontal="left" vertical="center"/>
    </xf>
    <xf numFmtId="0" fontId="45" fillId="0" borderId="28" xfId="0" applyFont="1" applyBorder="1" applyAlignment="1">
      <alignment vertical="center"/>
    </xf>
    <xf numFmtId="3" fontId="31" fillId="0" borderId="3" xfId="0" applyNumberFormat="1" applyFont="1" applyBorder="1" applyAlignment="1">
      <alignment vertical="center"/>
    </xf>
    <xf numFmtId="0" fontId="31" fillId="0" borderId="3" xfId="0" applyFont="1" applyBorder="1" applyAlignment="1">
      <alignment horizontal="left" vertical="center"/>
    </xf>
    <xf numFmtId="3" fontId="31" fillId="10" borderId="26" xfId="0" applyNumberFormat="1" applyFont="1" applyFill="1" applyBorder="1" applyAlignment="1">
      <alignment vertical="center"/>
    </xf>
    <xf numFmtId="0" fontId="2" fillId="0" borderId="0" xfId="0" applyFont="1" applyAlignment="1">
      <alignment vertical="center"/>
    </xf>
    <xf numFmtId="0" fontId="3" fillId="0" borderId="0" xfId="0" applyFont="1" applyAlignment="1">
      <alignment vertical="center"/>
    </xf>
    <xf numFmtId="0" fontId="31" fillId="0" borderId="19" xfId="0" applyNumberFormat="1" applyFont="1" applyBorder="1" applyAlignment="1">
      <alignment horizontal="center" vertical="center"/>
    </xf>
    <xf numFmtId="0" fontId="31" fillId="10" borderId="26" xfId="0" applyNumberFormat="1" applyFont="1" applyFill="1" applyBorder="1" applyAlignment="1">
      <alignment horizontal="center" vertical="center"/>
    </xf>
    <xf numFmtId="3" fontId="32" fillId="0" borderId="42" xfId="0" applyNumberFormat="1" applyFont="1" applyBorder="1" applyAlignment="1">
      <alignment vertical="center"/>
    </xf>
    <xf numFmtId="3" fontId="32" fillId="10" borderId="26" xfId="0" applyNumberFormat="1" applyFont="1" applyFill="1" applyBorder="1" applyAlignment="1">
      <alignment vertical="center"/>
    </xf>
    <xf numFmtId="3" fontId="32" fillId="0" borderId="44" xfId="0" applyNumberFormat="1" applyFont="1" applyBorder="1" applyAlignment="1">
      <alignment vertical="center"/>
    </xf>
    <xf numFmtId="3" fontId="32" fillId="0" borderId="44" xfId="0" applyNumberFormat="1" applyFont="1" applyFill="1" applyBorder="1" applyAlignment="1">
      <alignment vertical="center"/>
    </xf>
    <xf numFmtId="3" fontId="31" fillId="0" borderId="26" xfId="0" applyNumberFormat="1" applyFont="1" applyBorder="1" applyAlignment="1">
      <alignment vertical="center"/>
    </xf>
    <xf numFmtId="3" fontId="31" fillId="0" borderId="3" xfId="0" applyNumberFormat="1" applyFont="1" applyFill="1" applyBorder="1" applyAlignment="1">
      <alignment vertical="center"/>
    </xf>
    <xf numFmtId="3" fontId="31" fillId="10" borderId="3" xfId="0" applyNumberFormat="1" applyFont="1" applyFill="1" applyBorder="1" applyAlignment="1">
      <alignment vertical="center"/>
    </xf>
    <xf numFmtId="3" fontId="32" fillId="10" borderId="47" xfId="0" applyNumberFormat="1" applyFont="1" applyFill="1" applyBorder="1" applyAlignment="1">
      <alignment vertical="center"/>
    </xf>
    <xf numFmtId="3" fontId="31" fillId="0" borderId="19" xfId="0" applyNumberFormat="1" applyFont="1" applyBorder="1" applyAlignment="1">
      <alignment vertical="center"/>
    </xf>
    <xf numFmtId="10" fontId="31" fillId="0" borderId="19" xfId="0" applyNumberFormat="1" applyFont="1" applyFill="1" applyBorder="1" applyAlignment="1">
      <alignment vertical="center"/>
    </xf>
    <xf numFmtId="10" fontId="31" fillId="10" borderId="26" xfId="0" applyNumberFormat="1" applyFont="1" applyFill="1" applyBorder="1" applyAlignment="1">
      <alignment vertical="center"/>
    </xf>
    <xf numFmtId="0" fontId="32" fillId="0" borderId="0" xfId="0" applyFont="1" applyAlignment="1">
      <alignment vertical="center"/>
    </xf>
    <xf numFmtId="3" fontId="32" fillId="0" borderId="0" xfId="0" applyNumberFormat="1" applyFont="1" applyAlignment="1">
      <alignment vertical="center"/>
    </xf>
    <xf numFmtId="0" fontId="47" fillId="0" borderId="0" xfId="0" applyFont="1" applyAlignment="1">
      <alignment horizontal="right" vertical="center"/>
    </xf>
    <xf numFmtId="3" fontId="47" fillId="0" borderId="0" xfId="0" applyNumberFormat="1" applyFont="1" applyAlignment="1">
      <alignment vertical="center"/>
    </xf>
    <xf numFmtId="49" fontId="48" fillId="0" borderId="0" xfId="0" applyNumberFormat="1" applyFont="1" applyAlignment="1">
      <alignment vertical="center"/>
    </xf>
    <xf numFmtId="3" fontId="32" fillId="10" borderId="34" xfId="0" applyNumberFormat="1" applyFont="1" applyFill="1" applyBorder="1" applyAlignment="1">
      <alignment vertical="center"/>
    </xf>
    <xf numFmtId="3" fontId="32" fillId="0" borderId="47" xfId="0" applyNumberFormat="1" applyFont="1" applyBorder="1" applyAlignment="1">
      <alignment vertical="center"/>
    </xf>
    <xf numFmtId="3" fontId="32" fillId="0" borderId="18" xfId="0" applyNumberFormat="1" applyFont="1" applyBorder="1" applyAlignment="1">
      <alignment vertical="center"/>
    </xf>
    <xf numFmtId="3" fontId="31" fillId="0" borderId="0" xfId="0" applyNumberFormat="1" applyFont="1" applyFill="1" applyBorder="1" applyAlignment="1">
      <alignment vertical="center"/>
    </xf>
    <xf numFmtId="0" fontId="46" fillId="0" borderId="48" xfId="0" applyFont="1" applyBorder="1" applyAlignment="1">
      <alignment vertical="center"/>
    </xf>
    <xf numFmtId="0" fontId="2" fillId="0" borderId="0" xfId="0" applyFont="1" applyAlignment="1" applyProtection="1">
      <alignment vertical="center" wrapText="1"/>
    </xf>
    <xf numFmtId="0" fontId="3" fillId="11" borderId="0" xfId="0" applyFont="1" applyFill="1" applyAlignment="1">
      <alignment vertical="center"/>
    </xf>
    <xf numFmtId="0" fontId="2" fillId="11" borderId="0" xfId="0" applyFont="1" applyFill="1" applyAlignment="1">
      <alignment vertical="center"/>
    </xf>
    <xf numFmtId="0" fontId="32" fillId="11" borderId="0" xfId="0" applyFont="1" applyFill="1" applyAlignment="1">
      <alignment horizontal="right" vertical="center"/>
    </xf>
    <xf numFmtId="3" fontId="32" fillId="11" borderId="0" xfId="0" applyNumberFormat="1" applyFont="1" applyFill="1" applyAlignment="1">
      <alignment vertical="center"/>
    </xf>
    <xf numFmtId="49" fontId="31" fillId="11" borderId="0" xfId="0" applyNumberFormat="1" applyFont="1" applyFill="1" applyAlignment="1">
      <alignment vertical="center"/>
    </xf>
    <xf numFmtId="49" fontId="32" fillId="11" borderId="0" xfId="0" applyNumberFormat="1" applyFont="1" applyFill="1" applyAlignment="1">
      <alignment vertical="center"/>
    </xf>
    <xf numFmtId="43" fontId="2" fillId="11" borderId="0" xfId="0" applyNumberFormat="1" applyFont="1" applyFill="1" applyAlignment="1">
      <alignment vertical="center"/>
    </xf>
    <xf numFmtId="0" fontId="16" fillId="0" borderId="43" xfId="0" applyFont="1" applyBorder="1" applyAlignment="1">
      <alignment vertical="center"/>
    </xf>
    <xf numFmtId="0" fontId="2" fillId="0" borderId="43" xfId="0" applyFont="1" applyBorder="1" applyAlignment="1">
      <alignment vertical="center"/>
    </xf>
    <xf numFmtId="0" fontId="47" fillId="0" borderId="43" xfId="0" applyFont="1" applyBorder="1" applyAlignment="1">
      <alignment horizontal="right" vertical="center"/>
    </xf>
    <xf numFmtId="3" fontId="47" fillId="0" borderId="43" xfId="0" applyNumberFormat="1" applyFont="1" applyBorder="1" applyAlignment="1">
      <alignment vertical="center"/>
    </xf>
    <xf numFmtId="0" fontId="31" fillId="10" borderId="34" xfId="0" applyNumberFormat="1" applyFont="1" applyFill="1" applyBorder="1" applyAlignment="1">
      <alignment horizontal="center" vertical="center"/>
    </xf>
    <xf numFmtId="0" fontId="32" fillId="0" borderId="42" xfId="0" applyFont="1" applyBorder="1" applyAlignment="1">
      <alignment horizontal="left" vertical="center"/>
    </xf>
    <xf numFmtId="0" fontId="31" fillId="0" borderId="43" xfId="0" applyNumberFormat="1" applyFont="1" applyBorder="1" applyAlignment="1">
      <alignment horizontal="center" vertical="center"/>
    </xf>
    <xf numFmtId="0" fontId="31" fillId="10" borderId="43" xfId="0" applyNumberFormat="1" applyFont="1" applyFill="1" applyBorder="1" applyAlignment="1">
      <alignment horizontal="center" vertical="center"/>
    </xf>
    <xf numFmtId="0" fontId="31" fillId="0" borderId="43" xfId="0" applyNumberFormat="1" applyFont="1" applyFill="1" applyBorder="1" applyAlignment="1">
      <alignment horizontal="center" vertical="center"/>
    </xf>
    <xf numFmtId="0" fontId="47" fillId="0" borderId="47" xfId="0" applyFont="1" applyBorder="1" applyAlignment="1">
      <alignment horizontal="right" vertical="center"/>
    </xf>
    <xf numFmtId="3" fontId="47" fillId="0" borderId="47" xfId="0" applyNumberFormat="1" applyFont="1" applyBorder="1" applyAlignment="1">
      <alignment vertical="center"/>
    </xf>
    <xf numFmtId="0" fontId="47" fillId="0" borderId="3" xfId="0" applyFont="1" applyBorder="1" applyAlignment="1">
      <alignment horizontal="left" vertical="center"/>
    </xf>
    <xf numFmtId="3" fontId="47" fillId="0" borderId="3" xfId="0" applyNumberFormat="1" applyFont="1" applyBorder="1" applyAlignment="1">
      <alignment vertical="center"/>
    </xf>
    <xf numFmtId="0" fontId="46" fillId="0" borderId="0" xfId="0" applyFont="1" applyBorder="1" applyAlignment="1">
      <alignment horizontal="left" vertical="center"/>
    </xf>
    <xf numFmtId="0" fontId="32" fillId="0" borderId="0" xfId="0" applyFont="1" applyBorder="1" applyAlignment="1">
      <alignment horizontal="left" vertical="center"/>
    </xf>
    <xf numFmtId="3" fontId="32" fillId="11" borderId="44" xfId="0" applyNumberFormat="1" applyFont="1" applyFill="1" applyBorder="1" applyAlignment="1">
      <alignment vertical="center"/>
    </xf>
    <xf numFmtId="3" fontId="32" fillId="11" borderId="47" xfId="0" applyNumberFormat="1" applyFont="1" applyFill="1" applyBorder="1" applyAlignment="1">
      <alignment vertical="center"/>
    </xf>
    <xf numFmtId="3" fontId="32" fillId="11" borderId="26" xfId="0" applyNumberFormat="1" applyFont="1" applyFill="1" applyBorder="1" applyAlignment="1">
      <alignment vertical="center"/>
    </xf>
    <xf numFmtId="3" fontId="31" fillId="11" borderId="26" xfId="0" applyNumberFormat="1" applyFont="1" applyFill="1" applyBorder="1" applyAlignment="1">
      <alignment vertical="center"/>
    </xf>
    <xf numFmtId="1" fontId="31" fillId="11" borderId="3" xfId="0" applyNumberFormat="1" applyFont="1" applyFill="1" applyBorder="1" applyAlignment="1">
      <alignment horizontal="center" vertical="center"/>
    </xf>
    <xf numFmtId="3" fontId="29" fillId="0" borderId="3" xfId="0" applyNumberFormat="1" applyFont="1" applyBorder="1" applyAlignment="1">
      <alignment horizontal="right" vertical="center"/>
    </xf>
    <xf numFmtId="3" fontId="31" fillId="0" borderId="42" xfId="0" applyNumberFormat="1" applyFont="1" applyBorder="1" applyAlignment="1">
      <alignment vertical="center"/>
    </xf>
    <xf numFmtId="3" fontId="32" fillId="0" borderId="26" xfId="0" applyNumberFormat="1" applyFont="1" applyFill="1" applyBorder="1" applyAlignment="1">
      <alignment vertical="center"/>
    </xf>
    <xf numFmtId="3" fontId="32" fillId="7" borderId="44" xfId="0" applyNumberFormat="1" applyFont="1" applyFill="1" applyBorder="1" applyAlignment="1">
      <alignment vertical="center"/>
    </xf>
    <xf numFmtId="0" fontId="31" fillId="8" borderId="3" xfId="0" applyNumberFormat="1" applyFont="1" applyFill="1" applyBorder="1" applyAlignment="1">
      <alignment horizontal="center" vertical="center"/>
    </xf>
    <xf numFmtId="3" fontId="47" fillId="0" borderId="26" xfId="0" applyNumberFormat="1" applyFont="1" applyBorder="1" applyAlignment="1">
      <alignment vertical="center"/>
    </xf>
    <xf numFmtId="169" fontId="47" fillId="10" borderId="26" xfId="0" applyNumberFormat="1" applyFont="1" applyFill="1" applyBorder="1" applyAlignment="1">
      <alignment vertical="center"/>
    </xf>
    <xf numFmtId="3" fontId="47" fillId="10" borderId="26" xfId="0" applyNumberFormat="1" applyFont="1" applyFill="1" applyBorder="1" applyAlignment="1">
      <alignment vertical="center"/>
    </xf>
    <xf numFmtId="3" fontId="31" fillId="11" borderId="45" xfId="0" applyNumberFormat="1" applyFont="1" applyFill="1" applyBorder="1" applyAlignment="1">
      <alignment vertical="center"/>
    </xf>
    <xf numFmtId="3" fontId="32" fillId="11" borderId="45" xfId="0" applyNumberFormat="1" applyFont="1" applyFill="1" applyBorder="1" applyAlignment="1">
      <alignment vertical="center"/>
    </xf>
    <xf numFmtId="0" fontId="18" fillId="11" borderId="0" xfId="0" applyFont="1" applyFill="1" applyAlignment="1">
      <alignment vertical="center"/>
    </xf>
    <xf numFmtId="3" fontId="32" fillId="11" borderId="42" xfId="0" applyNumberFormat="1" applyFont="1" applyFill="1" applyBorder="1" applyAlignment="1">
      <alignment vertical="center"/>
    </xf>
    <xf numFmtId="0" fontId="6" fillId="0" borderId="0" xfId="0" applyFont="1" applyAlignment="1"/>
    <xf numFmtId="0" fontId="18" fillId="0" borderId="0" xfId="0" applyFont="1" applyFill="1" applyAlignment="1">
      <alignment horizontal="left"/>
    </xf>
    <xf numFmtId="0" fontId="31" fillId="10" borderId="19" xfId="0" applyNumberFormat="1" applyFont="1" applyFill="1" applyBorder="1" applyAlignment="1">
      <alignment horizontal="center" vertical="center"/>
    </xf>
    <xf numFmtId="0" fontId="31" fillId="0" borderId="28" xfId="0" applyFont="1" applyBorder="1" applyAlignment="1">
      <alignment vertical="center"/>
    </xf>
    <xf numFmtId="3" fontId="31" fillId="0" borderId="28" xfId="0" applyNumberFormat="1" applyFont="1" applyBorder="1" applyAlignment="1">
      <alignment vertical="center"/>
    </xf>
    <xf numFmtId="3" fontId="31" fillId="10" borderId="28" xfId="0" applyNumberFormat="1" applyFont="1" applyFill="1" applyBorder="1" applyAlignment="1">
      <alignment vertical="center"/>
    </xf>
    <xf numFmtId="3" fontId="31" fillId="10" borderId="0" xfId="0" applyNumberFormat="1" applyFont="1" applyFill="1" applyBorder="1" applyAlignment="1">
      <alignment vertical="center"/>
    </xf>
    <xf numFmtId="3" fontId="31" fillId="0" borderId="28" xfId="0" applyNumberFormat="1" applyFont="1" applyFill="1" applyBorder="1" applyAlignment="1">
      <alignment vertical="center"/>
    </xf>
    <xf numFmtId="0" fontId="31" fillId="0" borderId="3" xfId="0" applyFont="1" applyBorder="1" applyAlignment="1">
      <alignment vertical="center"/>
    </xf>
    <xf numFmtId="168" fontId="31" fillId="0" borderId="3" xfId="0" applyNumberFormat="1" applyFont="1" applyBorder="1" applyAlignment="1">
      <alignment vertical="center"/>
    </xf>
    <xf numFmtId="3" fontId="49" fillId="0" borderId="0" xfId="0" applyNumberFormat="1" applyFont="1" applyAlignment="1" applyProtection="1">
      <alignment vertical="center"/>
    </xf>
    <xf numFmtId="0" fontId="49" fillId="0" borderId="0" xfId="0" applyFont="1" applyAlignment="1" applyProtection="1">
      <alignment vertical="center"/>
    </xf>
    <xf numFmtId="0" fontId="47" fillId="7" borderId="44" xfId="0" applyFont="1" applyFill="1" applyBorder="1" applyAlignment="1" applyProtection="1">
      <alignment horizontal="right" vertical="center"/>
      <protection locked="0"/>
    </xf>
    <xf numFmtId="3" fontId="32" fillId="7" borderId="44" xfId="0" applyNumberFormat="1" applyFont="1" applyFill="1" applyBorder="1" applyAlignment="1" applyProtection="1">
      <alignment vertical="center"/>
      <protection locked="0"/>
    </xf>
    <xf numFmtId="169" fontId="47" fillId="7" borderId="44" xfId="0" applyNumberFormat="1" applyFont="1" applyFill="1" applyBorder="1" applyAlignment="1" applyProtection="1">
      <alignment vertical="center"/>
      <protection locked="0"/>
    </xf>
    <xf numFmtId="0" fontId="47" fillId="7" borderId="44" xfId="0" applyFont="1" applyFill="1" applyBorder="1" applyAlignment="1" applyProtection="1">
      <alignment horizontal="right" vertical="center" wrapText="1"/>
      <protection locked="0"/>
    </xf>
    <xf numFmtId="0" fontId="47" fillId="7" borderId="45" xfId="0" applyFont="1" applyFill="1" applyBorder="1" applyAlignment="1" applyProtection="1">
      <alignment horizontal="right" vertical="center"/>
      <protection locked="0"/>
    </xf>
    <xf numFmtId="3" fontId="32" fillId="7" borderId="45" xfId="0" applyNumberFormat="1" applyFont="1" applyFill="1" applyBorder="1" applyAlignment="1" applyProtection="1">
      <alignment vertical="center"/>
      <protection locked="0"/>
    </xf>
    <xf numFmtId="169" fontId="47" fillId="7" borderId="45" xfId="0" applyNumberFormat="1" applyFont="1" applyFill="1" applyBorder="1" applyAlignment="1" applyProtection="1">
      <alignment vertical="center"/>
      <protection locked="0"/>
    </xf>
    <xf numFmtId="3" fontId="32" fillId="0" borderId="45" xfId="0" applyNumberFormat="1" applyFont="1" applyBorder="1" applyAlignment="1">
      <alignment vertical="center"/>
    </xf>
    <xf numFmtId="3" fontId="32" fillId="0" borderId="26" xfId="0" applyNumberFormat="1" applyFont="1" applyBorder="1" applyAlignment="1">
      <alignment vertical="center"/>
    </xf>
    <xf numFmtId="3" fontId="32" fillId="0" borderId="49" xfId="0" applyNumberFormat="1" applyFont="1" applyBorder="1" applyAlignment="1">
      <alignment vertical="center"/>
    </xf>
    <xf numFmtId="3" fontId="47" fillId="0" borderId="49" xfId="0" applyNumberFormat="1" applyFont="1" applyBorder="1" applyAlignment="1">
      <alignment vertical="center"/>
    </xf>
    <xf numFmtId="3" fontId="2" fillId="0" borderId="0" xfId="0" applyNumberFormat="1" applyFont="1" applyBorder="1" applyAlignment="1">
      <alignment vertical="center"/>
    </xf>
    <xf numFmtId="3" fontId="2" fillId="10" borderId="0" xfId="0" applyNumberFormat="1" applyFont="1" applyFill="1" applyBorder="1" applyAlignment="1">
      <alignment vertical="center"/>
    </xf>
    <xf numFmtId="0" fontId="2" fillId="0" borderId="0" xfId="0" applyFont="1" applyBorder="1" applyAlignment="1">
      <alignment vertical="center"/>
    </xf>
    <xf numFmtId="3" fontId="32" fillId="0" borderId="19" xfId="0" applyNumberFormat="1" applyFont="1" applyBorder="1" applyAlignment="1">
      <alignment vertical="center"/>
    </xf>
    <xf numFmtId="1" fontId="2" fillId="0" borderId="3" xfId="0" applyNumberFormat="1" applyFont="1" applyBorder="1" applyAlignment="1" applyProtection="1">
      <alignment vertical="center"/>
    </xf>
    <xf numFmtId="1" fontId="2" fillId="0" borderId="3" xfId="0" applyNumberFormat="1" applyFont="1" applyBorder="1" applyAlignment="1" applyProtection="1"/>
    <xf numFmtId="0" fontId="7" fillId="0" borderId="0" xfId="0" applyFont="1" applyAlignment="1">
      <alignment vertical="center"/>
    </xf>
    <xf numFmtId="0" fontId="7" fillId="0" borderId="0" xfId="0" applyFont="1" applyAlignment="1" applyProtection="1">
      <alignment vertical="center"/>
    </xf>
    <xf numFmtId="3" fontId="32" fillId="7" borderId="47" xfId="0" applyNumberFormat="1" applyFont="1" applyFill="1" applyBorder="1" applyAlignment="1" applyProtection="1">
      <alignment vertical="center"/>
      <protection locked="0"/>
    </xf>
    <xf numFmtId="0" fontId="7" fillId="7" borderId="13" xfId="0" applyFont="1" applyFill="1" applyBorder="1" applyAlignment="1" applyProtection="1">
      <alignment vertical="center"/>
      <protection locked="0"/>
    </xf>
    <xf numFmtId="0" fontId="7" fillId="7" borderId="15" xfId="0" applyFont="1" applyFill="1" applyBorder="1" applyAlignment="1" applyProtection="1">
      <alignment vertical="center" wrapText="1"/>
      <protection locked="0"/>
    </xf>
    <xf numFmtId="1" fontId="6" fillId="0" borderId="3" xfId="0" applyNumberFormat="1" applyFont="1" applyBorder="1" applyAlignment="1" applyProtection="1">
      <alignment horizontal="center" vertical="center"/>
    </xf>
    <xf numFmtId="0" fontId="7" fillId="7" borderId="15" xfId="0" applyFont="1" applyFill="1" applyBorder="1" applyAlignment="1" applyProtection="1">
      <alignment horizontal="left" vertical="center"/>
      <protection locked="0"/>
    </xf>
    <xf numFmtId="3" fontId="7" fillId="7" borderId="15" xfId="0" applyNumberFormat="1" applyFont="1" applyFill="1" applyBorder="1" applyAlignment="1" applyProtection="1">
      <alignment horizontal="right" vertical="center"/>
      <protection locked="0"/>
    </xf>
    <xf numFmtId="3" fontId="7" fillId="7" borderId="3" xfId="0" applyNumberFormat="1" applyFont="1" applyFill="1" applyBorder="1" applyAlignment="1" applyProtection="1">
      <alignment horizontal="right" vertical="center"/>
      <protection locked="0"/>
    </xf>
    <xf numFmtId="3" fontId="7" fillId="7" borderId="13" xfId="0" applyNumberFormat="1" applyFont="1" applyFill="1" applyBorder="1" applyAlignment="1" applyProtection="1">
      <alignment horizontal="right" vertical="center" wrapText="1"/>
      <protection locked="0"/>
    </xf>
    <xf numFmtId="0" fontId="7" fillId="7" borderId="15" xfId="0" applyFont="1" applyFill="1" applyBorder="1" applyAlignment="1" applyProtection="1">
      <alignment horizontal="right" vertical="center"/>
      <protection locked="0"/>
    </xf>
    <xf numFmtId="0" fontId="7" fillId="7" borderId="3" xfId="0" applyFont="1" applyFill="1" applyBorder="1" applyAlignment="1" applyProtection="1">
      <alignment horizontal="right" vertical="center"/>
      <protection locked="0"/>
    </xf>
    <xf numFmtId="3" fontId="7" fillId="7" borderId="13" xfId="0" applyNumberFormat="1" applyFont="1" applyFill="1" applyBorder="1" applyAlignment="1" applyProtection="1">
      <alignment vertical="center" wrapText="1"/>
      <protection locked="0"/>
    </xf>
    <xf numFmtId="3" fontId="7" fillId="7" borderId="15" xfId="0" applyNumberFormat="1" applyFont="1" applyFill="1" applyBorder="1" applyAlignment="1" applyProtection="1">
      <alignment vertical="center" wrapText="1"/>
      <protection locked="0"/>
    </xf>
    <xf numFmtId="3" fontId="32" fillId="11" borderId="44" xfId="0" applyNumberFormat="1" applyFont="1" applyFill="1" applyBorder="1" applyAlignment="1" applyProtection="1">
      <alignment vertical="center"/>
    </xf>
    <xf numFmtId="2" fontId="4" fillId="9" borderId="1" xfId="0" applyNumberFormat="1" applyFont="1" applyFill="1" applyBorder="1" applyAlignment="1" applyProtection="1">
      <alignment horizontal="right" vertical="center" wrapText="1"/>
      <protection locked="0"/>
    </xf>
    <xf numFmtId="4" fontId="4" fillId="9" borderId="1" xfId="0" applyNumberFormat="1" applyFont="1" applyFill="1" applyBorder="1" applyAlignment="1" applyProtection="1">
      <alignment horizontal="right" vertical="center" wrapText="1"/>
      <protection locked="0"/>
    </xf>
    <xf numFmtId="3" fontId="6" fillId="9" borderId="13" xfId="0" applyNumberFormat="1" applyFont="1" applyFill="1" applyBorder="1" applyAlignment="1" applyProtection="1">
      <alignment vertical="center" wrapText="1"/>
      <protection locked="0"/>
    </xf>
    <xf numFmtId="3" fontId="6" fillId="9" borderId="3" xfId="0" applyNumberFormat="1" applyFont="1" applyFill="1" applyBorder="1" applyAlignment="1" applyProtection="1">
      <alignment vertical="center" wrapText="1"/>
      <protection locked="0"/>
    </xf>
    <xf numFmtId="0" fontId="23" fillId="0" borderId="0" xfId="0" applyFont="1" applyAlignment="1">
      <alignment vertical="center"/>
    </xf>
    <xf numFmtId="3" fontId="32" fillId="10" borderId="0" xfId="0" applyNumberFormat="1" applyFont="1" applyFill="1" applyAlignment="1">
      <alignment vertical="center"/>
    </xf>
    <xf numFmtId="0" fontId="6" fillId="0" borderId="1" xfId="0" applyFont="1" applyBorder="1" applyAlignment="1">
      <alignment horizontal="left" vertical="center" wrapText="1"/>
    </xf>
    <xf numFmtId="0" fontId="51" fillId="0" borderId="0" xfId="0" applyFont="1" applyAlignment="1">
      <alignment vertical="center"/>
    </xf>
    <xf numFmtId="0" fontId="49" fillId="0" borderId="0" xfId="0" applyFont="1" applyAlignment="1">
      <alignment vertical="center"/>
    </xf>
    <xf numFmtId="2" fontId="51" fillId="0" borderId="0" xfId="0" applyNumberFormat="1" applyFont="1" applyAlignment="1">
      <alignment vertical="center"/>
    </xf>
    <xf numFmtId="0" fontId="51" fillId="0" borderId="0" xfId="0" applyFont="1" applyBorder="1" applyAlignment="1">
      <alignment vertical="center"/>
    </xf>
    <xf numFmtId="0" fontId="49" fillId="0" borderId="0" xfId="0" applyFont="1" applyBorder="1" applyAlignment="1">
      <alignment vertical="center"/>
    </xf>
    <xf numFmtId="2" fontId="51" fillId="0" borderId="0" xfId="0" applyNumberFormat="1" applyFont="1" applyBorder="1" applyAlignment="1">
      <alignment vertical="center"/>
    </xf>
    <xf numFmtId="0" fontId="51" fillId="0" borderId="28" xfId="0" applyFont="1" applyBorder="1" applyAlignment="1">
      <alignment vertical="center"/>
    </xf>
    <xf numFmtId="0" fontId="49" fillId="0" borderId="28" xfId="0" applyFont="1" applyBorder="1" applyAlignment="1">
      <alignment vertical="center"/>
    </xf>
    <xf numFmtId="2" fontId="51" fillId="0" borderId="28" xfId="0" applyNumberFormat="1" applyFont="1" applyBorder="1" applyAlignment="1">
      <alignment vertical="center"/>
    </xf>
    <xf numFmtId="10" fontId="6" fillId="7" borderId="23" xfId="2" applyNumberFormat="1" applyFont="1" applyFill="1" applyBorder="1" applyAlignment="1" applyProtection="1">
      <alignment horizontal="center" vertical="center" wrapText="1"/>
      <protection locked="0"/>
    </xf>
    <xf numFmtId="0" fontId="32" fillId="0" borderId="18" xfId="0" applyNumberFormat="1" applyFont="1" applyBorder="1" applyAlignment="1">
      <alignment horizontal="left" vertical="center" wrapText="1"/>
    </xf>
    <xf numFmtId="0" fontId="32" fillId="0" borderId="44" xfId="0" applyFont="1" applyFill="1" applyBorder="1" applyAlignment="1">
      <alignment horizontal="left" vertical="center"/>
    </xf>
    <xf numFmtId="0" fontId="32" fillId="0" borderId="44" xfId="0" applyFont="1" applyBorder="1" applyAlignment="1">
      <alignment horizontal="left" vertical="center"/>
    </xf>
    <xf numFmtId="0" fontId="32" fillId="0" borderId="25" xfId="0" applyFont="1" applyFill="1" applyBorder="1" applyAlignment="1">
      <alignment horizontal="left" vertical="center"/>
    </xf>
    <xf numFmtId="0" fontId="32" fillId="10" borderId="47" xfId="0" applyFont="1" applyFill="1" applyBorder="1" applyAlignment="1">
      <alignment horizontal="left" vertical="center"/>
    </xf>
    <xf numFmtId="3" fontId="31" fillId="0" borderId="34" xfId="0" applyNumberFormat="1" applyFont="1" applyFill="1" applyBorder="1" applyAlignment="1">
      <alignment vertical="center"/>
    </xf>
    <xf numFmtId="0" fontId="2" fillId="0" borderId="34" xfId="0" applyFont="1" applyBorder="1" applyAlignment="1">
      <alignment vertical="center"/>
    </xf>
    <xf numFmtId="1" fontId="7" fillId="7" borderId="3" xfId="0" applyNumberFormat="1" applyFont="1" applyFill="1" applyBorder="1" applyAlignment="1" applyProtection="1">
      <alignment horizontal="center" vertical="center"/>
      <protection locked="0"/>
    </xf>
    <xf numFmtId="4" fontId="29" fillId="0" borderId="3" xfId="0" applyNumberFormat="1" applyFont="1" applyBorder="1" applyAlignment="1" applyProtection="1"/>
    <xf numFmtId="3" fontId="51" fillId="0" borderId="0" xfId="0" applyNumberFormat="1" applyFont="1" applyAlignment="1">
      <alignment vertical="center"/>
    </xf>
    <xf numFmtId="0" fontId="6" fillId="5" borderId="18" xfId="0" applyFont="1" applyFill="1" applyBorder="1" applyAlignment="1" applyProtection="1">
      <alignment horizontal="left" vertical="center" wrapText="1"/>
    </xf>
    <xf numFmtId="0" fontId="6" fillId="5" borderId="26" xfId="0" applyFont="1" applyFill="1" applyBorder="1" applyAlignment="1" applyProtection="1">
      <alignment horizontal="left" vertical="center" wrapText="1"/>
    </xf>
    <xf numFmtId="0" fontId="6" fillId="5" borderId="19" xfId="0" applyFont="1" applyFill="1" applyBorder="1" applyAlignment="1" applyProtection="1">
      <alignment horizontal="left" vertical="center" wrapText="1"/>
    </xf>
    <xf numFmtId="0" fontId="18" fillId="5" borderId="3" xfId="0" applyFont="1" applyFill="1" applyBorder="1" applyAlignment="1" applyProtection="1">
      <alignment horizontal="center" vertical="center" wrapText="1"/>
    </xf>
    <xf numFmtId="168" fontId="6" fillId="0" borderId="13" xfId="0" applyNumberFormat="1" applyFont="1" applyFill="1" applyBorder="1" applyAlignment="1" applyProtection="1">
      <alignment horizontal="right" vertical="center" wrapText="1"/>
    </xf>
    <xf numFmtId="168" fontId="6" fillId="0" borderId="15" xfId="0" applyNumberFormat="1" applyFont="1" applyFill="1" applyBorder="1" applyAlignment="1" applyProtection="1">
      <alignment horizontal="right" vertical="center" wrapText="1"/>
    </xf>
    <xf numFmtId="0" fontId="2" fillId="0" borderId="32" xfId="0" applyFont="1" applyBorder="1" applyAlignment="1" applyProtection="1">
      <alignment horizontal="center" vertical="center"/>
    </xf>
    <xf numFmtId="0" fontId="4" fillId="0" borderId="25" xfId="0" applyFont="1" applyFill="1" applyBorder="1" applyAlignment="1" applyProtection="1">
      <alignment horizontal="center" vertical="center" wrapText="1"/>
    </xf>
    <xf numFmtId="0" fontId="6" fillId="0" borderId="18" xfId="0" applyFont="1" applyFill="1" applyBorder="1" applyAlignment="1" applyProtection="1">
      <alignment horizontal="center" vertical="center" textRotation="90" wrapText="1"/>
    </xf>
    <xf numFmtId="0" fontId="6" fillId="0" borderId="26" xfId="0" applyFont="1" applyFill="1" applyBorder="1" applyAlignment="1" applyProtection="1">
      <alignment horizontal="center" vertical="center" textRotation="90" wrapText="1"/>
    </xf>
    <xf numFmtId="0" fontId="6" fillId="0" borderId="19" xfId="0" applyFont="1" applyFill="1" applyBorder="1" applyAlignment="1" applyProtection="1">
      <alignment horizontal="center" vertical="center" textRotation="90" wrapText="1"/>
    </xf>
    <xf numFmtId="3" fontId="7" fillId="7" borderId="13" xfId="0" applyNumberFormat="1" applyFont="1" applyFill="1" applyBorder="1" applyAlignment="1" applyProtection="1">
      <alignment vertical="center" wrapText="1"/>
      <protection locked="0"/>
    </xf>
    <xf numFmtId="3" fontId="7" fillId="7" borderId="15" xfId="0" applyNumberFormat="1" applyFont="1" applyFill="1" applyBorder="1" applyAlignment="1" applyProtection="1">
      <alignment vertical="center" wrapText="1"/>
      <protection locked="0"/>
    </xf>
    <xf numFmtId="0" fontId="18" fillId="5" borderId="7" xfId="0" applyFont="1" applyFill="1" applyBorder="1" applyAlignment="1" applyProtection="1">
      <alignment horizontal="center" vertical="center" wrapText="1"/>
    </xf>
    <xf numFmtId="0" fontId="18" fillId="5" borderId="8" xfId="0" applyFont="1" applyFill="1" applyBorder="1" applyAlignment="1" applyProtection="1">
      <alignment horizontal="center" vertical="center" wrapText="1"/>
    </xf>
    <xf numFmtId="0" fontId="6" fillId="5" borderId="7" xfId="0" applyFont="1" applyFill="1" applyBorder="1" applyAlignment="1" applyProtection="1">
      <alignment horizontal="left" vertical="center"/>
    </xf>
    <xf numFmtId="0" fontId="6" fillId="5" borderId="8" xfId="0" applyFont="1" applyFill="1" applyBorder="1" applyAlignment="1" applyProtection="1">
      <alignment horizontal="left" vertical="center"/>
    </xf>
    <xf numFmtId="0" fontId="6" fillId="5" borderId="9" xfId="0" applyFont="1" applyFill="1" applyBorder="1" applyAlignment="1" applyProtection="1">
      <alignment horizontal="left" vertical="center"/>
    </xf>
    <xf numFmtId="0" fontId="6" fillId="5" borderId="10" xfId="0" applyFont="1" applyFill="1" applyBorder="1" applyAlignment="1" applyProtection="1">
      <alignment horizontal="left" vertical="center"/>
    </xf>
    <xf numFmtId="3" fontId="6" fillId="8" borderId="3" xfId="0" applyNumberFormat="1" applyFont="1" applyFill="1" applyBorder="1" applyAlignment="1" applyProtection="1">
      <alignment horizontal="center" vertical="center" wrapText="1"/>
    </xf>
    <xf numFmtId="3" fontId="6" fillId="8" borderId="19" xfId="0" applyNumberFormat="1" applyFont="1" applyFill="1" applyBorder="1" applyAlignment="1" applyProtection="1">
      <alignment horizontal="center" vertical="center" wrapText="1"/>
    </xf>
    <xf numFmtId="0" fontId="6" fillId="0" borderId="3" xfId="0" applyFont="1" applyBorder="1" applyAlignment="1" applyProtection="1">
      <alignment horizontal="left" vertical="center" wrapText="1"/>
    </xf>
    <xf numFmtId="0" fontId="22" fillId="0" borderId="3" xfId="0" applyFont="1" applyFill="1" applyBorder="1" applyAlignment="1" applyProtection="1">
      <alignment horizontal="center" wrapText="1"/>
    </xf>
    <xf numFmtId="0" fontId="18" fillId="5" borderId="13" xfId="0" applyFont="1" applyFill="1" applyBorder="1" applyAlignment="1" applyProtection="1">
      <alignment horizontal="left" vertical="center" wrapText="1"/>
    </xf>
    <xf numFmtId="0" fontId="18" fillId="5" borderId="15" xfId="0" applyFont="1" applyFill="1" applyBorder="1" applyAlignment="1" applyProtection="1">
      <alignment horizontal="left" vertical="center" wrapText="1"/>
    </xf>
    <xf numFmtId="0" fontId="6" fillId="0" borderId="0" xfId="0" applyFont="1" applyBorder="1" applyAlignment="1" applyProtection="1">
      <alignment horizontal="left" vertical="center" wrapText="1"/>
    </xf>
    <xf numFmtId="9" fontId="6" fillId="7" borderId="18" xfId="2" applyFont="1" applyFill="1" applyBorder="1" applyAlignment="1" applyProtection="1">
      <alignment horizontal="center" vertical="center" wrapText="1"/>
      <protection locked="0"/>
    </xf>
    <xf numFmtId="9" fontId="6" fillId="7" borderId="19" xfId="2" applyFont="1" applyFill="1" applyBorder="1" applyAlignment="1" applyProtection="1">
      <alignment horizontal="center" vertical="center" wrapText="1"/>
      <protection locked="0"/>
    </xf>
    <xf numFmtId="1" fontId="7" fillId="7" borderId="13" xfId="0" applyNumberFormat="1" applyFont="1" applyFill="1" applyBorder="1" applyAlignment="1" applyProtection="1">
      <alignment horizontal="right" vertical="center" wrapText="1"/>
      <protection locked="0"/>
    </xf>
    <xf numFmtId="1" fontId="7" fillId="7" borderId="15" xfId="0" applyNumberFormat="1" applyFont="1" applyFill="1" applyBorder="1" applyAlignment="1" applyProtection="1">
      <alignment horizontal="right" vertical="center" wrapText="1"/>
      <protection locked="0"/>
    </xf>
    <xf numFmtId="0" fontId="6" fillId="5" borderId="3" xfId="0" applyFont="1" applyFill="1" applyBorder="1" applyAlignment="1" applyProtection="1">
      <alignment horizontal="left" vertical="center"/>
    </xf>
    <xf numFmtId="0" fontId="6" fillId="5" borderId="18" xfId="0" applyFont="1" applyFill="1" applyBorder="1" applyAlignment="1" applyProtection="1">
      <alignment horizontal="left" vertical="center"/>
    </xf>
    <xf numFmtId="0" fontId="6" fillId="5" borderId="3"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wrapText="1"/>
    </xf>
    <xf numFmtId="0" fontId="6" fillId="5" borderId="18" xfId="0" applyFont="1" applyFill="1" applyBorder="1" applyAlignment="1" applyProtection="1">
      <alignment horizontal="center" vertical="center"/>
    </xf>
    <xf numFmtId="0" fontId="18" fillId="5" borderId="18" xfId="0" applyFont="1" applyFill="1" applyBorder="1" applyAlignment="1" applyProtection="1">
      <alignment horizontal="center" vertical="center" wrapText="1"/>
    </xf>
    <xf numFmtId="0" fontId="18" fillId="5" borderId="2" xfId="0" applyFont="1" applyFill="1" applyBorder="1" applyAlignment="1" applyProtection="1">
      <alignment horizontal="left" vertical="center" wrapText="1"/>
    </xf>
    <xf numFmtId="0" fontId="18" fillId="5" borderId="24" xfId="0" applyFont="1" applyFill="1" applyBorder="1" applyAlignment="1" applyProtection="1">
      <alignment horizontal="left" vertical="center" wrapText="1"/>
    </xf>
    <xf numFmtId="0" fontId="6" fillId="0" borderId="5" xfId="0" applyFont="1" applyBorder="1" applyAlignment="1" applyProtection="1">
      <alignment horizontal="left" vertical="center" wrapText="1"/>
    </xf>
    <xf numFmtId="0" fontId="6" fillId="0" borderId="6" xfId="0" applyFont="1" applyBorder="1" applyAlignment="1" applyProtection="1">
      <alignment horizontal="left" vertical="center" wrapText="1"/>
    </xf>
    <xf numFmtId="0" fontId="6" fillId="0" borderId="28" xfId="0" applyFont="1" applyFill="1" applyBorder="1" applyAlignment="1" applyProtection="1">
      <alignment horizontal="center" vertical="center"/>
    </xf>
    <xf numFmtId="3" fontId="4" fillId="0" borderId="3" xfId="0" applyNumberFormat="1" applyFont="1" applyFill="1" applyBorder="1" applyAlignment="1" applyProtection="1">
      <alignment horizontal="center" vertical="center"/>
    </xf>
    <xf numFmtId="3" fontId="4" fillId="0" borderId="13" xfId="0" applyNumberFormat="1" applyFont="1" applyFill="1" applyBorder="1" applyAlignment="1" applyProtection="1">
      <alignment horizontal="center" vertical="center"/>
    </xf>
    <xf numFmtId="3" fontId="4" fillId="0" borderId="14" xfId="0" applyNumberFormat="1" applyFont="1" applyFill="1" applyBorder="1" applyAlignment="1" applyProtection="1">
      <alignment horizontal="center" vertical="center"/>
    </xf>
    <xf numFmtId="3" fontId="4" fillId="0" borderId="15" xfId="0" applyNumberFormat="1" applyFont="1" applyFill="1" applyBorder="1" applyAlignment="1" applyProtection="1">
      <alignment horizontal="center" vertical="center"/>
    </xf>
    <xf numFmtId="0" fontId="22" fillId="0" borderId="13" xfId="0" applyFont="1" applyFill="1" applyBorder="1" applyAlignment="1" applyProtection="1">
      <alignment horizontal="left" vertical="center" wrapText="1"/>
    </xf>
    <xf numFmtId="0" fontId="22" fillId="0" borderId="15" xfId="0" applyFont="1" applyFill="1" applyBorder="1" applyAlignment="1" applyProtection="1">
      <alignment horizontal="left" vertical="center" wrapText="1"/>
    </xf>
    <xf numFmtId="168" fontId="22" fillId="0" borderId="13" xfId="0" applyNumberFormat="1" applyFont="1" applyFill="1" applyBorder="1" applyAlignment="1" applyProtection="1">
      <alignment horizontal="right" vertical="center" wrapText="1"/>
    </xf>
    <xf numFmtId="0" fontId="22" fillId="0" borderId="15" xfId="0" applyFont="1" applyFill="1" applyBorder="1" applyAlignment="1" applyProtection="1">
      <alignment horizontal="right" vertical="center" wrapText="1"/>
    </xf>
    <xf numFmtId="0" fontId="36" fillId="0" borderId="13" xfId="0" applyFont="1" applyFill="1" applyBorder="1" applyAlignment="1" applyProtection="1">
      <alignment horizontal="left" wrapText="1"/>
    </xf>
    <xf numFmtId="0" fontId="36" fillId="0" borderId="15" xfId="0" applyFont="1" applyFill="1" applyBorder="1" applyAlignment="1" applyProtection="1">
      <alignment horizontal="left" wrapText="1"/>
    </xf>
    <xf numFmtId="0" fontId="18" fillId="5" borderId="18" xfId="0" applyFont="1" applyFill="1" applyBorder="1" applyAlignment="1" applyProtection="1">
      <alignment horizontal="left" vertical="center" wrapText="1"/>
    </xf>
    <xf numFmtId="0" fontId="18" fillId="5" borderId="26" xfId="0" applyFont="1" applyFill="1" applyBorder="1" applyAlignment="1" applyProtection="1">
      <alignment horizontal="left" vertical="center" wrapText="1"/>
    </xf>
    <xf numFmtId="0" fontId="26" fillId="6" borderId="0" xfId="0" applyFont="1" applyFill="1" applyAlignment="1" applyProtection="1">
      <alignment horizontal="center" vertical="center"/>
    </xf>
    <xf numFmtId="0" fontId="24" fillId="0" borderId="0" xfId="0" applyFont="1" applyAlignment="1" applyProtection="1">
      <alignment horizontal="center" vertical="center"/>
    </xf>
    <xf numFmtId="0" fontId="10" fillId="7" borderId="13" xfId="0" applyFont="1" applyFill="1" applyBorder="1" applyAlignment="1" applyProtection="1">
      <alignment horizontal="center" vertical="center"/>
      <protection locked="0"/>
    </xf>
    <xf numFmtId="0" fontId="10" fillId="7" borderId="14" xfId="0" applyFont="1" applyFill="1" applyBorder="1" applyAlignment="1" applyProtection="1">
      <alignment horizontal="center" vertical="center"/>
      <protection locked="0"/>
    </xf>
    <xf numFmtId="0" fontId="10" fillId="7" borderId="15" xfId="0" applyFont="1" applyFill="1" applyBorder="1" applyAlignment="1" applyProtection="1">
      <alignment horizontal="center" vertical="center"/>
      <protection locked="0"/>
    </xf>
    <xf numFmtId="0" fontId="20" fillId="0" borderId="35" xfId="0" applyFont="1" applyFill="1" applyBorder="1" applyAlignment="1" applyProtection="1">
      <alignment horizontal="center" vertical="top"/>
    </xf>
    <xf numFmtId="0" fontId="4" fillId="0" borderId="4" xfId="0" applyFont="1" applyBorder="1" applyAlignment="1" applyProtection="1">
      <alignment horizontal="left" vertical="center" wrapText="1"/>
    </xf>
    <xf numFmtId="0" fontId="4" fillId="0" borderId="5" xfId="0" applyFont="1" applyBorder="1" applyAlignment="1" applyProtection="1">
      <alignment horizontal="left" vertical="center" wrapText="1"/>
    </xf>
    <xf numFmtId="0" fontId="4" fillId="0" borderId="6" xfId="0" applyFont="1" applyBorder="1" applyAlignment="1" applyProtection="1">
      <alignment horizontal="left" vertical="center" wrapText="1"/>
    </xf>
    <xf numFmtId="0" fontId="16" fillId="0" borderId="0" xfId="0" applyFont="1" applyBorder="1" applyAlignment="1" applyProtection="1">
      <alignment horizontal="left" vertical="center" wrapText="1"/>
    </xf>
    <xf numFmtId="0" fontId="16" fillId="0" borderId="0" xfId="0" applyFont="1" applyAlignment="1" applyProtection="1">
      <alignment horizontal="left" vertical="center" wrapText="1"/>
    </xf>
    <xf numFmtId="3" fontId="4" fillId="0" borderId="4" xfId="0" applyNumberFormat="1" applyFont="1" applyFill="1" applyBorder="1" applyAlignment="1" applyProtection="1">
      <alignment horizontal="center" vertical="center" wrapText="1"/>
    </xf>
    <xf numFmtId="3" fontId="4" fillId="0" borderId="5" xfId="0" applyNumberFormat="1" applyFont="1" applyFill="1" applyBorder="1" applyAlignment="1" applyProtection="1">
      <alignment horizontal="center" vertical="center" wrapText="1"/>
    </xf>
    <xf numFmtId="3" fontId="4" fillId="0" borderId="6" xfId="0" applyNumberFormat="1" applyFont="1" applyFill="1" applyBorder="1" applyAlignment="1" applyProtection="1">
      <alignment horizontal="center" vertical="center" wrapText="1"/>
    </xf>
    <xf numFmtId="3" fontId="4" fillId="0" borderId="16" xfId="1" applyNumberFormat="1" applyFont="1" applyFill="1" applyBorder="1" applyAlignment="1" applyProtection="1">
      <alignment horizontal="center" vertical="center"/>
    </xf>
    <xf numFmtId="3" fontId="4" fillId="0" borderId="14" xfId="1" applyNumberFormat="1" applyFont="1" applyFill="1" applyBorder="1" applyAlignment="1" applyProtection="1">
      <alignment horizontal="center" vertical="center"/>
    </xf>
    <xf numFmtId="3" fontId="4" fillId="0" borderId="15" xfId="1" applyNumberFormat="1" applyFont="1" applyFill="1" applyBorder="1" applyAlignment="1" applyProtection="1">
      <alignment horizontal="center" vertical="center"/>
    </xf>
    <xf numFmtId="3" fontId="4" fillId="0" borderId="1" xfId="0" applyNumberFormat="1" applyFont="1" applyFill="1" applyBorder="1" applyAlignment="1" applyProtection="1">
      <alignment horizontal="center" vertical="center" wrapText="1"/>
    </xf>
    <xf numFmtId="0" fontId="16" fillId="0" borderId="0" xfId="0" applyFont="1" applyAlignment="1" applyProtection="1">
      <alignment horizontal="left" vertical="top" wrapText="1"/>
    </xf>
    <xf numFmtId="0" fontId="6" fillId="0" borderId="40" xfId="0" applyFont="1" applyBorder="1" applyAlignment="1" applyProtection="1">
      <alignment horizontal="left" vertical="center" wrapText="1"/>
    </xf>
    <xf numFmtId="0" fontId="7" fillId="0" borderId="18" xfId="0" applyFont="1" applyBorder="1" applyAlignment="1" applyProtection="1">
      <alignment horizontal="center" textRotation="90" wrapText="1"/>
    </xf>
    <xf numFmtId="0" fontId="7" fillId="0" borderId="26" xfId="0" applyFont="1" applyBorder="1" applyAlignment="1" applyProtection="1">
      <alignment horizontal="center" textRotation="90" wrapText="1"/>
    </xf>
    <xf numFmtId="0" fontId="7" fillId="0" borderId="19" xfId="0" applyFont="1" applyBorder="1" applyAlignment="1" applyProtection="1">
      <alignment horizontal="center" textRotation="90" wrapText="1"/>
    </xf>
    <xf numFmtId="0" fontId="7" fillId="0" borderId="0" xfId="0" applyFont="1" applyAlignment="1" applyProtection="1">
      <alignment horizontal="center" vertical="center" textRotation="90"/>
    </xf>
    <xf numFmtId="0" fontId="7" fillId="0" borderId="28" xfId="0" applyFont="1" applyBorder="1" applyAlignment="1" applyProtection="1">
      <alignment horizontal="center" vertical="center" textRotation="90"/>
    </xf>
    <xf numFmtId="0" fontId="39" fillId="0" borderId="0" xfId="0" applyFont="1" applyAlignment="1" applyProtection="1">
      <alignment horizontal="left" vertical="center"/>
    </xf>
    <xf numFmtId="0" fontId="18" fillId="5" borderId="3" xfId="0" applyFont="1" applyFill="1" applyBorder="1" applyAlignment="1" applyProtection="1">
      <alignment horizontal="left" vertical="center" wrapText="1"/>
    </xf>
    <xf numFmtId="0" fontId="18" fillId="5" borderId="36" xfId="0" applyFont="1" applyFill="1" applyBorder="1" applyAlignment="1" applyProtection="1">
      <alignment horizontal="left" vertical="center" wrapText="1"/>
    </xf>
    <xf numFmtId="0" fontId="18" fillId="5" borderId="37" xfId="0" applyFont="1" applyFill="1" applyBorder="1" applyAlignment="1" applyProtection="1">
      <alignment horizontal="left" vertical="center" wrapText="1"/>
    </xf>
    <xf numFmtId="0" fontId="6" fillId="0" borderId="0" xfId="0" applyFont="1" applyBorder="1" applyAlignment="1" applyProtection="1">
      <alignment horizontal="center" vertical="center" wrapText="1"/>
    </xf>
    <xf numFmtId="3" fontId="29" fillId="0" borderId="13" xfId="0" applyNumberFormat="1" applyFont="1" applyBorder="1" applyAlignment="1" applyProtection="1">
      <alignment horizontal="right" vertical="center" wrapText="1"/>
    </xf>
    <xf numFmtId="3" fontId="29" fillId="0" borderId="15" xfId="0" applyNumberFormat="1" applyFont="1" applyBorder="1" applyAlignment="1" applyProtection="1">
      <alignment horizontal="right" vertical="center" wrapText="1"/>
    </xf>
    <xf numFmtId="1" fontId="22" fillId="0" borderId="3" xfId="0" applyNumberFormat="1" applyFont="1" applyFill="1" applyBorder="1" applyAlignment="1" applyProtection="1">
      <alignment horizontal="center" vertical="center" wrapText="1"/>
    </xf>
    <xf numFmtId="168" fontId="22" fillId="0" borderId="0" xfId="0" applyNumberFormat="1" applyFont="1" applyFill="1" applyBorder="1" applyAlignment="1" applyProtection="1">
      <alignment horizontal="center" vertical="center" wrapText="1"/>
    </xf>
    <xf numFmtId="0" fontId="29" fillId="0" borderId="3" xfId="0" applyFont="1" applyBorder="1" applyAlignment="1" applyProtection="1">
      <alignment horizontal="left" vertical="center" wrapText="1"/>
    </xf>
    <xf numFmtId="0" fontId="35" fillId="0" borderId="3" xfId="0" applyFont="1" applyBorder="1" applyAlignment="1" applyProtection="1">
      <alignment horizontal="left" vertical="center" wrapText="1"/>
    </xf>
    <xf numFmtId="3" fontId="29" fillId="0" borderId="13" xfId="0" applyNumberFormat="1" applyFont="1" applyFill="1" applyBorder="1" applyAlignment="1" applyProtection="1">
      <alignment horizontal="right" vertical="center" wrapText="1"/>
    </xf>
    <xf numFmtId="3" fontId="29" fillId="0" borderId="15" xfId="0" applyNumberFormat="1" applyFont="1" applyFill="1" applyBorder="1" applyAlignment="1" applyProtection="1">
      <alignment horizontal="right" vertical="center" wrapText="1"/>
    </xf>
    <xf numFmtId="0" fontId="18" fillId="5" borderId="23" xfId="0" applyFont="1" applyFill="1" applyBorder="1" applyAlignment="1" applyProtection="1">
      <alignment horizontal="left" vertical="center" wrapText="1"/>
    </xf>
    <xf numFmtId="0" fontId="18" fillId="5" borderId="24" xfId="0" applyFont="1" applyFill="1" applyBorder="1" applyAlignment="1" applyProtection="1">
      <alignment horizontal="center" vertical="center" wrapText="1"/>
    </xf>
    <xf numFmtId="0" fontId="18" fillId="5" borderId="23" xfId="0" applyFont="1" applyFill="1" applyBorder="1" applyAlignment="1" applyProtection="1">
      <alignment horizontal="center" vertical="center" wrapText="1"/>
    </xf>
    <xf numFmtId="0" fontId="6" fillId="5" borderId="24" xfId="0" applyFont="1" applyFill="1" applyBorder="1" applyAlignment="1" applyProtection="1">
      <alignment horizontal="center" vertical="center" wrapText="1"/>
    </xf>
    <xf numFmtId="0" fontId="6" fillId="5" borderId="23" xfId="0" applyFont="1" applyFill="1" applyBorder="1" applyAlignment="1" applyProtection="1">
      <alignment horizontal="center" vertical="center" wrapText="1"/>
    </xf>
    <xf numFmtId="0" fontId="5" fillId="0" borderId="32" xfId="0" applyFont="1" applyBorder="1" applyAlignment="1">
      <alignment horizontal="center" vertical="center" wrapText="1"/>
    </xf>
    <xf numFmtId="0" fontId="5" fillId="0" borderId="0" xfId="0" applyFont="1" applyBorder="1" applyAlignment="1">
      <alignment horizontal="center" vertical="center" wrapText="1"/>
    </xf>
    <xf numFmtId="0" fontId="11" fillId="4" borderId="11"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6" fillId="0" borderId="1" xfId="0" applyFont="1" applyBorder="1" applyAlignment="1">
      <alignment horizontal="justify" vertical="center" wrapText="1"/>
    </xf>
    <xf numFmtId="0" fontId="4" fillId="0" borderId="1" xfId="0" applyFont="1" applyBorder="1" applyAlignment="1">
      <alignment horizontal="left" vertical="center" wrapText="1"/>
    </xf>
    <xf numFmtId="0" fontId="11" fillId="4" borderId="4" xfId="0" applyFont="1" applyFill="1" applyBorder="1" applyAlignment="1">
      <alignment horizontal="center" vertical="center" wrapText="1"/>
    </xf>
    <xf numFmtId="0" fontId="11" fillId="4" borderId="6" xfId="0" applyFont="1" applyFill="1" applyBorder="1" applyAlignment="1">
      <alignment horizontal="center" vertical="center" wrapText="1"/>
    </xf>
    <xf numFmtId="0" fontId="26" fillId="6" borderId="0" xfId="0" applyFont="1" applyFill="1" applyAlignment="1">
      <alignment horizontal="center" vertical="center"/>
    </xf>
    <xf numFmtId="0" fontId="10" fillId="0" borderId="0" xfId="0" applyFont="1" applyAlignment="1">
      <alignment horizontal="left"/>
    </xf>
    <xf numFmtId="0" fontId="11" fillId="4"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20" fillId="0" borderId="0" xfId="0" applyFont="1" applyAlignment="1" applyProtection="1">
      <alignment horizontal="left" vertical="center"/>
    </xf>
    <xf numFmtId="0" fontId="2" fillId="0" borderId="0" xfId="0" applyFont="1" applyAlignment="1" applyProtection="1"/>
    <xf numFmtId="0" fontId="19" fillId="0" borderId="0" xfId="0" applyFont="1" applyAlignment="1" applyProtection="1">
      <alignment horizontal="left" vertical="center"/>
    </xf>
    <xf numFmtId="0" fontId="20" fillId="0" borderId="13" xfId="0" applyFont="1" applyBorder="1" applyAlignment="1" applyProtection="1">
      <alignment horizontal="right" vertical="center"/>
    </xf>
    <xf numFmtId="0" fontId="20" fillId="0" borderId="14" xfId="0" applyFont="1" applyBorder="1" applyAlignment="1" applyProtection="1">
      <alignment horizontal="right" vertical="center"/>
    </xf>
    <xf numFmtId="0" fontId="20" fillId="0" borderId="15" xfId="0" applyFont="1" applyBorder="1" applyAlignment="1" applyProtection="1">
      <alignment horizontal="right" vertical="center"/>
    </xf>
    <xf numFmtId="0" fontId="10" fillId="0" borderId="0" xfId="0" applyFont="1" applyAlignment="1" applyProtection="1">
      <alignment horizontal="left"/>
    </xf>
    <xf numFmtId="0" fontId="22" fillId="5" borderId="7" xfId="0" applyFont="1" applyFill="1" applyBorder="1" applyAlignment="1" applyProtection="1">
      <alignment horizontal="left" vertical="center"/>
    </xf>
    <xf numFmtId="0" fontId="22" fillId="5" borderId="27" xfId="0" applyFont="1" applyFill="1" applyBorder="1" applyAlignment="1" applyProtection="1">
      <alignment horizontal="left" vertical="center"/>
    </xf>
    <xf numFmtId="0" fontId="22" fillId="5" borderId="9" xfId="0" applyFont="1" applyFill="1" applyBorder="1" applyAlignment="1" applyProtection="1">
      <alignment horizontal="left" vertical="center"/>
    </xf>
    <xf numFmtId="0" fontId="22" fillId="5" borderId="28" xfId="0" applyFont="1" applyFill="1" applyBorder="1" applyAlignment="1" applyProtection="1">
      <alignment horizontal="left" vertical="center"/>
    </xf>
    <xf numFmtId="0" fontId="18" fillId="0" borderId="13" xfId="0" applyFont="1" applyBorder="1" applyAlignment="1" applyProtection="1">
      <alignment horizontal="left" vertical="center" wrapText="1"/>
    </xf>
    <xf numFmtId="0" fontId="18" fillId="0" borderId="14" xfId="0" applyFont="1" applyBorder="1" applyAlignment="1" applyProtection="1">
      <alignment horizontal="left" vertical="center" wrapText="1"/>
    </xf>
    <xf numFmtId="3" fontId="47" fillId="8" borderId="13" xfId="0" applyNumberFormat="1" applyFont="1" applyFill="1" applyBorder="1" applyAlignment="1" applyProtection="1">
      <alignment horizontal="center" vertical="center"/>
    </xf>
    <xf numFmtId="3" fontId="47" fillId="8" borderId="14" xfId="0" applyNumberFormat="1" applyFont="1" applyFill="1" applyBorder="1" applyAlignment="1" applyProtection="1">
      <alignment horizontal="center" vertical="center"/>
    </xf>
    <xf numFmtId="3" fontId="47" fillId="8" borderId="15" xfId="0" applyNumberFormat="1" applyFont="1" applyFill="1" applyBorder="1" applyAlignment="1" applyProtection="1">
      <alignment horizontal="center" vertical="center"/>
    </xf>
    <xf numFmtId="0" fontId="6" fillId="0" borderId="3" xfId="0" applyFont="1" applyBorder="1" applyAlignment="1" applyProtection="1">
      <alignment horizontal="center" vertical="center" wrapText="1"/>
    </xf>
    <xf numFmtId="0" fontId="6" fillId="0" borderId="18" xfId="0" applyFont="1" applyBorder="1" applyAlignment="1" applyProtection="1">
      <alignment horizontal="center"/>
    </xf>
    <xf numFmtId="0" fontId="6" fillId="0" borderId="26" xfId="0" applyFont="1" applyBorder="1" applyAlignment="1" applyProtection="1">
      <alignment horizontal="center"/>
    </xf>
    <xf numFmtId="0" fontId="6" fillId="0" borderId="19" xfId="0" applyFont="1" applyBorder="1" applyAlignment="1" applyProtection="1">
      <alignment horizontal="center"/>
    </xf>
    <xf numFmtId="3" fontId="36" fillId="8" borderId="13" xfId="0" applyNumberFormat="1" applyFont="1" applyFill="1" applyBorder="1" applyAlignment="1" applyProtection="1">
      <alignment horizontal="center" vertical="center"/>
    </xf>
    <xf numFmtId="3" fontId="36" fillId="8" borderId="14" xfId="0" applyNumberFormat="1" applyFont="1" applyFill="1" applyBorder="1" applyAlignment="1" applyProtection="1">
      <alignment horizontal="center" vertical="center"/>
    </xf>
    <xf numFmtId="3" fontId="36" fillId="8" borderId="15" xfId="0" applyNumberFormat="1" applyFont="1" applyFill="1" applyBorder="1" applyAlignment="1" applyProtection="1">
      <alignment horizontal="center" vertical="center"/>
    </xf>
    <xf numFmtId="0" fontId="6" fillId="0" borderId="7" xfId="0" applyFont="1" applyBorder="1" applyAlignment="1">
      <alignment horizontal="left" vertical="center" wrapText="1"/>
    </xf>
    <xf numFmtId="0" fontId="6" fillId="0" borderId="25" xfId="0" applyFont="1" applyBorder="1" applyAlignment="1">
      <alignment horizontal="left" vertical="center" wrapText="1"/>
    </xf>
    <xf numFmtId="0" fontId="6" fillId="0" borderId="0" xfId="0" applyFont="1" applyAlignment="1" applyProtection="1">
      <alignment horizontal="left" vertical="center" wrapText="1"/>
    </xf>
    <xf numFmtId="0" fontId="6" fillId="0" borderId="13" xfId="0" applyFont="1" applyBorder="1" applyAlignment="1">
      <alignment horizontal="left" vertical="center" wrapText="1"/>
    </xf>
    <xf numFmtId="0" fontId="6" fillId="5" borderId="7" xfId="0" applyFont="1" applyFill="1" applyBorder="1" applyAlignment="1">
      <alignment horizontal="center" vertical="center" wrapText="1"/>
    </xf>
    <xf numFmtId="0" fontId="6" fillId="5" borderId="8" xfId="0" applyFont="1" applyFill="1" applyBorder="1" applyAlignment="1">
      <alignment horizontal="center" vertical="center" wrapText="1"/>
    </xf>
    <xf numFmtId="0" fontId="6" fillId="5" borderId="25" xfId="0" applyFont="1" applyFill="1" applyBorder="1" applyAlignment="1">
      <alignment horizontal="center" vertical="center" wrapText="1"/>
    </xf>
    <xf numFmtId="0" fontId="6" fillId="5" borderId="34" xfId="0" applyFont="1" applyFill="1" applyBorder="1" applyAlignment="1">
      <alignment horizontal="center" vertical="center" wrapText="1"/>
    </xf>
    <xf numFmtId="0" fontId="6" fillId="5" borderId="7" xfId="0" applyFont="1" applyFill="1" applyBorder="1" applyAlignment="1">
      <alignment horizontal="center" vertical="center"/>
    </xf>
    <xf numFmtId="0" fontId="6" fillId="5" borderId="8"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34" xfId="0" applyFont="1" applyFill="1" applyBorder="1" applyAlignment="1">
      <alignment horizontal="center" vertical="center"/>
    </xf>
    <xf numFmtId="0" fontId="6" fillId="5" borderId="9" xfId="0" applyFont="1" applyFill="1" applyBorder="1" applyAlignment="1">
      <alignment horizontal="center" vertical="center"/>
    </xf>
    <xf numFmtId="0" fontId="6" fillId="5" borderId="10" xfId="0" applyFont="1" applyFill="1" applyBorder="1" applyAlignment="1">
      <alignment horizontal="center" vertical="center"/>
    </xf>
    <xf numFmtId="0" fontId="6" fillId="5" borderId="7" xfId="0" applyFont="1" applyFill="1" applyBorder="1" applyAlignment="1" applyProtection="1">
      <alignment horizontal="center" vertical="center"/>
    </xf>
    <xf numFmtId="0" fontId="6" fillId="5" borderId="27" xfId="0" applyFont="1" applyFill="1" applyBorder="1" applyAlignment="1" applyProtection="1">
      <alignment horizontal="center" vertical="center"/>
    </xf>
    <xf numFmtId="0" fontId="6" fillId="5" borderId="8" xfId="0" applyFont="1" applyFill="1" applyBorder="1" applyAlignment="1" applyProtection="1">
      <alignment horizontal="center" vertical="center"/>
    </xf>
    <xf numFmtId="0" fontId="6" fillId="0" borderId="0" xfId="0" applyFont="1" applyBorder="1" applyAlignment="1">
      <alignment horizontal="left" wrapText="1"/>
    </xf>
    <xf numFmtId="0" fontId="49" fillId="0" borderId="0" xfId="0" applyFont="1" applyAlignment="1">
      <alignment horizontal="center" vertical="center"/>
    </xf>
    <xf numFmtId="3" fontId="52" fillId="0" borderId="0" xfId="0" applyNumberFormat="1" applyFont="1" applyAlignment="1">
      <alignment horizontal="center" vertical="center"/>
    </xf>
    <xf numFmtId="0" fontId="6" fillId="0" borderId="28" xfId="0" applyFont="1" applyBorder="1" applyAlignment="1">
      <alignment horizontal="center"/>
    </xf>
    <xf numFmtId="0" fontId="18" fillId="0" borderId="0" xfId="0" applyFont="1" applyFill="1" applyAlignment="1">
      <alignment horizontal="left"/>
    </xf>
    <xf numFmtId="0" fontId="3" fillId="0" borderId="0" xfId="0" applyFont="1" applyAlignment="1">
      <alignment horizontal="left" vertical="center"/>
    </xf>
    <xf numFmtId="0" fontId="6" fillId="0" borderId="0" xfId="0" applyFont="1" applyBorder="1" applyAlignment="1">
      <alignment horizontal="center"/>
    </xf>
    <xf numFmtId="2" fontId="6" fillId="0" borderId="3" xfId="0" applyNumberFormat="1" applyFont="1" applyBorder="1" applyAlignment="1">
      <alignment horizontal="center" vertical="top" wrapText="1"/>
    </xf>
  </cellXfs>
  <cellStyles count="3">
    <cellStyle name="Milliers" xfId="1" builtinId="3"/>
    <cellStyle name="Normal" xfId="0" builtinId="0"/>
    <cellStyle name="Pourcentage" xfId="2" builtinId="5"/>
  </cellStyles>
  <dxfs count="9">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39994506668294322"/>
        </patternFill>
      </fill>
    </dxf>
  </dxfs>
  <tableStyles count="0" defaultTableStyle="TableStyleMedium9" defaultPivotStyle="PivotStyleLight16"/>
  <colors>
    <mruColors>
      <color rgb="FFFFFF99"/>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xdr:col>
      <xdr:colOff>646043</xdr:colOff>
      <xdr:row>20</xdr:row>
      <xdr:rowOff>182217</xdr:rowOff>
    </xdr:from>
    <xdr:to>
      <xdr:col>4</xdr:col>
      <xdr:colOff>749741</xdr:colOff>
      <xdr:row>23</xdr:row>
      <xdr:rowOff>0</xdr:rowOff>
    </xdr:to>
    <xdr:sp macro="" textlink="">
      <xdr:nvSpPr>
        <xdr:cNvPr id="2" name="Accolade fermante 1"/>
        <xdr:cNvSpPr/>
      </xdr:nvSpPr>
      <xdr:spPr>
        <a:xfrm>
          <a:off x="4605130" y="4530587"/>
          <a:ext cx="103698" cy="389283"/>
        </a:xfrm>
        <a:prstGeom prst="rightBrace">
          <a:avLst/>
        </a:prstGeom>
      </xdr:spPr>
      <xdr:style>
        <a:lnRef idx="1">
          <a:schemeClr val="dk1"/>
        </a:lnRef>
        <a:fillRef idx="0">
          <a:schemeClr val="dk1"/>
        </a:fillRef>
        <a:effectRef idx="0">
          <a:schemeClr val="dk1"/>
        </a:effectRef>
        <a:fontRef idx="minor">
          <a:schemeClr val="tx1"/>
        </a:fontRef>
      </xdr:style>
      <xdr:txBody>
        <a:bodyPr vertOverflow="clip" rtlCol="0" anchor="ctr"/>
        <a:lstStyle/>
        <a:p>
          <a:pPr algn="ctr"/>
          <a:endParaRPr lang="fr-CH" sz="1100"/>
        </a:p>
      </xdr:txBody>
    </xdr:sp>
    <xdr:clientData/>
  </xdr:twoCellAnchor>
  <xdr:twoCellAnchor>
    <xdr:from>
      <xdr:col>0</xdr:col>
      <xdr:colOff>173933</xdr:colOff>
      <xdr:row>11</xdr:row>
      <xdr:rowOff>107674</xdr:rowOff>
    </xdr:from>
    <xdr:to>
      <xdr:col>0</xdr:col>
      <xdr:colOff>306456</xdr:colOff>
      <xdr:row>11</xdr:row>
      <xdr:rowOff>356154</xdr:rowOff>
    </xdr:to>
    <xdr:sp macro="" textlink="">
      <xdr:nvSpPr>
        <xdr:cNvPr id="4" name="Flèche droite 3"/>
        <xdr:cNvSpPr/>
      </xdr:nvSpPr>
      <xdr:spPr>
        <a:xfrm rot="5400000">
          <a:off x="115955" y="2377109"/>
          <a:ext cx="248480" cy="132523"/>
        </a:xfrm>
        <a:prstGeom prst="rightArrow">
          <a:avLst/>
        </a:prstGeom>
        <a:ln>
          <a:solidFill>
            <a:schemeClr val="tx1">
              <a:lumMod val="65000"/>
              <a:lumOff val="3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fr-CH" sz="1100"/>
        </a:p>
      </xdr:txBody>
    </xdr:sp>
    <xdr:clientData/>
  </xdr:twoCellAnchor>
  <xdr:twoCellAnchor>
    <xdr:from>
      <xdr:col>2</xdr:col>
      <xdr:colOff>546652</xdr:colOff>
      <xdr:row>10</xdr:row>
      <xdr:rowOff>8283</xdr:rowOff>
    </xdr:from>
    <xdr:to>
      <xdr:col>2</xdr:col>
      <xdr:colOff>795132</xdr:colOff>
      <xdr:row>11</xdr:row>
      <xdr:rowOff>1</xdr:rowOff>
    </xdr:to>
    <xdr:sp macro="" textlink="">
      <xdr:nvSpPr>
        <xdr:cNvPr id="5" name="Flèche droite 4"/>
        <xdr:cNvSpPr/>
      </xdr:nvSpPr>
      <xdr:spPr>
        <a:xfrm>
          <a:off x="2865782" y="2078935"/>
          <a:ext cx="248480" cy="132523"/>
        </a:xfrm>
        <a:prstGeom prst="rightArrow">
          <a:avLst/>
        </a:prstGeom>
        <a:ln>
          <a:solidFill>
            <a:schemeClr val="tx1">
              <a:lumMod val="65000"/>
              <a:lumOff val="35000"/>
            </a:schemeClr>
          </a:solidFill>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ctr"/>
          <a:endParaRPr lang="fr-CH"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8283</xdr:colOff>
      <xdr:row>34</xdr:row>
      <xdr:rowOff>149087</xdr:rowOff>
    </xdr:from>
    <xdr:to>
      <xdr:col>7</xdr:col>
      <xdr:colOff>111754</xdr:colOff>
      <xdr:row>36</xdr:row>
      <xdr:rowOff>15736</xdr:rowOff>
    </xdr:to>
    <xdr:pic>
      <xdr:nvPicPr>
        <xdr:cNvPr id="1025" name="Picture 1"/>
        <xdr:cNvPicPr>
          <a:picLocks noChangeAspect="1" noChangeArrowheads="1"/>
        </xdr:cNvPicPr>
      </xdr:nvPicPr>
      <xdr:blipFill>
        <a:blip xmlns:r="http://schemas.openxmlformats.org/officeDocument/2006/relationships" r:embed="rId1" cstate="print">
          <a:clrChange>
            <a:clrFrom>
              <a:srgbClr val="FFFFFF"/>
            </a:clrFrom>
            <a:clrTo>
              <a:srgbClr val="FFFFFF">
                <a:alpha val="0"/>
              </a:srgbClr>
            </a:clrTo>
          </a:clrChange>
        </a:blip>
        <a:srcRect/>
        <a:stretch>
          <a:fillRect/>
        </a:stretch>
      </xdr:blipFill>
      <xdr:spPr bwMode="auto">
        <a:xfrm>
          <a:off x="4166153" y="8473109"/>
          <a:ext cx="1494949" cy="247649"/>
        </a:xfrm>
        <a:prstGeom prst="rect">
          <a:avLst/>
        </a:prstGeom>
        <a:noFill/>
      </xdr:spPr>
    </xdr:pic>
    <xdr:clientData/>
  </xdr:twoCellAnchor>
  <xdr:twoCellAnchor>
    <xdr:from>
      <xdr:col>5</xdr:col>
      <xdr:colOff>8282</xdr:colOff>
      <xdr:row>37</xdr:row>
      <xdr:rowOff>16564</xdr:rowOff>
    </xdr:from>
    <xdr:to>
      <xdr:col>6</xdr:col>
      <xdr:colOff>638581</xdr:colOff>
      <xdr:row>38</xdr:row>
      <xdr:rowOff>16977</xdr:rowOff>
    </xdr:to>
    <xdr:pic>
      <xdr:nvPicPr>
        <xdr:cNvPr id="1026" name="Picture 2"/>
        <xdr:cNvPicPr>
          <a:picLocks noChangeAspect="1" noChangeArrowheads="1"/>
        </xdr:cNvPicPr>
      </xdr:nvPicPr>
      <xdr:blipFill>
        <a:blip xmlns:r="http://schemas.openxmlformats.org/officeDocument/2006/relationships" r:embed="rId2" cstate="print">
          <a:clrChange>
            <a:clrFrom>
              <a:srgbClr val="FFFFFF"/>
            </a:clrFrom>
            <a:clrTo>
              <a:srgbClr val="FFFFFF">
                <a:alpha val="0"/>
              </a:srgbClr>
            </a:clrTo>
          </a:clrChange>
        </a:blip>
        <a:srcRect/>
        <a:stretch>
          <a:fillRect/>
        </a:stretch>
      </xdr:blipFill>
      <xdr:spPr bwMode="auto">
        <a:xfrm>
          <a:off x="4166152" y="8895521"/>
          <a:ext cx="1326038" cy="257173"/>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xdr:from>
      <xdr:col>5</xdr:col>
      <xdr:colOff>714375</xdr:colOff>
      <xdr:row>71</xdr:row>
      <xdr:rowOff>104775</xdr:rowOff>
    </xdr:from>
    <xdr:to>
      <xdr:col>6</xdr:col>
      <xdr:colOff>57150</xdr:colOff>
      <xdr:row>72</xdr:row>
      <xdr:rowOff>152400</xdr:rowOff>
    </xdr:to>
    <xdr:sp macro="" textlink="">
      <xdr:nvSpPr>
        <xdr:cNvPr id="2" name="Flèche vers le bas 1"/>
        <xdr:cNvSpPr/>
      </xdr:nvSpPr>
      <xdr:spPr>
        <a:xfrm>
          <a:off x="5019675" y="10477500"/>
          <a:ext cx="104775" cy="257175"/>
        </a:xfrm>
        <a:prstGeom prst="down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CH" sz="1100"/>
        </a:p>
      </xdr:txBody>
    </xdr:sp>
    <xdr:clientData/>
  </xdr:twoCellAnchor>
  <xdr:twoCellAnchor>
    <xdr:from>
      <xdr:col>1</xdr:col>
      <xdr:colOff>19050</xdr:colOff>
      <xdr:row>4</xdr:row>
      <xdr:rowOff>28575</xdr:rowOff>
    </xdr:from>
    <xdr:to>
      <xdr:col>3</xdr:col>
      <xdr:colOff>752475</xdr:colOff>
      <xdr:row>4</xdr:row>
      <xdr:rowOff>171450</xdr:rowOff>
    </xdr:to>
    <xdr:sp macro="" textlink="">
      <xdr:nvSpPr>
        <xdr:cNvPr id="3" name="Double flèche horizontale 2"/>
        <xdr:cNvSpPr/>
      </xdr:nvSpPr>
      <xdr:spPr>
        <a:xfrm>
          <a:off x="1847850" y="981075"/>
          <a:ext cx="2257425" cy="142875"/>
        </a:xfrm>
        <a:prstGeom prst="leftRightArrow">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CH" sz="1100"/>
        </a:p>
      </xdr:txBody>
    </xdr:sp>
    <xdr:clientData/>
  </xdr:twoCellAnchor>
  <xdr:twoCellAnchor>
    <xdr:from>
      <xdr:col>5</xdr:col>
      <xdr:colOff>9525</xdr:colOff>
      <xdr:row>4</xdr:row>
      <xdr:rowOff>47625</xdr:rowOff>
    </xdr:from>
    <xdr:to>
      <xdr:col>7</xdr:col>
      <xdr:colOff>361950</xdr:colOff>
      <xdr:row>4</xdr:row>
      <xdr:rowOff>171450</xdr:rowOff>
    </xdr:to>
    <xdr:sp macro="" textlink="">
      <xdr:nvSpPr>
        <xdr:cNvPr id="5" name="Flèche droite 4"/>
        <xdr:cNvSpPr/>
      </xdr:nvSpPr>
      <xdr:spPr>
        <a:xfrm>
          <a:off x="4314825" y="1000125"/>
          <a:ext cx="1876425" cy="123825"/>
        </a:xfrm>
        <a:prstGeom prst="rightArrow">
          <a:avLst/>
        </a:prstGeom>
        <a:noFill/>
        <a:ln w="15875"/>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fr-CH" sz="1100"/>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7.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sheetPr>
    <pageSetUpPr fitToPage="1"/>
  </sheetPr>
  <dimension ref="A1:I218"/>
  <sheetViews>
    <sheetView view="pageLayout" zoomScale="115" zoomScaleNormal="130" zoomScalePageLayoutView="115" workbookViewId="0">
      <selection activeCell="G16" sqref="G16"/>
    </sheetView>
  </sheetViews>
  <sheetFormatPr baseColWidth="10" defaultRowHeight="16.5"/>
  <cols>
    <col min="1" max="1" width="7" style="25" customWidth="1"/>
    <col min="2" max="2" width="25.28515625" style="25" customWidth="1"/>
    <col min="3" max="16384" width="11.42578125" style="25"/>
  </cols>
  <sheetData>
    <row r="1" spans="1:8" ht="22.5" customHeight="1">
      <c r="A1" s="468" t="s">
        <v>85</v>
      </c>
      <c r="B1" s="468"/>
      <c r="C1" s="468"/>
      <c r="D1" s="468"/>
      <c r="E1" s="468"/>
      <c r="F1" s="468"/>
      <c r="G1" s="468"/>
      <c r="H1" s="468"/>
    </row>
    <row r="2" spans="1:8">
      <c r="A2" s="469"/>
      <c r="B2" s="469"/>
      <c r="C2" s="469"/>
      <c r="D2" s="469"/>
      <c r="E2" s="469"/>
      <c r="F2" s="469"/>
      <c r="G2" s="469"/>
      <c r="H2" s="469"/>
    </row>
    <row r="3" spans="1:8" ht="20.25">
      <c r="A3" s="26" t="s">
        <v>86</v>
      </c>
      <c r="B3" s="27"/>
      <c r="C3" s="470"/>
      <c r="D3" s="471"/>
      <c r="E3" s="471"/>
      <c r="F3" s="472"/>
      <c r="G3" s="27"/>
      <c r="H3" s="27"/>
    </row>
    <row r="5" spans="1:8" ht="18">
      <c r="A5" s="28" t="s">
        <v>87</v>
      </c>
      <c r="B5" s="28" t="s">
        <v>88</v>
      </c>
      <c r="F5" s="34"/>
      <c r="G5" s="35" t="s">
        <v>231</v>
      </c>
    </row>
    <row r="6" spans="1:8" ht="12" customHeight="1"/>
    <row r="7" spans="1:8" ht="16.5" customHeight="1">
      <c r="A7" s="29" t="s">
        <v>89</v>
      </c>
      <c r="B7" s="29" t="s">
        <v>90</v>
      </c>
      <c r="C7" s="30"/>
      <c r="D7" s="30"/>
      <c r="E7" s="30"/>
      <c r="F7" s="39"/>
      <c r="G7" s="477" t="s">
        <v>242</v>
      </c>
      <c r="H7" s="478"/>
    </row>
    <row r="8" spans="1:8" ht="11.25" customHeight="1">
      <c r="A8" s="30"/>
      <c r="B8" s="30"/>
      <c r="C8" s="30"/>
      <c r="D8" s="30"/>
      <c r="E8" s="30"/>
      <c r="G8" s="486" t="s">
        <v>243</v>
      </c>
      <c r="H8" s="486"/>
    </row>
    <row r="9" spans="1:8" ht="15" customHeight="1">
      <c r="A9" s="491" t="s">
        <v>250</v>
      </c>
      <c r="B9" s="31" t="s">
        <v>69</v>
      </c>
      <c r="C9" s="32"/>
      <c r="D9" s="155">
        <v>2012</v>
      </c>
      <c r="E9" s="33"/>
      <c r="F9" s="33"/>
    </row>
    <row r="10" spans="1:8" ht="15" customHeight="1">
      <c r="A10" s="491"/>
      <c r="B10" s="36"/>
      <c r="C10" s="37"/>
      <c r="D10" s="38"/>
      <c r="E10" s="33"/>
      <c r="F10" s="33"/>
    </row>
    <row r="11" spans="1:8" ht="11.25" customHeight="1">
      <c r="A11" s="491"/>
      <c r="B11" s="36"/>
      <c r="C11" s="234" t="s">
        <v>251</v>
      </c>
      <c r="D11" s="57" t="s">
        <v>4</v>
      </c>
      <c r="E11" s="57" t="s">
        <v>6</v>
      </c>
      <c r="F11" s="33"/>
    </row>
    <row r="12" spans="1:8" ht="30" customHeight="1">
      <c r="A12" s="492"/>
      <c r="B12" s="37" t="s">
        <v>70</v>
      </c>
      <c r="C12" s="30"/>
      <c r="D12" s="229"/>
      <c r="E12" s="228" t="s">
        <v>53</v>
      </c>
      <c r="F12" s="33"/>
    </row>
    <row r="13" spans="1:8" ht="15" customHeight="1">
      <c r="A13" s="63">
        <v>1</v>
      </c>
      <c r="B13" s="222" t="s">
        <v>72</v>
      </c>
      <c r="C13" s="223"/>
      <c r="D13" s="14" t="s">
        <v>363</v>
      </c>
      <c r="E13" s="40">
        <f>IF(D13="non", 1, 1.2)</f>
        <v>1</v>
      </c>
    </row>
    <row r="14" spans="1:8" ht="15" customHeight="1">
      <c r="A14" s="63">
        <f>A13+1</f>
        <v>2</v>
      </c>
      <c r="B14" s="224" t="s">
        <v>369</v>
      </c>
      <c r="C14" s="225"/>
      <c r="D14" s="14" t="s">
        <v>363</v>
      </c>
      <c r="E14" s="40">
        <f>IF(D14="non", 1, 1.3)</f>
        <v>1</v>
      </c>
    </row>
    <row r="15" spans="1:8" ht="15" customHeight="1">
      <c r="A15" s="63">
        <f>A14+1</f>
        <v>3</v>
      </c>
      <c r="B15" s="222" t="s">
        <v>71</v>
      </c>
      <c r="C15" s="222"/>
      <c r="D15" s="14" t="s">
        <v>363</v>
      </c>
      <c r="E15" s="40">
        <f>IF(D15="non", 1, 1.6)</f>
        <v>1</v>
      </c>
    </row>
    <row r="16" spans="1:8" ht="15" customHeight="1">
      <c r="B16" s="41"/>
      <c r="C16" s="41"/>
      <c r="D16" s="41"/>
      <c r="E16" s="33"/>
      <c r="F16" s="33"/>
    </row>
    <row r="17" spans="1:8" ht="15" customHeight="1">
      <c r="A17" s="63">
        <f>A15+1</f>
        <v>4</v>
      </c>
      <c r="B17" s="226" t="s">
        <v>73</v>
      </c>
      <c r="C17" s="226"/>
      <c r="D17" s="156">
        <v>0.6</v>
      </c>
      <c r="E17" s="46" t="s">
        <v>46</v>
      </c>
      <c r="F17" s="44"/>
      <c r="G17" s="493" t="str">
        <f>IF(D17&lt;0.6, "Erreur : minimum 60%", "")</f>
        <v/>
      </c>
      <c r="H17" s="493"/>
    </row>
    <row r="18" spans="1:8" ht="16.5" customHeight="1">
      <c r="A18" s="42"/>
      <c r="B18" s="42"/>
      <c r="C18" s="43"/>
      <c r="D18" s="44"/>
      <c r="E18" s="44"/>
    </row>
    <row r="19" spans="1:8" ht="15" customHeight="1">
      <c r="A19" s="29" t="s">
        <v>91</v>
      </c>
      <c r="B19" s="29" t="s">
        <v>160</v>
      </c>
      <c r="C19" s="43"/>
      <c r="D19" s="44"/>
      <c r="E19" s="44"/>
      <c r="F19" s="497" t="str">
        <f>IF(D21="non", "Adapter tout d'abord le montant des taxes en vigeur en convertissant les indices d'utilisation du sol au nouvel IBUS selon tableau en annexe 2","")</f>
        <v/>
      </c>
      <c r="G19" s="497"/>
      <c r="H19" s="497"/>
    </row>
    <row r="20" spans="1:8" ht="11.25" customHeight="1">
      <c r="A20" s="29"/>
      <c r="B20" s="29"/>
      <c r="C20" s="43"/>
      <c r="D20" s="57" t="s">
        <v>4</v>
      </c>
      <c r="E20" s="44"/>
      <c r="F20" s="497"/>
      <c r="G20" s="497"/>
      <c r="H20" s="497"/>
    </row>
    <row r="21" spans="1:8" ht="15" customHeight="1">
      <c r="B21" s="30" t="s">
        <v>185</v>
      </c>
      <c r="C21" s="29"/>
      <c r="D21" s="14" t="s">
        <v>68</v>
      </c>
      <c r="E21" s="44"/>
      <c r="F21" s="497"/>
      <c r="G21" s="497"/>
      <c r="H21" s="497"/>
    </row>
    <row r="22" spans="1:8" ht="15" customHeight="1">
      <c r="A22" s="63">
        <v>5</v>
      </c>
      <c r="B22" s="30" t="s">
        <v>161</v>
      </c>
      <c r="C22" s="29"/>
      <c r="D22" s="157"/>
      <c r="E22" s="45" t="s">
        <v>39</v>
      </c>
      <c r="F22" s="440" t="s">
        <v>188</v>
      </c>
      <c r="G22" s="440"/>
      <c r="H22" s="441"/>
    </row>
    <row r="23" spans="1:8" ht="15" customHeight="1">
      <c r="A23" s="63">
        <v>6</v>
      </c>
      <c r="B23" s="30" t="s">
        <v>162</v>
      </c>
      <c r="C23" s="29"/>
      <c r="D23" s="158"/>
      <c r="E23" s="47" t="s">
        <v>163</v>
      </c>
      <c r="F23" s="440"/>
      <c r="G23" s="440"/>
      <c r="H23" s="442"/>
    </row>
    <row r="24" spans="1:8" ht="15" customHeight="1">
      <c r="A24" s="63">
        <v>7</v>
      </c>
      <c r="B24" s="30" t="s">
        <v>49</v>
      </c>
      <c r="C24" s="29"/>
      <c r="D24" s="157"/>
      <c r="E24" s="45" t="s">
        <v>39</v>
      </c>
      <c r="G24" s="227"/>
      <c r="H24" s="227"/>
    </row>
    <row r="25" spans="1:8" ht="15" customHeight="1">
      <c r="A25" s="63">
        <v>8</v>
      </c>
      <c r="B25" s="30" t="s">
        <v>45</v>
      </c>
      <c r="C25" s="29"/>
      <c r="D25" s="157"/>
      <c r="E25" s="45" t="s">
        <v>8</v>
      </c>
      <c r="F25" s="227"/>
      <c r="G25" s="227"/>
      <c r="H25" s="227"/>
    </row>
    <row r="26" spans="1:8" ht="16.5" customHeight="1">
      <c r="A26" s="30"/>
      <c r="B26" s="30"/>
      <c r="C26" s="30"/>
      <c r="D26" s="30"/>
      <c r="E26" s="30"/>
    </row>
    <row r="27" spans="1:8">
      <c r="A27" s="29" t="s">
        <v>95</v>
      </c>
      <c r="B27" s="29" t="s">
        <v>159</v>
      </c>
    </row>
    <row r="28" spans="1:8" ht="12" customHeight="1">
      <c r="A28" s="48" t="s">
        <v>33</v>
      </c>
    </row>
    <row r="29" spans="1:8" ht="9.75" customHeight="1">
      <c r="A29" s="49"/>
      <c r="B29" s="50"/>
      <c r="C29" s="51"/>
      <c r="D29" s="52"/>
      <c r="E29" s="52"/>
      <c r="F29" s="52"/>
      <c r="G29" s="53"/>
      <c r="H29" s="53"/>
    </row>
    <row r="30" spans="1:8" ht="15" customHeight="1">
      <c r="A30" s="54">
        <v>71</v>
      </c>
      <c r="B30" s="54" t="s">
        <v>93</v>
      </c>
      <c r="C30" s="51"/>
      <c r="D30" s="52"/>
      <c r="E30" s="52"/>
      <c r="F30" s="52"/>
      <c r="G30" s="53"/>
      <c r="H30" s="53"/>
    </row>
    <row r="31" spans="1:8" ht="15" customHeight="1">
      <c r="A31" s="30"/>
      <c r="B31" s="30" t="s">
        <v>155</v>
      </c>
      <c r="C31" s="30" t="s">
        <v>349</v>
      </c>
      <c r="G31" s="55"/>
      <c r="H31" s="55"/>
    </row>
    <row r="32" spans="1:8" ht="5.85" customHeight="1">
      <c r="A32" s="30"/>
      <c r="B32" s="30"/>
      <c r="G32" s="55"/>
      <c r="H32" s="55"/>
    </row>
    <row r="33" spans="1:8" ht="11.25" customHeight="1">
      <c r="A33" s="56"/>
      <c r="B33" s="495" t="s">
        <v>0</v>
      </c>
      <c r="C33" s="57" t="s">
        <v>2</v>
      </c>
      <c r="D33" s="57" t="s">
        <v>4</v>
      </c>
      <c r="E33" s="57" t="s">
        <v>6</v>
      </c>
      <c r="F33" s="57" t="s">
        <v>15</v>
      </c>
      <c r="G33" s="55"/>
      <c r="H33" s="55"/>
    </row>
    <row r="34" spans="1:8" ht="15" customHeight="1">
      <c r="A34" s="58"/>
      <c r="B34" s="496"/>
      <c r="C34" s="59" t="s">
        <v>1</v>
      </c>
      <c r="D34" s="59">
        <f>$D$9-3</f>
        <v>2009</v>
      </c>
      <c r="E34" s="59">
        <f>$D$9-2</f>
        <v>2010</v>
      </c>
      <c r="F34" s="235">
        <f>$D$9-1</f>
        <v>2011</v>
      </c>
      <c r="G34" s="236"/>
      <c r="H34" s="55"/>
    </row>
    <row r="35" spans="1:8" ht="12.75" customHeight="1">
      <c r="A35" s="60"/>
      <c r="B35" s="379"/>
      <c r="C35" s="61" t="s">
        <v>3</v>
      </c>
      <c r="D35" s="380"/>
      <c r="E35" s="381"/>
      <c r="F35" s="382"/>
      <c r="G35" s="488" t="s">
        <v>252</v>
      </c>
      <c r="H35" s="55"/>
    </row>
    <row r="36" spans="1:8" ht="12.75" customHeight="1">
      <c r="A36" s="60"/>
      <c r="B36" s="379"/>
      <c r="C36" s="61" t="s">
        <v>3</v>
      </c>
      <c r="D36" s="383"/>
      <c r="E36" s="381"/>
      <c r="F36" s="382"/>
      <c r="G36" s="489"/>
      <c r="H36" s="55"/>
    </row>
    <row r="37" spans="1:8" ht="12.75" customHeight="1">
      <c r="A37" s="60"/>
      <c r="B37" s="379"/>
      <c r="C37" s="61" t="s">
        <v>3</v>
      </c>
      <c r="D37" s="383"/>
      <c r="E37" s="384"/>
      <c r="F37" s="382"/>
      <c r="G37" s="489"/>
      <c r="H37" s="55"/>
    </row>
    <row r="38" spans="1:8" ht="12.75" customHeight="1">
      <c r="A38" s="60"/>
      <c r="B38" s="379"/>
      <c r="C38" s="61" t="s">
        <v>3</v>
      </c>
      <c r="D38" s="383"/>
      <c r="E38" s="384"/>
      <c r="F38" s="382"/>
      <c r="G38" s="489"/>
      <c r="H38" s="55"/>
    </row>
    <row r="39" spans="1:8" ht="12.75" customHeight="1">
      <c r="A39" s="60"/>
      <c r="B39" s="379"/>
      <c r="C39" s="61" t="s">
        <v>3</v>
      </c>
      <c r="D39" s="383"/>
      <c r="E39" s="384"/>
      <c r="F39" s="382"/>
      <c r="G39" s="489"/>
      <c r="H39" s="55"/>
    </row>
    <row r="40" spans="1:8" ht="12.75" customHeight="1">
      <c r="A40" s="60"/>
      <c r="B40" s="379"/>
      <c r="C40" s="61" t="s">
        <v>3</v>
      </c>
      <c r="D40" s="383"/>
      <c r="E40" s="384"/>
      <c r="F40" s="382"/>
      <c r="G40" s="489"/>
      <c r="H40" s="55"/>
    </row>
    <row r="41" spans="1:8" ht="12.75" customHeight="1">
      <c r="A41" s="60"/>
      <c r="B41" s="379"/>
      <c r="C41" s="61" t="s">
        <v>3</v>
      </c>
      <c r="D41" s="380"/>
      <c r="E41" s="381"/>
      <c r="F41" s="382"/>
      <c r="G41" s="489"/>
      <c r="H41" s="55"/>
    </row>
    <row r="42" spans="1:8" ht="12.75" customHeight="1">
      <c r="A42" s="60"/>
      <c r="B42" s="379"/>
      <c r="C42" s="61" t="s">
        <v>3</v>
      </c>
      <c r="D42" s="383"/>
      <c r="E42" s="384"/>
      <c r="F42" s="382"/>
      <c r="G42" s="489"/>
      <c r="H42" s="55"/>
    </row>
    <row r="43" spans="1:8" ht="12.75" customHeight="1">
      <c r="A43" s="60"/>
      <c r="B43" s="379"/>
      <c r="C43" s="61" t="s">
        <v>3</v>
      </c>
      <c r="D43" s="380"/>
      <c r="E43" s="381"/>
      <c r="F43" s="382"/>
      <c r="G43" s="489"/>
      <c r="H43" s="55"/>
    </row>
    <row r="44" spans="1:8" ht="12.75" customHeight="1">
      <c r="A44" s="60"/>
      <c r="B44" s="379"/>
      <c r="C44" s="61" t="s">
        <v>3</v>
      </c>
      <c r="D44" s="383"/>
      <c r="E44" s="384"/>
      <c r="F44" s="382"/>
      <c r="G44" s="489"/>
      <c r="H44" s="55"/>
    </row>
    <row r="45" spans="1:8" ht="12.75" customHeight="1">
      <c r="A45" s="60"/>
      <c r="B45" s="379"/>
      <c r="C45" s="61" t="s">
        <v>3</v>
      </c>
      <c r="D45" s="383"/>
      <c r="E45" s="384"/>
      <c r="F45" s="382"/>
      <c r="G45" s="489"/>
      <c r="H45" s="55"/>
    </row>
    <row r="46" spans="1:8" ht="12.75" customHeight="1">
      <c r="A46" s="60"/>
      <c r="B46" s="379"/>
      <c r="C46" s="61" t="s">
        <v>3</v>
      </c>
      <c r="D46" s="380"/>
      <c r="E46" s="381"/>
      <c r="F46" s="382"/>
      <c r="G46" s="489"/>
      <c r="H46" s="55"/>
    </row>
    <row r="47" spans="1:8" ht="12.75" customHeight="1">
      <c r="A47" s="60"/>
      <c r="B47" s="379"/>
      <c r="C47" s="61" t="s">
        <v>3</v>
      </c>
      <c r="D47" s="380"/>
      <c r="E47" s="381"/>
      <c r="F47" s="382"/>
      <c r="G47" s="489"/>
      <c r="H47" s="55"/>
    </row>
    <row r="48" spans="1:8" ht="12.75" customHeight="1">
      <c r="A48" s="60"/>
      <c r="B48" s="379"/>
      <c r="C48" s="61" t="s">
        <v>3</v>
      </c>
      <c r="D48" s="380"/>
      <c r="E48" s="381"/>
      <c r="F48" s="382"/>
      <c r="G48" s="489"/>
      <c r="H48" s="55"/>
    </row>
    <row r="49" spans="1:8" ht="12.75" customHeight="1">
      <c r="A49" s="60"/>
      <c r="B49" s="379"/>
      <c r="C49" s="61" t="s">
        <v>3</v>
      </c>
      <c r="D49" s="383"/>
      <c r="E49" s="381"/>
      <c r="F49" s="382"/>
      <c r="G49" s="489"/>
      <c r="H49" s="55"/>
    </row>
    <row r="50" spans="1:8" ht="12.75" customHeight="1">
      <c r="A50" s="60"/>
      <c r="B50" s="379"/>
      <c r="C50" s="61" t="s">
        <v>3</v>
      </c>
      <c r="D50" s="383"/>
      <c r="E50" s="384"/>
      <c r="F50" s="382"/>
      <c r="G50" s="489"/>
      <c r="H50" s="55"/>
    </row>
    <row r="51" spans="1:8" ht="12.75" customHeight="1">
      <c r="A51" s="60"/>
      <c r="B51" s="379"/>
      <c r="C51" s="61" t="s">
        <v>3</v>
      </c>
      <c r="D51" s="383"/>
      <c r="E51" s="384"/>
      <c r="F51" s="382"/>
      <c r="G51" s="489"/>
      <c r="H51" s="55"/>
    </row>
    <row r="52" spans="1:8" ht="12.75" customHeight="1">
      <c r="A52" s="60"/>
      <c r="B52" s="379"/>
      <c r="C52" s="61" t="s">
        <v>3</v>
      </c>
      <c r="D52" s="383"/>
      <c r="E52" s="384"/>
      <c r="F52" s="382"/>
      <c r="G52" s="489"/>
      <c r="H52" s="55"/>
    </row>
    <row r="53" spans="1:8" ht="12.75" customHeight="1">
      <c r="A53" s="60"/>
      <c r="B53" s="379"/>
      <c r="C53" s="61" t="s">
        <v>3</v>
      </c>
      <c r="D53" s="383"/>
      <c r="E53" s="384"/>
      <c r="F53" s="382"/>
      <c r="G53" s="489"/>
      <c r="H53" s="55"/>
    </row>
    <row r="54" spans="1:8" ht="12.75" customHeight="1">
      <c r="A54" s="60"/>
      <c r="B54" s="379"/>
      <c r="C54" s="61" t="s">
        <v>3</v>
      </c>
      <c r="D54" s="380"/>
      <c r="E54" s="381"/>
      <c r="F54" s="382"/>
      <c r="G54" s="489"/>
      <c r="H54" s="55"/>
    </row>
    <row r="55" spans="1:8" ht="12.75" customHeight="1">
      <c r="A55" s="60"/>
      <c r="B55" s="379"/>
      <c r="C55" s="61" t="s">
        <v>3</v>
      </c>
      <c r="D55" s="383"/>
      <c r="E55" s="384"/>
      <c r="F55" s="382"/>
      <c r="G55" s="489"/>
      <c r="H55" s="55"/>
    </row>
    <row r="56" spans="1:8" ht="12.75" customHeight="1">
      <c r="A56" s="60"/>
      <c r="B56" s="379"/>
      <c r="C56" s="61" t="s">
        <v>3</v>
      </c>
      <c r="D56" s="380"/>
      <c r="E56" s="381"/>
      <c r="F56" s="382"/>
      <c r="G56" s="489"/>
      <c r="H56" s="55"/>
    </row>
    <row r="57" spans="1:8" ht="12.75" customHeight="1">
      <c r="A57" s="60"/>
      <c r="B57" s="379"/>
      <c r="C57" s="61" t="s">
        <v>3</v>
      </c>
      <c r="D57" s="380"/>
      <c r="E57" s="381"/>
      <c r="F57" s="382"/>
      <c r="G57" s="489"/>
      <c r="H57" s="55"/>
    </row>
    <row r="58" spans="1:8" ht="12.75" customHeight="1">
      <c r="A58" s="62"/>
      <c r="B58" s="379"/>
      <c r="C58" s="61" t="s">
        <v>3</v>
      </c>
      <c r="D58" s="380"/>
      <c r="E58" s="381"/>
      <c r="F58" s="382"/>
      <c r="G58" s="490"/>
      <c r="H58" s="55"/>
    </row>
    <row r="59" spans="1:8" ht="15" customHeight="1">
      <c r="A59" s="63">
        <f>A25+1</f>
        <v>9</v>
      </c>
      <c r="B59" s="64" t="s">
        <v>31</v>
      </c>
      <c r="C59" s="61" t="s">
        <v>3</v>
      </c>
      <c r="D59" s="65">
        <f>SUM(D35:D58)</f>
        <v>0</v>
      </c>
      <c r="E59" s="66">
        <f>SUM(E35:E58)</f>
        <v>0</v>
      </c>
      <c r="F59" s="66">
        <f>SUM(F35:F58)</f>
        <v>0</v>
      </c>
      <c r="G59" s="55"/>
      <c r="H59" s="55"/>
    </row>
    <row r="60" spans="1:8" ht="15" customHeight="1">
      <c r="A60" s="63">
        <f>A59+1</f>
        <v>10</v>
      </c>
      <c r="B60" s="64" t="s">
        <v>32</v>
      </c>
      <c r="C60" s="61" t="s">
        <v>3</v>
      </c>
      <c r="D60" s="482">
        <f>MROUND((D59+E59+F59)/3, 100)</f>
        <v>0</v>
      </c>
      <c r="E60" s="483"/>
      <c r="F60" s="484"/>
      <c r="G60" s="55"/>
      <c r="H60" s="55"/>
    </row>
    <row r="61" spans="1:8" ht="15" customHeight="1">
      <c r="A61" s="30"/>
      <c r="B61" s="30" t="s">
        <v>156</v>
      </c>
      <c r="G61" s="55"/>
      <c r="H61" s="55"/>
    </row>
    <row r="62" spans="1:8" ht="15" customHeight="1">
      <c r="A62" s="67"/>
      <c r="B62" s="68" t="s">
        <v>0</v>
      </c>
      <c r="C62" s="69" t="s">
        <v>1</v>
      </c>
      <c r="D62" s="69">
        <f>$D$9-3</f>
        <v>2009</v>
      </c>
      <c r="E62" s="69">
        <f>$D$9-2</f>
        <v>2010</v>
      </c>
      <c r="F62" s="69">
        <f>$D$9-1</f>
        <v>2011</v>
      </c>
      <c r="G62" s="55"/>
      <c r="H62" s="55"/>
    </row>
    <row r="63" spans="1:8" ht="15" customHeight="1">
      <c r="A63" s="70"/>
      <c r="B63" s="71" t="s">
        <v>370</v>
      </c>
      <c r="C63" s="61" t="s">
        <v>3</v>
      </c>
      <c r="D63" s="159"/>
      <c r="E63" s="159"/>
      <c r="F63" s="159"/>
      <c r="G63" s="55"/>
      <c r="H63" s="55"/>
    </row>
    <row r="64" spans="1:8" ht="15" customHeight="1">
      <c r="A64" s="70"/>
      <c r="B64" s="71" t="s">
        <v>34</v>
      </c>
      <c r="C64" s="61" t="s">
        <v>3</v>
      </c>
      <c r="D64" s="159"/>
      <c r="E64" s="159"/>
      <c r="F64" s="159"/>
      <c r="G64" s="55"/>
      <c r="H64" s="55"/>
    </row>
    <row r="65" spans="1:8" ht="12.95" customHeight="1">
      <c r="G65" s="55"/>
      <c r="H65" s="55"/>
    </row>
    <row r="66" spans="1:8" ht="15" customHeight="1">
      <c r="A66" s="30"/>
      <c r="B66" s="30" t="s">
        <v>158</v>
      </c>
      <c r="G66" s="55"/>
      <c r="H66" s="55"/>
    </row>
    <row r="67" spans="1:8" ht="11.25" customHeight="1">
      <c r="A67" s="30"/>
      <c r="B67" s="494" t="s">
        <v>0</v>
      </c>
      <c r="C67" s="72" t="s">
        <v>2</v>
      </c>
      <c r="D67" s="57" t="s">
        <v>4</v>
      </c>
      <c r="E67" s="57" t="s">
        <v>6</v>
      </c>
      <c r="F67" s="57" t="s">
        <v>15</v>
      </c>
      <c r="G67" s="55"/>
      <c r="H67" s="55"/>
    </row>
    <row r="68" spans="1:8" ht="15" customHeight="1">
      <c r="A68" s="73"/>
      <c r="B68" s="494"/>
      <c r="C68" s="74" t="s">
        <v>1</v>
      </c>
      <c r="D68" s="59">
        <f>$D$9-3</f>
        <v>2009</v>
      </c>
      <c r="E68" s="59">
        <f>$D$9-2</f>
        <v>2010</v>
      </c>
      <c r="F68" s="59">
        <f>$D$9-1</f>
        <v>2011</v>
      </c>
      <c r="G68" s="53"/>
      <c r="H68" s="53"/>
    </row>
    <row r="69" spans="1:8" ht="15" customHeight="1">
      <c r="A69" s="75">
        <v>11</v>
      </c>
      <c r="B69" s="76" t="s">
        <v>360</v>
      </c>
      <c r="C69" s="61" t="s">
        <v>3</v>
      </c>
      <c r="D69" s="160"/>
      <c r="E69" s="160"/>
      <c r="F69" s="160"/>
      <c r="G69" s="77"/>
      <c r="H69" s="78"/>
    </row>
    <row r="70" spans="1:8" ht="15" customHeight="1">
      <c r="A70" s="75">
        <v>12</v>
      </c>
      <c r="B70" s="76" t="s">
        <v>380</v>
      </c>
      <c r="C70" s="61" t="s">
        <v>3</v>
      </c>
      <c r="D70" s="160"/>
      <c r="E70" s="160"/>
      <c r="F70" s="160"/>
      <c r="G70" s="77"/>
      <c r="H70" s="78"/>
    </row>
    <row r="71" spans="1:8" ht="15" customHeight="1">
      <c r="A71" s="75">
        <v>13</v>
      </c>
      <c r="B71" s="79" t="s">
        <v>371</v>
      </c>
      <c r="C71" s="61" t="s">
        <v>8</v>
      </c>
      <c r="D71" s="161"/>
      <c r="E71" s="161"/>
      <c r="F71" s="161"/>
      <c r="G71" s="78"/>
      <c r="H71" s="78"/>
    </row>
    <row r="72" spans="1:8" ht="15" customHeight="1">
      <c r="A72" s="75" t="s">
        <v>398</v>
      </c>
      <c r="B72" s="80" t="s">
        <v>9</v>
      </c>
      <c r="C72" s="81" t="s">
        <v>7</v>
      </c>
      <c r="D72" s="82" t="e">
        <f>(D69-D70)/D71</f>
        <v>#DIV/0!</v>
      </c>
      <c r="E72" s="82" t="e">
        <f t="shared" ref="E72:F72" si="0">(E69-E70)/E71</f>
        <v>#DIV/0!</v>
      </c>
      <c r="F72" s="82" t="e">
        <f t="shared" si="0"/>
        <v>#DIV/0!</v>
      </c>
      <c r="G72" s="78"/>
      <c r="H72" s="78"/>
    </row>
    <row r="73" spans="1:8" ht="15" customHeight="1">
      <c r="A73" s="75">
        <v>15</v>
      </c>
      <c r="B73" s="83" t="s">
        <v>10</v>
      </c>
      <c r="C73" s="61" t="s">
        <v>7</v>
      </c>
      <c r="D73" s="479" t="e">
        <f>IF(D72&gt;0,(D72+E72+F72)/3,0)</f>
        <v>#DIV/0!</v>
      </c>
      <c r="E73" s="480"/>
      <c r="F73" s="481"/>
      <c r="G73" s="78"/>
      <c r="H73" s="78"/>
    </row>
    <row r="74" spans="1:8" ht="16.5" customHeight="1">
      <c r="A74" s="49"/>
      <c r="B74" s="84"/>
      <c r="C74" s="51"/>
      <c r="D74" s="85"/>
      <c r="E74" s="85"/>
      <c r="F74" s="85"/>
      <c r="G74" s="78"/>
      <c r="H74" s="78"/>
    </row>
    <row r="75" spans="1:8">
      <c r="A75" s="54" t="s">
        <v>246</v>
      </c>
      <c r="B75" s="29" t="s">
        <v>94</v>
      </c>
    </row>
    <row r="76" spans="1:8" ht="15" customHeight="1">
      <c r="B76" s="48" t="s">
        <v>11</v>
      </c>
    </row>
    <row r="77" spans="1:8" ht="5.85" customHeight="1"/>
    <row r="78" spans="1:8" ht="11.25" customHeight="1">
      <c r="A78" s="473"/>
      <c r="B78" s="451" t="s">
        <v>12</v>
      </c>
      <c r="C78" s="57" t="s">
        <v>2</v>
      </c>
      <c r="D78" s="57" t="s">
        <v>4</v>
      </c>
      <c r="E78" s="57" t="s">
        <v>6</v>
      </c>
      <c r="F78" s="57" t="s">
        <v>15</v>
      </c>
      <c r="G78" s="57" t="s">
        <v>16</v>
      </c>
      <c r="H78" s="57" t="s">
        <v>18</v>
      </c>
    </row>
    <row r="79" spans="1:8" ht="39.75" customHeight="1">
      <c r="A79" s="473"/>
      <c r="B79" s="452"/>
      <c r="C79" s="86" t="s">
        <v>184</v>
      </c>
      <c r="D79" s="86" t="s">
        <v>13</v>
      </c>
      <c r="E79" s="86" t="s">
        <v>14</v>
      </c>
      <c r="F79" s="86" t="s">
        <v>183</v>
      </c>
      <c r="G79" s="86" t="s">
        <v>17</v>
      </c>
      <c r="H79" s="86" t="s">
        <v>19</v>
      </c>
    </row>
    <row r="80" spans="1:8" ht="15" customHeight="1">
      <c r="A80" s="87"/>
      <c r="B80" s="88"/>
      <c r="C80" s="89"/>
      <c r="D80" s="90"/>
      <c r="E80" s="90"/>
      <c r="F80" s="90"/>
      <c r="G80" s="246" t="s">
        <v>240</v>
      </c>
      <c r="H80" s="246" t="s">
        <v>241</v>
      </c>
    </row>
    <row r="81" spans="1:8" ht="15" customHeight="1">
      <c r="A81" s="91"/>
      <c r="B81" s="162"/>
      <c r="C81" s="163"/>
      <c r="D81" s="163"/>
      <c r="E81" s="163"/>
      <c r="F81" s="164"/>
      <c r="G81" s="92">
        <f t="shared" ref="G81:G101" si="1">D81*F81</f>
        <v>0</v>
      </c>
      <c r="H81" s="92">
        <f t="shared" ref="H81:H101" si="2">E81*F81</f>
        <v>0</v>
      </c>
    </row>
    <row r="82" spans="1:8" ht="15" customHeight="1">
      <c r="A82" s="91"/>
      <c r="B82" s="162"/>
      <c r="C82" s="163"/>
      <c r="D82" s="163"/>
      <c r="E82" s="163"/>
      <c r="F82" s="164"/>
      <c r="G82" s="92">
        <f t="shared" si="1"/>
        <v>0</v>
      </c>
      <c r="H82" s="92">
        <f t="shared" si="2"/>
        <v>0</v>
      </c>
    </row>
    <row r="83" spans="1:8" ht="15" customHeight="1">
      <c r="A83" s="91"/>
      <c r="B83" s="162"/>
      <c r="C83" s="163"/>
      <c r="D83" s="163"/>
      <c r="E83" s="163"/>
      <c r="F83" s="164"/>
      <c r="G83" s="92">
        <f t="shared" si="1"/>
        <v>0</v>
      </c>
      <c r="H83" s="92">
        <f t="shared" si="2"/>
        <v>0</v>
      </c>
    </row>
    <row r="84" spans="1:8" ht="15" customHeight="1">
      <c r="A84" s="91"/>
      <c r="B84" s="162"/>
      <c r="C84" s="163"/>
      <c r="D84" s="163"/>
      <c r="E84" s="163"/>
      <c r="F84" s="164"/>
      <c r="G84" s="92">
        <f t="shared" si="1"/>
        <v>0</v>
      </c>
      <c r="H84" s="92">
        <f t="shared" si="2"/>
        <v>0</v>
      </c>
    </row>
    <row r="85" spans="1:8" ht="15" customHeight="1">
      <c r="A85" s="91"/>
      <c r="B85" s="162"/>
      <c r="C85" s="163"/>
      <c r="D85" s="163"/>
      <c r="E85" s="163"/>
      <c r="F85" s="164"/>
      <c r="G85" s="92">
        <f t="shared" si="1"/>
        <v>0</v>
      </c>
      <c r="H85" s="92">
        <f t="shared" si="2"/>
        <v>0</v>
      </c>
    </row>
    <row r="86" spans="1:8" ht="15" customHeight="1">
      <c r="A86" s="91"/>
      <c r="B86" s="162"/>
      <c r="C86" s="163"/>
      <c r="D86" s="163"/>
      <c r="E86" s="163"/>
      <c r="F86" s="164"/>
      <c r="G86" s="92">
        <f t="shared" ref="G86:G92" si="3">D86*F86</f>
        <v>0</v>
      </c>
      <c r="H86" s="92">
        <f t="shared" ref="H86:H92" si="4">E86*F86</f>
        <v>0</v>
      </c>
    </row>
    <row r="87" spans="1:8" ht="15" customHeight="1">
      <c r="A87" s="91"/>
      <c r="B87" s="162"/>
      <c r="C87" s="163"/>
      <c r="D87" s="163"/>
      <c r="E87" s="163"/>
      <c r="F87" s="164"/>
      <c r="G87" s="92">
        <f t="shared" si="3"/>
        <v>0</v>
      </c>
      <c r="H87" s="92">
        <f t="shared" si="4"/>
        <v>0</v>
      </c>
    </row>
    <row r="88" spans="1:8" ht="15" customHeight="1">
      <c r="A88" s="91"/>
      <c r="B88" s="162"/>
      <c r="C88" s="163"/>
      <c r="D88" s="163"/>
      <c r="E88" s="163"/>
      <c r="F88" s="164"/>
      <c r="G88" s="92">
        <f t="shared" si="3"/>
        <v>0</v>
      </c>
      <c r="H88" s="92">
        <f t="shared" si="4"/>
        <v>0</v>
      </c>
    </row>
    <row r="89" spans="1:8" ht="15" customHeight="1">
      <c r="A89" s="91"/>
      <c r="B89" s="162"/>
      <c r="C89" s="163"/>
      <c r="D89" s="163"/>
      <c r="E89" s="163"/>
      <c r="F89" s="164"/>
      <c r="G89" s="92">
        <f t="shared" si="3"/>
        <v>0</v>
      </c>
      <c r="H89" s="92">
        <f t="shared" si="4"/>
        <v>0</v>
      </c>
    </row>
    <row r="90" spans="1:8" ht="15" customHeight="1">
      <c r="A90" s="91"/>
      <c r="B90" s="162"/>
      <c r="C90" s="163"/>
      <c r="D90" s="163"/>
      <c r="E90" s="163"/>
      <c r="F90" s="164"/>
      <c r="G90" s="92">
        <f t="shared" si="3"/>
        <v>0</v>
      </c>
      <c r="H90" s="92">
        <f t="shared" si="4"/>
        <v>0</v>
      </c>
    </row>
    <row r="91" spans="1:8" ht="15" customHeight="1">
      <c r="A91" s="91"/>
      <c r="B91" s="162"/>
      <c r="C91" s="163"/>
      <c r="D91" s="163"/>
      <c r="E91" s="163"/>
      <c r="F91" s="164"/>
      <c r="G91" s="92">
        <f t="shared" si="3"/>
        <v>0</v>
      </c>
      <c r="H91" s="92">
        <f t="shared" si="4"/>
        <v>0</v>
      </c>
    </row>
    <row r="92" spans="1:8" ht="15" customHeight="1">
      <c r="A92" s="91"/>
      <c r="B92" s="162"/>
      <c r="C92" s="163"/>
      <c r="D92" s="163"/>
      <c r="E92" s="163"/>
      <c r="F92" s="164"/>
      <c r="G92" s="92">
        <f t="shared" si="3"/>
        <v>0</v>
      </c>
      <c r="H92" s="92">
        <f t="shared" si="4"/>
        <v>0</v>
      </c>
    </row>
    <row r="93" spans="1:8" ht="15" customHeight="1">
      <c r="A93" s="91"/>
      <c r="B93" s="162"/>
      <c r="C93" s="163"/>
      <c r="D93" s="163"/>
      <c r="E93" s="163"/>
      <c r="F93" s="164"/>
      <c r="G93" s="92">
        <f t="shared" ref="G93:G95" si="5">D93*F93</f>
        <v>0</v>
      </c>
      <c r="H93" s="92">
        <f t="shared" ref="H93:H95" si="6">E93*F93</f>
        <v>0</v>
      </c>
    </row>
    <row r="94" spans="1:8" ht="15" customHeight="1">
      <c r="A94" s="91"/>
      <c r="B94" s="162"/>
      <c r="C94" s="163"/>
      <c r="D94" s="163"/>
      <c r="E94" s="163"/>
      <c r="F94" s="164"/>
      <c r="G94" s="92">
        <f t="shared" si="5"/>
        <v>0</v>
      </c>
      <c r="H94" s="92">
        <f t="shared" si="6"/>
        <v>0</v>
      </c>
    </row>
    <row r="95" spans="1:8" ht="15" customHeight="1">
      <c r="A95" s="91"/>
      <c r="B95" s="162"/>
      <c r="C95" s="163"/>
      <c r="D95" s="163"/>
      <c r="E95" s="163"/>
      <c r="F95" s="164"/>
      <c r="G95" s="92">
        <f t="shared" si="5"/>
        <v>0</v>
      </c>
      <c r="H95" s="92">
        <f t="shared" si="6"/>
        <v>0</v>
      </c>
    </row>
    <row r="96" spans="1:8" ht="15" customHeight="1">
      <c r="A96" s="91"/>
      <c r="B96" s="162"/>
      <c r="C96" s="163"/>
      <c r="D96" s="163"/>
      <c r="E96" s="163"/>
      <c r="F96" s="164"/>
      <c r="G96" s="92">
        <f t="shared" si="1"/>
        <v>0</v>
      </c>
      <c r="H96" s="92">
        <f t="shared" si="2"/>
        <v>0</v>
      </c>
    </row>
    <row r="97" spans="1:8" ht="15" customHeight="1">
      <c r="A97" s="91"/>
      <c r="B97" s="162"/>
      <c r="C97" s="163"/>
      <c r="D97" s="163"/>
      <c r="E97" s="163"/>
      <c r="F97" s="164"/>
      <c r="G97" s="92">
        <f t="shared" si="1"/>
        <v>0</v>
      </c>
      <c r="H97" s="92">
        <f t="shared" si="2"/>
        <v>0</v>
      </c>
    </row>
    <row r="98" spans="1:8" ht="15" customHeight="1">
      <c r="A98" s="91"/>
      <c r="B98" s="162"/>
      <c r="C98" s="163"/>
      <c r="D98" s="163"/>
      <c r="E98" s="163"/>
      <c r="F98" s="164"/>
      <c r="G98" s="92">
        <f t="shared" si="1"/>
        <v>0</v>
      </c>
      <c r="H98" s="92">
        <f t="shared" si="2"/>
        <v>0</v>
      </c>
    </row>
    <row r="99" spans="1:8" ht="15" customHeight="1">
      <c r="A99" s="91"/>
      <c r="B99" s="162"/>
      <c r="C99" s="163"/>
      <c r="D99" s="163"/>
      <c r="E99" s="163"/>
      <c r="F99" s="164"/>
      <c r="G99" s="92">
        <f t="shared" si="1"/>
        <v>0</v>
      </c>
      <c r="H99" s="92">
        <f t="shared" si="2"/>
        <v>0</v>
      </c>
    </row>
    <row r="100" spans="1:8" ht="15" customHeight="1">
      <c r="A100" s="91"/>
      <c r="B100" s="162"/>
      <c r="C100" s="163"/>
      <c r="D100" s="163"/>
      <c r="E100" s="163"/>
      <c r="F100" s="164"/>
      <c r="G100" s="92">
        <f t="shared" si="1"/>
        <v>0</v>
      </c>
      <c r="H100" s="92">
        <f t="shared" si="2"/>
        <v>0</v>
      </c>
    </row>
    <row r="101" spans="1:8" ht="15" customHeight="1">
      <c r="A101" s="91"/>
      <c r="B101" s="162"/>
      <c r="C101" s="163"/>
      <c r="D101" s="163"/>
      <c r="E101" s="163"/>
      <c r="F101" s="164"/>
      <c r="G101" s="92">
        <f t="shared" si="1"/>
        <v>0</v>
      </c>
      <c r="H101" s="92">
        <f t="shared" si="2"/>
        <v>0</v>
      </c>
    </row>
    <row r="102" spans="1:8" ht="15" customHeight="1">
      <c r="A102" s="93">
        <v>16</v>
      </c>
      <c r="B102" s="94" t="s">
        <v>5</v>
      </c>
      <c r="C102" s="95">
        <f>SUM(C81:C101)</f>
        <v>0</v>
      </c>
      <c r="D102" s="95">
        <f t="shared" ref="D102:E102" si="7">SUM(D81:D101)</f>
        <v>0</v>
      </c>
      <c r="E102" s="95">
        <f t="shared" si="7"/>
        <v>0</v>
      </c>
      <c r="F102" s="96"/>
      <c r="G102" s="97">
        <f>SUM(G81:G101)</f>
        <v>0</v>
      </c>
      <c r="H102" s="97">
        <f>SUM(H81:H101)</f>
        <v>0</v>
      </c>
    </row>
    <row r="103" spans="1:8" ht="15" customHeight="1">
      <c r="A103" s="93">
        <v>17</v>
      </c>
      <c r="B103" s="474" t="s">
        <v>82</v>
      </c>
      <c r="C103" s="475"/>
      <c r="D103" s="475"/>
      <c r="E103" s="475"/>
      <c r="F103" s="476"/>
      <c r="G103" s="485">
        <f>G102+H102</f>
        <v>0</v>
      </c>
      <c r="H103" s="485"/>
    </row>
    <row r="104" spans="1:8" ht="12" customHeight="1">
      <c r="B104" s="487" t="s">
        <v>186</v>
      </c>
      <c r="C104" s="487"/>
      <c r="D104" s="487"/>
      <c r="E104" s="487"/>
      <c r="F104" s="487"/>
      <c r="G104" s="487"/>
      <c r="H104" s="232"/>
    </row>
    <row r="105" spans="1:8" ht="15" customHeight="1">
      <c r="A105" s="233"/>
      <c r="B105" s="440"/>
      <c r="C105" s="440"/>
      <c r="D105" s="440"/>
      <c r="E105" s="440"/>
      <c r="F105" s="440"/>
      <c r="G105" s="440"/>
      <c r="H105" s="233"/>
    </row>
    <row r="106" spans="1:8" ht="15" customHeight="1">
      <c r="A106" s="30"/>
    </row>
    <row r="107" spans="1:8" ht="18">
      <c r="A107" s="28" t="s">
        <v>97</v>
      </c>
      <c r="B107" s="28" t="s">
        <v>96</v>
      </c>
    </row>
    <row r="108" spans="1:8" ht="12" customHeight="1"/>
    <row r="109" spans="1:8">
      <c r="A109" s="29" t="s">
        <v>99</v>
      </c>
      <c r="B109" s="29" t="s">
        <v>98</v>
      </c>
    </row>
    <row r="110" spans="1:8" ht="8.4499999999999993" customHeight="1">
      <c r="A110" s="29"/>
    </row>
    <row r="111" spans="1:8">
      <c r="A111" s="54" t="s">
        <v>101</v>
      </c>
      <c r="B111" s="54" t="s">
        <v>100</v>
      </c>
    </row>
    <row r="112" spans="1:8">
      <c r="B112" s="48" t="s">
        <v>28</v>
      </c>
    </row>
    <row r="113" spans="1:8" ht="5.85" customHeight="1">
      <c r="A113" s="48"/>
    </row>
    <row r="114" spans="1:8" ht="11.25" customHeight="1">
      <c r="B114" s="451" t="s">
        <v>20</v>
      </c>
      <c r="C114" s="57" t="s">
        <v>2</v>
      </c>
      <c r="D114" s="57" t="s">
        <v>4</v>
      </c>
      <c r="E114" s="57" t="s">
        <v>6</v>
      </c>
      <c r="F114" s="57" t="s">
        <v>15</v>
      </c>
      <c r="G114" s="57" t="s">
        <v>16</v>
      </c>
    </row>
    <row r="115" spans="1:8" ht="54" customHeight="1">
      <c r="B115" s="452"/>
      <c r="C115" s="98" t="s">
        <v>21</v>
      </c>
      <c r="D115" s="98" t="s">
        <v>23</v>
      </c>
      <c r="E115" s="98" t="s">
        <v>81</v>
      </c>
      <c r="F115" s="98" t="s">
        <v>25</v>
      </c>
      <c r="G115" s="98" t="s">
        <v>47</v>
      </c>
    </row>
    <row r="116" spans="1:8" ht="15" customHeight="1">
      <c r="B116" s="88"/>
      <c r="C116" s="59" t="s">
        <v>22</v>
      </c>
      <c r="D116" s="59" t="s">
        <v>24</v>
      </c>
      <c r="E116" s="246" t="s">
        <v>238</v>
      </c>
      <c r="F116" s="246" t="s">
        <v>239</v>
      </c>
      <c r="G116" s="246" t="s">
        <v>399</v>
      </c>
    </row>
    <row r="117" spans="1:8" ht="15" customHeight="1">
      <c r="A117" s="93">
        <v>18</v>
      </c>
      <c r="B117" s="99" t="s">
        <v>26</v>
      </c>
      <c r="C117" s="160"/>
      <c r="D117" s="100">
        <v>80</v>
      </c>
      <c r="E117" s="101">
        <f>100/D117</f>
        <v>1.25</v>
      </c>
      <c r="F117" s="102">
        <f>MROUND(C117*E117/100, 10)</f>
        <v>0</v>
      </c>
      <c r="G117" s="102">
        <f>MROUND(F117*$D$17, 10)</f>
        <v>0</v>
      </c>
      <c r="H117" s="421"/>
    </row>
    <row r="118" spans="1:8" ht="15" customHeight="1">
      <c r="A118" s="93">
        <v>19</v>
      </c>
      <c r="B118" s="99" t="s">
        <v>84</v>
      </c>
      <c r="C118" s="160"/>
      <c r="D118" s="100">
        <v>50</v>
      </c>
      <c r="E118" s="101">
        <f t="shared" ref="E118:E119" si="8">100/D118</f>
        <v>2</v>
      </c>
      <c r="F118" s="102">
        <f t="shared" ref="F118:F119" si="9">MROUND(C118*E118/100, 10)</f>
        <v>0</v>
      </c>
      <c r="G118" s="102">
        <f>MROUND(F118*$D$17, 10)</f>
        <v>0</v>
      </c>
      <c r="H118" s="421"/>
    </row>
    <row r="119" spans="1:8" ht="15" customHeight="1">
      <c r="A119" s="93">
        <v>20</v>
      </c>
      <c r="B119" s="99" t="s">
        <v>83</v>
      </c>
      <c r="C119" s="160"/>
      <c r="D119" s="100">
        <v>33.299999999999997</v>
      </c>
      <c r="E119" s="101">
        <f t="shared" si="8"/>
        <v>3.0030030030030033</v>
      </c>
      <c r="F119" s="102">
        <f t="shared" si="9"/>
        <v>0</v>
      </c>
      <c r="G119" s="102">
        <f>MROUND(F119*$D$17, 10)</f>
        <v>0</v>
      </c>
    </row>
    <row r="120" spans="1:8" ht="15" customHeight="1">
      <c r="A120" s="237"/>
      <c r="B120" s="94" t="s">
        <v>5</v>
      </c>
      <c r="C120" s="103">
        <f>SUM(C117:C119)</f>
        <v>0</v>
      </c>
      <c r="D120" s="104"/>
      <c r="E120" s="104"/>
      <c r="F120" s="105">
        <f>SUM(F117:F119)</f>
        <v>0</v>
      </c>
      <c r="G120" s="105">
        <f>SUM(G117:G119)</f>
        <v>0</v>
      </c>
    </row>
    <row r="122" spans="1:8">
      <c r="A122" s="54" t="s">
        <v>102</v>
      </c>
      <c r="B122" s="54" t="s">
        <v>230</v>
      </c>
    </row>
    <row r="123" spans="1:8" ht="15" customHeight="1">
      <c r="B123" s="48" t="s">
        <v>128</v>
      </c>
    </row>
    <row r="124" spans="1:8" ht="5.85" customHeight="1">
      <c r="A124" s="106"/>
    </row>
    <row r="125" spans="1:8">
      <c r="A125" s="106"/>
      <c r="B125" s="445" t="s">
        <v>232</v>
      </c>
      <c r="C125" s="447" t="s">
        <v>125</v>
      </c>
      <c r="D125" s="449" t="s">
        <v>124</v>
      </c>
      <c r="E125" s="449"/>
      <c r="F125" s="449"/>
      <c r="G125" s="447" t="s">
        <v>127</v>
      </c>
      <c r="H125" s="422"/>
    </row>
    <row r="126" spans="1:8">
      <c r="A126" s="106"/>
      <c r="B126" s="445"/>
      <c r="C126" s="448"/>
      <c r="D126" s="107">
        <f>$D$9-3</f>
        <v>2009</v>
      </c>
      <c r="E126" s="107">
        <f>$D$9-2</f>
        <v>2010</v>
      </c>
      <c r="F126" s="107">
        <f>$D$9-1</f>
        <v>2011</v>
      </c>
      <c r="G126" s="448"/>
      <c r="H126" s="422"/>
    </row>
    <row r="127" spans="1:8" ht="11.25" customHeight="1">
      <c r="A127" s="106"/>
      <c r="B127" s="446"/>
      <c r="C127" s="108" t="s">
        <v>2</v>
      </c>
      <c r="D127" s="108" t="s">
        <v>4</v>
      </c>
      <c r="E127" s="108" t="s">
        <v>6</v>
      </c>
      <c r="F127" s="108" t="s">
        <v>15</v>
      </c>
      <c r="G127" s="108" t="s">
        <v>16</v>
      </c>
      <c r="H127" s="109"/>
    </row>
    <row r="128" spans="1:8">
      <c r="A128" s="106"/>
      <c r="B128" s="110"/>
      <c r="C128" s="111"/>
      <c r="D128" s="111"/>
      <c r="E128" s="111"/>
      <c r="F128" s="111"/>
      <c r="G128" s="245" t="s">
        <v>234</v>
      </c>
      <c r="H128" s="109"/>
    </row>
    <row r="129" spans="1:8">
      <c r="A129" s="106"/>
      <c r="B129" s="112" t="s">
        <v>135</v>
      </c>
      <c r="C129" s="165"/>
      <c r="D129" s="165"/>
      <c r="E129" s="165"/>
      <c r="F129" s="165"/>
      <c r="G129" s="113">
        <f>IF((D129+E129+F129)/3&gt;C129,0,C129-((D129+E129+F129)/3))</f>
        <v>0</v>
      </c>
      <c r="H129" s="423" t="s">
        <v>401</v>
      </c>
    </row>
    <row r="130" spans="1:8">
      <c r="B130" s="112" t="s">
        <v>126</v>
      </c>
      <c r="C130" s="165"/>
      <c r="D130" s="165"/>
      <c r="E130" s="165"/>
      <c r="F130" s="165"/>
      <c r="G130" s="113">
        <f>IF((D130+E130+F130)/3&gt;C130,0,C130-((D130+E130+F130)/3))</f>
        <v>0</v>
      </c>
      <c r="H130" s="424"/>
    </row>
    <row r="131" spans="1:8">
      <c r="A131" s="63">
        <v>21</v>
      </c>
      <c r="B131" s="114" t="s">
        <v>228</v>
      </c>
      <c r="C131" s="115">
        <f>(C129+(2*C130))/3</f>
        <v>0</v>
      </c>
      <c r="D131" s="116"/>
      <c r="E131" s="116"/>
      <c r="F131" s="116"/>
      <c r="G131" s="115">
        <f>(G129+(2*G130))/3</f>
        <v>0</v>
      </c>
      <c r="H131" s="424"/>
    </row>
    <row r="132" spans="1:8">
      <c r="A132" s="63">
        <v>22</v>
      </c>
      <c r="B132" s="114" t="s">
        <v>229</v>
      </c>
      <c r="C132" s="117"/>
      <c r="D132" s="456">
        <f>(2*((D129+E129+F129)/3)+((D130+E130+F130)/3))/3</f>
        <v>0</v>
      </c>
      <c r="E132" s="456"/>
      <c r="F132" s="456"/>
      <c r="G132" s="117"/>
      <c r="H132" s="425"/>
    </row>
    <row r="133" spans="1:8" ht="15" customHeight="1">
      <c r="B133" s="25" t="s">
        <v>110</v>
      </c>
    </row>
    <row r="134" spans="1:8">
      <c r="A134" s="29" t="s">
        <v>104</v>
      </c>
      <c r="B134" s="29" t="s">
        <v>103</v>
      </c>
    </row>
    <row r="135" spans="1:8" ht="8.4499999999999993" customHeight="1">
      <c r="A135" s="29"/>
    </row>
    <row r="136" spans="1:8">
      <c r="A136" s="54" t="s">
        <v>105</v>
      </c>
      <c r="B136" s="54" t="s">
        <v>100</v>
      </c>
    </row>
    <row r="137" spans="1:8">
      <c r="B137" s="48" t="s">
        <v>157</v>
      </c>
    </row>
    <row r="138" spans="1:8" ht="15.6" customHeight="1">
      <c r="F138" s="118" t="s">
        <v>15</v>
      </c>
    </row>
    <row r="139" spans="1:8" ht="15.6" customHeight="1">
      <c r="A139" s="63">
        <v>23</v>
      </c>
      <c r="B139" s="453" t="s">
        <v>201</v>
      </c>
      <c r="C139" s="453"/>
      <c r="D139" s="453"/>
      <c r="E139" s="454"/>
      <c r="F139" s="404"/>
    </row>
    <row r="140" spans="1:8" ht="15" customHeight="1">
      <c r="A140" s="63">
        <v>24</v>
      </c>
      <c r="B140" s="453" t="s">
        <v>202</v>
      </c>
      <c r="C140" s="453"/>
      <c r="D140" s="453"/>
      <c r="E140" s="454"/>
      <c r="F140" s="167"/>
    </row>
    <row r="141" spans="1:8" ht="15" customHeight="1"/>
    <row r="142" spans="1:8" ht="11.25" customHeight="1">
      <c r="B142" s="451" t="s">
        <v>233</v>
      </c>
      <c r="C142" s="57" t="s">
        <v>2</v>
      </c>
      <c r="D142" s="57" t="s">
        <v>4</v>
      </c>
      <c r="E142" s="57" t="s">
        <v>6</v>
      </c>
      <c r="F142" s="57" t="s">
        <v>15</v>
      </c>
      <c r="G142" s="57" t="s">
        <v>16</v>
      </c>
      <c r="H142" s="239"/>
    </row>
    <row r="143" spans="1:8" ht="54" customHeight="1">
      <c r="B143" s="452"/>
      <c r="C143" s="98" t="s">
        <v>21</v>
      </c>
      <c r="D143" s="98" t="s">
        <v>23</v>
      </c>
      <c r="E143" s="98" t="s">
        <v>81</v>
      </c>
      <c r="F143" s="98" t="s">
        <v>25</v>
      </c>
      <c r="G143" s="98" t="s">
        <v>253</v>
      </c>
      <c r="H143" s="240"/>
    </row>
    <row r="144" spans="1:8" ht="15" customHeight="1">
      <c r="B144" s="88"/>
      <c r="C144" s="59" t="s">
        <v>22</v>
      </c>
      <c r="D144" s="59" t="s">
        <v>24</v>
      </c>
      <c r="E144" s="246" t="s">
        <v>238</v>
      </c>
      <c r="F144" s="246" t="s">
        <v>239</v>
      </c>
      <c r="G144" s="246" t="s">
        <v>400</v>
      </c>
      <c r="H144" s="241"/>
    </row>
    <row r="145" spans="1:8" ht="15" customHeight="1">
      <c r="A145" s="63">
        <v>25</v>
      </c>
      <c r="B145" s="99" t="s">
        <v>26</v>
      </c>
      <c r="C145" s="160"/>
      <c r="D145" s="100">
        <v>80</v>
      </c>
      <c r="E145" s="101">
        <f>100/D145</f>
        <v>1.25</v>
      </c>
      <c r="F145" s="102">
        <f>MROUND(C145*E145/100, 10)</f>
        <v>0</v>
      </c>
      <c r="G145" s="102">
        <f>MROUND(F145*$D$17*$F$139, 10)</f>
        <v>0</v>
      </c>
      <c r="H145" s="242"/>
    </row>
    <row r="146" spans="1:8" ht="15" customHeight="1">
      <c r="A146" s="63">
        <v>26</v>
      </c>
      <c r="B146" s="99" t="s">
        <v>27</v>
      </c>
      <c r="C146" s="160"/>
      <c r="D146" s="100">
        <v>50</v>
      </c>
      <c r="E146" s="101">
        <f t="shared" ref="E146:E147" si="10">100/D146</f>
        <v>2</v>
      </c>
      <c r="F146" s="102">
        <f t="shared" ref="F146:F147" si="11">MROUND(C146*E146/100, 10)</f>
        <v>0</v>
      </c>
      <c r="G146" s="102">
        <f t="shared" ref="G146:G147" si="12">MROUND(F146*$D$17*$F$139, 10)</f>
        <v>0</v>
      </c>
      <c r="H146" s="242"/>
    </row>
    <row r="147" spans="1:8" ht="15" customHeight="1">
      <c r="A147" s="63">
        <v>27</v>
      </c>
      <c r="B147" s="99" t="s">
        <v>132</v>
      </c>
      <c r="C147" s="160"/>
      <c r="D147" s="100">
        <v>33.299999999999997</v>
      </c>
      <c r="E147" s="101">
        <f t="shared" si="10"/>
        <v>3.0030030030030033</v>
      </c>
      <c r="F147" s="102">
        <f t="shared" si="11"/>
        <v>0</v>
      </c>
      <c r="G147" s="102">
        <f t="shared" si="12"/>
        <v>0</v>
      </c>
      <c r="H147" s="242"/>
    </row>
    <row r="148" spans="1:8" ht="15" customHeight="1">
      <c r="A148" s="238"/>
      <c r="B148" s="119" t="s">
        <v>5</v>
      </c>
      <c r="C148" s="103">
        <f>SUM(C145:C147)</f>
        <v>0</v>
      </c>
      <c r="D148" s="104"/>
      <c r="E148" s="104"/>
      <c r="F148" s="103">
        <f>SUM(F145:F147)</f>
        <v>0</v>
      </c>
      <c r="G148" s="103">
        <f>SUM(G145:G147)</f>
        <v>0</v>
      </c>
      <c r="H148" s="243"/>
    </row>
    <row r="149" spans="1:8" ht="15" customHeight="1"/>
    <row r="150" spans="1:8" ht="15" customHeight="1">
      <c r="A150" s="54" t="s">
        <v>106</v>
      </c>
      <c r="B150" s="54" t="s">
        <v>133</v>
      </c>
    </row>
    <row r="151" spans="1:8" ht="15" customHeight="1">
      <c r="B151" s="48" t="s">
        <v>248</v>
      </c>
    </row>
    <row r="152" spans="1:8" ht="5.85" customHeight="1">
      <c r="A152" s="106"/>
      <c r="F152" s="455"/>
      <c r="G152" s="455"/>
    </row>
    <row r="153" spans="1:8" ht="12.95" customHeight="1">
      <c r="A153" s="106"/>
      <c r="B153" s="415" t="s">
        <v>254</v>
      </c>
      <c r="C153" s="447" t="s">
        <v>125</v>
      </c>
      <c r="D153" s="449" t="s">
        <v>124</v>
      </c>
      <c r="E153" s="449"/>
      <c r="F153" s="449"/>
      <c r="G153" s="447" t="s">
        <v>127</v>
      </c>
    </row>
    <row r="154" spans="1:8" ht="17.100000000000001" customHeight="1">
      <c r="A154" s="106"/>
      <c r="B154" s="416"/>
      <c r="C154" s="448"/>
      <c r="D154" s="107">
        <f>$D$9-3</f>
        <v>2009</v>
      </c>
      <c r="E154" s="107">
        <f>$D$9-2</f>
        <v>2010</v>
      </c>
      <c r="F154" s="107">
        <f>$D$9-1</f>
        <v>2011</v>
      </c>
      <c r="G154" s="448"/>
    </row>
    <row r="155" spans="1:8" ht="11.25" customHeight="1">
      <c r="A155" s="106"/>
      <c r="B155" s="416"/>
      <c r="C155" s="108" t="s">
        <v>2</v>
      </c>
      <c r="D155" s="108" t="s">
        <v>4</v>
      </c>
      <c r="E155" s="108" t="s">
        <v>6</v>
      </c>
      <c r="F155" s="108" t="s">
        <v>15</v>
      </c>
      <c r="G155" s="108" t="s">
        <v>16</v>
      </c>
    </row>
    <row r="156" spans="1:8" ht="17.100000000000001" customHeight="1">
      <c r="A156" s="106"/>
      <c r="B156" s="417"/>
      <c r="C156" s="111"/>
      <c r="D156" s="111"/>
      <c r="E156" s="111"/>
      <c r="F156" s="111"/>
      <c r="G156" s="245" t="s">
        <v>234</v>
      </c>
    </row>
    <row r="157" spans="1:8" ht="17.100000000000001" customHeight="1">
      <c r="A157" s="106"/>
      <c r="B157" s="112" t="s">
        <v>255</v>
      </c>
      <c r="C157" s="165"/>
      <c r="D157" s="165"/>
      <c r="E157" s="165"/>
      <c r="F157" s="165"/>
      <c r="G157" s="113">
        <f>IF((D157+E157+F157)/3&gt;C157,0,C157-((D157+E157+F157)/3))</f>
        <v>0</v>
      </c>
      <c r="H157" s="423" t="s">
        <v>401</v>
      </c>
    </row>
    <row r="158" spans="1:8" ht="17.100000000000001" customHeight="1">
      <c r="A158" s="106"/>
      <c r="B158" s="112" t="s">
        <v>256</v>
      </c>
      <c r="C158" s="165"/>
      <c r="D158" s="165"/>
      <c r="E158" s="165"/>
      <c r="F158" s="165"/>
      <c r="G158" s="113">
        <f>IF((D158+E158+F158)/3&gt;C158,0,C158-((D158+E158+F158)/3))</f>
        <v>0</v>
      </c>
      <c r="H158" s="424"/>
    </row>
    <row r="159" spans="1:8" ht="17.100000000000001" customHeight="1">
      <c r="A159" s="63">
        <v>28</v>
      </c>
      <c r="B159" s="120" t="s">
        <v>257</v>
      </c>
      <c r="C159" s="115">
        <f>F139*(C157+(2*C158))/3</f>
        <v>0</v>
      </c>
      <c r="D159" s="116"/>
      <c r="E159" s="116"/>
      <c r="F159" s="116"/>
      <c r="G159" s="115">
        <f>F139*(G157+(2*G158))/3</f>
        <v>0</v>
      </c>
      <c r="H159" s="424"/>
    </row>
    <row r="160" spans="1:8" ht="17.100000000000001" customHeight="1">
      <c r="A160" s="63">
        <v>29</v>
      </c>
      <c r="B160" s="121" t="s">
        <v>258</v>
      </c>
      <c r="C160" s="117"/>
      <c r="D160" s="457">
        <f>(2*((D157+E157+F157)/3)+((D158+E158+F158)/3))*F140/3</f>
        <v>0</v>
      </c>
      <c r="E160" s="458"/>
      <c r="F160" s="459"/>
      <c r="G160" s="117"/>
      <c r="H160" s="425"/>
    </row>
    <row r="161" spans="1:8" ht="18">
      <c r="A161" s="28" t="s">
        <v>204</v>
      </c>
      <c r="B161" s="28" t="s">
        <v>207</v>
      </c>
    </row>
    <row r="162" spans="1:8" ht="8.4499999999999993" customHeight="1"/>
    <row r="163" spans="1:8">
      <c r="A163" s="29" t="s">
        <v>206</v>
      </c>
      <c r="B163" s="29" t="s">
        <v>208</v>
      </c>
    </row>
    <row r="164" spans="1:8">
      <c r="B164" s="48" t="s">
        <v>205</v>
      </c>
    </row>
    <row r="165" spans="1:8" ht="5.85" customHeight="1">
      <c r="A165" s="48"/>
    </row>
    <row r="166" spans="1:8" ht="11.25" customHeight="1">
      <c r="A166" s="48"/>
      <c r="B166" s="430" t="s">
        <v>0</v>
      </c>
      <c r="C166" s="431"/>
      <c r="D166" s="122" t="s">
        <v>4</v>
      </c>
      <c r="E166" s="123" t="s">
        <v>6</v>
      </c>
      <c r="F166" s="124"/>
      <c r="G166" s="124"/>
    </row>
    <row r="167" spans="1:8" ht="27.75" customHeight="1">
      <c r="A167" s="125"/>
      <c r="B167" s="432"/>
      <c r="C167" s="433"/>
      <c r="D167" s="126" t="s">
        <v>108</v>
      </c>
      <c r="E167" s="127" t="s">
        <v>109</v>
      </c>
      <c r="F167" s="128"/>
      <c r="G167" s="128"/>
    </row>
    <row r="168" spans="1:8">
      <c r="A168" s="63">
        <v>30</v>
      </c>
      <c r="B168" s="436" t="s">
        <v>136</v>
      </c>
      <c r="C168" s="436"/>
      <c r="D168" s="166"/>
      <c r="E168" s="129">
        <f>D168</f>
        <v>0</v>
      </c>
      <c r="F168" s="130"/>
      <c r="G168" s="37"/>
    </row>
    <row r="169" spans="1:8">
      <c r="A169" s="63">
        <v>31</v>
      </c>
      <c r="B169" s="436" t="s">
        <v>137</v>
      </c>
      <c r="C169" s="436"/>
      <c r="D169" s="166"/>
      <c r="E169" s="129">
        <f>D169</f>
        <v>0</v>
      </c>
      <c r="F169" s="130"/>
      <c r="G169" s="130"/>
    </row>
    <row r="170" spans="1:8">
      <c r="A170" s="63">
        <v>32</v>
      </c>
      <c r="B170" s="436" t="s">
        <v>203</v>
      </c>
      <c r="C170" s="436"/>
      <c r="D170" s="166"/>
      <c r="E170" s="129">
        <f>D170*F139</f>
        <v>0</v>
      </c>
      <c r="F170" s="131"/>
      <c r="G170" s="131"/>
    </row>
    <row r="171" spans="1:8">
      <c r="A171" s="63">
        <v>33</v>
      </c>
      <c r="B171" s="436" t="s">
        <v>218</v>
      </c>
      <c r="C171" s="436"/>
      <c r="D171" s="166"/>
      <c r="E171" s="129">
        <f>D171*F139</f>
        <v>0</v>
      </c>
      <c r="F171" s="131"/>
      <c r="G171" s="131"/>
    </row>
    <row r="172" spans="1:8">
      <c r="A172" s="230"/>
      <c r="B172" s="41"/>
      <c r="C172" s="41"/>
      <c r="D172" s="231"/>
      <c r="E172" s="130"/>
      <c r="F172" s="131"/>
      <c r="G172" s="131"/>
    </row>
    <row r="173" spans="1:8">
      <c r="A173" s="29" t="s">
        <v>214</v>
      </c>
      <c r="B173" s="29" t="s">
        <v>261</v>
      </c>
      <c r="C173" s="41"/>
      <c r="D173" s="132"/>
      <c r="E173" s="132"/>
      <c r="F173" s="133"/>
      <c r="G173" s="133"/>
    </row>
    <row r="174" spans="1:8" ht="8.4499999999999993" customHeight="1">
      <c r="A174" s="29"/>
      <c r="B174" s="29"/>
      <c r="C174" s="41"/>
      <c r="D174" s="132"/>
      <c r="E174" s="132"/>
      <c r="F174" s="133"/>
      <c r="G174" s="133"/>
    </row>
    <row r="175" spans="1:8" ht="41.25" customHeight="1">
      <c r="B175" s="466" t="s">
        <v>235</v>
      </c>
      <c r="C175" s="428" t="s">
        <v>189</v>
      </c>
      <c r="D175" s="429"/>
      <c r="E175" s="450" t="s">
        <v>217</v>
      </c>
      <c r="F175" s="450"/>
      <c r="G175" s="450" t="s">
        <v>249</v>
      </c>
      <c r="H175" s="450"/>
    </row>
    <row r="176" spans="1:8" ht="11.25" customHeight="1">
      <c r="B176" s="467"/>
      <c r="C176" s="134" t="s">
        <v>2</v>
      </c>
      <c r="D176" s="135" t="s">
        <v>4</v>
      </c>
      <c r="E176" s="136" t="s">
        <v>236</v>
      </c>
      <c r="F176" s="136" t="s">
        <v>15</v>
      </c>
      <c r="G176" s="137" t="s">
        <v>16</v>
      </c>
      <c r="H176" s="137" t="s">
        <v>18</v>
      </c>
    </row>
    <row r="177" spans="1:9" ht="14.1" customHeight="1">
      <c r="B177" s="467"/>
      <c r="C177" s="138" t="s">
        <v>131</v>
      </c>
      <c r="D177" s="107" t="s">
        <v>132</v>
      </c>
      <c r="E177" s="138" t="s">
        <v>131</v>
      </c>
      <c r="F177" s="107" t="s">
        <v>132</v>
      </c>
      <c r="G177" s="138" t="s">
        <v>131</v>
      </c>
      <c r="H177" s="107" t="s">
        <v>132</v>
      </c>
    </row>
    <row r="178" spans="1:9" ht="16.5" customHeight="1">
      <c r="B178" s="139"/>
      <c r="C178" s="244" t="s">
        <v>259</v>
      </c>
      <c r="D178" s="244" t="s">
        <v>260</v>
      </c>
      <c r="E178" s="244" t="s">
        <v>237</v>
      </c>
      <c r="F178" s="140"/>
      <c r="G178" s="244" t="s">
        <v>385</v>
      </c>
      <c r="H178" s="245" t="s">
        <v>386</v>
      </c>
    </row>
    <row r="179" spans="1:9" ht="16.5" customHeight="1">
      <c r="A179" s="63">
        <v>34</v>
      </c>
      <c r="B179" s="141" t="s">
        <v>216</v>
      </c>
      <c r="C179" s="390">
        <f>D22*H102</f>
        <v>0</v>
      </c>
      <c r="D179" s="142"/>
      <c r="E179" s="391">
        <f>C179*H22</f>
        <v>0</v>
      </c>
      <c r="F179" s="143"/>
      <c r="G179" s="145">
        <f>E168+E170-(C179-E179)</f>
        <v>0</v>
      </c>
      <c r="H179" s="142"/>
    </row>
    <row r="180" spans="1:9" ht="16.5" customHeight="1">
      <c r="A180" s="63">
        <v>35</v>
      </c>
      <c r="B180" s="141" t="s">
        <v>77</v>
      </c>
      <c r="C180" s="144"/>
      <c r="D180" s="390">
        <f>(G131+G159)*D23/4</f>
        <v>0</v>
      </c>
      <c r="E180" s="434"/>
      <c r="F180" s="435"/>
      <c r="G180" s="434"/>
      <c r="H180" s="145">
        <f>E169+E171-D180</f>
        <v>0</v>
      </c>
    </row>
    <row r="181" spans="1:9">
      <c r="D181" s="354">
        <f>C179+D180-E179</f>
        <v>0</v>
      </c>
      <c r="E181" s="355">
        <f>0.7*D181</f>
        <v>0</v>
      </c>
    </row>
    <row r="182" spans="1:9">
      <c r="A182" s="29" t="s">
        <v>213</v>
      </c>
      <c r="B182" s="29" t="s">
        <v>247</v>
      </c>
    </row>
    <row r="183" spans="1:9" ht="8.4499999999999993" customHeight="1"/>
    <row r="184" spans="1:9" ht="25.5" customHeight="1">
      <c r="B184" s="438" t="s">
        <v>219</v>
      </c>
      <c r="C184" s="439"/>
      <c r="D184" s="418" t="s">
        <v>131</v>
      </c>
      <c r="E184" s="418"/>
      <c r="F184" s="418" t="s">
        <v>132</v>
      </c>
      <c r="G184" s="418"/>
      <c r="H184" s="271" t="s">
        <v>340</v>
      </c>
      <c r="I184" s="304"/>
    </row>
    <row r="185" spans="1:9">
      <c r="B185" s="141" t="s">
        <v>410</v>
      </c>
      <c r="C185" s="146"/>
      <c r="D185" s="419">
        <f>G179</f>
        <v>0</v>
      </c>
      <c r="E185" s="420"/>
      <c r="F185" s="419">
        <f>H180</f>
        <v>0</v>
      </c>
      <c r="G185" s="420"/>
      <c r="H185" s="371"/>
    </row>
    <row r="186" spans="1:9" s="147" customFormat="1" ht="17.100000000000001" customHeight="1">
      <c r="B186" s="148" t="s">
        <v>209</v>
      </c>
      <c r="C186" s="149"/>
      <c r="D186" s="437"/>
      <c r="E186" s="437"/>
      <c r="F186" s="437"/>
      <c r="G186" s="437"/>
      <c r="H186" s="372"/>
    </row>
    <row r="187" spans="1:9" ht="12.75" customHeight="1">
      <c r="B187" s="376"/>
      <c r="C187" s="377"/>
      <c r="D187" s="426"/>
      <c r="E187" s="427"/>
      <c r="F187" s="426"/>
      <c r="G187" s="427"/>
      <c r="H187" s="412"/>
    </row>
    <row r="188" spans="1:9" ht="12.75" customHeight="1">
      <c r="B188" s="376"/>
      <c r="C188" s="377"/>
      <c r="D188" s="426"/>
      <c r="E188" s="427"/>
      <c r="F188" s="426"/>
      <c r="G188" s="427"/>
      <c r="H188" s="412"/>
    </row>
    <row r="189" spans="1:9" ht="12.75" customHeight="1">
      <c r="B189" s="376"/>
      <c r="C189" s="377"/>
      <c r="D189" s="426"/>
      <c r="E189" s="427"/>
      <c r="F189" s="426"/>
      <c r="G189" s="427"/>
      <c r="H189" s="412"/>
    </row>
    <row r="190" spans="1:9" ht="12.75" customHeight="1">
      <c r="B190" s="376"/>
      <c r="C190" s="377"/>
      <c r="D190" s="426"/>
      <c r="E190" s="427"/>
      <c r="F190" s="426"/>
      <c r="G190" s="427"/>
      <c r="H190" s="412"/>
    </row>
    <row r="191" spans="1:9" ht="12.75" customHeight="1">
      <c r="B191" s="376"/>
      <c r="C191" s="377"/>
      <c r="D191" s="426"/>
      <c r="E191" s="427"/>
      <c r="F191" s="426"/>
      <c r="G191" s="427"/>
      <c r="H191" s="412"/>
    </row>
    <row r="192" spans="1:9" ht="12.75" customHeight="1">
      <c r="B192" s="376"/>
      <c r="C192" s="377"/>
      <c r="D192" s="426"/>
      <c r="E192" s="427"/>
      <c r="F192" s="426"/>
      <c r="G192" s="427"/>
      <c r="H192" s="412"/>
    </row>
    <row r="193" spans="2:8" ht="12.75" customHeight="1">
      <c r="B193" s="376"/>
      <c r="C193" s="377"/>
      <c r="D193" s="426"/>
      <c r="E193" s="427"/>
      <c r="F193" s="426"/>
      <c r="G193" s="427"/>
      <c r="H193" s="412"/>
    </row>
    <row r="194" spans="2:8" ht="12.75" customHeight="1">
      <c r="B194" s="376"/>
      <c r="C194" s="377"/>
      <c r="D194" s="426"/>
      <c r="E194" s="427"/>
      <c r="F194" s="385"/>
      <c r="G194" s="386"/>
      <c r="H194" s="412"/>
    </row>
    <row r="195" spans="2:8" ht="12.75" customHeight="1">
      <c r="B195" s="376"/>
      <c r="C195" s="377"/>
      <c r="D195" s="426"/>
      <c r="E195" s="427"/>
      <c r="F195" s="426"/>
      <c r="G195" s="427"/>
      <c r="H195" s="412"/>
    </row>
    <row r="196" spans="2:8" ht="12.75" customHeight="1">
      <c r="B196" s="376"/>
      <c r="C196" s="377"/>
      <c r="D196" s="426"/>
      <c r="E196" s="427"/>
      <c r="F196" s="426"/>
      <c r="G196" s="427"/>
      <c r="H196" s="412"/>
    </row>
    <row r="197" spans="2:8" ht="12.75" customHeight="1">
      <c r="B197" s="376"/>
      <c r="C197" s="377"/>
      <c r="D197" s="426"/>
      <c r="E197" s="427"/>
      <c r="F197" s="426"/>
      <c r="G197" s="427"/>
      <c r="H197" s="412"/>
    </row>
    <row r="198" spans="2:8" ht="12.75" customHeight="1">
      <c r="B198" s="376"/>
      <c r="C198" s="377"/>
      <c r="D198" s="426"/>
      <c r="E198" s="427"/>
      <c r="F198" s="426"/>
      <c r="G198" s="427"/>
      <c r="H198" s="412"/>
    </row>
    <row r="199" spans="2:8">
      <c r="B199" s="502" t="s">
        <v>211</v>
      </c>
      <c r="C199" s="503"/>
      <c r="D199" s="504">
        <f>SUM(D187:D198)</f>
        <v>0</v>
      </c>
      <c r="E199" s="505"/>
      <c r="F199" s="498">
        <f>SUM(F187:G198)</f>
        <v>0</v>
      </c>
      <c r="G199" s="499"/>
      <c r="H199" s="378"/>
    </row>
    <row r="200" spans="2:8" ht="17.100000000000001" customHeight="1">
      <c r="B200" s="464" t="s">
        <v>210</v>
      </c>
      <c r="C200" s="465"/>
      <c r="D200" s="500"/>
      <c r="E200" s="500"/>
      <c r="F200" s="500"/>
      <c r="G200" s="500"/>
      <c r="H200" s="378"/>
    </row>
    <row r="201" spans="2:8" ht="12.75" customHeight="1">
      <c r="B201" s="376"/>
      <c r="C201" s="377"/>
      <c r="D201" s="443"/>
      <c r="E201" s="444"/>
      <c r="F201" s="443"/>
      <c r="G201" s="444"/>
      <c r="H201" s="412"/>
    </row>
    <row r="202" spans="2:8" ht="12.75" customHeight="1">
      <c r="B202" s="376"/>
      <c r="C202" s="377"/>
      <c r="D202" s="443"/>
      <c r="E202" s="444"/>
      <c r="F202" s="443"/>
      <c r="G202" s="444"/>
      <c r="H202" s="412"/>
    </row>
    <row r="203" spans="2:8" ht="12.75" customHeight="1">
      <c r="B203" s="376"/>
      <c r="C203" s="377"/>
      <c r="D203" s="443"/>
      <c r="E203" s="444"/>
      <c r="F203" s="443"/>
      <c r="G203" s="444"/>
      <c r="H203" s="412"/>
    </row>
    <row r="204" spans="2:8" ht="12.75" customHeight="1">
      <c r="B204" s="376"/>
      <c r="C204" s="377"/>
      <c r="D204" s="443"/>
      <c r="E204" s="444"/>
      <c r="F204" s="443"/>
      <c r="G204" s="444"/>
      <c r="H204" s="412"/>
    </row>
    <row r="205" spans="2:8" ht="12.75" customHeight="1">
      <c r="B205" s="376"/>
      <c r="C205" s="377"/>
      <c r="D205" s="443"/>
      <c r="E205" s="444"/>
      <c r="F205" s="443"/>
      <c r="G205" s="444"/>
      <c r="H205" s="412"/>
    </row>
    <row r="206" spans="2:8" ht="12.75" customHeight="1">
      <c r="B206" s="376"/>
      <c r="C206" s="377"/>
      <c r="D206" s="443"/>
      <c r="E206" s="444"/>
      <c r="F206" s="443"/>
      <c r="G206" s="444"/>
      <c r="H206" s="412"/>
    </row>
    <row r="207" spans="2:8">
      <c r="B207" s="502" t="s">
        <v>212</v>
      </c>
      <c r="C207" s="503"/>
      <c r="D207" s="504">
        <f>SUM(D201:E206)</f>
        <v>0</v>
      </c>
      <c r="E207" s="505"/>
      <c r="F207" s="504">
        <f>SUM(F201:G206)</f>
        <v>0</v>
      </c>
      <c r="G207" s="505"/>
      <c r="H207" s="371"/>
    </row>
    <row r="208" spans="2:8">
      <c r="B208" s="502" t="s">
        <v>215</v>
      </c>
      <c r="C208" s="503"/>
      <c r="D208" s="504">
        <f>D207*$F$140</f>
        <v>0</v>
      </c>
      <c r="E208" s="505"/>
      <c r="F208" s="504">
        <f>F207*$F$139</f>
        <v>0</v>
      </c>
      <c r="G208" s="505"/>
      <c r="H208" s="371"/>
    </row>
    <row r="209" spans="1:8">
      <c r="B209" s="460" t="s">
        <v>5</v>
      </c>
      <c r="C209" s="461"/>
      <c r="D209" s="462">
        <f>D185+D199+D208</f>
        <v>0</v>
      </c>
      <c r="E209" s="463"/>
      <c r="F209" s="462">
        <f>F185+F199+F208</f>
        <v>0</v>
      </c>
      <c r="G209" s="463"/>
      <c r="H209" s="371"/>
    </row>
    <row r="210" spans="1:8" ht="12" customHeight="1">
      <c r="D210" s="150"/>
      <c r="E210" s="151"/>
      <c r="F210" s="150"/>
      <c r="G210" s="151"/>
    </row>
    <row r="211" spans="1:8" ht="11.25" customHeight="1">
      <c r="B211" s="451" t="s">
        <v>220</v>
      </c>
      <c r="C211" s="57" t="s">
        <v>2</v>
      </c>
      <c r="D211" s="57" t="s">
        <v>4</v>
      </c>
      <c r="E211" s="57" t="s">
        <v>6</v>
      </c>
      <c r="F211" s="57" t="s">
        <v>15</v>
      </c>
      <c r="G211" s="57" t="s">
        <v>16</v>
      </c>
    </row>
    <row r="212" spans="1:8">
      <c r="B212" s="452"/>
      <c r="C212" s="507" t="s">
        <v>48</v>
      </c>
      <c r="D212" s="509" t="s">
        <v>29</v>
      </c>
      <c r="E212" s="509" t="s">
        <v>47</v>
      </c>
      <c r="F212" s="509" t="s">
        <v>29</v>
      </c>
      <c r="G212" s="509" t="s">
        <v>47</v>
      </c>
    </row>
    <row r="213" spans="1:8" ht="21" customHeight="1">
      <c r="B213" s="506"/>
      <c r="C213" s="508"/>
      <c r="D213" s="510"/>
      <c r="E213" s="510"/>
      <c r="F213" s="510"/>
      <c r="G213" s="510"/>
    </row>
    <row r="214" spans="1:8">
      <c r="B214" s="152" t="s">
        <v>30</v>
      </c>
      <c r="C214" s="167">
        <v>0.03</v>
      </c>
      <c r="D214" s="102">
        <f>D209*$C$214</f>
        <v>0</v>
      </c>
      <c r="E214" s="102">
        <f>D209*$C$214*$D$17</f>
        <v>0</v>
      </c>
      <c r="F214" s="102">
        <f>IF(F209&gt;0,F209*$C$214, 0)</f>
        <v>0</v>
      </c>
      <c r="G214" s="102">
        <f>IF(F209&gt;0,F209*$C$214*$D$17,0)</f>
        <v>0</v>
      </c>
    </row>
    <row r="215" spans="1:8">
      <c r="B215" s="152" t="s">
        <v>244</v>
      </c>
      <c r="C215" s="153">
        <v>0.04</v>
      </c>
      <c r="D215" s="102">
        <f>D209*$C$215</f>
        <v>0</v>
      </c>
      <c r="E215" s="102">
        <f>D209*$C$215*$D$17</f>
        <v>0</v>
      </c>
      <c r="F215" s="102">
        <f>IF(F209&gt;0,F209*$C$215,0)</f>
        <v>0</v>
      </c>
      <c r="G215" s="102">
        <f>IF(F209&gt;0, F209*$C$215*$D$17,0)</f>
        <v>0</v>
      </c>
    </row>
    <row r="216" spans="1:8">
      <c r="A216" s="63">
        <v>36</v>
      </c>
      <c r="B216" s="154" t="s">
        <v>5</v>
      </c>
      <c r="C216" s="154"/>
      <c r="D216" s="105">
        <f>SUM(D214:D215)</f>
        <v>0</v>
      </c>
      <c r="E216" s="105">
        <f>SUM(E214:E215)</f>
        <v>0</v>
      </c>
      <c r="F216" s="105">
        <f>SUM(F214:F215)</f>
        <v>0</v>
      </c>
      <c r="G216" s="105">
        <f>SUM(G214:G215)</f>
        <v>0</v>
      </c>
    </row>
    <row r="217" spans="1:8" ht="8.25" customHeight="1"/>
    <row r="218" spans="1:8" ht="16.5" customHeight="1">
      <c r="B218" s="374" t="s">
        <v>245</v>
      </c>
      <c r="F218" s="501" t="str">
        <f>IF(F209&lt;0, "TAXE DE RACCORDEMENT EN VIGUEUR TROP ELEVEE", "")</f>
        <v/>
      </c>
      <c r="G218" s="501"/>
    </row>
  </sheetData>
  <sheetProtection password="C71F" sheet="1" objects="1" scenarios="1"/>
  <mergeCells count="113">
    <mergeCell ref="F218:G218"/>
    <mergeCell ref="D198:E198"/>
    <mergeCell ref="F198:G198"/>
    <mergeCell ref="B199:C199"/>
    <mergeCell ref="D199:E199"/>
    <mergeCell ref="B211:B213"/>
    <mergeCell ref="D205:E205"/>
    <mergeCell ref="F205:G205"/>
    <mergeCell ref="D203:E203"/>
    <mergeCell ref="F203:G203"/>
    <mergeCell ref="B207:C207"/>
    <mergeCell ref="D207:E207"/>
    <mergeCell ref="F207:G207"/>
    <mergeCell ref="B208:C208"/>
    <mergeCell ref="D208:E208"/>
    <mergeCell ref="F208:G208"/>
    <mergeCell ref="C212:C213"/>
    <mergeCell ref="D212:D213"/>
    <mergeCell ref="E212:E213"/>
    <mergeCell ref="F212:F213"/>
    <mergeCell ref="G212:G213"/>
    <mergeCell ref="D206:E206"/>
    <mergeCell ref="F206:G206"/>
    <mergeCell ref="D201:E201"/>
    <mergeCell ref="F201:G201"/>
    <mergeCell ref="D202:E202"/>
    <mergeCell ref="F202:G202"/>
    <mergeCell ref="D204:E204"/>
    <mergeCell ref="F199:G199"/>
    <mergeCell ref="D200:E200"/>
    <mergeCell ref="F200:G200"/>
    <mergeCell ref="G175:H175"/>
    <mergeCell ref="D190:E190"/>
    <mergeCell ref="D189:E189"/>
    <mergeCell ref="F189:G189"/>
    <mergeCell ref="D195:E195"/>
    <mergeCell ref="F195:G195"/>
    <mergeCell ref="D191:E191"/>
    <mergeCell ref="F191:G191"/>
    <mergeCell ref="D192:E192"/>
    <mergeCell ref="D193:E193"/>
    <mergeCell ref="D194:E194"/>
    <mergeCell ref="F192:G192"/>
    <mergeCell ref="F193:G193"/>
    <mergeCell ref="B209:C209"/>
    <mergeCell ref="D209:E209"/>
    <mergeCell ref="F209:G209"/>
    <mergeCell ref="B200:C200"/>
    <mergeCell ref="B175:B177"/>
    <mergeCell ref="A1:H1"/>
    <mergeCell ref="A2:H2"/>
    <mergeCell ref="C3:F3"/>
    <mergeCell ref="B78:B79"/>
    <mergeCell ref="A78:A79"/>
    <mergeCell ref="B114:B115"/>
    <mergeCell ref="B103:F103"/>
    <mergeCell ref="G7:H7"/>
    <mergeCell ref="D73:F73"/>
    <mergeCell ref="D60:F60"/>
    <mergeCell ref="G103:H103"/>
    <mergeCell ref="G8:H8"/>
    <mergeCell ref="B104:G105"/>
    <mergeCell ref="G35:G58"/>
    <mergeCell ref="A9:A12"/>
    <mergeCell ref="G17:H17"/>
    <mergeCell ref="B67:B68"/>
    <mergeCell ref="B33:B34"/>
    <mergeCell ref="F19:H21"/>
    <mergeCell ref="F22:G23"/>
    <mergeCell ref="H22:H23"/>
    <mergeCell ref="F190:G190"/>
    <mergeCell ref="D196:E196"/>
    <mergeCell ref="F196:G196"/>
    <mergeCell ref="F204:G204"/>
    <mergeCell ref="D197:E197"/>
    <mergeCell ref="F197:G197"/>
    <mergeCell ref="B125:B127"/>
    <mergeCell ref="C153:C154"/>
    <mergeCell ref="D153:F153"/>
    <mergeCell ref="G153:G154"/>
    <mergeCell ref="E175:F175"/>
    <mergeCell ref="B169:C169"/>
    <mergeCell ref="C125:C126"/>
    <mergeCell ref="B142:B143"/>
    <mergeCell ref="B139:E139"/>
    <mergeCell ref="F152:G152"/>
    <mergeCell ref="D132:F132"/>
    <mergeCell ref="D160:F160"/>
    <mergeCell ref="B140:E140"/>
    <mergeCell ref="G125:G126"/>
    <mergeCell ref="D125:F125"/>
    <mergeCell ref="B168:C168"/>
    <mergeCell ref="B153:B156"/>
    <mergeCell ref="D184:E184"/>
    <mergeCell ref="F184:G184"/>
    <mergeCell ref="F185:G185"/>
    <mergeCell ref="H117:H118"/>
    <mergeCell ref="H125:H126"/>
    <mergeCell ref="H129:H132"/>
    <mergeCell ref="H157:H160"/>
    <mergeCell ref="D188:E188"/>
    <mergeCell ref="F188:G188"/>
    <mergeCell ref="C175:D175"/>
    <mergeCell ref="B166:C167"/>
    <mergeCell ref="E180:G180"/>
    <mergeCell ref="B170:C170"/>
    <mergeCell ref="D186:E186"/>
    <mergeCell ref="F186:G186"/>
    <mergeCell ref="D187:E187"/>
    <mergeCell ref="F187:G187"/>
    <mergeCell ref="B171:C171"/>
    <mergeCell ref="D185:E185"/>
    <mergeCell ref="B184:C184"/>
  </mergeCells>
  <conditionalFormatting sqref="F209:G209 F218">
    <cfRule type="containsText" dxfId="8" priority="4" operator="containsText" text="TAXE">
      <formula>NOT(ISERROR(SEARCH("TAXE",F209)))</formula>
    </cfRule>
  </conditionalFormatting>
  <conditionalFormatting sqref="G24:H25 F25 F19">
    <cfRule type="containsText" dxfId="7" priority="2" operator="containsText" text="Adapter">
      <formula>NOT(ISERROR(SEARCH("Adapter",F19)))</formula>
    </cfRule>
  </conditionalFormatting>
  <conditionalFormatting sqref="G17:H17">
    <cfRule type="containsText" dxfId="6" priority="1" operator="containsText" text="E">
      <formula>NOT(ISERROR(SEARCH("E",G17)))</formula>
    </cfRule>
  </conditionalFormatting>
  <dataValidations count="1">
    <dataValidation type="list" showInputMessage="1" showErrorMessage="1" sqref="D21 D13:D15">
      <formula1>"oui, non,"</formula1>
    </dataValidation>
  </dataValidations>
  <pageMargins left="0.7" right="0.7" top="0.75" bottom="0.75" header="0.3" footer="0.3"/>
  <pageSetup paperSize="9" scale="86" fitToHeight="0" orientation="portrait" r:id="rId1"/>
  <headerFooter>
    <oddHeader>&amp;L&amp;"Arial Narrow,Gras"&amp;10Règlement relatif à l'évacuation 
et l'épuration des eaux&amp;C&amp;"Arial Narrow,Gras"&amp;16Calcul des taxes&amp;R&amp;"Arial Narrow,Gras"&amp;10Formulaire type</oddHeader>
    <oddFooter>&amp;L&amp;"Arial Narrow,Normal"&amp;8Version 01&amp;11 &amp;10/ Imprimé le &amp;D&amp;R&amp;"Arial Narrow,Normal"&amp;10Page &amp;P/&amp;N</oddFooter>
  </headerFooter>
  <rowBreaks count="3" manualBreakCount="3">
    <brk id="60" max="16383" man="1"/>
    <brk id="106" max="16383" man="1"/>
    <brk id="160" max="16383" man="1"/>
  </rowBreaks>
  <ignoredErrors>
    <ignoredError sqref="E179 D180 C179" unlockedFormula="1"/>
  </ignoredErrors>
  <drawing r:id="rId2"/>
</worksheet>
</file>

<file path=xl/worksheets/sheet2.xml><?xml version="1.0" encoding="utf-8"?>
<worksheet xmlns="http://schemas.openxmlformats.org/spreadsheetml/2006/main" xmlns:r="http://schemas.openxmlformats.org/officeDocument/2006/relationships">
  <dimension ref="A1:F56"/>
  <sheetViews>
    <sheetView view="pageLayout" zoomScale="130" zoomScaleNormal="130" zoomScalePageLayoutView="130" workbookViewId="0">
      <selection activeCell="C51" sqref="C51"/>
    </sheetView>
  </sheetViews>
  <sheetFormatPr baseColWidth="10" defaultRowHeight="16.5"/>
  <cols>
    <col min="1" max="1" width="7.28515625" style="1" customWidth="1"/>
    <col min="2" max="2" width="30" style="1" customWidth="1"/>
    <col min="3" max="3" width="13.28515625" style="13" customWidth="1"/>
    <col min="4" max="5" width="11.42578125" style="1"/>
    <col min="6" max="6" width="14" style="1" customWidth="1"/>
    <col min="7" max="16384" width="11.42578125" style="1"/>
  </cols>
  <sheetData>
    <row r="1" spans="1:6" s="11" customFormat="1" ht="22.35" customHeight="1">
      <c r="A1" s="519" t="s">
        <v>92</v>
      </c>
      <c r="B1" s="519"/>
      <c r="C1" s="519"/>
      <c r="D1" s="519"/>
      <c r="E1" s="519"/>
      <c r="F1" s="519"/>
    </row>
    <row r="2" spans="1:6">
      <c r="A2" s="13"/>
      <c r="B2" s="13"/>
      <c r="D2" s="13"/>
      <c r="E2" s="13"/>
      <c r="F2" s="13"/>
    </row>
    <row r="3" spans="1:6" ht="20.25">
      <c r="A3" s="520">
        <f>'A. Saisie des données'!C3</f>
        <v>0</v>
      </c>
      <c r="B3" s="520"/>
    </row>
    <row r="4" spans="1:6" ht="19.5" customHeight="1">
      <c r="A4" s="2"/>
    </row>
    <row r="5" spans="1:6" ht="16.350000000000001" customHeight="1">
      <c r="A5" s="10" t="s">
        <v>190</v>
      </c>
      <c r="C5" s="20" t="s">
        <v>284</v>
      </c>
    </row>
    <row r="6" spans="1:6" ht="5.85" customHeight="1"/>
    <row r="7" spans="1:6" ht="16.350000000000001" customHeight="1">
      <c r="A7" s="521" t="s">
        <v>0</v>
      </c>
      <c r="B7" s="521"/>
      <c r="C7" s="22" t="s">
        <v>35</v>
      </c>
      <c r="D7" s="22" t="s">
        <v>1</v>
      </c>
      <c r="E7" s="22" t="s">
        <v>36</v>
      </c>
    </row>
    <row r="8" spans="1:6" ht="15.75" customHeight="1">
      <c r="A8" s="247" t="s">
        <v>262</v>
      </c>
      <c r="B8" s="23" t="s">
        <v>187</v>
      </c>
      <c r="C8" s="247" t="s">
        <v>402</v>
      </c>
      <c r="D8" s="3" t="s">
        <v>39</v>
      </c>
      <c r="E8" s="19">
        <f>'A. Saisie des données'!D22</f>
        <v>0</v>
      </c>
    </row>
    <row r="9" spans="1:6" ht="16.350000000000001" customHeight="1">
      <c r="A9" s="247" t="s">
        <v>263</v>
      </c>
      <c r="B9" s="23" t="s">
        <v>52</v>
      </c>
      <c r="C9" s="247" t="s">
        <v>403</v>
      </c>
      <c r="D9" s="3"/>
      <c r="E9" s="8">
        <f>'A. Saisie des données'!$E$13*'A. Saisie des données'!$E$14*'A. Saisie des données'!$E$15</f>
        <v>1</v>
      </c>
    </row>
    <row r="10" spans="1:6" ht="16.350000000000001" customHeight="1">
      <c r="A10" s="522" t="s">
        <v>38</v>
      </c>
      <c r="B10" s="522"/>
      <c r="C10" s="247" t="s">
        <v>264</v>
      </c>
      <c r="D10" s="3" t="s">
        <v>61</v>
      </c>
      <c r="E10" s="5">
        <f>E8/E9</f>
        <v>0</v>
      </c>
    </row>
    <row r="11" spans="1:6" ht="16.350000000000001" customHeight="1">
      <c r="A11" s="516" t="s">
        <v>40</v>
      </c>
      <c r="B11" s="516"/>
      <c r="C11" s="516"/>
      <c r="D11" s="6" t="s">
        <v>221</v>
      </c>
      <c r="E11" s="388">
        <f>MROUND(E10, 0.5)</f>
        <v>0</v>
      </c>
    </row>
    <row r="12" spans="1:6" ht="15.75" customHeight="1"/>
    <row r="13" spans="1:6" ht="16.350000000000001" customHeight="1">
      <c r="A13" s="10" t="s">
        <v>190</v>
      </c>
      <c r="C13" s="20" t="s">
        <v>191</v>
      </c>
    </row>
    <row r="14" spans="1:6" ht="5.85" customHeight="1"/>
    <row r="15" spans="1:6" ht="16.350000000000001" customHeight="1">
      <c r="A15" s="521" t="s">
        <v>0</v>
      </c>
      <c r="B15" s="521"/>
      <c r="C15" s="22" t="s">
        <v>35</v>
      </c>
      <c r="D15" s="22" t="s">
        <v>1</v>
      </c>
      <c r="E15" s="22" t="s">
        <v>36</v>
      </c>
    </row>
    <row r="16" spans="1:6" ht="16.350000000000001" customHeight="1">
      <c r="A16" s="247" t="s">
        <v>265</v>
      </c>
      <c r="B16" s="23" t="s">
        <v>138</v>
      </c>
      <c r="C16" s="247" t="s">
        <v>387</v>
      </c>
      <c r="D16" s="3" t="s">
        <v>3</v>
      </c>
      <c r="E16" s="4">
        <f>'A. Saisie des données'!E169+'A. Saisie des données'!E171</f>
        <v>0</v>
      </c>
    </row>
    <row r="17" spans="1:6" ht="16.350000000000001" customHeight="1">
      <c r="A17" s="247" t="s">
        <v>266</v>
      </c>
      <c r="B17" s="23" t="s">
        <v>195</v>
      </c>
      <c r="C17" s="247" t="s">
        <v>388</v>
      </c>
      <c r="D17" s="3" t="s">
        <v>129</v>
      </c>
      <c r="E17" s="4">
        <f>'A. Saisie des données'!G131+'A. Saisie des données'!G159</f>
        <v>0</v>
      </c>
    </row>
    <row r="18" spans="1:6" ht="16.350000000000001" customHeight="1">
      <c r="A18" s="522" t="s">
        <v>38</v>
      </c>
      <c r="B18" s="522"/>
      <c r="C18" s="247" t="s">
        <v>267</v>
      </c>
      <c r="D18" s="3" t="s">
        <v>130</v>
      </c>
      <c r="E18" s="16" t="e">
        <f>E16/E17</f>
        <v>#DIV/0!</v>
      </c>
    </row>
    <row r="19" spans="1:6" ht="16.350000000000001" customHeight="1">
      <c r="A19" s="516" t="s">
        <v>40</v>
      </c>
      <c r="B19" s="516"/>
      <c r="C19" s="516"/>
      <c r="D19" s="6" t="s">
        <v>130</v>
      </c>
      <c r="E19" s="389" t="e">
        <f>IF('A. Saisie des données'!D23=0,MROUND(E18,10),'A. Saisie des données'!D23/4)</f>
        <v>#DIV/0!</v>
      </c>
      <c r="F19" s="512"/>
    </row>
    <row r="20" spans="1:6" ht="15.75" customHeight="1">
      <c r="F20" s="512"/>
    </row>
    <row r="21" spans="1:6" ht="16.350000000000001" customHeight="1">
      <c r="A21" s="12" t="s">
        <v>49</v>
      </c>
      <c r="C21" s="20" t="s">
        <v>285</v>
      </c>
    </row>
    <row r="22" spans="1:6" ht="5.25" customHeight="1"/>
    <row r="23" spans="1:6" ht="16.350000000000001" customHeight="1">
      <c r="A23" s="513" t="s">
        <v>0</v>
      </c>
      <c r="B23" s="514"/>
      <c r="C23" s="22" t="s">
        <v>35</v>
      </c>
      <c r="D23" s="22" t="s">
        <v>1</v>
      </c>
      <c r="E23" s="7" t="s">
        <v>36</v>
      </c>
    </row>
    <row r="24" spans="1:6" ht="32.25" customHeight="1">
      <c r="A24" s="247" t="s">
        <v>268</v>
      </c>
      <c r="B24" s="394" t="s">
        <v>378</v>
      </c>
      <c r="C24" s="247" t="s">
        <v>389</v>
      </c>
      <c r="D24" s="3" t="s">
        <v>3</v>
      </c>
      <c r="E24" s="4">
        <f>'A. Saisie des données'!G117+'A. Saisie des données'!G118</f>
        <v>0</v>
      </c>
    </row>
    <row r="25" spans="1:6" ht="30.75" customHeight="1">
      <c r="A25" s="247" t="s">
        <v>269</v>
      </c>
      <c r="B25" s="394" t="s">
        <v>379</v>
      </c>
      <c r="C25" s="247" t="s">
        <v>390</v>
      </c>
      <c r="D25" s="3" t="s">
        <v>3</v>
      </c>
      <c r="E25" s="4">
        <f>'A. Saisie des données'!G145+'A. Saisie des données'!G146</f>
        <v>0</v>
      </c>
    </row>
    <row r="26" spans="1:6" ht="15.75" customHeight="1">
      <c r="A26" s="247" t="s">
        <v>270</v>
      </c>
      <c r="B26" s="23" t="s">
        <v>192</v>
      </c>
      <c r="C26" s="247" t="s">
        <v>391</v>
      </c>
      <c r="D26" s="3" t="s">
        <v>3</v>
      </c>
      <c r="E26" s="4">
        <f>'A. Saisie des données'!E216</f>
        <v>0</v>
      </c>
    </row>
    <row r="27" spans="1:6" ht="15.75" customHeight="1">
      <c r="A27" s="247" t="s">
        <v>271</v>
      </c>
      <c r="B27" s="23" t="s">
        <v>41</v>
      </c>
      <c r="C27" s="247" t="s">
        <v>392</v>
      </c>
      <c r="D27" s="3" t="s">
        <v>37</v>
      </c>
      <c r="E27" s="4">
        <f>'A. Saisie des données'!G103</f>
        <v>0</v>
      </c>
    </row>
    <row r="28" spans="1:6" ht="16.350000000000001" customHeight="1">
      <c r="A28" s="247" t="s">
        <v>272</v>
      </c>
      <c r="B28" s="23" t="s">
        <v>52</v>
      </c>
      <c r="C28" s="247" t="s">
        <v>403</v>
      </c>
      <c r="D28" s="3"/>
      <c r="E28" s="8">
        <f>'A. Saisie des données'!E13*'A. Saisie des données'!E14*'A. Saisie des données'!E15</f>
        <v>1</v>
      </c>
    </row>
    <row r="29" spans="1:6" ht="16.350000000000001" customHeight="1">
      <c r="A29" s="515" t="s">
        <v>42</v>
      </c>
      <c r="B29" s="515"/>
      <c r="C29" s="247" t="s">
        <v>277</v>
      </c>
      <c r="D29" s="3" t="s">
        <v>61</v>
      </c>
      <c r="E29" s="5" t="e">
        <f>(E24+E25+E26)/(E28*E27)</f>
        <v>#DIV/0!</v>
      </c>
    </row>
    <row r="30" spans="1:6" ht="16.350000000000001" customHeight="1">
      <c r="A30" s="516" t="s">
        <v>43</v>
      </c>
      <c r="B30" s="516"/>
      <c r="C30" s="516"/>
      <c r="D30" s="3" t="s">
        <v>61</v>
      </c>
      <c r="E30" s="388" t="e">
        <f>MROUND((ROUNDUP(E29, 2)), 0.05)</f>
        <v>#DIV/0!</v>
      </c>
    </row>
    <row r="31" spans="1:6" ht="15.75" customHeight="1">
      <c r="A31" s="17"/>
      <c r="B31" s="17"/>
      <c r="C31" s="17"/>
      <c r="D31" s="9"/>
      <c r="E31" s="21"/>
    </row>
    <row r="32" spans="1:6" ht="16.350000000000001" customHeight="1">
      <c r="A32" s="12" t="s">
        <v>49</v>
      </c>
      <c r="C32" s="20" t="s">
        <v>193</v>
      </c>
    </row>
    <row r="33" spans="1:6" ht="5.25" customHeight="1"/>
    <row r="34" spans="1:6" ht="16.350000000000001" customHeight="1">
      <c r="A34" s="513" t="s">
        <v>0</v>
      </c>
      <c r="B34" s="514"/>
      <c r="C34" s="22" t="s">
        <v>35</v>
      </c>
      <c r="D34" s="22" t="s">
        <v>1</v>
      </c>
      <c r="E34" s="7" t="s">
        <v>36</v>
      </c>
    </row>
    <row r="35" spans="1:6" ht="32.25" customHeight="1">
      <c r="A35" s="247" t="s">
        <v>273</v>
      </c>
      <c r="B35" s="394" t="s">
        <v>378</v>
      </c>
      <c r="C35" s="247" t="s">
        <v>393</v>
      </c>
      <c r="D35" s="3" t="s">
        <v>3</v>
      </c>
      <c r="E35" s="4">
        <f>'A. Saisie des données'!G119</f>
        <v>0</v>
      </c>
    </row>
    <row r="36" spans="1:6" ht="32.25" customHeight="1">
      <c r="A36" s="247" t="s">
        <v>274</v>
      </c>
      <c r="B36" s="394" t="s">
        <v>379</v>
      </c>
      <c r="C36" s="247" t="s">
        <v>394</v>
      </c>
      <c r="D36" s="3" t="s">
        <v>3</v>
      </c>
      <c r="E36" s="4">
        <f>'A. Saisie des données'!G147</f>
        <v>0</v>
      </c>
    </row>
    <row r="37" spans="1:6" ht="16.350000000000001" customHeight="1">
      <c r="A37" s="247" t="s">
        <v>275</v>
      </c>
      <c r="B37" s="23" t="s">
        <v>192</v>
      </c>
      <c r="C37" s="247" t="s">
        <v>395</v>
      </c>
      <c r="D37" s="3" t="s">
        <v>3</v>
      </c>
      <c r="E37" s="4">
        <f>'A. Saisie des données'!G216</f>
        <v>0</v>
      </c>
      <c r="F37" s="511"/>
    </row>
    <row r="38" spans="1:6" ht="16.350000000000001" customHeight="1">
      <c r="A38" s="247" t="s">
        <v>276</v>
      </c>
      <c r="B38" s="23" t="s">
        <v>194</v>
      </c>
      <c r="C38" s="247" t="s">
        <v>396</v>
      </c>
      <c r="D38" s="3" t="s">
        <v>129</v>
      </c>
      <c r="E38" s="4">
        <f>'A. Saisie des données'!C131+'A. Saisie des données'!C159</f>
        <v>0</v>
      </c>
      <c r="F38" s="511"/>
    </row>
    <row r="39" spans="1:6" ht="16.350000000000001" customHeight="1">
      <c r="A39" s="515" t="s">
        <v>42</v>
      </c>
      <c r="B39" s="515"/>
      <c r="C39" s="247" t="s">
        <v>404</v>
      </c>
      <c r="D39" s="3" t="s">
        <v>130</v>
      </c>
      <c r="E39" s="5" t="e">
        <f>(E35+E36+E37)/E38</f>
        <v>#DIV/0!</v>
      </c>
    </row>
    <row r="40" spans="1:6" ht="16.350000000000001" customHeight="1">
      <c r="A40" s="516" t="s">
        <v>43</v>
      </c>
      <c r="B40" s="516"/>
      <c r="C40" s="516"/>
      <c r="D40" s="6" t="s">
        <v>130</v>
      </c>
      <c r="E40" s="388" t="e">
        <f>MROUND((ROUNDUP(E39, 2)), 0.05)</f>
        <v>#DIV/0!</v>
      </c>
    </row>
    <row r="41" spans="1:6" ht="16.350000000000001" customHeight="1">
      <c r="A41" s="17"/>
      <c r="B41" s="17"/>
      <c r="C41" s="17"/>
      <c r="D41" s="9"/>
      <c r="E41" s="21"/>
    </row>
    <row r="42" spans="1:6" ht="16.350000000000001" customHeight="1">
      <c r="A42" s="17"/>
      <c r="B42" s="17"/>
      <c r="C42" s="17"/>
      <c r="D42" s="9"/>
      <c r="E42" s="21"/>
    </row>
    <row r="43" spans="1:6" ht="16.350000000000001" customHeight="1">
      <c r="A43" s="17"/>
      <c r="B43" s="17"/>
      <c r="C43" s="17"/>
      <c r="D43" s="9"/>
      <c r="E43" s="21"/>
    </row>
    <row r="44" spans="1:6" ht="16.350000000000001" customHeight="1"/>
    <row r="45" spans="1:6" ht="32.25" customHeight="1">
      <c r="A45" s="12" t="s">
        <v>107</v>
      </c>
      <c r="B45" s="12" t="s">
        <v>45</v>
      </c>
    </row>
    <row r="46" spans="1:6" ht="5.85" customHeight="1"/>
    <row r="47" spans="1:6" ht="16.350000000000001" customHeight="1">
      <c r="A47" s="517" t="s">
        <v>0</v>
      </c>
      <c r="B47" s="518"/>
      <c r="C47" s="22" t="s">
        <v>35</v>
      </c>
      <c r="D47" s="22" t="s">
        <v>1</v>
      </c>
      <c r="E47" s="22" t="s">
        <v>36</v>
      </c>
    </row>
    <row r="48" spans="1:6" ht="16.350000000000001" customHeight="1">
      <c r="A48" s="247" t="s">
        <v>278</v>
      </c>
      <c r="B48" s="23" t="s">
        <v>51</v>
      </c>
      <c r="C48" s="247" t="s">
        <v>281</v>
      </c>
      <c r="D48" s="3" t="s">
        <v>3</v>
      </c>
      <c r="E48" s="4">
        <f>'A. Saisie des données'!D60</f>
        <v>0</v>
      </c>
    </row>
    <row r="49" spans="1:6" ht="16.350000000000001" customHeight="1">
      <c r="A49" s="247" t="s">
        <v>279</v>
      </c>
      <c r="B49" s="394" t="s">
        <v>382</v>
      </c>
      <c r="C49" s="247" t="s">
        <v>405</v>
      </c>
      <c r="D49" s="3" t="s">
        <v>3</v>
      </c>
      <c r="E49" s="4" t="e">
        <f>AVERAGE('A. Saisie des données'!D70:F70)</f>
        <v>#DIV/0!</v>
      </c>
    </row>
    <row r="50" spans="1:6" ht="16.350000000000001" customHeight="1">
      <c r="A50" s="247" t="s">
        <v>381</v>
      </c>
      <c r="B50" s="23" t="s">
        <v>50</v>
      </c>
      <c r="C50" s="247" t="s">
        <v>383</v>
      </c>
      <c r="D50" s="3" t="s">
        <v>7</v>
      </c>
      <c r="E50" s="4" t="e">
        <f>'A. Saisie des données'!D73</f>
        <v>#DIV/0!</v>
      </c>
      <c r="F50" s="24"/>
    </row>
    <row r="51" spans="1:6" ht="16.350000000000001" customHeight="1">
      <c r="A51" s="515" t="s">
        <v>146</v>
      </c>
      <c r="B51" s="515"/>
      <c r="C51" s="247" t="s">
        <v>148</v>
      </c>
      <c r="D51" s="3" t="s">
        <v>8</v>
      </c>
      <c r="E51" s="5" t="e">
        <f>(E48-E49)/E50</f>
        <v>#DIV/0!</v>
      </c>
    </row>
    <row r="52" spans="1:6" ht="16.350000000000001" customHeight="1">
      <c r="A52" s="516" t="s">
        <v>147</v>
      </c>
      <c r="B52" s="516"/>
      <c r="C52" s="516"/>
      <c r="D52" s="6" t="s">
        <v>44</v>
      </c>
      <c r="E52" s="388" t="e">
        <f>MROUND((ROUNDUP(E51, 2)), 0.05)</f>
        <v>#DIV/0!</v>
      </c>
    </row>
    <row r="54" spans="1:6">
      <c r="A54" s="248" t="s">
        <v>280</v>
      </c>
      <c r="B54" s="23" t="s">
        <v>283</v>
      </c>
      <c r="C54" s="247" t="s">
        <v>397</v>
      </c>
      <c r="D54" s="3" t="s">
        <v>129</v>
      </c>
      <c r="E54" s="4">
        <f>'A. Saisie des données'!D132+'A. Saisie des données'!D160</f>
        <v>0</v>
      </c>
    </row>
    <row r="55" spans="1:6">
      <c r="A55" s="515" t="s">
        <v>149</v>
      </c>
      <c r="B55" s="515"/>
      <c r="C55" s="247" t="s">
        <v>282</v>
      </c>
      <c r="D55" s="3" t="s">
        <v>130</v>
      </c>
      <c r="E55" s="5" t="e">
        <f>E48/E54</f>
        <v>#DIV/0!</v>
      </c>
    </row>
    <row r="56" spans="1:6">
      <c r="A56" s="516" t="s">
        <v>150</v>
      </c>
      <c r="B56" s="516"/>
      <c r="C56" s="516"/>
      <c r="D56" s="6" t="s">
        <v>130</v>
      </c>
      <c r="E56" s="388" t="e">
        <f>MROUND((ROUNDUP(E55, 2)), 0.05)</f>
        <v>#DIV/0!</v>
      </c>
    </row>
  </sheetData>
  <sheetProtection password="C71F" sheet="1" objects="1" scenarios="1"/>
  <mergeCells count="21">
    <mergeCell ref="A1:F1"/>
    <mergeCell ref="A3:B3"/>
    <mergeCell ref="A15:B15"/>
    <mergeCell ref="A18:B18"/>
    <mergeCell ref="A30:C30"/>
    <mergeCell ref="A7:B7"/>
    <mergeCell ref="A23:B23"/>
    <mergeCell ref="A11:C11"/>
    <mergeCell ref="A10:B10"/>
    <mergeCell ref="A29:B29"/>
    <mergeCell ref="A19:C19"/>
    <mergeCell ref="A55:B55"/>
    <mergeCell ref="A56:C56"/>
    <mergeCell ref="A47:B47"/>
    <mergeCell ref="A51:B51"/>
    <mergeCell ref="A52:C52"/>
    <mergeCell ref="F37:F38"/>
    <mergeCell ref="F19:F20"/>
    <mergeCell ref="A34:B34"/>
    <mergeCell ref="A39:B39"/>
    <mergeCell ref="A40:C40"/>
  </mergeCells>
  <conditionalFormatting sqref="F37:F38">
    <cfRule type="containsText" dxfId="5" priority="5" operator="containsText" text="Adapter">
      <formula>NOT(ISERROR(SEARCH("Adapter",F37)))</formula>
    </cfRule>
    <cfRule type="cellIs" dxfId="4" priority="6" operator="equal">
      <formula>""""""</formula>
    </cfRule>
  </conditionalFormatting>
  <conditionalFormatting sqref="F19:F20">
    <cfRule type="containsText" dxfId="3" priority="3" operator="containsText" text="Adapter">
      <formula>NOT(ISERROR(SEARCH("Adapter",F19)))</formula>
    </cfRule>
    <cfRule type="cellIs" dxfId="2" priority="4" operator="equal">
      <formula>""""""</formula>
    </cfRule>
  </conditionalFormatting>
  <conditionalFormatting sqref="F19:F20">
    <cfRule type="containsText" dxfId="1" priority="1" operator="containsText" text="Adapter">
      <formula>NOT(ISERROR(SEARCH("Adapter",F19)))</formula>
    </cfRule>
    <cfRule type="cellIs" dxfId="0" priority="2" operator="equal">
      <formula>""""""</formula>
    </cfRule>
  </conditionalFormatting>
  <pageMargins left="0.7" right="0.7" top="0.75" bottom="0.75" header="0.3" footer="0.3"/>
  <pageSetup paperSize="9" orientation="portrait" r:id="rId1"/>
  <headerFooter>
    <oddHeader>&amp;L&amp;"Arial Narrow,Gras"&amp;10Règlement relatif à l'évacuation 
et l'épuration des eaux&amp;C&amp;"Arial Narrow,Gras"&amp;16Calcul des taxes&amp;R&amp;"Arial Narrow,Gras"&amp;10Formulaire type</oddHeader>
    <oddFooter>&amp;L&amp;"Arial Narrow,Normal"&amp;8Version 01&amp;10 / Imprimé le &amp;D&amp;R&amp;"Arial Narrow,Normal"&amp;10Page &amp;P/&amp;N</oddFooter>
  </headerFooter>
  <rowBreaks count="1" manualBreakCount="1">
    <brk id="44" max="16383" man="1"/>
  </rowBreaks>
</worksheet>
</file>

<file path=xl/worksheets/sheet3.xml><?xml version="1.0" encoding="utf-8"?>
<worksheet xmlns="http://schemas.openxmlformats.org/spreadsheetml/2006/main" xmlns:r="http://schemas.openxmlformats.org/officeDocument/2006/relationships">
  <dimension ref="A1:H41"/>
  <sheetViews>
    <sheetView view="pageLayout" zoomScale="115" zoomScaleNormal="100" zoomScalePageLayoutView="115" workbookViewId="0">
      <selection activeCell="F7" sqref="F7"/>
    </sheetView>
  </sheetViews>
  <sheetFormatPr baseColWidth="10" defaultRowHeight="16.5"/>
  <cols>
    <col min="1" max="1" width="11.85546875" style="168" customWidth="1"/>
    <col min="2" max="2" width="12.42578125" style="168" customWidth="1"/>
    <col min="3" max="6" width="11.42578125" style="168"/>
    <col min="7" max="7" width="13.28515625" style="168" customWidth="1"/>
    <col min="8" max="8" width="3.140625" style="168" customWidth="1"/>
    <col min="9" max="16384" width="11.42578125" style="168"/>
  </cols>
  <sheetData>
    <row r="1" spans="1:8" ht="22.35" customHeight="1">
      <c r="A1" s="468" t="s">
        <v>140</v>
      </c>
      <c r="B1" s="468"/>
      <c r="C1" s="468"/>
      <c r="D1" s="468"/>
      <c r="E1" s="468"/>
      <c r="F1" s="468"/>
      <c r="G1" s="468"/>
      <c r="H1" s="468"/>
    </row>
    <row r="2" spans="1:8">
      <c r="A2" s="169"/>
      <c r="B2" s="169"/>
      <c r="C2" s="169"/>
      <c r="D2" s="169"/>
      <c r="E2" s="169"/>
      <c r="F2" s="169"/>
    </row>
    <row r="3" spans="1:8" ht="20.25">
      <c r="A3" s="529">
        <f>'A. Saisie des données'!C3</f>
        <v>0</v>
      </c>
      <c r="B3" s="529"/>
      <c r="C3" s="169"/>
    </row>
    <row r="4" spans="1:8" ht="20.25">
      <c r="A4" s="170"/>
      <c r="B4" s="170"/>
      <c r="C4" s="169"/>
    </row>
    <row r="5" spans="1:8">
      <c r="A5" s="171" t="s">
        <v>59</v>
      </c>
      <c r="B5" s="171"/>
      <c r="C5" s="211"/>
    </row>
    <row r="6" spans="1:8">
      <c r="A6" s="171"/>
      <c r="B6" s="171"/>
      <c r="C6" s="171"/>
    </row>
    <row r="7" spans="1:8">
      <c r="A7" s="171" t="s">
        <v>74</v>
      </c>
      <c r="B7" s="171"/>
      <c r="C7" s="15" t="s">
        <v>120</v>
      </c>
    </row>
    <row r="8" spans="1:8">
      <c r="A8" s="30" t="s">
        <v>55</v>
      </c>
      <c r="B8" s="30"/>
      <c r="C8" s="212"/>
      <c r="D8" s="172" t="s">
        <v>63</v>
      </c>
    </row>
    <row r="9" spans="1:8">
      <c r="A9" s="30" t="s">
        <v>54</v>
      </c>
      <c r="B9" s="30"/>
      <c r="C9" s="213"/>
      <c r="D9" s="171"/>
      <c r="E9" s="173"/>
    </row>
    <row r="10" spans="1:8">
      <c r="A10" s="30" t="s">
        <v>367</v>
      </c>
      <c r="B10" s="30"/>
      <c r="C10" s="213"/>
      <c r="D10" s="174" t="s">
        <v>199</v>
      </c>
      <c r="E10" s="175">
        <f>C10*'ANNEXE 1'!H12</f>
        <v>0</v>
      </c>
      <c r="F10" s="176" t="s">
        <v>366</v>
      </c>
      <c r="G10" s="177"/>
    </row>
    <row r="11" spans="1:8">
      <c r="A11" s="30" t="s">
        <v>56</v>
      </c>
      <c r="B11" s="30"/>
      <c r="C11" s="213"/>
      <c r="D11" s="171"/>
      <c r="E11" s="173"/>
    </row>
    <row r="12" spans="1:8">
      <c r="A12" s="30" t="s">
        <v>57</v>
      </c>
      <c r="B12" s="30"/>
      <c r="C12" s="178">
        <f>IF(C7="bâti", 0.17*365*C9, 0)</f>
        <v>0</v>
      </c>
      <c r="D12" s="172" t="s">
        <v>62</v>
      </c>
      <c r="E12" s="179" t="s">
        <v>200</v>
      </c>
    </row>
    <row r="15" spans="1:8">
      <c r="A15" s="523" t="s">
        <v>64</v>
      </c>
      <c r="B15" s="523"/>
      <c r="C15" s="523"/>
      <c r="D15" s="523"/>
      <c r="E15" s="523"/>
      <c r="F15" s="523"/>
      <c r="G15" s="523"/>
      <c r="H15" s="524"/>
    </row>
    <row r="16" spans="1:8" ht="4.3499999999999996" customHeight="1">
      <c r="A16" s="180"/>
      <c r="B16" s="180"/>
      <c r="C16" s="180"/>
      <c r="D16" s="180"/>
      <c r="E16" s="180"/>
      <c r="F16" s="180"/>
      <c r="G16" s="180"/>
      <c r="H16" s="147"/>
    </row>
    <row r="17" spans="1:8">
      <c r="A17" s="181" t="s">
        <v>79</v>
      </c>
      <c r="B17" s="180"/>
      <c r="C17" s="180"/>
      <c r="D17" s="180"/>
      <c r="F17" s="14" t="s">
        <v>68</v>
      </c>
      <c r="G17" s="180"/>
      <c r="H17" s="147"/>
    </row>
    <row r="18" spans="1:8">
      <c r="A18" s="181" t="s">
        <v>80</v>
      </c>
      <c r="B18" s="180"/>
      <c r="C18" s="180"/>
      <c r="D18" s="180"/>
      <c r="E18" s="180"/>
      <c r="F18" s="14" t="s">
        <v>68</v>
      </c>
      <c r="G18" s="180"/>
      <c r="H18" s="147"/>
    </row>
    <row r="19" spans="1:8">
      <c r="A19" s="181" t="s">
        <v>123</v>
      </c>
      <c r="B19" s="180"/>
      <c r="C19" s="180"/>
      <c r="D19" s="180"/>
      <c r="E19" s="180"/>
      <c r="F19" s="14" t="s">
        <v>68</v>
      </c>
      <c r="G19" s="180"/>
      <c r="H19" s="147"/>
    </row>
    <row r="20" spans="1:8">
      <c r="A20" s="180"/>
      <c r="B20" s="180"/>
      <c r="C20" s="180"/>
      <c r="D20" s="180"/>
      <c r="E20" s="180"/>
      <c r="F20" s="180"/>
      <c r="G20" s="180"/>
      <c r="H20" s="147"/>
    </row>
    <row r="21" spans="1:8" ht="38.25">
      <c r="A21" s="182" t="s">
        <v>60</v>
      </c>
      <c r="B21" s="182" t="s">
        <v>65</v>
      </c>
      <c r="C21" s="182" t="s">
        <v>66</v>
      </c>
      <c r="D21" s="182" t="s">
        <v>67</v>
      </c>
      <c r="E21" s="182" t="s">
        <v>58</v>
      </c>
      <c r="F21" s="183"/>
      <c r="G21" s="183"/>
      <c r="H21" s="184"/>
    </row>
    <row r="22" spans="1:8">
      <c r="A22" s="185">
        <f>C8*C11</f>
        <v>0</v>
      </c>
      <c r="B22" s="186">
        <f>IF(F17="non", 1, 'A. Saisie des données'!E13)</f>
        <v>1</v>
      </c>
      <c r="C22" s="186">
        <f>IF(F18="non", 1, 'A. Saisie des données'!E14)</f>
        <v>1</v>
      </c>
      <c r="D22" s="186">
        <f>IF(F19="non",1,'A. Saisie des données'!E15)</f>
        <v>1</v>
      </c>
      <c r="E22" s="185">
        <f>A22*B22*C22*D22</f>
        <v>0</v>
      </c>
      <c r="F22" s="183"/>
      <c r="G22" s="183"/>
      <c r="H22" s="184"/>
    </row>
    <row r="23" spans="1:8">
      <c r="A23" s="183"/>
      <c r="B23" s="183"/>
      <c r="C23" s="183"/>
      <c r="D23" s="183"/>
      <c r="E23" s="183"/>
      <c r="F23" s="183"/>
      <c r="G23" s="183"/>
      <c r="H23" s="184"/>
    </row>
    <row r="24" spans="1:8">
      <c r="A24" s="525" t="s">
        <v>75</v>
      </c>
      <c r="B24" s="525"/>
      <c r="C24" s="525"/>
      <c r="D24" s="525"/>
      <c r="E24" s="525"/>
      <c r="F24" s="525"/>
      <c r="G24" s="180"/>
      <c r="H24" s="147"/>
    </row>
    <row r="25" spans="1:8" ht="4.3499999999999996" customHeight="1">
      <c r="A25" s="180"/>
      <c r="B25" s="180"/>
      <c r="C25" s="180"/>
      <c r="D25" s="180"/>
      <c r="E25" s="180"/>
      <c r="F25" s="180"/>
      <c r="G25" s="180"/>
      <c r="H25" s="147"/>
    </row>
    <row r="26" spans="1:8" ht="43.35" customHeight="1">
      <c r="A26" s="530" t="s">
        <v>118</v>
      </c>
      <c r="B26" s="531"/>
      <c r="C26" s="187" t="s">
        <v>58</v>
      </c>
      <c r="D26" s="188" t="s">
        <v>224</v>
      </c>
      <c r="E26" s="187"/>
      <c r="F26" s="187" t="s">
        <v>78</v>
      </c>
      <c r="G26" s="189" t="s">
        <v>222</v>
      </c>
    </row>
    <row r="27" spans="1:8">
      <c r="A27" s="532"/>
      <c r="B27" s="533"/>
      <c r="C27" s="190" t="s">
        <v>117</v>
      </c>
      <c r="D27" s="191" t="s">
        <v>225</v>
      </c>
      <c r="E27" s="191"/>
      <c r="F27" s="191"/>
      <c r="G27" s="192" t="s">
        <v>3</v>
      </c>
    </row>
    <row r="28" spans="1:8" ht="31.5" customHeight="1">
      <c r="A28" s="534" t="s">
        <v>197</v>
      </c>
      <c r="B28" s="535"/>
      <c r="C28" s="185">
        <f>E22</f>
        <v>0</v>
      </c>
      <c r="D28" s="193"/>
      <c r="E28" s="193"/>
      <c r="F28" s="194">
        <f>'B. Détermination des taxes'!E11</f>
        <v>0</v>
      </c>
      <c r="G28" s="195">
        <f>IF($C$7="bâti", 0, C28*F28)</f>
        <v>0</v>
      </c>
    </row>
    <row r="29" spans="1:8" ht="16.350000000000001" customHeight="1">
      <c r="A29" s="196" t="s">
        <v>77</v>
      </c>
      <c r="B29" s="197"/>
      <c r="C29" s="193"/>
      <c r="D29" s="185">
        <f>E10</f>
        <v>0</v>
      </c>
      <c r="E29" s="198"/>
      <c r="F29" s="199" t="e">
        <f>'B. Détermination des taxes'!E19</f>
        <v>#DIV/0!</v>
      </c>
      <c r="G29" s="200">
        <f>IF($C$7="bâti", 0, D29*F29)</f>
        <v>0</v>
      </c>
    </row>
    <row r="30" spans="1:8">
      <c r="A30" s="196" t="s">
        <v>76</v>
      </c>
      <c r="B30" s="197"/>
      <c r="C30" s="536" t="s">
        <v>409</v>
      </c>
      <c r="D30" s="537"/>
      <c r="E30" s="538"/>
      <c r="F30" s="413">
        <f>IF($C$7="bâti", 0, G28*0.7)</f>
        <v>0</v>
      </c>
      <c r="G30" s="200"/>
    </row>
    <row r="31" spans="1:8" ht="17.25" thickBot="1">
      <c r="A31" s="526" t="s">
        <v>5</v>
      </c>
      <c r="B31" s="527"/>
      <c r="C31" s="527"/>
      <c r="D31" s="527"/>
      <c r="E31" s="527"/>
      <c r="F31" s="528"/>
      <c r="G31" s="202">
        <f>MROUND(SUM(G28:G30),0.05)</f>
        <v>0</v>
      </c>
    </row>
    <row r="32" spans="1:8" ht="17.25" thickTop="1">
      <c r="A32" s="203"/>
      <c r="B32" s="203"/>
      <c r="C32" s="203"/>
      <c r="D32" s="203"/>
      <c r="E32" s="203"/>
      <c r="F32" s="203"/>
      <c r="G32" s="203"/>
      <c r="H32" s="203"/>
    </row>
    <row r="33" spans="1:7">
      <c r="A33" s="525" t="s">
        <v>142</v>
      </c>
      <c r="B33" s="525"/>
      <c r="C33" s="525"/>
      <c r="D33" s="525"/>
      <c r="E33" s="525"/>
      <c r="F33" s="525"/>
    </row>
    <row r="34" spans="1:7" ht="4.3499999999999996" customHeight="1"/>
    <row r="35" spans="1:7" ht="42.75" customHeight="1">
      <c r="A35" s="530" t="s">
        <v>118</v>
      </c>
      <c r="B35" s="531"/>
      <c r="C35" s="187" t="s">
        <v>58</v>
      </c>
      <c r="D35" s="188" t="s">
        <v>224</v>
      </c>
      <c r="E35" s="187" t="s">
        <v>119</v>
      </c>
      <c r="F35" s="187" t="s">
        <v>78</v>
      </c>
      <c r="G35" s="189" t="s">
        <v>223</v>
      </c>
    </row>
    <row r="36" spans="1:7">
      <c r="A36" s="532"/>
      <c r="B36" s="533"/>
      <c r="C36" s="190" t="s">
        <v>117</v>
      </c>
      <c r="D36" s="191" t="s">
        <v>225</v>
      </c>
      <c r="E36" s="204" t="s">
        <v>122</v>
      </c>
      <c r="F36" s="191"/>
      <c r="G36" s="192" t="s">
        <v>121</v>
      </c>
    </row>
    <row r="37" spans="1:7" ht="26.25" customHeight="1">
      <c r="A37" s="534" t="s">
        <v>198</v>
      </c>
      <c r="B37" s="535"/>
      <c r="C37" s="185">
        <f>E22</f>
        <v>0</v>
      </c>
      <c r="D37" s="193"/>
      <c r="E37" s="193"/>
      <c r="F37" s="194" t="e">
        <f>'B. Détermination des taxes'!E30</f>
        <v>#DIV/0!</v>
      </c>
      <c r="G37" s="205" t="e">
        <f>C37*F37</f>
        <v>#DIV/0!</v>
      </c>
    </row>
    <row r="38" spans="1:7">
      <c r="A38" s="206" t="s">
        <v>196</v>
      </c>
      <c r="B38" s="207"/>
      <c r="C38" s="201"/>
      <c r="D38" s="208">
        <f>E10</f>
        <v>0</v>
      </c>
      <c r="E38" s="209"/>
      <c r="F38" s="194" t="e">
        <f>'B. Détermination des taxes'!E40</f>
        <v>#DIV/0!</v>
      </c>
      <c r="G38" s="200" t="e">
        <f>D38*F38</f>
        <v>#DIV/0!</v>
      </c>
    </row>
    <row r="39" spans="1:7">
      <c r="A39" s="196" t="s">
        <v>226</v>
      </c>
      <c r="B39" s="210"/>
      <c r="C39" s="193"/>
      <c r="D39" s="198"/>
      <c r="E39" s="208">
        <f>C12</f>
        <v>0</v>
      </c>
      <c r="F39" s="194" t="e">
        <f>'B. Détermination des taxes'!E52</f>
        <v>#DIV/0!</v>
      </c>
      <c r="G39" s="200" t="e">
        <f>MROUND(E39*F39,0.05)</f>
        <v>#DIV/0!</v>
      </c>
    </row>
    <row r="40" spans="1:7" ht="17.25" thickBot="1">
      <c r="A40" s="526" t="s">
        <v>5</v>
      </c>
      <c r="B40" s="527"/>
      <c r="C40" s="527"/>
      <c r="D40" s="527"/>
      <c r="E40" s="527"/>
      <c r="F40" s="528"/>
      <c r="G40" s="202" t="e">
        <f>MROUND(SUM(G37:G39),0.05)</f>
        <v>#DIV/0!</v>
      </c>
    </row>
    <row r="41" spans="1:7" ht="17.25" thickTop="1"/>
  </sheetData>
  <sheetProtection password="C71F" sheet="1" objects="1" scenarios="1"/>
  <mergeCells count="12">
    <mergeCell ref="A1:H1"/>
    <mergeCell ref="A15:H15"/>
    <mergeCell ref="A24:F24"/>
    <mergeCell ref="A31:F31"/>
    <mergeCell ref="A40:F40"/>
    <mergeCell ref="A33:F33"/>
    <mergeCell ref="A3:B3"/>
    <mergeCell ref="A26:B27"/>
    <mergeCell ref="A28:B28"/>
    <mergeCell ref="A35:B36"/>
    <mergeCell ref="A37:B37"/>
    <mergeCell ref="C30:E30"/>
  </mergeCells>
  <dataValidations disablePrompts="1" count="2">
    <dataValidation type="list" showInputMessage="1" showErrorMessage="1" sqref="F17:F19">
      <formula1>"oui, non,"</formula1>
    </dataValidation>
    <dataValidation type="list" showInputMessage="1" showErrorMessage="1" sqref="C7">
      <formula1>"bâti, non bâti"</formula1>
    </dataValidation>
  </dataValidations>
  <pageMargins left="0.7" right="0.7" top="0.75" bottom="0.75" header="0.3" footer="0.3"/>
  <pageSetup paperSize="9" orientation="portrait" r:id="rId1"/>
  <headerFooter>
    <oddHeader>&amp;L&amp;"Arial Narrow,Gras"&amp;10Règlement relatif à l'évacuation 
et l'épuration des eaux&amp;RF&amp;"Arial Narrow,Gras"&amp;10ormulaire type</oddHeader>
    <oddFooter>&amp;L&amp;"Arial Narrow,Normal"&amp;8Version 01&amp;11 &amp;10/ Imprimé le &amp;D&amp;R&amp;"Arial Narrow,Normal"&amp;10Page &amp;P/&amp;N</oddFooter>
  </headerFooter>
</worksheet>
</file>

<file path=xl/worksheets/sheet4.xml><?xml version="1.0" encoding="utf-8"?>
<worksheet xmlns="http://schemas.openxmlformats.org/spreadsheetml/2006/main" xmlns:r="http://schemas.openxmlformats.org/officeDocument/2006/relationships">
  <dimension ref="A1:H39"/>
  <sheetViews>
    <sheetView view="pageLayout" zoomScale="115" zoomScaleNormal="100" zoomScalePageLayoutView="115" workbookViewId="0">
      <selection activeCell="G19" sqref="G19"/>
    </sheetView>
  </sheetViews>
  <sheetFormatPr baseColWidth="10" defaultRowHeight="16.5"/>
  <cols>
    <col min="1" max="1" width="11.85546875" style="168" customWidth="1"/>
    <col min="2" max="2" width="12.42578125" style="168" customWidth="1"/>
    <col min="3" max="7" width="11.42578125" style="168"/>
    <col min="8" max="8" width="4.5703125" style="168" customWidth="1"/>
    <col min="9" max="16384" width="11.42578125" style="168"/>
  </cols>
  <sheetData>
    <row r="1" spans="1:8" ht="22.35" customHeight="1">
      <c r="A1" s="468" t="s">
        <v>141</v>
      </c>
      <c r="B1" s="468"/>
      <c r="C1" s="468"/>
      <c r="D1" s="468"/>
      <c r="E1" s="468"/>
      <c r="F1" s="468"/>
      <c r="G1" s="468"/>
      <c r="H1" s="468"/>
    </row>
    <row r="2" spans="1:8">
      <c r="A2" s="169"/>
      <c r="B2" s="169"/>
      <c r="C2" s="169"/>
      <c r="D2" s="169"/>
      <c r="E2" s="169"/>
      <c r="F2" s="169"/>
    </row>
    <row r="3" spans="1:8" ht="20.25">
      <c r="A3" s="529">
        <f>'A. Saisie des données'!C3</f>
        <v>0</v>
      </c>
      <c r="B3" s="529"/>
      <c r="C3" s="169"/>
    </row>
    <row r="4" spans="1:8" ht="20.25">
      <c r="A4" s="170"/>
      <c r="B4" s="170"/>
      <c r="C4" s="169"/>
      <c r="E4" s="214" t="s">
        <v>145</v>
      </c>
    </row>
    <row r="5" spans="1:8">
      <c r="A5" s="171" t="s">
        <v>59</v>
      </c>
      <c r="B5" s="171"/>
      <c r="C5" s="211"/>
      <c r="E5" s="540"/>
      <c r="F5" s="539" t="s">
        <v>143</v>
      </c>
      <c r="G5" s="539" t="s">
        <v>144</v>
      </c>
    </row>
    <row r="6" spans="1:8">
      <c r="A6" s="171"/>
      <c r="B6" s="171"/>
      <c r="C6" s="171"/>
      <c r="E6" s="541"/>
      <c r="F6" s="539"/>
      <c r="G6" s="539"/>
    </row>
    <row r="7" spans="1:8">
      <c r="A7" s="171" t="s">
        <v>74</v>
      </c>
      <c r="B7" s="171"/>
      <c r="C7" s="15" t="s">
        <v>120</v>
      </c>
      <c r="E7" s="542"/>
      <c r="F7" s="539"/>
      <c r="G7" s="539"/>
    </row>
    <row r="8" spans="1:8">
      <c r="A8" s="30" t="s">
        <v>55</v>
      </c>
      <c r="B8" s="30"/>
      <c r="C8" s="212"/>
      <c r="D8" s="172" t="s">
        <v>63</v>
      </c>
      <c r="E8" s="215" t="s">
        <v>135</v>
      </c>
      <c r="F8" s="221"/>
      <c r="G8" s="221"/>
    </row>
    <row r="9" spans="1:8">
      <c r="A9" s="30" t="s">
        <v>56</v>
      </c>
      <c r="B9" s="30"/>
      <c r="C9" s="213"/>
      <c r="D9" s="171"/>
      <c r="E9" s="216" t="s">
        <v>126</v>
      </c>
      <c r="F9" s="221"/>
      <c r="G9" s="221"/>
    </row>
    <row r="10" spans="1:8">
      <c r="E10" s="215" t="s">
        <v>298</v>
      </c>
      <c r="F10" s="217">
        <f>(F8+2*F9)/3</f>
        <v>0</v>
      </c>
      <c r="G10" s="218"/>
    </row>
    <row r="11" spans="1:8">
      <c r="C11" s="219"/>
      <c r="E11" s="215" t="s">
        <v>297</v>
      </c>
      <c r="F11" s="218"/>
      <c r="G11" s="217">
        <f>(2*G8+G9)/3</f>
        <v>0</v>
      </c>
    </row>
    <row r="13" spans="1:8">
      <c r="A13" s="523" t="s">
        <v>64</v>
      </c>
      <c r="B13" s="523"/>
      <c r="C13" s="523"/>
      <c r="D13" s="523"/>
      <c r="E13" s="523"/>
      <c r="F13" s="523"/>
      <c r="G13" s="523"/>
      <c r="H13" s="523"/>
    </row>
    <row r="14" spans="1:8" ht="4.3499999999999996" customHeight="1">
      <c r="A14" s="180"/>
      <c r="B14" s="180"/>
      <c r="C14" s="180"/>
      <c r="D14" s="180"/>
      <c r="E14" s="180"/>
      <c r="F14" s="180"/>
      <c r="G14" s="180"/>
      <c r="H14" s="147"/>
    </row>
    <row r="15" spans="1:8">
      <c r="A15" s="181" t="s">
        <v>79</v>
      </c>
      <c r="B15" s="180"/>
      <c r="C15" s="180"/>
      <c r="D15" s="180"/>
      <c r="F15" s="14" t="s">
        <v>68</v>
      </c>
      <c r="G15" s="180"/>
      <c r="H15" s="147"/>
    </row>
    <row r="16" spans="1:8">
      <c r="A16" s="181" t="s">
        <v>80</v>
      </c>
      <c r="B16" s="180"/>
      <c r="C16" s="180"/>
      <c r="D16" s="180"/>
      <c r="E16" s="180"/>
      <c r="F16" s="14" t="s">
        <v>68</v>
      </c>
      <c r="G16" s="180"/>
      <c r="H16" s="147"/>
    </row>
    <row r="17" spans="1:8">
      <c r="A17" s="181" t="s">
        <v>123</v>
      </c>
      <c r="B17" s="180"/>
      <c r="C17" s="180"/>
      <c r="D17" s="180"/>
      <c r="E17" s="180"/>
      <c r="F17" s="14" t="s">
        <v>68</v>
      </c>
      <c r="G17" s="180"/>
      <c r="H17" s="147"/>
    </row>
    <row r="18" spans="1:8">
      <c r="A18" s="180"/>
      <c r="B18" s="180"/>
      <c r="C18" s="180"/>
      <c r="D18" s="180"/>
      <c r="E18" s="180"/>
      <c r="F18" s="180"/>
      <c r="G18" s="180"/>
      <c r="H18" s="147"/>
    </row>
    <row r="19" spans="1:8" ht="38.25">
      <c r="A19" s="182" t="s">
        <v>60</v>
      </c>
      <c r="B19" s="182" t="s">
        <v>65</v>
      </c>
      <c r="C19" s="182" t="s">
        <v>66</v>
      </c>
      <c r="D19" s="182" t="s">
        <v>67</v>
      </c>
      <c r="E19" s="182" t="s">
        <v>58</v>
      </c>
      <c r="F19" s="183"/>
      <c r="G19" s="183"/>
      <c r="H19" s="184"/>
    </row>
    <row r="20" spans="1:8">
      <c r="A20" s="185">
        <f>C8*C9</f>
        <v>0</v>
      </c>
      <c r="B20" s="186">
        <f>IF(F15="non", 1, 'A. Saisie des données'!E13)</f>
        <v>1</v>
      </c>
      <c r="C20" s="186">
        <f>IF(F16="non", 1, 'A. Saisie des données'!E14)</f>
        <v>1</v>
      </c>
      <c r="D20" s="186">
        <f>IF(F17="non",1,'A. Saisie des données'!E15)</f>
        <v>1</v>
      </c>
      <c r="E20" s="185">
        <f>A20*B20*C20*D20</f>
        <v>0</v>
      </c>
      <c r="F20" s="183"/>
      <c r="G20" s="183"/>
      <c r="H20" s="184"/>
    </row>
    <row r="21" spans="1:8">
      <c r="A21" s="183"/>
      <c r="B21" s="183"/>
      <c r="C21" s="183"/>
      <c r="D21" s="183"/>
      <c r="E21" s="183"/>
      <c r="F21" s="183"/>
      <c r="G21" s="183"/>
      <c r="H21" s="184"/>
    </row>
    <row r="22" spans="1:8">
      <c r="A22" s="525" t="s">
        <v>75</v>
      </c>
      <c r="B22" s="525"/>
      <c r="C22" s="525"/>
      <c r="D22" s="525"/>
      <c r="E22" s="525"/>
      <c r="F22" s="525"/>
      <c r="G22" s="180"/>
      <c r="H22" s="147"/>
    </row>
    <row r="23" spans="1:8" ht="4.3499999999999996" customHeight="1">
      <c r="A23" s="180"/>
      <c r="B23" s="180"/>
      <c r="C23" s="180"/>
      <c r="D23" s="180"/>
      <c r="E23" s="180"/>
      <c r="F23" s="180"/>
      <c r="G23" s="180"/>
      <c r="H23" s="147"/>
    </row>
    <row r="24" spans="1:8" ht="42.75" customHeight="1">
      <c r="A24" s="530" t="s">
        <v>118</v>
      </c>
      <c r="B24" s="531"/>
      <c r="C24" s="187" t="s">
        <v>58</v>
      </c>
      <c r="D24" s="188" t="s">
        <v>224</v>
      </c>
      <c r="E24" s="187"/>
      <c r="F24" s="187" t="s">
        <v>78</v>
      </c>
      <c r="G24" s="189" t="s">
        <v>222</v>
      </c>
    </row>
    <row r="25" spans="1:8" ht="25.5">
      <c r="A25" s="532"/>
      <c r="B25" s="533"/>
      <c r="C25" s="190" t="s">
        <v>117</v>
      </c>
      <c r="D25" s="191" t="s">
        <v>227</v>
      </c>
      <c r="E25" s="191"/>
      <c r="F25" s="191"/>
      <c r="G25" s="192" t="s">
        <v>3</v>
      </c>
    </row>
    <row r="26" spans="1:8" ht="16.5" customHeight="1">
      <c r="A26" s="534" t="s">
        <v>197</v>
      </c>
      <c r="B26" s="535"/>
      <c r="C26" s="185">
        <f>E20</f>
        <v>0</v>
      </c>
      <c r="D26" s="193"/>
      <c r="E26" s="193"/>
      <c r="F26" s="194">
        <f>'B. Détermination des taxes'!E11</f>
        <v>0</v>
      </c>
      <c r="G26" s="195">
        <f>IF($C$7="bâti", 0, C26*F26)</f>
        <v>0</v>
      </c>
    </row>
    <row r="27" spans="1:8">
      <c r="A27" s="196" t="s">
        <v>77</v>
      </c>
      <c r="B27" s="197"/>
      <c r="C27" s="193"/>
      <c r="D27" s="185">
        <f>F10</f>
        <v>0</v>
      </c>
      <c r="E27" s="198"/>
      <c r="F27" s="199" t="e">
        <f>'B. Détermination des taxes'!E19</f>
        <v>#DIV/0!</v>
      </c>
      <c r="G27" s="200">
        <f>IF($C$7="bâti", 0, D27*F27)</f>
        <v>0</v>
      </c>
    </row>
    <row r="28" spans="1:8">
      <c r="A28" s="196" t="s">
        <v>76</v>
      </c>
      <c r="B28" s="197"/>
      <c r="C28" s="543" t="s">
        <v>407</v>
      </c>
      <c r="D28" s="544"/>
      <c r="E28" s="545"/>
      <c r="F28" s="413">
        <f>IF($C$7="bâti", 0, G26*0.7)</f>
        <v>0</v>
      </c>
      <c r="G28" s="200"/>
    </row>
    <row r="29" spans="1:8" ht="17.25" thickBot="1">
      <c r="A29" s="526" t="s">
        <v>5</v>
      </c>
      <c r="B29" s="527"/>
      <c r="C29" s="527"/>
      <c r="D29" s="527"/>
      <c r="E29" s="527"/>
      <c r="F29" s="528"/>
      <c r="G29" s="202">
        <f>MROUND(SUM(G26:G28),0.05)</f>
        <v>0</v>
      </c>
    </row>
    <row r="30" spans="1:8" ht="17.25" thickTop="1">
      <c r="A30" s="203"/>
      <c r="B30" s="203"/>
      <c r="C30" s="203"/>
      <c r="D30" s="203"/>
      <c r="E30" s="203"/>
      <c r="F30" s="203"/>
      <c r="G30" s="203"/>
      <c r="H30" s="203"/>
    </row>
    <row r="31" spans="1:8">
      <c r="A31" s="525" t="s">
        <v>142</v>
      </c>
      <c r="B31" s="525"/>
      <c r="C31" s="525"/>
      <c r="D31" s="525"/>
      <c r="E31" s="525"/>
      <c r="F31" s="525"/>
    </row>
    <row r="32" spans="1:8" ht="4.3499999999999996" customHeight="1"/>
    <row r="33" spans="1:7" ht="38.25" customHeight="1">
      <c r="A33" s="530" t="s">
        <v>118</v>
      </c>
      <c r="B33" s="531"/>
      <c r="C33" s="187" t="s">
        <v>58</v>
      </c>
      <c r="D33" s="188" t="s">
        <v>224</v>
      </c>
      <c r="E33" s="188" t="s">
        <v>408</v>
      </c>
      <c r="F33" s="187" t="s">
        <v>78</v>
      </c>
      <c r="G33" s="189" t="s">
        <v>223</v>
      </c>
    </row>
    <row r="34" spans="1:7" ht="25.5">
      <c r="A34" s="532"/>
      <c r="B34" s="533"/>
      <c r="C34" s="190" t="s">
        <v>117</v>
      </c>
      <c r="D34" s="191" t="s">
        <v>227</v>
      </c>
      <c r="E34" s="204" t="s">
        <v>227</v>
      </c>
      <c r="F34" s="191"/>
      <c r="G34" s="192" t="s">
        <v>121</v>
      </c>
    </row>
    <row r="35" spans="1:7" ht="16.5" customHeight="1">
      <c r="A35" s="534" t="s">
        <v>198</v>
      </c>
      <c r="B35" s="535"/>
      <c r="C35" s="185">
        <f>E20</f>
        <v>0</v>
      </c>
      <c r="D35" s="193"/>
      <c r="E35" s="193"/>
      <c r="F35" s="194" t="e">
        <f>'B. Détermination des taxes'!E30</f>
        <v>#DIV/0!</v>
      </c>
      <c r="G35" s="205" t="e">
        <f>C35*F35</f>
        <v>#DIV/0!</v>
      </c>
    </row>
    <row r="36" spans="1:7">
      <c r="A36" s="206" t="s">
        <v>196</v>
      </c>
      <c r="B36" s="207"/>
      <c r="C36" s="201"/>
      <c r="D36" s="220">
        <f>F10</f>
        <v>0</v>
      </c>
      <c r="E36" s="209"/>
      <c r="F36" s="194" t="e">
        <f>'B. Détermination des taxes'!E40</f>
        <v>#DIV/0!</v>
      </c>
      <c r="G36" s="200" t="e">
        <f>D36*F36</f>
        <v>#DIV/0!</v>
      </c>
    </row>
    <row r="37" spans="1:7">
      <c r="A37" s="196" t="s">
        <v>139</v>
      </c>
      <c r="B37" s="210"/>
      <c r="C37" s="193"/>
      <c r="D37" s="198"/>
      <c r="E37" s="220">
        <f>G11</f>
        <v>0</v>
      </c>
      <c r="F37" s="194" t="e">
        <f>'B. Détermination des taxes'!E56</f>
        <v>#DIV/0!</v>
      </c>
      <c r="G37" s="200" t="e">
        <f>MROUND(E37*F37,0.05)</f>
        <v>#DIV/0!</v>
      </c>
    </row>
    <row r="38" spans="1:7" ht="17.25" thickBot="1">
      <c r="A38" s="526" t="s">
        <v>5</v>
      </c>
      <c r="B38" s="527"/>
      <c r="C38" s="527"/>
      <c r="D38" s="527"/>
      <c r="E38" s="527"/>
      <c r="F38" s="528"/>
      <c r="G38" s="202" t="e">
        <f>MROUND(SUM(G35:G37),0.05)</f>
        <v>#DIV/0!</v>
      </c>
    </row>
    <row r="39" spans="1:7" ht="17.25" thickTop="1"/>
  </sheetData>
  <sheetProtection password="C71F" sheet="1" objects="1" scenarios="1"/>
  <mergeCells count="15">
    <mergeCell ref="A1:H1"/>
    <mergeCell ref="A3:B3"/>
    <mergeCell ref="A13:H13"/>
    <mergeCell ref="A22:F22"/>
    <mergeCell ref="A38:F38"/>
    <mergeCell ref="F5:F7"/>
    <mergeCell ref="G5:G7"/>
    <mergeCell ref="E5:E7"/>
    <mergeCell ref="A29:F29"/>
    <mergeCell ref="A31:F31"/>
    <mergeCell ref="A24:B25"/>
    <mergeCell ref="A26:B26"/>
    <mergeCell ref="A33:B34"/>
    <mergeCell ref="A35:B35"/>
    <mergeCell ref="C28:E28"/>
  </mergeCells>
  <dataValidations disablePrompts="1" count="2">
    <dataValidation type="list" showInputMessage="1" showErrorMessage="1" sqref="F15:F17">
      <formula1>"oui, non,"</formula1>
    </dataValidation>
    <dataValidation type="list" showInputMessage="1" showErrorMessage="1" sqref="C7">
      <formula1>"bâti, non bâti"</formula1>
    </dataValidation>
  </dataValidations>
  <pageMargins left="0.7" right="0.7" top="0.75" bottom="0.75" header="0.3" footer="0.3"/>
  <pageSetup paperSize="9" orientation="portrait" r:id="rId1"/>
  <headerFooter>
    <oddHeader>&amp;L&amp;"Arial Narrow,Gras"&amp;10Règlement relatif à l'évacuation 
et l'épuration des eaux&amp;RF&amp;"Arial Narrow,Gras"&amp;10ormulaire type</oddHeader>
    <oddFooter>&amp;L&amp;"Arial Narrow,Normal"&amp;8Version 01&amp;10 / Imprimé le &amp;D&amp;R&amp;"Arial Narrow,Normal"&amp;10Page &amp;P/&amp;N</oddFooter>
  </headerFooter>
</worksheet>
</file>

<file path=xl/worksheets/sheet5.xml><?xml version="1.0" encoding="utf-8"?>
<worksheet xmlns="http://schemas.openxmlformats.org/spreadsheetml/2006/main" xmlns:r="http://schemas.openxmlformats.org/officeDocument/2006/relationships">
  <dimension ref="A1:H43"/>
  <sheetViews>
    <sheetView view="pageLayout" zoomScale="115" zoomScaleNormal="100" zoomScalePageLayoutView="115" workbookViewId="0">
      <selection activeCell="E22" sqref="E22"/>
    </sheetView>
  </sheetViews>
  <sheetFormatPr baseColWidth="10" defaultColWidth="11.42578125" defaultRowHeight="16.5"/>
  <cols>
    <col min="1" max="2" width="16.28515625" style="168" customWidth="1"/>
    <col min="3" max="4" width="8" style="168" customWidth="1"/>
    <col min="5" max="8" width="9.7109375" style="168" customWidth="1"/>
    <col min="9" max="16384" width="11.42578125" style="168"/>
  </cols>
  <sheetData>
    <row r="1" spans="1:8" ht="22.35" customHeight="1">
      <c r="A1" s="468" t="s">
        <v>325</v>
      </c>
      <c r="B1" s="468"/>
      <c r="C1" s="468"/>
      <c r="D1" s="468"/>
      <c r="E1" s="468"/>
      <c r="F1" s="468"/>
      <c r="G1" s="468"/>
      <c r="H1" s="468"/>
    </row>
    <row r="2" spans="1:8">
      <c r="A2" s="169"/>
      <c r="B2" s="169"/>
      <c r="C2" s="169"/>
      <c r="D2" s="169"/>
      <c r="E2" s="169"/>
      <c r="F2" s="169"/>
    </row>
    <row r="3" spans="1:8" ht="20.25">
      <c r="A3" s="529">
        <f>'A. Saisie des données'!C3</f>
        <v>0</v>
      </c>
      <c r="B3" s="529"/>
      <c r="C3" s="169"/>
    </row>
    <row r="4" spans="1:8" ht="15.75" customHeight="1">
      <c r="A4" s="249"/>
      <c r="B4" s="249"/>
      <c r="C4" s="169"/>
    </row>
    <row r="5" spans="1:8" ht="36" customHeight="1">
      <c r="A5" s="548" t="s">
        <v>295</v>
      </c>
      <c r="B5" s="548"/>
      <c r="C5" s="548"/>
      <c r="D5" s="548"/>
      <c r="E5" s="548"/>
      <c r="F5" s="548"/>
      <c r="G5" s="548"/>
      <c r="H5" s="548"/>
    </row>
    <row r="6" spans="1:8" ht="11.25" customHeight="1">
      <c r="A6" s="253"/>
      <c r="B6" s="253"/>
      <c r="C6" s="253"/>
      <c r="D6" s="253"/>
      <c r="E6" s="253"/>
      <c r="F6" s="253"/>
      <c r="G6" s="253"/>
    </row>
    <row r="7" spans="1:8" s="264" customFormat="1" ht="36" customHeight="1">
      <c r="A7" s="548" t="s">
        <v>318</v>
      </c>
      <c r="B7" s="548"/>
      <c r="C7" s="548"/>
      <c r="D7" s="548"/>
      <c r="E7" s="548"/>
      <c r="F7" s="548"/>
      <c r="G7" s="548"/>
      <c r="H7" s="548"/>
    </row>
    <row r="8" spans="1:8" ht="11.25" customHeight="1">
      <c r="A8" s="253"/>
      <c r="B8" s="253"/>
      <c r="C8" s="253"/>
      <c r="D8" s="253"/>
      <c r="E8" s="253"/>
      <c r="F8" s="253"/>
      <c r="G8" s="253"/>
    </row>
    <row r="9" spans="1:8">
      <c r="A9" s="554" t="s">
        <v>288</v>
      </c>
      <c r="B9" s="555"/>
      <c r="C9" s="550" t="s">
        <v>331</v>
      </c>
      <c r="D9" s="551"/>
      <c r="E9" s="560" t="s">
        <v>326</v>
      </c>
      <c r="F9" s="561"/>
      <c r="G9" s="561"/>
      <c r="H9" s="562"/>
    </row>
    <row r="10" spans="1:8" ht="16.5" customHeight="1">
      <c r="A10" s="556"/>
      <c r="B10" s="557"/>
      <c r="C10" s="552"/>
      <c r="D10" s="553"/>
      <c r="E10" s="254" t="s">
        <v>129</v>
      </c>
      <c r="F10" s="254" t="s">
        <v>129</v>
      </c>
      <c r="G10" s="265" t="s">
        <v>319</v>
      </c>
      <c r="H10" s="266" t="s">
        <v>320</v>
      </c>
    </row>
    <row r="11" spans="1:8">
      <c r="A11" s="558"/>
      <c r="B11" s="559"/>
      <c r="C11" s="255" t="s">
        <v>299</v>
      </c>
      <c r="D11" s="250" t="s">
        <v>300</v>
      </c>
      <c r="E11" s="255" t="s">
        <v>293</v>
      </c>
      <c r="F11" s="255" t="s">
        <v>286</v>
      </c>
      <c r="G11" s="255" t="s">
        <v>287</v>
      </c>
      <c r="H11" s="255" t="s">
        <v>294</v>
      </c>
    </row>
    <row r="12" spans="1:8" ht="16.350000000000001" customHeight="1">
      <c r="A12" s="546" t="s">
        <v>113</v>
      </c>
      <c r="B12" s="261" t="s">
        <v>151</v>
      </c>
      <c r="C12" s="262">
        <v>60</v>
      </c>
      <c r="D12" s="262">
        <v>170</v>
      </c>
      <c r="E12" s="257">
        <f t="shared" ref="E12:E28" si="0">C12/$C$12</f>
        <v>1</v>
      </c>
      <c r="F12" s="257">
        <f t="shared" ref="F12:F28" si="1">D12/$D$12</f>
        <v>1</v>
      </c>
      <c r="G12" s="256">
        <f>((2*F12)+E12)/3</f>
        <v>1</v>
      </c>
      <c r="H12" s="256">
        <f>(F12+(2*E12))/3</f>
        <v>1</v>
      </c>
    </row>
    <row r="13" spans="1:8" ht="16.350000000000001" customHeight="1">
      <c r="A13" s="547"/>
      <c r="B13" s="267" t="s">
        <v>321</v>
      </c>
      <c r="C13" s="262">
        <f>C12</f>
        <v>60</v>
      </c>
      <c r="D13" s="262">
        <f>D12</f>
        <v>170</v>
      </c>
      <c r="E13" s="257">
        <f t="shared" si="0"/>
        <v>1</v>
      </c>
      <c r="F13" s="257">
        <f t="shared" si="1"/>
        <v>1</v>
      </c>
      <c r="G13" s="256">
        <f>((2*F13)+E13)/3</f>
        <v>1</v>
      </c>
      <c r="H13" s="256">
        <f t="shared" ref="H13:H32" si="2">(F13+(2*E13))/3</f>
        <v>1</v>
      </c>
    </row>
    <row r="14" spans="1:8" ht="25.5">
      <c r="A14" s="263" t="s">
        <v>134</v>
      </c>
      <c r="B14" s="261" t="s">
        <v>301</v>
      </c>
      <c r="C14" s="262">
        <f>C12/4</f>
        <v>15</v>
      </c>
      <c r="D14" s="262">
        <f>D12/4</f>
        <v>42.5</v>
      </c>
      <c r="E14" s="257">
        <f t="shared" si="0"/>
        <v>0.25</v>
      </c>
      <c r="F14" s="257">
        <f t="shared" si="1"/>
        <v>0.25</v>
      </c>
      <c r="G14" s="256">
        <f t="shared" ref="G14:G21" si="3">((2*F14)+E14)/3</f>
        <v>0.25</v>
      </c>
      <c r="H14" s="256">
        <f t="shared" si="2"/>
        <v>0.25</v>
      </c>
    </row>
    <row r="15" spans="1:8">
      <c r="A15" s="263" t="s">
        <v>296</v>
      </c>
      <c r="B15" s="261" t="s">
        <v>302</v>
      </c>
      <c r="C15" s="262">
        <f>C12/4</f>
        <v>15</v>
      </c>
      <c r="D15" s="262">
        <f>D12/4</f>
        <v>42.5</v>
      </c>
      <c r="E15" s="257">
        <f t="shared" si="0"/>
        <v>0.25</v>
      </c>
      <c r="F15" s="257">
        <f t="shared" si="1"/>
        <v>0.25</v>
      </c>
      <c r="G15" s="256">
        <f t="shared" si="3"/>
        <v>0.25</v>
      </c>
      <c r="H15" s="256">
        <f t="shared" si="2"/>
        <v>0.25</v>
      </c>
    </row>
    <row r="16" spans="1:8" ht="25.5">
      <c r="A16" s="263" t="s">
        <v>310</v>
      </c>
      <c r="B16" s="261" t="s">
        <v>303</v>
      </c>
      <c r="C16" s="262">
        <f>C12/3</f>
        <v>20</v>
      </c>
      <c r="D16" s="262">
        <f>D12/3</f>
        <v>56.666666666666664</v>
      </c>
      <c r="E16" s="257">
        <f t="shared" si="0"/>
        <v>0.33333333333333331</v>
      </c>
      <c r="F16" s="257">
        <f t="shared" si="1"/>
        <v>0.33333333333333331</v>
      </c>
      <c r="G16" s="256">
        <f t="shared" si="3"/>
        <v>0.33333333333333331</v>
      </c>
      <c r="H16" s="256">
        <f t="shared" si="2"/>
        <v>0.33333333333333331</v>
      </c>
    </row>
    <row r="17" spans="1:8" ht="25.5">
      <c r="A17" s="263" t="s">
        <v>154</v>
      </c>
      <c r="B17" s="261" t="s">
        <v>153</v>
      </c>
      <c r="C17" s="262">
        <f>C12</f>
        <v>60</v>
      </c>
      <c r="D17" s="262">
        <f>D12</f>
        <v>170</v>
      </c>
      <c r="E17" s="257">
        <f t="shared" si="0"/>
        <v>1</v>
      </c>
      <c r="F17" s="257">
        <f t="shared" si="1"/>
        <v>1</v>
      </c>
      <c r="G17" s="256">
        <f t="shared" si="3"/>
        <v>1</v>
      </c>
      <c r="H17" s="256">
        <f t="shared" si="2"/>
        <v>1</v>
      </c>
    </row>
    <row r="18" spans="1:8">
      <c r="A18" s="263" t="s">
        <v>152</v>
      </c>
      <c r="B18" s="261" t="s">
        <v>292</v>
      </c>
      <c r="C18" s="262">
        <f>C12/3</f>
        <v>20</v>
      </c>
      <c r="D18" s="262">
        <f>D12/3</f>
        <v>56.666666666666664</v>
      </c>
      <c r="E18" s="257">
        <f t="shared" si="0"/>
        <v>0.33333333333333331</v>
      </c>
      <c r="F18" s="257">
        <f t="shared" si="1"/>
        <v>0.33333333333333331</v>
      </c>
      <c r="G18" s="256">
        <f t="shared" si="3"/>
        <v>0.33333333333333331</v>
      </c>
      <c r="H18" s="256">
        <f t="shared" si="2"/>
        <v>0.33333333333333331</v>
      </c>
    </row>
    <row r="19" spans="1:8">
      <c r="A19" s="270" t="s">
        <v>329</v>
      </c>
      <c r="B19" s="261" t="s">
        <v>292</v>
      </c>
      <c r="C19" s="262">
        <f>C12/20</f>
        <v>3</v>
      </c>
      <c r="D19" s="262">
        <f>D12/20</f>
        <v>8.5</v>
      </c>
      <c r="E19" s="257">
        <f t="shared" si="0"/>
        <v>0.05</v>
      </c>
      <c r="F19" s="257">
        <f t="shared" si="1"/>
        <v>0.05</v>
      </c>
      <c r="G19" s="256">
        <f t="shared" si="3"/>
        <v>5.000000000000001E-2</v>
      </c>
      <c r="H19" s="256">
        <f t="shared" si="2"/>
        <v>5.000000000000001E-2</v>
      </c>
    </row>
    <row r="20" spans="1:8">
      <c r="A20" s="263" t="s">
        <v>305</v>
      </c>
      <c r="B20" s="261" t="s">
        <v>292</v>
      </c>
      <c r="C20" s="262">
        <f>C12/40</f>
        <v>1.5</v>
      </c>
      <c r="D20" s="262">
        <f>D12/40</f>
        <v>4.25</v>
      </c>
      <c r="E20" s="257">
        <f t="shared" si="0"/>
        <v>2.5000000000000001E-2</v>
      </c>
      <c r="F20" s="257">
        <f t="shared" si="1"/>
        <v>2.5000000000000001E-2</v>
      </c>
      <c r="G20" s="256">
        <f t="shared" si="3"/>
        <v>2.5000000000000005E-2</v>
      </c>
      <c r="H20" s="256">
        <f t="shared" si="2"/>
        <v>2.5000000000000005E-2</v>
      </c>
    </row>
    <row r="21" spans="1:8">
      <c r="A21" s="263" t="s">
        <v>306</v>
      </c>
      <c r="B21" s="172" t="s">
        <v>311</v>
      </c>
      <c r="C21" s="262">
        <f>C12*8</f>
        <v>480</v>
      </c>
      <c r="D21" s="262">
        <f>D12*8</f>
        <v>1360</v>
      </c>
      <c r="E21" s="257">
        <f t="shared" si="0"/>
        <v>8</v>
      </c>
      <c r="F21" s="257">
        <f t="shared" si="1"/>
        <v>8</v>
      </c>
      <c r="G21" s="256">
        <f t="shared" si="3"/>
        <v>8</v>
      </c>
      <c r="H21" s="256">
        <f t="shared" si="2"/>
        <v>8</v>
      </c>
    </row>
    <row r="22" spans="1:8">
      <c r="A22" s="263" t="s">
        <v>307</v>
      </c>
      <c r="B22" s="261" t="s">
        <v>309</v>
      </c>
      <c r="C22" s="262">
        <v>120</v>
      </c>
      <c r="D22" s="262">
        <v>340</v>
      </c>
      <c r="E22" s="257">
        <f t="shared" si="0"/>
        <v>2</v>
      </c>
      <c r="F22" s="257">
        <f t="shared" si="1"/>
        <v>2</v>
      </c>
      <c r="G22" s="256">
        <f t="shared" ref="G22:G28" si="4">((2*F22)+E22)/3</f>
        <v>2</v>
      </c>
      <c r="H22" s="256">
        <f t="shared" si="2"/>
        <v>2</v>
      </c>
    </row>
    <row r="23" spans="1:8">
      <c r="A23" s="263" t="s">
        <v>308</v>
      </c>
      <c r="B23" s="261" t="s">
        <v>309</v>
      </c>
      <c r="C23" s="262">
        <f>C12</f>
        <v>60</v>
      </c>
      <c r="D23" s="262">
        <f>D12</f>
        <v>170</v>
      </c>
      <c r="E23" s="257">
        <f t="shared" si="0"/>
        <v>1</v>
      </c>
      <c r="F23" s="257">
        <f t="shared" si="1"/>
        <v>1</v>
      </c>
      <c r="G23" s="256">
        <f t="shared" si="4"/>
        <v>1</v>
      </c>
      <c r="H23" s="256">
        <f t="shared" si="2"/>
        <v>1</v>
      </c>
    </row>
    <row r="24" spans="1:8" ht="25.5">
      <c r="A24" s="263" t="s">
        <v>112</v>
      </c>
      <c r="B24" s="261" t="s">
        <v>111</v>
      </c>
      <c r="C24" s="262">
        <v>1080</v>
      </c>
      <c r="D24" s="262">
        <v>2000</v>
      </c>
      <c r="E24" s="257">
        <f t="shared" si="0"/>
        <v>18</v>
      </c>
      <c r="F24" s="257">
        <f t="shared" si="1"/>
        <v>11.764705882352942</v>
      </c>
      <c r="G24" s="256">
        <f t="shared" si="4"/>
        <v>13.843137254901961</v>
      </c>
      <c r="H24" s="256">
        <f t="shared" si="2"/>
        <v>15.921568627450981</v>
      </c>
    </row>
    <row r="25" spans="1:8">
      <c r="A25" s="263" t="s">
        <v>304</v>
      </c>
      <c r="B25" s="261" t="s">
        <v>114</v>
      </c>
      <c r="C25" s="262">
        <v>480</v>
      </c>
      <c r="D25" s="262">
        <v>1000</v>
      </c>
      <c r="E25" s="257">
        <f t="shared" si="0"/>
        <v>8</v>
      </c>
      <c r="F25" s="257">
        <f t="shared" si="1"/>
        <v>5.882352941176471</v>
      </c>
      <c r="G25" s="256">
        <f t="shared" si="4"/>
        <v>6.5882352941176476</v>
      </c>
      <c r="H25" s="256">
        <f t="shared" si="2"/>
        <v>7.2941176470588234</v>
      </c>
    </row>
    <row r="26" spans="1:8" ht="25.5">
      <c r="A26" s="549" t="s">
        <v>330</v>
      </c>
      <c r="B26" s="261" t="s">
        <v>115</v>
      </c>
      <c r="C26" s="262">
        <v>3000</v>
      </c>
      <c r="D26" s="262">
        <v>4000</v>
      </c>
      <c r="E26" s="257">
        <f t="shared" si="0"/>
        <v>50</v>
      </c>
      <c r="F26" s="257">
        <f t="shared" si="1"/>
        <v>23.529411764705884</v>
      </c>
      <c r="G26" s="256">
        <f t="shared" si="4"/>
        <v>32.352941176470587</v>
      </c>
      <c r="H26" s="256">
        <f t="shared" si="2"/>
        <v>41.176470588235297</v>
      </c>
    </row>
    <row r="27" spans="1:8" ht="25.5">
      <c r="A27" s="549"/>
      <c r="B27" s="261" t="s">
        <v>116</v>
      </c>
      <c r="C27" s="262">
        <v>720</v>
      </c>
      <c r="D27" s="262">
        <v>2000</v>
      </c>
      <c r="E27" s="257">
        <f t="shared" si="0"/>
        <v>12</v>
      </c>
      <c r="F27" s="257">
        <f t="shared" si="1"/>
        <v>11.764705882352942</v>
      </c>
      <c r="G27" s="256">
        <f t="shared" si="4"/>
        <v>11.843137254901961</v>
      </c>
      <c r="H27" s="256">
        <f t="shared" si="2"/>
        <v>11.921568627450981</v>
      </c>
    </row>
    <row r="28" spans="1:8">
      <c r="A28" s="263" t="s">
        <v>314</v>
      </c>
      <c r="B28" s="261" t="s">
        <v>303</v>
      </c>
      <c r="C28" s="262">
        <v>90</v>
      </c>
      <c r="D28" s="262">
        <v>255</v>
      </c>
      <c r="E28" s="257">
        <f t="shared" si="0"/>
        <v>1.5</v>
      </c>
      <c r="F28" s="257">
        <f t="shared" si="1"/>
        <v>1.5</v>
      </c>
      <c r="G28" s="256">
        <f t="shared" si="4"/>
        <v>1.5</v>
      </c>
      <c r="H28" s="256">
        <f t="shared" si="2"/>
        <v>1.5</v>
      </c>
    </row>
    <row r="29" spans="1:8" ht="38.25">
      <c r="A29" s="546" t="s">
        <v>317</v>
      </c>
      <c r="B29" s="261" t="s">
        <v>316</v>
      </c>
      <c r="C29" s="262">
        <v>4000</v>
      </c>
      <c r="D29" s="262">
        <v>8000</v>
      </c>
      <c r="E29" s="257">
        <f>C29/$C$12</f>
        <v>66.666666666666671</v>
      </c>
      <c r="F29" s="257">
        <f>D29/$D$12</f>
        <v>47.058823529411768</v>
      </c>
      <c r="G29" s="256">
        <f t="shared" ref="G29:G32" si="5">((2*F29)+E29)/3</f>
        <v>53.594771241830074</v>
      </c>
      <c r="H29" s="256">
        <f t="shared" si="2"/>
        <v>60.130718954248373</v>
      </c>
    </row>
    <row r="30" spans="1:8" ht="25.5">
      <c r="A30" s="547"/>
      <c r="B30" s="261" t="s">
        <v>315</v>
      </c>
      <c r="C30" s="262">
        <v>25</v>
      </c>
      <c r="D30" s="262">
        <v>8000</v>
      </c>
      <c r="E30" s="257">
        <f>C30/$C$12</f>
        <v>0.41666666666666669</v>
      </c>
      <c r="F30" s="257">
        <f>D30/$D$12</f>
        <v>47.058823529411768</v>
      </c>
      <c r="G30" s="256">
        <f t="shared" si="5"/>
        <v>31.511437908496735</v>
      </c>
      <c r="H30" s="256">
        <f t="shared" si="2"/>
        <v>15.964052287581701</v>
      </c>
    </row>
    <row r="31" spans="1:8">
      <c r="A31" s="263" t="s">
        <v>312</v>
      </c>
      <c r="B31" s="269" t="s">
        <v>324</v>
      </c>
      <c r="C31" s="262">
        <v>650</v>
      </c>
      <c r="D31" s="262">
        <v>30</v>
      </c>
      <c r="E31" s="257">
        <f>C31/$C$12</f>
        <v>10.833333333333334</v>
      </c>
      <c r="F31" s="257">
        <f>D31/$D$12</f>
        <v>0.17647058823529413</v>
      </c>
      <c r="G31" s="256">
        <f t="shared" si="5"/>
        <v>3.728758169934641</v>
      </c>
      <c r="H31" s="256">
        <f t="shared" si="2"/>
        <v>7.2810457516339868</v>
      </c>
    </row>
    <row r="32" spans="1:8">
      <c r="A32" s="263" t="s">
        <v>313</v>
      </c>
      <c r="B32" s="269" t="s">
        <v>323</v>
      </c>
      <c r="C32" s="262">
        <v>120</v>
      </c>
      <c r="D32" s="262">
        <v>150</v>
      </c>
      <c r="E32" s="257">
        <f>C32/$C$12</f>
        <v>2</v>
      </c>
      <c r="F32" s="257">
        <f>D32/$D$12</f>
        <v>0.88235294117647056</v>
      </c>
      <c r="G32" s="256">
        <f t="shared" si="5"/>
        <v>1.2549019607843137</v>
      </c>
      <c r="H32" s="256">
        <f t="shared" si="2"/>
        <v>1.6274509803921571</v>
      </c>
    </row>
    <row r="33" spans="1:3" ht="9" customHeight="1"/>
    <row r="34" spans="1:3" ht="20.25">
      <c r="A34" s="268" t="s">
        <v>322</v>
      </c>
      <c r="B34" s="249"/>
      <c r="C34" s="169"/>
    </row>
    <row r="35" spans="1:3" ht="8.4499999999999993" customHeight="1">
      <c r="A35" s="268"/>
      <c r="B35" s="249"/>
      <c r="C35" s="169"/>
    </row>
    <row r="36" spans="1:3">
      <c r="A36" s="268" t="s">
        <v>327</v>
      </c>
      <c r="B36"/>
      <c r="C36" s="169"/>
    </row>
    <row r="37" spans="1:3" ht="8.4499999999999993" customHeight="1">
      <c r="A37" s="249"/>
      <c r="B37" s="249"/>
      <c r="C37" s="169"/>
    </row>
    <row r="38" spans="1:3" ht="20.25">
      <c r="A38" s="268" t="s">
        <v>328</v>
      </c>
      <c r="B38" s="249"/>
      <c r="C38" s="169"/>
    </row>
    <row r="39" spans="1:3" ht="20.25">
      <c r="A39" s="249"/>
      <c r="B39" s="249"/>
      <c r="C39" s="169"/>
    </row>
    <row r="40" spans="1:3" ht="20.25">
      <c r="A40" s="260"/>
      <c r="B40" s="249"/>
      <c r="C40" s="169"/>
    </row>
    <row r="43" spans="1:3">
      <c r="A43" s="172"/>
    </row>
  </sheetData>
  <sheetProtection password="C71F" sheet="1" objects="1" scenarios="1"/>
  <mergeCells count="10">
    <mergeCell ref="A29:A30"/>
    <mergeCell ref="A7:H7"/>
    <mergeCell ref="A3:B3"/>
    <mergeCell ref="A1:H1"/>
    <mergeCell ref="A5:H5"/>
    <mergeCell ref="A12:A13"/>
    <mergeCell ref="A26:A27"/>
    <mergeCell ref="C9:D10"/>
    <mergeCell ref="A9:B11"/>
    <mergeCell ref="E9:H9"/>
  </mergeCells>
  <pageMargins left="0.7" right="0.7" top="0.75" bottom="0.75" header="0.3" footer="0.3"/>
  <pageSetup paperSize="9" orientation="portrait" r:id="rId1"/>
  <headerFooter>
    <oddHeader>&amp;L&amp;"Arial Narrow,Gras"&amp;10Règlement relatif à l'évacuation 
et l'épuration des eaux&amp;RF&amp;"Arial Narrow,Gras"&amp;10ormulaire type</oddHeader>
  </headerFooter>
  <drawing r:id="rId2"/>
</worksheet>
</file>

<file path=xl/worksheets/sheet6.xml><?xml version="1.0" encoding="utf-8"?>
<worksheet xmlns="http://schemas.openxmlformats.org/spreadsheetml/2006/main" xmlns:r="http://schemas.openxmlformats.org/officeDocument/2006/relationships">
  <dimension ref="A1:D23"/>
  <sheetViews>
    <sheetView tabSelected="1" view="pageLayout" zoomScale="115" zoomScaleNormal="100" zoomScalePageLayoutView="115" workbookViewId="0">
      <selection activeCell="C8" sqref="C8"/>
    </sheetView>
  </sheetViews>
  <sheetFormatPr baseColWidth="10" defaultColWidth="11.42578125" defaultRowHeight="16.5"/>
  <cols>
    <col min="1" max="1" width="15.140625" style="168" customWidth="1"/>
    <col min="2" max="3" width="26" style="168" customWidth="1"/>
    <col min="4" max="4" width="20.140625" style="168" customWidth="1"/>
    <col min="5" max="16384" width="11.42578125" style="168"/>
  </cols>
  <sheetData>
    <row r="1" spans="1:4" ht="22.35" customHeight="1">
      <c r="A1" s="468" t="s">
        <v>291</v>
      </c>
      <c r="B1" s="468"/>
      <c r="C1" s="468"/>
      <c r="D1" s="468"/>
    </row>
    <row r="2" spans="1:4">
      <c r="A2" s="169"/>
      <c r="B2" s="169"/>
      <c r="C2" s="169"/>
      <c r="D2" s="169"/>
    </row>
    <row r="3" spans="1:4" ht="20.25">
      <c r="A3" s="529">
        <f>'A. Saisie des données'!C3</f>
        <v>0</v>
      </c>
      <c r="B3" s="529"/>
      <c r="C3" s="169"/>
    </row>
    <row r="5" spans="1:4" ht="34.5" customHeight="1">
      <c r="A5" s="563" t="s">
        <v>290</v>
      </c>
      <c r="B5" s="563"/>
      <c r="C5" s="563"/>
      <c r="D5" s="563"/>
    </row>
    <row r="6" spans="1:4">
      <c r="A6" s="258"/>
      <c r="B6" s="259"/>
      <c r="C6" s="171"/>
      <c r="D6" s="171"/>
    </row>
    <row r="7" spans="1:4" ht="25.5">
      <c r="A7" s="171"/>
      <c r="B7" s="251" t="s">
        <v>164</v>
      </c>
      <c r="C7" s="251" t="s">
        <v>289</v>
      </c>
      <c r="D7" s="171"/>
    </row>
    <row r="8" spans="1:4">
      <c r="A8" s="171"/>
      <c r="B8" s="18" t="s">
        <v>165</v>
      </c>
      <c r="C8" s="570" t="s">
        <v>411</v>
      </c>
      <c r="D8" s="171"/>
    </row>
    <row r="9" spans="1:4">
      <c r="A9" s="171"/>
      <c r="B9" s="18" t="s">
        <v>166</v>
      </c>
      <c r="C9" s="18">
        <v>0.5</v>
      </c>
      <c r="D9" s="171"/>
    </row>
    <row r="10" spans="1:4">
      <c r="A10" s="171"/>
      <c r="B10" s="18" t="s">
        <v>168</v>
      </c>
      <c r="C10" s="18">
        <v>0.5</v>
      </c>
      <c r="D10" s="171"/>
    </row>
    <row r="11" spans="1:4">
      <c r="A11" s="171"/>
      <c r="B11" s="18" t="s">
        <v>167</v>
      </c>
      <c r="C11" s="18" t="s">
        <v>169</v>
      </c>
      <c r="D11" s="171"/>
    </row>
    <row r="12" spans="1:4">
      <c r="A12" s="171"/>
      <c r="B12" s="18" t="s">
        <v>170</v>
      </c>
      <c r="C12" s="18" t="s">
        <v>171</v>
      </c>
      <c r="D12" s="171"/>
    </row>
    <row r="13" spans="1:4">
      <c r="A13" s="171"/>
      <c r="B13" s="18" t="s">
        <v>172</v>
      </c>
      <c r="C13" s="18" t="s">
        <v>173</v>
      </c>
      <c r="D13" s="171"/>
    </row>
    <row r="14" spans="1:4">
      <c r="A14" s="171"/>
      <c r="B14" s="18" t="s">
        <v>171</v>
      </c>
      <c r="C14" s="18" t="s">
        <v>174</v>
      </c>
      <c r="D14" s="171"/>
    </row>
    <row r="15" spans="1:4">
      <c r="A15" s="171"/>
      <c r="B15" s="18" t="s">
        <v>175</v>
      </c>
      <c r="C15" s="18" t="s">
        <v>176</v>
      </c>
      <c r="D15" s="171"/>
    </row>
    <row r="16" spans="1:4">
      <c r="A16" s="171"/>
      <c r="B16" s="18" t="s">
        <v>177</v>
      </c>
      <c r="C16" s="18" t="s">
        <v>178</v>
      </c>
      <c r="D16" s="171"/>
    </row>
    <row r="17" spans="1:4">
      <c r="A17" s="171"/>
      <c r="B17" s="18" t="s">
        <v>179</v>
      </c>
      <c r="C17" s="18">
        <v>1</v>
      </c>
      <c r="D17" s="171"/>
    </row>
    <row r="18" spans="1:4">
      <c r="A18" s="171"/>
      <c r="B18" s="18" t="s">
        <v>174</v>
      </c>
      <c r="C18" s="18" t="s">
        <v>180</v>
      </c>
      <c r="D18" s="171"/>
    </row>
    <row r="19" spans="1:4">
      <c r="A19" s="171"/>
      <c r="B19" s="18" t="s">
        <v>181</v>
      </c>
      <c r="C19" s="18" t="s">
        <v>182</v>
      </c>
      <c r="D19" s="171"/>
    </row>
    <row r="20" spans="1:4">
      <c r="A20" s="171"/>
      <c r="B20" s="171"/>
      <c r="C20" s="171"/>
      <c r="D20" s="171"/>
    </row>
    <row r="21" spans="1:4">
      <c r="A21" s="171"/>
      <c r="B21" s="171"/>
      <c r="C21" s="171"/>
      <c r="D21" s="171"/>
    </row>
    <row r="23" spans="1:4">
      <c r="A23" s="252"/>
    </row>
  </sheetData>
  <sheetProtection password="C71F" sheet="1" objects="1" scenarios="1"/>
  <mergeCells count="3">
    <mergeCell ref="A5:D5"/>
    <mergeCell ref="A1:D1"/>
    <mergeCell ref="A3:B3"/>
  </mergeCells>
  <pageMargins left="0.7" right="0.7" top="0.75" bottom="0.75" header="0.3" footer="0.3"/>
  <pageSetup paperSize="9" orientation="portrait" r:id="rId1"/>
  <headerFooter>
    <oddHeader>&amp;L&amp;"Arial Narrow,Gras"&amp;10Règlement relatif à l'évacuation 
et l'épuration des eaux&amp;RF&amp;"Arial Narrow,Gras"&amp;10ormulaire type</oddHeader>
  </headerFooter>
</worksheet>
</file>

<file path=xl/worksheets/sheet7.xml><?xml version="1.0" encoding="utf-8"?>
<worksheet xmlns="http://schemas.openxmlformats.org/spreadsheetml/2006/main" xmlns:r="http://schemas.openxmlformats.org/officeDocument/2006/relationships">
  <sheetPr>
    <pageSetUpPr fitToPage="1"/>
  </sheetPr>
  <dimension ref="A1:U121"/>
  <sheetViews>
    <sheetView topLeftCell="B1" zoomScaleNormal="100" zoomScalePageLayoutView="70" workbookViewId="0">
      <selection activeCell="C96" sqref="C96:C97"/>
    </sheetView>
  </sheetViews>
  <sheetFormatPr baseColWidth="10" defaultRowHeight="16.5"/>
  <cols>
    <col min="1" max="1" width="27.42578125" style="279" customWidth="1"/>
    <col min="2" max="4" width="11.42578125" style="279"/>
    <col min="5" max="5" width="2.85546875" style="279" customWidth="1"/>
    <col min="6" max="257" width="11.42578125" style="279"/>
    <col min="258" max="258" width="27.5703125" style="279" customWidth="1"/>
    <col min="259" max="262" width="11.42578125" style="279"/>
    <col min="263" max="263" width="2.85546875" style="279" customWidth="1"/>
    <col min="264" max="513" width="11.42578125" style="279"/>
    <col min="514" max="514" width="27.5703125" style="279" customWidth="1"/>
    <col min="515" max="518" width="11.42578125" style="279"/>
    <col min="519" max="519" width="2.85546875" style="279" customWidth="1"/>
    <col min="520" max="769" width="11.42578125" style="279"/>
    <col min="770" max="770" width="27.5703125" style="279" customWidth="1"/>
    <col min="771" max="774" width="11.42578125" style="279"/>
    <col min="775" max="775" width="2.85546875" style="279" customWidth="1"/>
    <col min="776" max="1025" width="11.42578125" style="279"/>
    <col min="1026" max="1026" width="27.5703125" style="279" customWidth="1"/>
    <col min="1027" max="1030" width="11.42578125" style="279"/>
    <col min="1031" max="1031" width="2.85546875" style="279" customWidth="1"/>
    <col min="1032" max="1281" width="11.42578125" style="279"/>
    <col min="1282" max="1282" width="27.5703125" style="279" customWidth="1"/>
    <col min="1283" max="1286" width="11.42578125" style="279"/>
    <col min="1287" max="1287" width="2.85546875" style="279" customWidth="1"/>
    <col min="1288" max="1537" width="11.42578125" style="279"/>
    <col min="1538" max="1538" width="27.5703125" style="279" customWidth="1"/>
    <col min="1539" max="1542" width="11.42578125" style="279"/>
    <col min="1543" max="1543" width="2.85546875" style="279" customWidth="1"/>
    <col min="1544" max="1793" width="11.42578125" style="279"/>
    <col min="1794" max="1794" width="27.5703125" style="279" customWidth="1"/>
    <col min="1795" max="1798" width="11.42578125" style="279"/>
    <col min="1799" max="1799" width="2.85546875" style="279" customWidth="1"/>
    <col min="1800" max="2049" width="11.42578125" style="279"/>
    <col min="2050" max="2050" width="27.5703125" style="279" customWidth="1"/>
    <col min="2051" max="2054" width="11.42578125" style="279"/>
    <col min="2055" max="2055" width="2.85546875" style="279" customWidth="1"/>
    <col min="2056" max="2305" width="11.42578125" style="279"/>
    <col min="2306" max="2306" width="27.5703125" style="279" customWidth="1"/>
    <col min="2307" max="2310" width="11.42578125" style="279"/>
    <col min="2311" max="2311" width="2.85546875" style="279" customWidth="1"/>
    <col min="2312" max="2561" width="11.42578125" style="279"/>
    <col min="2562" max="2562" width="27.5703125" style="279" customWidth="1"/>
    <col min="2563" max="2566" width="11.42578125" style="279"/>
    <col min="2567" max="2567" width="2.85546875" style="279" customWidth="1"/>
    <col min="2568" max="2817" width="11.42578125" style="279"/>
    <col min="2818" max="2818" width="27.5703125" style="279" customWidth="1"/>
    <col min="2819" max="2822" width="11.42578125" style="279"/>
    <col min="2823" max="2823" width="2.85546875" style="279" customWidth="1"/>
    <col min="2824" max="3073" width="11.42578125" style="279"/>
    <col min="3074" max="3074" width="27.5703125" style="279" customWidth="1"/>
    <col min="3075" max="3078" width="11.42578125" style="279"/>
    <col min="3079" max="3079" width="2.85546875" style="279" customWidth="1"/>
    <col min="3080" max="3329" width="11.42578125" style="279"/>
    <col min="3330" max="3330" width="27.5703125" style="279" customWidth="1"/>
    <col min="3331" max="3334" width="11.42578125" style="279"/>
    <col min="3335" max="3335" width="2.85546875" style="279" customWidth="1"/>
    <col min="3336" max="3585" width="11.42578125" style="279"/>
    <col min="3586" max="3586" width="27.5703125" style="279" customWidth="1"/>
    <col min="3587" max="3590" width="11.42578125" style="279"/>
    <col min="3591" max="3591" width="2.85546875" style="279" customWidth="1"/>
    <col min="3592" max="3841" width="11.42578125" style="279"/>
    <col min="3842" max="3842" width="27.5703125" style="279" customWidth="1"/>
    <col min="3843" max="3846" width="11.42578125" style="279"/>
    <col min="3847" max="3847" width="2.85546875" style="279" customWidth="1"/>
    <col min="3848" max="4097" width="11.42578125" style="279"/>
    <col min="4098" max="4098" width="27.5703125" style="279" customWidth="1"/>
    <col min="4099" max="4102" width="11.42578125" style="279"/>
    <col min="4103" max="4103" width="2.85546875" style="279" customWidth="1"/>
    <col min="4104" max="4353" width="11.42578125" style="279"/>
    <col min="4354" max="4354" width="27.5703125" style="279" customWidth="1"/>
    <col min="4355" max="4358" width="11.42578125" style="279"/>
    <col min="4359" max="4359" width="2.85546875" style="279" customWidth="1"/>
    <col min="4360" max="4609" width="11.42578125" style="279"/>
    <col min="4610" max="4610" width="27.5703125" style="279" customWidth="1"/>
    <col min="4611" max="4614" width="11.42578125" style="279"/>
    <col min="4615" max="4615" width="2.85546875" style="279" customWidth="1"/>
    <col min="4616" max="4865" width="11.42578125" style="279"/>
    <col min="4866" max="4866" width="27.5703125" style="279" customWidth="1"/>
    <col min="4867" max="4870" width="11.42578125" style="279"/>
    <col min="4871" max="4871" width="2.85546875" style="279" customWidth="1"/>
    <col min="4872" max="5121" width="11.42578125" style="279"/>
    <col min="5122" max="5122" width="27.5703125" style="279" customWidth="1"/>
    <col min="5123" max="5126" width="11.42578125" style="279"/>
    <col min="5127" max="5127" width="2.85546875" style="279" customWidth="1"/>
    <col min="5128" max="5377" width="11.42578125" style="279"/>
    <col min="5378" max="5378" width="27.5703125" style="279" customWidth="1"/>
    <col min="5379" max="5382" width="11.42578125" style="279"/>
    <col min="5383" max="5383" width="2.85546875" style="279" customWidth="1"/>
    <col min="5384" max="5633" width="11.42578125" style="279"/>
    <col min="5634" max="5634" width="27.5703125" style="279" customWidth="1"/>
    <col min="5635" max="5638" width="11.42578125" style="279"/>
    <col min="5639" max="5639" width="2.85546875" style="279" customWidth="1"/>
    <col min="5640" max="5889" width="11.42578125" style="279"/>
    <col min="5890" max="5890" width="27.5703125" style="279" customWidth="1"/>
    <col min="5891" max="5894" width="11.42578125" style="279"/>
    <col min="5895" max="5895" width="2.85546875" style="279" customWidth="1"/>
    <col min="5896" max="6145" width="11.42578125" style="279"/>
    <col min="6146" max="6146" width="27.5703125" style="279" customWidth="1"/>
    <col min="6147" max="6150" width="11.42578125" style="279"/>
    <col min="6151" max="6151" width="2.85546875" style="279" customWidth="1"/>
    <col min="6152" max="6401" width="11.42578125" style="279"/>
    <col min="6402" max="6402" width="27.5703125" style="279" customWidth="1"/>
    <col min="6403" max="6406" width="11.42578125" style="279"/>
    <col min="6407" max="6407" width="2.85546875" style="279" customWidth="1"/>
    <col min="6408" max="6657" width="11.42578125" style="279"/>
    <col min="6658" max="6658" width="27.5703125" style="279" customWidth="1"/>
    <col min="6659" max="6662" width="11.42578125" style="279"/>
    <col min="6663" max="6663" width="2.85546875" style="279" customWidth="1"/>
    <col min="6664" max="6913" width="11.42578125" style="279"/>
    <col min="6914" max="6914" width="27.5703125" style="279" customWidth="1"/>
    <col min="6915" max="6918" width="11.42578125" style="279"/>
    <col min="6919" max="6919" width="2.85546875" style="279" customWidth="1"/>
    <col min="6920" max="7169" width="11.42578125" style="279"/>
    <col min="7170" max="7170" width="27.5703125" style="279" customWidth="1"/>
    <col min="7171" max="7174" width="11.42578125" style="279"/>
    <col min="7175" max="7175" width="2.85546875" style="279" customWidth="1"/>
    <col min="7176" max="7425" width="11.42578125" style="279"/>
    <col min="7426" max="7426" width="27.5703125" style="279" customWidth="1"/>
    <col min="7427" max="7430" width="11.42578125" style="279"/>
    <col min="7431" max="7431" width="2.85546875" style="279" customWidth="1"/>
    <col min="7432" max="7681" width="11.42578125" style="279"/>
    <col min="7682" max="7682" width="27.5703125" style="279" customWidth="1"/>
    <col min="7683" max="7686" width="11.42578125" style="279"/>
    <col min="7687" max="7687" width="2.85546875" style="279" customWidth="1"/>
    <col min="7688" max="7937" width="11.42578125" style="279"/>
    <col min="7938" max="7938" width="27.5703125" style="279" customWidth="1"/>
    <col min="7939" max="7942" width="11.42578125" style="279"/>
    <col min="7943" max="7943" width="2.85546875" style="279" customWidth="1"/>
    <col min="7944" max="8193" width="11.42578125" style="279"/>
    <col min="8194" max="8194" width="27.5703125" style="279" customWidth="1"/>
    <col min="8195" max="8198" width="11.42578125" style="279"/>
    <col min="8199" max="8199" width="2.85546875" style="279" customWidth="1"/>
    <col min="8200" max="8449" width="11.42578125" style="279"/>
    <col min="8450" max="8450" width="27.5703125" style="279" customWidth="1"/>
    <col min="8451" max="8454" width="11.42578125" style="279"/>
    <col min="8455" max="8455" width="2.85546875" style="279" customWidth="1"/>
    <col min="8456" max="8705" width="11.42578125" style="279"/>
    <col min="8706" max="8706" width="27.5703125" style="279" customWidth="1"/>
    <col min="8707" max="8710" width="11.42578125" style="279"/>
    <col min="8711" max="8711" width="2.85546875" style="279" customWidth="1"/>
    <col min="8712" max="8961" width="11.42578125" style="279"/>
    <col min="8962" max="8962" width="27.5703125" style="279" customWidth="1"/>
    <col min="8963" max="8966" width="11.42578125" style="279"/>
    <col min="8967" max="8967" width="2.85546875" style="279" customWidth="1"/>
    <col min="8968" max="9217" width="11.42578125" style="279"/>
    <col min="9218" max="9218" width="27.5703125" style="279" customWidth="1"/>
    <col min="9219" max="9222" width="11.42578125" style="279"/>
    <col min="9223" max="9223" width="2.85546875" style="279" customWidth="1"/>
    <col min="9224" max="9473" width="11.42578125" style="279"/>
    <col min="9474" max="9474" width="27.5703125" style="279" customWidth="1"/>
    <col min="9475" max="9478" width="11.42578125" style="279"/>
    <col min="9479" max="9479" width="2.85546875" style="279" customWidth="1"/>
    <col min="9480" max="9729" width="11.42578125" style="279"/>
    <col min="9730" max="9730" width="27.5703125" style="279" customWidth="1"/>
    <col min="9731" max="9734" width="11.42578125" style="279"/>
    <col min="9735" max="9735" width="2.85546875" style="279" customWidth="1"/>
    <col min="9736" max="9985" width="11.42578125" style="279"/>
    <col min="9986" max="9986" width="27.5703125" style="279" customWidth="1"/>
    <col min="9987" max="9990" width="11.42578125" style="279"/>
    <col min="9991" max="9991" width="2.85546875" style="279" customWidth="1"/>
    <col min="9992" max="10241" width="11.42578125" style="279"/>
    <col min="10242" max="10242" width="27.5703125" style="279" customWidth="1"/>
    <col min="10243" max="10246" width="11.42578125" style="279"/>
    <col min="10247" max="10247" width="2.85546875" style="279" customWidth="1"/>
    <col min="10248" max="10497" width="11.42578125" style="279"/>
    <col min="10498" max="10498" width="27.5703125" style="279" customWidth="1"/>
    <col min="10499" max="10502" width="11.42578125" style="279"/>
    <col min="10503" max="10503" width="2.85546875" style="279" customWidth="1"/>
    <col min="10504" max="10753" width="11.42578125" style="279"/>
    <col min="10754" max="10754" width="27.5703125" style="279" customWidth="1"/>
    <col min="10755" max="10758" width="11.42578125" style="279"/>
    <col min="10759" max="10759" width="2.85546875" style="279" customWidth="1"/>
    <col min="10760" max="11009" width="11.42578125" style="279"/>
    <col min="11010" max="11010" width="27.5703125" style="279" customWidth="1"/>
    <col min="11011" max="11014" width="11.42578125" style="279"/>
    <col min="11015" max="11015" width="2.85546875" style="279" customWidth="1"/>
    <col min="11016" max="11265" width="11.42578125" style="279"/>
    <col min="11266" max="11266" width="27.5703125" style="279" customWidth="1"/>
    <col min="11267" max="11270" width="11.42578125" style="279"/>
    <col min="11271" max="11271" width="2.85546875" style="279" customWidth="1"/>
    <col min="11272" max="11521" width="11.42578125" style="279"/>
    <col min="11522" max="11522" width="27.5703125" style="279" customWidth="1"/>
    <col min="11523" max="11526" width="11.42578125" style="279"/>
    <col min="11527" max="11527" width="2.85546875" style="279" customWidth="1"/>
    <col min="11528" max="11777" width="11.42578125" style="279"/>
    <col min="11778" max="11778" width="27.5703125" style="279" customWidth="1"/>
    <col min="11779" max="11782" width="11.42578125" style="279"/>
    <col min="11783" max="11783" width="2.85546875" style="279" customWidth="1"/>
    <col min="11784" max="12033" width="11.42578125" style="279"/>
    <col min="12034" max="12034" width="27.5703125" style="279" customWidth="1"/>
    <col min="12035" max="12038" width="11.42578125" style="279"/>
    <col min="12039" max="12039" width="2.85546875" style="279" customWidth="1"/>
    <col min="12040" max="12289" width="11.42578125" style="279"/>
    <col min="12290" max="12290" width="27.5703125" style="279" customWidth="1"/>
    <col min="12291" max="12294" width="11.42578125" style="279"/>
    <col min="12295" max="12295" width="2.85546875" style="279" customWidth="1"/>
    <col min="12296" max="12545" width="11.42578125" style="279"/>
    <col min="12546" max="12546" width="27.5703125" style="279" customWidth="1"/>
    <col min="12547" max="12550" width="11.42578125" style="279"/>
    <col min="12551" max="12551" width="2.85546875" style="279" customWidth="1"/>
    <col min="12552" max="12801" width="11.42578125" style="279"/>
    <col min="12802" max="12802" width="27.5703125" style="279" customWidth="1"/>
    <col min="12803" max="12806" width="11.42578125" style="279"/>
    <col min="12807" max="12807" width="2.85546875" style="279" customWidth="1"/>
    <col min="12808" max="13057" width="11.42578125" style="279"/>
    <col min="13058" max="13058" width="27.5703125" style="279" customWidth="1"/>
    <col min="13059" max="13062" width="11.42578125" style="279"/>
    <col min="13063" max="13063" width="2.85546875" style="279" customWidth="1"/>
    <col min="13064" max="13313" width="11.42578125" style="279"/>
    <col min="13314" max="13314" width="27.5703125" style="279" customWidth="1"/>
    <col min="13315" max="13318" width="11.42578125" style="279"/>
    <col min="13319" max="13319" width="2.85546875" style="279" customWidth="1"/>
    <col min="13320" max="13569" width="11.42578125" style="279"/>
    <col min="13570" max="13570" width="27.5703125" style="279" customWidth="1"/>
    <col min="13571" max="13574" width="11.42578125" style="279"/>
    <col min="13575" max="13575" width="2.85546875" style="279" customWidth="1"/>
    <col min="13576" max="13825" width="11.42578125" style="279"/>
    <col min="13826" max="13826" width="27.5703125" style="279" customWidth="1"/>
    <col min="13827" max="13830" width="11.42578125" style="279"/>
    <col min="13831" max="13831" width="2.85546875" style="279" customWidth="1"/>
    <col min="13832" max="14081" width="11.42578125" style="279"/>
    <col min="14082" max="14082" width="27.5703125" style="279" customWidth="1"/>
    <col min="14083" max="14086" width="11.42578125" style="279"/>
    <col min="14087" max="14087" width="2.85546875" style="279" customWidth="1"/>
    <col min="14088" max="14337" width="11.42578125" style="279"/>
    <col min="14338" max="14338" width="27.5703125" style="279" customWidth="1"/>
    <col min="14339" max="14342" width="11.42578125" style="279"/>
    <col min="14343" max="14343" width="2.85546875" style="279" customWidth="1"/>
    <col min="14344" max="14593" width="11.42578125" style="279"/>
    <col min="14594" max="14594" width="27.5703125" style="279" customWidth="1"/>
    <col min="14595" max="14598" width="11.42578125" style="279"/>
    <col min="14599" max="14599" width="2.85546875" style="279" customWidth="1"/>
    <col min="14600" max="14849" width="11.42578125" style="279"/>
    <col min="14850" max="14850" width="27.5703125" style="279" customWidth="1"/>
    <col min="14851" max="14854" width="11.42578125" style="279"/>
    <col min="14855" max="14855" width="2.85546875" style="279" customWidth="1"/>
    <col min="14856" max="15105" width="11.42578125" style="279"/>
    <col min="15106" max="15106" width="27.5703125" style="279" customWidth="1"/>
    <col min="15107" max="15110" width="11.42578125" style="279"/>
    <col min="15111" max="15111" width="2.85546875" style="279" customWidth="1"/>
    <col min="15112" max="15361" width="11.42578125" style="279"/>
    <col min="15362" max="15362" width="27.5703125" style="279" customWidth="1"/>
    <col min="15363" max="15366" width="11.42578125" style="279"/>
    <col min="15367" max="15367" width="2.85546875" style="279" customWidth="1"/>
    <col min="15368" max="15617" width="11.42578125" style="279"/>
    <col min="15618" max="15618" width="27.5703125" style="279" customWidth="1"/>
    <col min="15619" max="15622" width="11.42578125" style="279"/>
    <col min="15623" max="15623" width="2.85546875" style="279" customWidth="1"/>
    <col min="15624" max="15873" width="11.42578125" style="279"/>
    <col min="15874" max="15874" width="27.5703125" style="279" customWidth="1"/>
    <col min="15875" max="15878" width="11.42578125" style="279"/>
    <col min="15879" max="15879" width="2.85546875" style="279" customWidth="1"/>
    <col min="15880" max="16129" width="11.42578125" style="279"/>
    <col min="16130" max="16130" width="27.5703125" style="279" customWidth="1"/>
    <col min="16131" max="16134" width="11.42578125" style="279"/>
    <col min="16135" max="16135" width="2.85546875" style="279" customWidth="1"/>
    <col min="16136" max="16384" width="11.42578125" style="279"/>
  </cols>
  <sheetData>
    <row r="1" spans="1:21" ht="20.25" customHeight="1">
      <c r="A1" s="468" t="s">
        <v>406</v>
      </c>
      <c r="B1" s="468"/>
      <c r="C1" s="468"/>
      <c r="D1" s="468"/>
      <c r="E1" s="468"/>
      <c r="F1" s="468"/>
      <c r="G1" s="468"/>
      <c r="H1" s="468"/>
      <c r="I1" s="468"/>
      <c r="J1" s="468"/>
      <c r="K1" s="468"/>
      <c r="L1" s="468"/>
      <c r="M1" s="468"/>
      <c r="N1" s="468"/>
      <c r="O1" s="468"/>
      <c r="P1" s="468"/>
      <c r="Q1" s="468"/>
      <c r="R1" s="468"/>
      <c r="S1" s="468"/>
      <c r="T1" s="468"/>
      <c r="U1" s="468"/>
    </row>
    <row r="3" spans="1:21">
      <c r="A3" s="280" t="s">
        <v>86</v>
      </c>
      <c r="B3" s="568">
        <f>'A. Saisie des données'!C3</f>
        <v>0</v>
      </c>
      <c r="C3" s="568"/>
      <c r="D3" s="568"/>
    </row>
    <row r="4" spans="1:21" ht="21.75" customHeight="1">
      <c r="B4" s="569" t="s">
        <v>355</v>
      </c>
      <c r="C4" s="569"/>
      <c r="D4" s="569"/>
      <c r="E4" s="344"/>
      <c r="F4" s="567" t="s">
        <v>368</v>
      </c>
      <c r="G4" s="567"/>
      <c r="H4" s="567"/>
      <c r="I4" s="567"/>
      <c r="J4" s="567"/>
      <c r="K4" s="567"/>
      <c r="L4" s="567"/>
      <c r="M4" s="567"/>
      <c r="N4" s="567"/>
      <c r="O4" s="567"/>
      <c r="P4" s="567"/>
      <c r="Q4" s="567"/>
      <c r="R4" s="567"/>
      <c r="S4" s="345"/>
      <c r="T4" s="345"/>
    </row>
    <row r="5" spans="1:21">
      <c r="A5" s="275" t="s">
        <v>93</v>
      </c>
      <c r="B5" s="566"/>
      <c r="C5" s="566"/>
      <c r="D5" s="566"/>
      <c r="F5" s="567"/>
      <c r="G5" s="567"/>
      <c r="H5" s="567"/>
      <c r="I5" s="567"/>
      <c r="J5" s="567"/>
      <c r="K5" s="567"/>
      <c r="L5" s="567"/>
      <c r="M5" s="567"/>
      <c r="N5" s="567"/>
      <c r="O5" s="567"/>
      <c r="P5" s="567"/>
      <c r="Q5" s="567"/>
      <c r="R5" s="567"/>
      <c r="S5" s="345"/>
      <c r="T5" s="345"/>
    </row>
    <row r="6" spans="1:21">
      <c r="A6" s="272" t="s">
        <v>0</v>
      </c>
      <c r="B6" s="281">
        <f>C6-1</f>
        <v>2009</v>
      </c>
      <c r="C6" s="281">
        <f>D6-1</f>
        <v>2010</v>
      </c>
      <c r="D6" s="346">
        <f>F6-1</f>
        <v>2011</v>
      </c>
      <c r="E6" s="282"/>
      <c r="F6" s="336">
        <f>'A. Saisie des données'!D9</f>
        <v>2012</v>
      </c>
      <c r="G6" s="336">
        <f>F6+1</f>
        <v>2013</v>
      </c>
      <c r="H6" s="336">
        <f>G6+1</f>
        <v>2014</v>
      </c>
      <c r="I6" s="336">
        <f t="shared" ref="I6:R6" si="0">H6+1</f>
        <v>2015</v>
      </c>
      <c r="J6" s="336">
        <f t="shared" si="0"/>
        <v>2016</v>
      </c>
      <c r="K6" s="336">
        <f t="shared" si="0"/>
        <v>2017</v>
      </c>
      <c r="L6" s="336">
        <f t="shared" si="0"/>
        <v>2018</v>
      </c>
      <c r="M6" s="336">
        <f t="shared" si="0"/>
        <v>2019</v>
      </c>
      <c r="N6" s="336">
        <f t="shared" si="0"/>
        <v>2020</v>
      </c>
      <c r="O6" s="336">
        <f t="shared" si="0"/>
        <v>2021</v>
      </c>
      <c r="P6" s="336">
        <f t="shared" si="0"/>
        <v>2022</v>
      </c>
      <c r="Q6" s="336">
        <f t="shared" si="0"/>
        <v>2023</v>
      </c>
      <c r="R6" s="336">
        <f t="shared" si="0"/>
        <v>2024</v>
      </c>
      <c r="S6" s="336">
        <f t="shared" ref="S6" si="1">R6+1</f>
        <v>2025</v>
      </c>
      <c r="T6" s="336">
        <f t="shared" ref="T6" si="2">S6+1</f>
        <v>2026</v>
      </c>
      <c r="U6" s="336">
        <f t="shared" ref="U6" si="3">T6+1</f>
        <v>2027</v>
      </c>
    </row>
    <row r="7" spans="1:21">
      <c r="A7" s="273" t="s">
        <v>348</v>
      </c>
      <c r="B7" s="318"/>
      <c r="C7" s="318"/>
      <c r="D7" s="319"/>
      <c r="E7" s="316"/>
      <c r="F7" s="320"/>
      <c r="G7" s="320"/>
      <c r="H7" s="320"/>
      <c r="I7" s="320"/>
      <c r="J7" s="320"/>
      <c r="K7" s="320"/>
      <c r="L7" s="320"/>
      <c r="M7" s="320"/>
      <c r="N7" s="320"/>
      <c r="O7" s="320"/>
      <c r="P7" s="320"/>
      <c r="Q7" s="320"/>
      <c r="R7" s="320"/>
      <c r="S7" s="320"/>
      <c r="T7" s="320"/>
      <c r="U7" s="320"/>
    </row>
    <row r="8" spans="1:21" ht="12" customHeight="1">
      <c r="A8" s="317">
        <f>'A. Saisie des données'!B35</f>
        <v>0</v>
      </c>
      <c r="B8" s="283">
        <f>'A. Saisie des données'!D35</f>
        <v>0</v>
      </c>
      <c r="C8" s="283">
        <f>'A. Saisie des données'!E35</f>
        <v>0</v>
      </c>
      <c r="D8" s="283">
        <f>'A. Saisie des données'!F35</f>
        <v>0</v>
      </c>
      <c r="E8" s="299"/>
      <c r="F8" s="283">
        <f>AVERAGE(B8,C8,D8)</f>
        <v>0</v>
      </c>
      <c r="G8" s="283">
        <f>F8*1.01</f>
        <v>0</v>
      </c>
      <c r="H8" s="283">
        <f t="shared" ref="H8:U8" si="4">G8*1.01</f>
        <v>0</v>
      </c>
      <c r="I8" s="283">
        <f t="shared" si="4"/>
        <v>0</v>
      </c>
      <c r="J8" s="283">
        <f t="shared" si="4"/>
        <v>0</v>
      </c>
      <c r="K8" s="283">
        <f t="shared" si="4"/>
        <v>0</v>
      </c>
      <c r="L8" s="283">
        <f t="shared" si="4"/>
        <v>0</v>
      </c>
      <c r="M8" s="283">
        <f t="shared" si="4"/>
        <v>0</v>
      </c>
      <c r="N8" s="283">
        <f t="shared" si="4"/>
        <v>0</v>
      </c>
      <c r="O8" s="283">
        <f t="shared" si="4"/>
        <v>0</v>
      </c>
      <c r="P8" s="283">
        <f t="shared" si="4"/>
        <v>0</v>
      </c>
      <c r="Q8" s="283">
        <f t="shared" si="4"/>
        <v>0</v>
      </c>
      <c r="R8" s="283">
        <f t="shared" si="4"/>
        <v>0</v>
      </c>
      <c r="S8" s="283">
        <f t="shared" si="4"/>
        <v>0</v>
      </c>
      <c r="T8" s="283">
        <f t="shared" si="4"/>
        <v>0</v>
      </c>
      <c r="U8" s="283">
        <f t="shared" si="4"/>
        <v>0</v>
      </c>
    </row>
    <row r="9" spans="1:21" ht="12" customHeight="1">
      <c r="A9" s="317">
        <f>'A. Saisie des données'!B36</f>
        <v>0</v>
      </c>
      <c r="B9" s="283">
        <f>'A. Saisie des données'!D36</f>
        <v>0</v>
      </c>
      <c r="C9" s="283">
        <f>'A. Saisie des données'!E36</f>
        <v>0</v>
      </c>
      <c r="D9" s="283">
        <f>'A. Saisie des données'!F36</f>
        <v>0</v>
      </c>
      <c r="E9" s="299"/>
      <c r="F9" s="283">
        <f t="shared" ref="F9:F31" si="5">AVERAGE(B9,C9,D9)</f>
        <v>0</v>
      </c>
      <c r="G9" s="283">
        <f t="shared" ref="G9:G31" si="6">F9*1.01</f>
        <v>0</v>
      </c>
      <c r="H9" s="283">
        <f t="shared" ref="H9:U9" si="7">G9*1.01</f>
        <v>0</v>
      </c>
      <c r="I9" s="283">
        <f t="shared" si="7"/>
        <v>0</v>
      </c>
      <c r="J9" s="283">
        <f t="shared" si="7"/>
        <v>0</v>
      </c>
      <c r="K9" s="283">
        <f t="shared" si="7"/>
        <v>0</v>
      </c>
      <c r="L9" s="283">
        <f t="shared" si="7"/>
        <v>0</v>
      </c>
      <c r="M9" s="283">
        <f t="shared" si="7"/>
        <v>0</v>
      </c>
      <c r="N9" s="283">
        <f t="shared" si="7"/>
        <v>0</v>
      </c>
      <c r="O9" s="283">
        <f t="shared" si="7"/>
        <v>0</v>
      </c>
      <c r="P9" s="283">
        <f t="shared" si="7"/>
        <v>0</v>
      </c>
      <c r="Q9" s="283">
        <f t="shared" si="7"/>
        <v>0</v>
      </c>
      <c r="R9" s="283">
        <f t="shared" si="7"/>
        <v>0</v>
      </c>
      <c r="S9" s="283">
        <f t="shared" si="7"/>
        <v>0</v>
      </c>
      <c r="T9" s="283">
        <f t="shared" si="7"/>
        <v>0</v>
      </c>
      <c r="U9" s="283">
        <f t="shared" si="7"/>
        <v>0</v>
      </c>
    </row>
    <row r="10" spans="1:21" ht="12" customHeight="1">
      <c r="A10" s="317">
        <f>'A. Saisie des données'!B37</f>
        <v>0</v>
      </c>
      <c r="B10" s="283">
        <f>'A. Saisie des données'!D37</f>
        <v>0</v>
      </c>
      <c r="C10" s="283">
        <f>'A. Saisie des données'!E37</f>
        <v>0</v>
      </c>
      <c r="D10" s="283">
        <f>'A. Saisie des données'!F37</f>
        <v>0</v>
      </c>
      <c r="E10" s="299"/>
      <c r="F10" s="283">
        <f t="shared" si="5"/>
        <v>0</v>
      </c>
      <c r="G10" s="283">
        <f t="shared" si="6"/>
        <v>0</v>
      </c>
      <c r="H10" s="283">
        <f t="shared" ref="H10:U10" si="8">G10*1.01</f>
        <v>0</v>
      </c>
      <c r="I10" s="283">
        <f t="shared" si="8"/>
        <v>0</v>
      </c>
      <c r="J10" s="283">
        <f t="shared" si="8"/>
        <v>0</v>
      </c>
      <c r="K10" s="283">
        <f t="shared" si="8"/>
        <v>0</v>
      </c>
      <c r="L10" s="283">
        <f t="shared" si="8"/>
        <v>0</v>
      </c>
      <c r="M10" s="283">
        <f t="shared" si="8"/>
        <v>0</v>
      </c>
      <c r="N10" s="283">
        <f t="shared" si="8"/>
        <v>0</v>
      </c>
      <c r="O10" s="283">
        <f t="shared" si="8"/>
        <v>0</v>
      </c>
      <c r="P10" s="283">
        <f t="shared" si="8"/>
        <v>0</v>
      </c>
      <c r="Q10" s="283">
        <f t="shared" si="8"/>
        <v>0</v>
      </c>
      <c r="R10" s="283">
        <f t="shared" si="8"/>
        <v>0</v>
      </c>
      <c r="S10" s="283">
        <f t="shared" si="8"/>
        <v>0</v>
      </c>
      <c r="T10" s="283">
        <f t="shared" si="8"/>
        <v>0</v>
      </c>
      <c r="U10" s="283">
        <f t="shared" si="8"/>
        <v>0</v>
      </c>
    </row>
    <row r="11" spans="1:21" ht="12" customHeight="1">
      <c r="A11" s="317">
        <f>'A. Saisie des données'!B38</f>
        <v>0</v>
      </c>
      <c r="B11" s="283">
        <f>'A. Saisie des données'!D38</f>
        <v>0</v>
      </c>
      <c r="C11" s="283">
        <f>'A. Saisie des données'!E38</f>
        <v>0</v>
      </c>
      <c r="D11" s="283">
        <f>'A. Saisie des données'!F38</f>
        <v>0</v>
      </c>
      <c r="E11" s="299"/>
      <c r="F11" s="283">
        <f t="shared" si="5"/>
        <v>0</v>
      </c>
      <c r="G11" s="283">
        <f t="shared" si="6"/>
        <v>0</v>
      </c>
      <c r="H11" s="283">
        <f t="shared" ref="H11:U11" si="9">G11*1.01</f>
        <v>0</v>
      </c>
      <c r="I11" s="283">
        <f t="shared" si="9"/>
        <v>0</v>
      </c>
      <c r="J11" s="283">
        <f t="shared" si="9"/>
        <v>0</v>
      </c>
      <c r="K11" s="283">
        <f t="shared" si="9"/>
        <v>0</v>
      </c>
      <c r="L11" s="283">
        <f t="shared" si="9"/>
        <v>0</v>
      </c>
      <c r="M11" s="283">
        <f t="shared" si="9"/>
        <v>0</v>
      </c>
      <c r="N11" s="283">
        <f t="shared" si="9"/>
        <v>0</v>
      </c>
      <c r="O11" s="283">
        <f t="shared" si="9"/>
        <v>0</v>
      </c>
      <c r="P11" s="283">
        <f t="shared" si="9"/>
        <v>0</v>
      </c>
      <c r="Q11" s="283">
        <f t="shared" si="9"/>
        <v>0</v>
      </c>
      <c r="R11" s="283">
        <f t="shared" si="9"/>
        <v>0</v>
      </c>
      <c r="S11" s="283">
        <f t="shared" si="9"/>
        <v>0</v>
      </c>
      <c r="T11" s="283">
        <f t="shared" si="9"/>
        <v>0</v>
      </c>
      <c r="U11" s="283">
        <f t="shared" si="9"/>
        <v>0</v>
      </c>
    </row>
    <row r="12" spans="1:21" ht="12" customHeight="1">
      <c r="A12" s="317">
        <f>'A. Saisie des données'!B39</f>
        <v>0</v>
      </c>
      <c r="B12" s="283">
        <f>'A. Saisie des données'!D39</f>
        <v>0</v>
      </c>
      <c r="C12" s="283">
        <f>'A. Saisie des données'!E39</f>
        <v>0</v>
      </c>
      <c r="D12" s="283">
        <f>'A. Saisie des données'!F39</f>
        <v>0</v>
      </c>
      <c r="E12" s="299"/>
      <c r="F12" s="283">
        <f t="shared" si="5"/>
        <v>0</v>
      </c>
      <c r="G12" s="283">
        <f t="shared" si="6"/>
        <v>0</v>
      </c>
      <c r="H12" s="283">
        <f t="shared" ref="H12:U12" si="10">G12*1.01</f>
        <v>0</v>
      </c>
      <c r="I12" s="283">
        <f t="shared" si="10"/>
        <v>0</v>
      </c>
      <c r="J12" s="283">
        <f t="shared" si="10"/>
        <v>0</v>
      </c>
      <c r="K12" s="283">
        <f t="shared" si="10"/>
        <v>0</v>
      </c>
      <c r="L12" s="283">
        <f t="shared" si="10"/>
        <v>0</v>
      </c>
      <c r="M12" s="283">
        <f t="shared" si="10"/>
        <v>0</v>
      </c>
      <c r="N12" s="283">
        <f t="shared" si="10"/>
        <v>0</v>
      </c>
      <c r="O12" s="283">
        <f t="shared" si="10"/>
        <v>0</v>
      </c>
      <c r="P12" s="283">
        <f t="shared" si="10"/>
        <v>0</v>
      </c>
      <c r="Q12" s="283">
        <f t="shared" si="10"/>
        <v>0</v>
      </c>
      <c r="R12" s="283">
        <f t="shared" si="10"/>
        <v>0</v>
      </c>
      <c r="S12" s="283">
        <f t="shared" si="10"/>
        <v>0</v>
      </c>
      <c r="T12" s="283">
        <f t="shared" si="10"/>
        <v>0</v>
      </c>
      <c r="U12" s="283">
        <f t="shared" si="10"/>
        <v>0</v>
      </c>
    </row>
    <row r="13" spans="1:21" ht="12" customHeight="1">
      <c r="A13" s="317">
        <f>'A. Saisie des données'!B40</f>
        <v>0</v>
      </c>
      <c r="B13" s="283">
        <f>'A. Saisie des données'!D40</f>
        <v>0</v>
      </c>
      <c r="C13" s="283">
        <f>'A. Saisie des données'!E40</f>
        <v>0</v>
      </c>
      <c r="D13" s="283">
        <f>'A. Saisie des données'!F40</f>
        <v>0</v>
      </c>
      <c r="E13" s="299"/>
      <c r="F13" s="283">
        <f t="shared" si="5"/>
        <v>0</v>
      </c>
      <c r="G13" s="283">
        <f t="shared" si="6"/>
        <v>0</v>
      </c>
      <c r="H13" s="283">
        <f t="shared" ref="H13:U13" si="11">G13*1.01</f>
        <v>0</v>
      </c>
      <c r="I13" s="283">
        <f t="shared" si="11"/>
        <v>0</v>
      </c>
      <c r="J13" s="283">
        <f t="shared" si="11"/>
        <v>0</v>
      </c>
      <c r="K13" s="283">
        <f t="shared" si="11"/>
        <v>0</v>
      </c>
      <c r="L13" s="283">
        <f t="shared" si="11"/>
        <v>0</v>
      </c>
      <c r="M13" s="283">
        <f t="shared" si="11"/>
        <v>0</v>
      </c>
      <c r="N13" s="283">
        <f t="shared" si="11"/>
        <v>0</v>
      </c>
      <c r="O13" s="283">
        <f t="shared" si="11"/>
        <v>0</v>
      </c>
      <c r="P13" s="283">
        <f t="shared" si="11"/>
        <v>0</v>
      </c>
      <c r="Q13" s="283">
        <f t="shared" si="11"/>
        <v>0</v>
      </c>
      <c r="R13" s="283">
        <f t="shared" si="11"/>
        <v>0</v>
      </c>
      <c r="S13" s="283">
        <f t="shared" si="11"/>
        <v>0</v>
      </c>
      <c r="T13" s="283">
        <f t="shared" si="11"/>
        <v>0</v>
      </c>
      <c r="U13" s="283">
        <f t="shared" si="11"/>
        <v>0</v>
      </c>
    </row>
    <row r="14" spans="1:21" ht="12" customHeight="1">
      <c r="A14" s="317">
        <f>'A. Saisie des données'!B41</f>
        <v>0</v>
      </c>
      <c r="B14" s="283">
        <f>'A. Saisie des données'!D41</f>
        <v>0</v>
      </c>
      <c r="C14" s="283">
        <f>'A. Saisie des données'!E41</f>
        <v>0</v>
      </c>
      <c r="D14" s="283">
        <f>'A. Saisie des données'!F41</f>
        <v>0</v>
      </c>
      <c r="E14" s="299"/>
      <c r="F14" s="283">
        <f t="shared" si="5"/>
        <v>0</v>
      </c>
      <c r="G14" s="283">
        <f t="shared" si="6"/>
        <v>0</v>
      </c>
      <c r="H14" s="283">
        <f t="shared" ref="H14:U14" si="12">G14*1.01</f>
        <v>0</v>
      </c>
      <c r="I14" s="283">
        <f t="shared" si="12"/>
        <v>0</v>
      </c>
      <c r="J14" s="283">
        <f t="shared" si="12"/>
        <v>0</v>
      </c>
      <c r="K14" s="283">
        <f t="shared" si="12"/>
        <v>0</v>
      </c>
      <c r="L14" s="283">
        <f t="shared" si="12"/>
        <v>0</v>
      </c>
      <c r="M14" s="283">
        <f t="shared" si="12"/>
        <v>0</v>
      </c>
      <c r="N14" s="283">
        <f t="shared" si="12"/>
        <v>0</v>
      </c>
      <c r="O14" s="283">
        <f t="shared" si="12"/>
        <v>0</v>
      </c>
      <c r="P14" s="283">
        <f t="shared" si="12"/>
        <v>0</v>
      </c>
      <c r="Q14" s="283">
        <f t="shared" si="12"/>
        <v>0</v>
      </c>
      <c r="R14" s="283">
        <f t="shared" si="12"/>
        <v>0</v>
      </c>
      <c r="S14" s="283">
        <f t="shared" si="12"/>
        <v>0</v>
      </c>
      <c r="T14" s="283">
        <f t="shared" si="12"/>
        <v>0</v>
      </c>
      <c r="U14" s="283">
        <f t="shared" si="12"/>
        <v>0</v>
      </c>
    </row>
    <row r="15" spans="1:21" ht="12" customHeight="1">
      <c r="A15" s="317">
        <f>'A. Saisie des données'!B42</f>
        <v>0</v>
      </c>
      <c r="B15" s="283">
        <f>'A. Saisie des données'!D42</f>
        <v>0</v>
      </c>
      <c r="C15" s="283">
        <f>'A. Saisie des données'!E42</f>
        <v>0</v>
      </c>
      <c r="D15" s="283">
        <f>'A. Saisie des données'!F42</f>
        <v>0</v>
      </c>
      <c r="E15" s="299"/>
      <c r="F15" s="283">
        <f t="shared" si="5"/>
        <v>0</v>
      </c>
      <c r="G15" s="283">
        <f t="shared" si="6"/>
        <v>0</v>
      </c>
      <c r="H15" s="283">
        <f t="shared" ref="H15:U15" si="13">G15*1.01</f>
        <v>0</v>
      </c>
      <c r="I15" s="283">
        <f t="shared" si="13"/>
        <v>0</v>
      </c>
      <c r="J15" s="283">
        <f t="shared" si="13"/>
        <v>0</v>
      </c>
      <c r="K15" s="283">
        <f t="shared" si="13"/>
        <v>0</v>
      </c>
      <c r="L15" s="283">
        <f t="shared" si="13"/>
        <v>0</v>
      </c>
      <c r="M15" s="283">
        <f t="shared" si="13"/>
        <v>0</v>
      </c>
      <c r="N15" s="283">
        <f t="shared" si="13"/>
        <v>0</v>
      </c>
      <c r="O15" s="283">
        <f t="shared" si="13"/>
        <v>0</v>
      </c>
      <c r="P15" s="283">
        <f t="shared" si="13"/>
        <v>0</v>
      </c>
      <c r="Q15" s="283">
        <f t="shared" si="13"/>
        <v>0</v>
      </c>
      <c r="R15" s="283">
        <f t="shared" si="13"/>
        <v>0</v>
      </c>
      <c r="S15" s="283">
        <f t="shared" si="13"/>
        <v>0</v>
      </c>
      <c r="T15" s="283">
        <f t="shared" si="13"/>
        <v>0</v>
      </c>
      <c r="U15" s="283">
        <f t="shared" si="13"/>
        <v>0</v>
      </c>
    </row>
    <row r="16" spans="1:21" ht="12" customHeight="1">
      <c r="A16" s="317">
        <f>'A. Saisie des données'!B43</f>
        <v>0</v>
      </c>
      <c r="B16" s="283">
        <f>'A. Saisie des données'!D43</f>
        <v>0</v>
      </c>
      <c r="C16" s="283">
        <f>'A. Saisie des données'!E43</f>
        <v>0</v>
      </c>
      <c r="D16" s="283">
        <f>'A. Saisie des données'!F43</f>
        <v>0</v>
      </c>
      <c r="E16" s="299"/>
      <c r="F16" s="283">
        <f t="shared" si="5"/>
        <v>0</v>
      </c>
      <c r="G16" s="283">
        <f t="shared" si="6"/>
        <v>0</v>
      </c>
      <c r="H16" s="283">
        <f t="shared" ref="H16:U16" si="14">G16*1.01</f>
        <v>0</v>
      </c>
      <c r="I16" s="283">
        <f t="shared" si="14"/>
        <v>0</v>
      </c>
      <c r="J16" s="283">
        <f t="shared" si="14"/>
        <v>0</v>
      </c>
      <c r="K16" s="283">
        <f t="shared" si="14"/>
        <v>0</v>
      </c>
      <c r="L16" s="283">
        <f t="shared" si="14"/>
        <v>0</v>
      </c>
      <c r="M16" s="283">
        <f t="shared" si="14"/>
        <v>0</v>
      </c>
      <c r="N16" s="283">
        <f t="shared" si="14"/>
        <v>0</v>
      </c>
      <c r="O16" s="283">
        <f t="shared" si="14"/>
        <v>0</v>
      </c>
      <c r="P16" s="283">
        <f t="shared" si="14"/>
        <v>0</v>
      </c>
      <c r="Q16" s="283">
        <f t="shared" si="14"/>
        <v>0</v>
      </c>
      <c r="R16" s="283">
        <f t="shared" si="14"/>
        <v>0</v>
      </c>
      <c r="S16" s="283">
        <f t="shared" si="14"/>
        <v>0</v>
      </c>
      <c r="T16" s="283">
        <f t="shared" si="14"/>
        <v>0</v>
      </c>
      <c r="U16" s="283">
        <f t="shared" si="14"/>
        <v>0</v>
      </c>
    </row>
    <row r="17" spans="1:21" ht="12" customHeight="1">
      <c r="A17" s="317">
        <f>'A. Saisie des données'!B44</f>
        <v>0</v>
      </c>
      <c r="B17" s="283">
        <f>'A. Saisie des données'!D44</f>
        <v>0</v>
      </c>
      <c r="C17" s="283">
        <f>'A. Saisie des données'!E44</f>
        <v>0</v>
      </c>
      <c r="D17" s="283">
        <f>'A. Saisie des données'!F44</f>
        <v>0</v>
      </c>
      <c r="E17" s="299"/>
      <c r="F17" s="283">
        <f t="shared" si="5"/>
        <v>0</v>
      </c>
      <c r="G17" s="283">
        <f t="shared" si="6"/>
        <v>0</v>
      </c>
      <c r="H17" s="283">
        <f t="shared" ref="H17:U17" si="15">G17*1.01</f>
        <v>0</v>
      </c>
      <c r="I17" s="283">
        <f t="shared" si="15"/>
        <v>0</v>
      </c>
      <c r="J17" s="283">
        <f t="shared" si="15"/>
        <v>0</v>
      </c>
      <c r="K17" s="283">
        <f t="shared" si="15"/>
        <v>0</v>
      </c>
      <c r="L17" s="283">
        <f t="shared" si="15"/>
        <v>0</v>
      </c>
      <c r="M17" s="283">
        <f t="shared" si="15"/>
        <v>0</v>
      </c>
      <c r="N17" s="283">
        <f t="shared" si="15"/>
        <v>0</v>
      </c>
      <c r="O17" s="283">
        <f t="shared" si="15"/>
        <v>0</v>
      </c>
      <c r="P17" s="283">
        <f t="shared" si="15"/>
        <v>0</v>
      </c>
      <c r="Q17" s="283">
        <f t="shared" si="15"/>
        <v>0</v>
      </c>
      <c r="R17" s="283">
        <f t="shared" si="15"/>
        <v>0</v>
      </c>
      <c r="S17" s="283">
        <f t="shared" si="15"/>
        <v>0</v>
      </c>
      <c r="T17" s="283">
        <f t="shared" si="15"/>
        <v>0</v>
      </c>
      <c r="U17" s="283">
        <f t="shared" si="15"/>
        <v>0</v>
      </c>
    </row>
    <row r="18" spans="1:21" ht="12" customHeight="1">
      <c r="A18" s="317">
        <f>'A. Saisie des données'!B45</f>
        <v>0</v>
      </c>
      <c r="B18" s="283">
        <f>'A. Saisie des données'!D45</f>
        <v>0</v>
      </c>
      <c r="C18" s="283">
        <f>'A. Saisie des données'!E45</f>
        <v>0</v>
      </c>
      <c r="D18" s="283">
        <f>'A. Saisie des données'!F45</f>
        <v>0</v>
      </c>
      <c r="E18" s="299"/>
      <c r="F18" s="283">
        <f t="shared" si="5"/>
        <v>0</v>
      </c>
      <c r="G18" s="283">
        <f t="shared" si="6"/>
        <v>0</v>
      </c>
      <c r="H18" s="283">
        <f t="shared" ref="H18:U18" si="16">G18*1.01</f>
        <v>0</v>
      </c>
      <c r="I18" s="283">
        <f t="shared" si="16"/>
        <v>0</v>
      </c>
      <c r="J18" s="283">
        <f t="shared" si="16"/>
        <v>0</v>
      </c>
      <c r="K18" s="283">
        <f t="shared" si="16"/>
        <v>0</v>
      </c>
      <c r="L18" s="283">
        <f t="shared" si="16"/>
        <v>0</v>
      </c>
      <c r="M18" s="283">
        <f t="shared" si="16"/>
        <v>0</v>
      </c>
      <c r="N18" s="283">
        <f t="shared" si="16"/>
        <v>0</v>
      </c>
      <c r="O18" s="283">
        <f t="shared" si="16"/>
        <v>0</v>
      </c>
      <c r="P18" s="283">
        <f t="shared" si="16"/>
        <v>0</v>
      </c>
      <c r="Q18" s="283">
        <f t="shared" si="16"/>
        <v>0</v>
      </c>
      <c r="R18" s="283">
        <f t="shared" si="16"/>
        <v>0</v>
      </c>
      <c r="S18" s="283">
        <f t="shared" si="16"/>
        <v>0</v>
      </c>
      <c r="T18" s="283">
        <f t="shared" si="16"/>
        <v>0</v>
      </c>
      <c r="U18" s="283">
        <f t="shared" si="16"/>
        <v>0</v>
      </c>
    </row>
    <row r="19" spans="1:21" ht="12" customHeight="1">
      <c r="A19" s="317">
        <f>'A. Saisie des données'!B46</f>
        <v>0</v>
      </c>
      <c r="B19" s="283">
        <f>'A. Saisie des données'!D46</f>
        <v>0</v>
      </c>
      <c r="C19" s="283">
        <f>'A. Saisie des données'!E46</f>
        <v>0</v>
      </c>
      <c r="D19" s="283">
        <f>'A. Saisie des données'!F46</f>
        <v>0</v>
      </c>
      <c r="E19" s="299"/>
      <c r="F19" s="283">
        <f t="shared" si="5"/>
        <v>0</v>
      </c>
      <c r="G19" s="283">
        <f t="shared" si="6"/>
        <v>0</v>
      </c>
      <c r="H19" s="283">
        <f t="shared" ref="H19:U19" si="17">G19*1.01</f>
        <v>0</v>
      </c>
      <c r="I19" s="283">
        <f t="shared" si="17"/>
        <v>0</v>
      </c>
      <c r="J19" s="283">
        <f t="shared" si="17"/>
        <v>0</v>
      </c>
      <c r="K19" s="283">
        <f t="shared" si="17"/>
        <v>0</v>
      </c>
      <c r="L19" s="283">
        <f t="shared" si="17"/>
        <v>0</v>
      </c>
      <c r="M19" s="283">
        <f t="shared" si="17"/>
        <v>0</v>
      </c>
      <c r="N19" s="283">
        <f t="shared" si="17"/>
        <v>0</v>
      </c>
      <c r="O19" s="283">
        <f t="shared" si="17"/>
        <v>0</v>
      </c>
      <c r="P19" s="283">
        <f t="shared" si="17"/>
        <v>0</v>
      </c>
      <c r="Q19" s="283">
        <f t="shared" si="17"/>
        <v>0</v>
      </c>
      <c r="R19" s="283">
        <f t="shared" si="17"/>
        <v>0</v>
      </c>
      <c r="S19" s="283">
        <f t="shared" si="17"/>
        <v>0</v>
      </c>
      <c r="T19" s="283">
        <f t="shared" si="17"/>
        <v>0</v>
      </c>
      <c r="U19" s="283">
        <f t="shared" si="17"/>
        <v>0</v>
      </c>
    </row>
    <row r="20" spans="1:21" ht="12" customHeight="1">
      <c r="A20" s="317">
        <f>'A. Saisie des données'!B47</f>
        <v>0</v>
      </c>
      <c r="B20" s="283">
        <f>'A. Saisie des données'!D47</f>
        <v>0</v>
      </c>
      <c r="C20" s="283">
        <f>'A. Saisie des données'!E47</f>
        <v>0</v>
      </c>
      <c r="D20" s="283">
        <f>'A. Saisie des données'!F47</f>
        <v>0</v>
      </c>
      <c r="E20" s="299"/>
      <c r="F20" s="283">
        <f t="shared" si="5"/>
        <v>0</v>
      </c>
      <c r="G20" s="283">
        <f t="shared" si="6"/>
        <v>0</v>
      </c>
      <c r="H20" s="283">
        <f t="shared" ref="H20:U20" si="18">G20*1.01</f>
        <v>0</v>
      </c>
      <c r="I20" s="283">
        <f t="shared" si="18"/>
        <v>0</v>
      </c>
      <c r="J20" s="283">
        <f t="shared" si="18"/>
        <v>0</v>
      </c>
      <c r="K20" s="283">
        <f t="shared" si="18"/>
        <v>0</v>
      </c>
      <c r="L20" s="283">
        <f t="shared" si="18"/>
        <v>0</v>
      </c>
      <c r="M20" s="283">
        <f t="shared" si="18"/>
        <v>0</v>
      </c>
      <c r="N20" s="283">
        <f t="shared" si="18"/>
        <v>0</v>
      </c>
      <c r="O20" s="283">
        <f t="shared" si="18"/>
        <v>0</v>
      </c>
      <c r="P20" s="283">
        <f t="shared" si="18"/>
        <v>0</v>
      </c>
      <c r="Q20" s="283">
        <f t="shared" si="18"/>
        <v>0</v>
      </c>
      <c r="R20" s="283">
        <f t="shared" si="18"/>
        <v>0</v>
      </c>
      <c r="S20" s="283">
        <f t="shared" si="18"/>
        <v>0</v>
      </c>
      <c r="T20" s="283">
        <f t="shared" si="18"/>
        <v>0</v>
      </c>
      <c r="U20" s="283">
        <f t="shared" si="18"/>
        <v>0</v>
      </c>
    </row>
    <row r="21" spans="1:21" ht="12" customHeight="1">
      <c r="A21" s="317">
        <f>'A. Saisie des données'!B48</f>
        <v>0</v>
      </c>
      <c r="B21" s="283">
        <f>'A. Saisie des données'!D48</f>
        <v>0</v>
      </c>
      <c r="C21" s="283">
        <f>'A. Saisie des données'!E48</f>
        <v>0</v>
      </c>
      <c r="D21" s="283">
        <f>'A. Saisie des données'!F48</f>
        <v>0</v>
      </c>
      <c r="E21" s="299"/>
      <c r="F21" s="283">
        <f t="shared" si="5"/>
        <v>0</v>
      </c>
      <c r="G21" s="283">
        <f t="shared" si="6"/>
        <v>0</v>
      </c>
      <c r="H21" s="283">
        <f t="shared" ref="H21:U21" si="19">G21*1.01</f>
        <v>0</v>
      </c>
      <c r="I21" s="283">
        <f t="shared" si="19"/>
        <v>0</v>
      </c>
      <c r="J21" s="283">
        <f t="shared" si="19"/>
        <v>0</v>
      </c>
      <c r="K21" s="283">
        <f t="shared" si="19"/>
        <v>0</v>
      </c>
      <c r="L21" s="283">
        <f t="shared" si="19"/>
        <v>0</v>
      </c>
      <c r="M21" s="283">
        <f t="shared" si="19"/>
        <v>0</v>
      </c>
      <c r="N21" s="283">
        <f t="shared" si="19"/>
        <v>0</v>
      </c>
      <c r="O21" s="283">
        <f t="shared" si="19"/>
        <v>0</v>
      </c>
      <c r="P21" s="283">
        <f t="shared" si="19"/>
        <v>0</v>
      </c>
      <c r="Q21" s="283">
        <f t="shared" si="19"/>
        <v>0</v>
      </c>
      <c r="R21" s="283">
        <f t="shared" si="19"/>
        <v>0</v>
      </c>
      <c r="S21" s="283">
        <f t="shared" si="19"/>
        <v>0</v>
      </c>
      <c r="T21" s="283">
        <f t="shared" si="19"/>
        <v>0</v>
      </c>
      <c r="U21" s="283">
        <f t="shared" si="19"/>
        <v>0</v>
      </c>
    </row>
    <row r="22" spans="1:21" ht="12" customHeight="1">
      <c r="A22" s="317">
        <f>'A. Saisie des données'!B49</f>
        <v>0</v>
      </c>
      <c r="B22" s="283">
        <f>'A. Saisie des données'!D49</f>
        <v>0</v>
      </c>
      <c r="C22" s="283">
        <f>'A. Saisie des données'!E49</f>
        <v>0</v>
      </c>
      <c r="D22" s="283">
        <f>'A. Saisie des données'!F49</f>
        <v>0</v>
      </c>
      <c r="E22" s="299"/>
      <c r="F22" s="283">
        <f t="shared" si="5"/>
        <v>0</v>
      </c>
      <c r="G22" s="283">
        <f t="shared" si="6"/>
        <v>0</v>
      </c>
      <c r="H22" s="283">
        <f t="shared" ref="H22:U22" si="20">G22*1.01</f>
        <v>0</v>
      </c>
      <c r="I22" s="283">
        <f t="shared" si="20"/>
        <v>0</v>
      </c>
      <c r="J22" s="283">
        <f t="shared" si="20"/>
        <v>0</v>
      </c>
      <c r="K22" s="283">
        <f t="shared" si="20"/>
        <v>0</v>
      </c>
      <c r="L22" s="283">
        <f t="shared" si="20"/>
        <v>0</v>
      </c>
      <c r="M22" s="283">
        <f t="shared" si="20"/>
        <v>0</v>
      </c>
      <c r="N22" s="283">
        <f t="shared" si="20"/>
        <v>0</v>
      </c>
      <c r="O22" s="283">
        <f t="shared" si="20"/>
        <v>0</v>
      </c>
      <c r="P22" s="283">
        <f t="shared" si="20"/>
        <v>0</v>
      </c>
      <c r="Q22" s="283">
        <f t="shared" si="20"/>
        <v>0</v>
      </c>
      <c r="R22" s="283">
        <f t="shared" si="20"/>
        <v>0</v>
      </c>
      <c r="S22" s="283">
        <f t="shared" si="20"/>
        <v>0</v>
      </c>
      <c r="T22" s="283">
        <f t="shared" si="20"/>
        <v>0</v>
      </c>
      <c r="U22" s="283">
        <f t="shared" si="20"/>
        <v>0</v>
      </c>
    </row>
    <row r="23" spans="1:21" ht="12" customHeight="1">
      <c r="A23" s="317">
        <f>'A. Saisie des données'!B50</f>
        <v>0</v>
      </c>
      <c r="B23" s="283">
        <f>'A. Saisie des données'!D50</f>
        <v>0</v>
      </c>
      <c r="C23" s="283">
        <f>'A. Saisie des données'!E50</f>
        <v>0</v>
      </c>
      <c r="D23" s="283">
        <f>'A. Saisie des données'!F50</f>
        <v>0</v>
      </c>
      <c r="E23" s="299"/>
      <c r="F23" s="283">
        <f t="shared" si="5"/>
        <v>0</v>
      </c>
      <c r="G23" s="283">
        <f t="shared" si="6"/>
        <v>0</v>
      </c>
      <c r="H23" s="283">
        <f t="shared" ref="H23:U23" si="21">G23*1.01</f>
        <v>0</v>
      </c>
      <c r="I23" s="283">
        <f t="shared" si="21"/>
        <v>0</v>
      </c>
      <c r="J23" s="283">
        <f t="shared" si="21"/>
        <v>0</v>
      </c>
      <c r="K23" s="283">
        <f t="shared" si="21"/>
        <v>0</v>
      </c>
      <c r="L23" s="283">
        <f t="shared" si="21"/>
        <v>0</v>
      </c>
      <c r="M23" s="283">
        <f t="shared" si="21"/>
        <v>0</v>
      </c>
      <c r="N23" s="283">
        <f t="shared" si="21"/>
        <v>0</v>
      </c>
      <c r="O23" s="283">
        <f t="shared" si="21"/>
        <v>0</v>
      </c>
      <c r="P23" s="283">
        <f t="shared" si="21"/>
        <v>0</v>
      </c>
      <c r="Q23" s="283">
        <f t="shared" si="21"/>
        <v>0</v>
      </c>
      <c r="R23" s="283">
        <f t="shared" si="21"/>
        <v>0</v>
      </c>
      <c r="S23" s="283">
        <f t="shared" si="21"/>
        <v>0</v>
      </c>
      <c r="T23" s="283">
        <f t="shared" si="21"/>
        <v>0</v>
      </c>
      <c r="U23" s="283">
        <f t="shared" si="21"/>
        <v>0</v>
      </c>
    </row>
    <row r="24" spans="1:21" ht="12" customHeight="1">
      <c r="A24" s="317">
        <f>'A. Saisie des données'!B51</f>
        <v>0</v>
      </c>
      <c r="B24" s="283">
        <f>'A. Saisie des données'!D51</f>
        <v>0</v>
      </c>
      <c r="C24" s="283">
        <f>'A. Saisie des données'!E51</f>
        <v>0</v>
      </c>
      <c r="D24" s="283">
        <f>'A. Saisie des données'!F51</f>
        <v>0</v>
      </c>
      <c r="E24" s="299"/>
      <c r="F24" s="283">
        <f t="shared" si="5"/>
        <v>0</v>
      </c>
      <c r="G24" s="283">
        <f t="shared" si="6"/>
        <v>0</v>
      </c>
      <c r="H24" s="283">
        <f t="shared" ref="H24:U24" si="22">G24*1.01</f>
        <v>0</v>
      </c>
      <c r="I24" s="283">
        <f t="shared" si="22"/>
        <v>0</v>
      </c>
      <c r="J24" s="283">
        <f t="shared" si="22"/>
        <v>0</v>
      </c>
      <c r="K24" s="283">
        <f t="shared" si="22"/>
        <v>0</v>
      </c>
      <c r="L24" s="283">
        <f t="shared" si="22"/>
        <v>0</v>
      </c>
      <c r="M24" s="283">
        <f t="shared" si="22"/>
        <v>0</v>
      </c>
      <c r="N24" s="283">
        <f t="shared" si="22"/>
        <v>0</v>
      </c>
      <c r="O24" s="283">
        <f t="shared" si="22"/>
        <v>0</v>
      </c>
      <c r="P24" s="283">
        <f t="shared" si="22"/>
        <v>0</v>
      </c>
      <c r="Q24" s="283">
        <f t="shared" si="22"/>
        <v>0</v>
      </c>
      <c r="R24" s="283">
        <f t="shared" si="22"/>
        <v>0</v>
      </c>
      <c r="S24" s="283">
        <f t="shared" si="22"/>
        <v>0</v>
      </c>
      <c r="T24" s="283">
        <f t="shared" si="22"/>
        <v>0</v>
      </c>
      <c r="U24" s="283">
        <f t="shared" si="22"/>
        <v>0</v>
      </c>
    </row>
    <row r="25" spans="1:21" ht="12" customHeight="1">
      <c r="A25" s="317">
        <f>'A. Saisie des données'!B52</f>
        <v>0</v>
      </c>
      <c r="B25" s="283">
        <f>'A. Saisie des données'!D52</f>
        <v>0</v>
      </c>
      <c r="C25" s="283">
        <f>'A. Saisie des données'!E52</f>
        <v>0</v>
      </c>
      <c r="D25" s="283">
        <f>'A. Saisie des données'!F52</f>
        <v>0</v>
      </c>
      <c r="E25" s="299"/>
      <c r="F25" s="283">
        <f t="shared" si="5"/>
        <v>0</v>
      </c>
      <c r="G25" s="283">
        <f t="shared" si="6"/>
        <v>0</v>
      </c>
      <c r="H25" s="283">
        <f t="shared" ref="H25:U25" si="23">G25*1.01</f>
        <v>0</v>
      </c>
      <c r="I25" s="283">
        <f t="shared" si="23"/>
        <v>0</v>
      </c>
      <c r="J25" s="283">
        <f t="shared" si="23"/>
        <v>0</v>
      </c>
      <c r="K25" s="283">
        <f t="shared" si="23"/>
        <v>0</v>
      </c>
      <c r="L25" s="283">
        <f t="shared" si="23"/>
        <v>0</v>
      </c>
      <c r="M25" s="283">
        <f t="shared" si="23"/>
        <v>0</v>
      </c>
      <c r="N25" s="283">
        <f t="shared" si="23"/>
        <v>0</v>
      </c>
      <c r="O25" s="283">
        <f t="shared" si="23"/>
        <v>0</v>
      </c>
      <c r="P25" s="283">
        <f t="shared" si="23"/>
        <v>0</v>
      </c>
      <c r="Q25" s="283">
        <f t="shared" si="23"/>
        <v>0</v>
      </c>
      <c r="R25" s="283">
        <f t="shared" si="23"/>
        <v>0</v>
      </c>
      <c r="S25" s="283">
        <f t="shared" si="23"/>
        <v>0</v>
      </c>
      <c r="T25" s="283">
        <f t="shared" si="23"/>
        <v>0</v>
      </c>
      <c r="U25" s="283">
        <f t="shared" si="23"/>
        <v>0</v>
      </c>
    </row>
    <row r="26" spans="1:21" customFormat="1" ht="12" customHeight="1">
      <c r="A26" s="317">
        <f>'A. Saisie des données'!B53</f>
        <v>0</v>
      </c>
      <c r="B26" s="283">
        <f>'A. Saisie des données'!D53</f>
        <v>0</v>
      </c>
      <c r="C26" s="283">
        <f>'A. Saisie des données'!E53</f>
        <v>0</v>
      </c>
      <c r="D26" s="283">
        <f>'A. Saisie des données'!F53</f>
        <v>0</v>
      </c>
      <c r="F26" s="283">
        <f t="shared" si="5"/>
        <v>0</v>
      </c>
      <c r="G26" s="283">
        <f t="shared" si="6"/>
        <v>0</v>
      </c>
      <c r="H26" s="283">
        <f t="shared" ref="H26:U26" si="24">G26*1.01</f>
        <v>0</v>
      </c>
      <c r="I26" s="283">
        <f t="shared" si="24"/>
        <v>0</v>
      </c>
      <c r="J26" s="283">
        <f t="shared" si="24"/>
        <v>0</v>
      </c>
      <c r="K26" s="283">
        <f t="shared" si="24"/>
        <v>0</v>
      </c>
      <c r="L26" s="283">
        <f t="shared" si="24"/>
        <v>0</v>
      </c>
      <c r="M26" s="283">
        <f t="shared" si="24"/>
        <v>0</v>
      </c>
      <c r="N26" s="283">
        <f t="shared" si="24"/>
        <v>0</v>
      </c>
      <c r="O26" s="283">
        <f t="shared" si="24"/>
        <v>0</v>
      </c>
      <c r="P26" s="283">
        <f t="shared" si="24"/>
        <v>0</v>
      </c>
      <c r="Q26" s="283">
        <f t="shared" si="24"/>
        <v>0</v>
      </c>
      <c r="R26" s="283">
        <f t="shared" si="24"/>
        <v>0</v>
      </c>
      <c r="S26" s="283">
        <f t="shared" si="24"/>
        <v>0</v>
      </c>
      <c r="T26" s="283">
        <f t="shared" si="24"/>
        <v>0</v>
      </c>
      <c r="U26" s="283">
        <f t="shared" si="24"/>
        <v>0</v>
      </c>
    </row>
    <row r="27" spans="1:21" ht="12" customHeight="1">
      <c r="A27" s="317">
        <f>'A. Saisie des données'!B54</f>
        <v>0</v>
      </c>
      <c r="B27" s="283">
        <f>'A. Saisie des données'!D54</f>
        <v>0</v>
      </c>
      <c r="C27" s="283">
        <f>'A. Saisie des données'!E54</f>
        <v>0</v>
      </c>
      <c r="D27" s="283">
        <f>'A. Saisie des données'!F54</f>
        <v>0</v>
      </c>
      <c r="E27" s="299"/>
      <c r="F27" s="283">
        <f t="shared" si="5"/>
        <v>0</v>
      </c>
      <c r="G27" s="283">
        <f t="shared" si="6"/>
        <v>0</v>
      </c>
      <c r="H27" s="283">
        <f t="shared" ref="H27:U27" si="25">G27*1.01</f>
        <v>0</v>
      </c>
      <c r="I27" s="283">
        <f t="shared" si="25"/>
        <v>0</v>
      </c>
      <c r="J27" s="283">
        <f t="shared" si="25"/>
        <v>0</v>
      </c>
      <c r="K27" s="283">
        <f t="shared" si="25"/>
        <v>0</v>
      </c>
      <c r="L27" s="283">
        <f t="shared" si="25"/>
        <v>0</v>
      </c>
      <c r="M27" s="283">
        <f t="shared" si="25"/>
        <v>0</v>
      </c>
      <c r="N27" s="283">
        <f t="shared" si="25"/>
        <v>0</v>
      </c>
      <c r="O27" s="283">
        <f t="shared" si="25"/>
        <v>0</v>
      </c>
      <c r="P27" s="283">
        <f t="shared" si="25"/>
        <v>0</v>
      </c>
      <c r="Q27" s="283">
        <f t="shared" si="25"/>
        <v>0</v>
      </c>
      <c r="R27" s="283">
        <f t="shared" si="25"/>
        <v>0</v>
      </c>
      <c r="S27" s="283">
        <f t="shared" si="25"/>
        <v>0</v>
      </c>
      <c r="T27" s="283">
        <f t="shared" si="25"/>
        <v>0</v>
      </c>
      <c r="U27" s="283">
        <f t="shared" si="25"/>
        <v>0</v>
      </c>
    </row>
    <row r="28" spans="1:21" ht="12" customHeight="1">
      <c r="A28" s="317">
        <f>'A. Saisie des données'!B55</f>
        <v>0</v>
      </c>
      <c r="B28" s="283">
        <f>'A. Saisie des données'!D55</f>
        <v>0</v>
      </c>
      <c r="C28" s="283">
        <f>'A. Saisie des données'!E55</f>
        <v>0</v>
      </c>
      <c r="D28" s="283">
        <f>'A. Saisie des données'!F55</f>
        <v>0</v>
      </c>
      <c r="E28" s="299"/>
      <c r="F28" s="283">
        <f t="shared" si="5"/>
        <v>0</v>
      </c>
      <c r="G28" s="283">
        <f t="shared" si="6"/>
        <v>0</v>
      </c>
      <c r="H28" s="283">
        <f t="shared" ref="H28:U28" si="26">G28*1.01</f>
        <v>0</v>
      </c>
      <c r="I28" s="283">
        <f t="shared" si="26"/>
        <v>0</v>
      </c>
      <c r="J28" s="283">
        <f t="shared" si="26"/>
        <v>0</v>
      </c>
      <c r="K28" s="283">
        <f t="shared" si="26"/>
        <v>0</v>
      </c>
      <c r="L28" s="283">
        <f t="shared" si="26"/>
        <v>0</v>
      </c>
      <c r="M28" s="283">
        <f t="shared" si="26"/>
        <v>0</v>
      </c>
      <c r="N28" s="283">
        <f t="shared" si="26"/>
        <v>0</v>
      </c>
      <c r="O28" s="283">
        <f t="shared" si="26"/>
        <v>0</v>
      </c>
      <c r="P28" s="283">
        <f t="shared" si="26"/>
        <v>0</v>
      </c>
      <c r="Q28" s="283">
        <f t="shared" si="26"/>
        <v>0</v>
      </c>
      <c r="R28" s="283">
        <f t="shared" si="26"/>
        <v>0</v>
      </c>
      <c r="S28" s="283">
        <f t="shared" si="26"/>
        <v>0</v>
      </c>
      <c r="T28" s="283">
        <f t="shared" si="26"/>
        <v>0</v>
      </c>
      <c r="U28" s="283">
        <f t="shared" si="26"/>
        <v>0</v>
      </c>
    </row>
    <row r="29" spans="1:21" ht="12" customHeight="1">
      <c r="A29" s="317">
        <f>'A. Saisie des données'!B56</f>
        <v>0</v>
      </c>
      <c r="B29" s="283">
        <f>'A. Saisie des données'!D56</f>
        <v>0</v>
      </c>
      <c r="C29" s="283">
        <f>'A. Saisie des données'!E56</f>
        <v>0</v>
      </c>
      <c r="D29" s="283">
        <f>'A. Saisie des données'!F56</f>
        <v>0</v>
      </c>
      <c r="E29" s="299"/>
      <c r="F29" s="283">
        <f t="shared" si="5"/>
        <v>0</v>
      </c>
      <c r="G29" s="283">
        <f t="shared" si="6"/>
        <v>0</v>
      </c>
      <c r="H29" s="283">
        <f t="shared" ref="H29:U29" si="27">G29*1.01</f>
        <v>0</v>
      </c>
      <c r="I29" s="283">
        <f t="shared" si="27"/>
        <v>0</v>
      </c>
      <c r="J29" s="283">
        <f t="shared" si="27"/>
        <v>0</v>
      </c>
      <c r="K29" s="283">
        <f t="shared" si="27"/>
        <v>0</v>
      </c>
      <c r="L29" s="283">
        <f t="shared" si="27"/>
        <v>0</v>
      </c>
      <c r="M29" s="283">
        <f t="shared" si="27"/>
        <v>0</v>
      </c>
      <c r="N29" s="283">
        <f t="shared" si="27"/>
        <v>0</v>
      </c>
      <c r="O29" s="283">
        <f t="shared" si="27"/>
        <v>0</v>
      </c>
      <c r="P29" s="283">
        <f t="shared" si="27"/>
        <v>0</v>
      </c>
      <c r="Q29" s="283">
        <f t="shared" si="27"/>
        <v>0</v>
      </c>
      <c r="R29" s="283">
        <f t="shared" si="27"/>
        <v>0</v>
      </c>
      <c r="S29" s="283">
        <f t="shared" si="27"/>
        <v>0</v>
      </c>
      <c r="T29" s="283">
        <f t="shared" si="27"/>
        <v>0</v>
      </c>
      <c r="U29" s="283">
        <f t="shared" si="27"/>
        <v>0</v>
      </c>
    </row>
    <row r="30" spans="1:21" ht="12" customHeight="1">
      <c r="A30" s="317">
        <f>'A. Saisie des données'!B57</f>
        <v>0</v>
      </c>
      <c r="B30" s="283">
        <f>'A. Saisie des données'!D57</f>
        <v>0</v>
      </c>
      <c r="C30" s="283">
        <f>'A. Saisie des données'!E57</f>
        <v>0</v>
      </c>
      <c r="D30" s="283">
        <f>'A. Saisie des données'!F57</f>
        <v>0</v>
      </c>
      <c r="E30" s="299"/>
      <c r="F30" s="283">
        <f t="shared" si="5"/>
        <v>0</v>
      </c>
      <c r="G30" s="283">
        <f t="shared" si="6"/>
        <v>0</v>
      </c>
      <c r="H30" s="283">
        <f t="shared" ref="H30:U30" si="28">G30*1.01</f>
        <v>0</v>
      </c>
      <c r="I30" s="283">
        <f t="shared" si="28"/>
        <v>0</v>
      </c>
      <c r="J30" s="283">
        <f t="shared" si="28"/>
        <v>0</v>
      </c>
      <c r="K30" s="283">
        <f t="shared" si="28"/>
        <v>0</v>
      </c>
      <c r="L30" s="283">
        <f t="shared" si="28"/>
        <v>0</v>
      </c>
      <c r="M30" s="283">
        <f t="shared" si="28"/>
        <v>0</v>
      </c>
      <c r="N30" s="283">
        <f t="shared" si="28"/>
        <v>0</v>
      </c>
      <c r="O30" s="283">
        <f t="shared" si="28"/>
        <v>0</v>
      </c>
      <c r="P30" s="283">
        <f t="shared" si="28"/>
        <v>0</v>
      </c>
      <c r="Q30" s="283">
        <f t="shared" si="28"/>
        <v>0</v>
      </c>
      <c r="R30" s="283">
        <f t="shared" si="28"/>
        <v>0</v>
      </c>
      <c r="S30" s="283">
        <f t="shared" si="28"/>
        <v>0</v>
      </c>
      <c r="T30" s="283">
        <f t="shared" si="28"/>
        <v>0</v>
      </c>
      <c r="U30" s="283">
        <f t="shared" si="28"/>
        <v>0</v>
      </c>
    </row>
    <row r="31" spans="1:21" ht="12" customHeight="1">
      <c r="A31" s="317">
        <f>'A. Saisie des données'!B58</f>
        <v>0</v>
      </c>
      <c r="B31" s="283">
        <f>'A. Saisie des données'!D58</f>
        <v>0</v>
      </c>
      <c r="C31" s="283">
        <f>'A. Saisie des données'!E58</f>
        <v>0</v>
      </c>
      <c r="D31" s="283">
        <f>'A. Saisie des données'!F58</f>
        <v>0</v>
      </c>
      <c r="E31" s="299"/>
      <c r="F31" s="283">
        <f t="shared" si="5"/>
        <v>0</v>
      </c>
      <c r="G31" s="283">
        <f t="shared" si="6"/>
        <v>0</v>
      </c>
      <c r="H31" s="283">
        <f t="shared" ref="H31:U31" si="29">G31*1.01</f>
        <v>0</v>
      </c>
      <c r="I31" s="283">
        <f t="shared" si="29"/>
        <v>0</v>
      </c>
      <c r="J31" s="283">
        <f t="shared" si="29"/>
        <v>0</v>
      </c>
      <c r="K31" s="283">
        <f t="shared" si="29"/>
        <v>0</v>
      </c>
      <c r="L31" s="283">
        <f t="shared" si="29"/>
        <v>0</v>
      </c>
      <c r="M31" s="283">
        <f t="shared" si="29"/>
        <v>0</v>
      </c>
      <c r="N31" s="283">
        <f t="shared" si="29"/>
        <v>0</v>
      </c>
      <c r="O31" s="283">
        <f t="shared" si="29"/>
        <v>0</v>
      </c>
      <c r="P31" s="283">
        <f t="shared" si="29"/>
        <v>0</v>
      </c>
      <c r="Q31" s="283">
        <f t="shared" si="29"/>
        <v>0</v>
      </c>
      <c r="R31" s="283">
        <f t="shared" si="29"/>
        <v>0</v>
      </c>
      <c r="S31" s="283">
        <f t="shared" si="29"/>
        <v>0</v>
      </c>
      <c r="T31" s="283">
        <f t="shared" si="29"/>
        <v>0</v>
      </c>
      <c r="U31" s="283">
        <f t="shared" si="29"/>
        <v>0</v>
      </c>
    </row>
    <row r="32" spans="1:21" ht="12" customHeight="1">
      <c r="A32" s="277" t="s">
        <v>345</v>
      </c>
      <c r="B32" s="276">
        <f>SUM(B8:B31)</f>
        <v>0</v>
      </c>
      <c r="C32" s="276">
        <f>SUM(C8:C31)</f>
        <v>0</v>
      </c>
      <c r="D32" s="276">
        <f>SUM(D8:D31)</f>
        <v>0</v>
      </c>
      <c r="E32" s="278"/>
      <c r="F32" s="276">
        <f>MROUND(SUM(F8:F31), 10)</f>
        <v>0</v>
      </c>
      <c r="G32" s="276">
        <f t="shared" ref="G32:U32" si="30">MROUND(SUM(G8:G31), 10)</f>
        <v>0</v>
      </c>
      <c r="H32" s="276">
        <f t="shared" si="30"/>
        <v>0</v>
      </c>
      <c r="I32" s="276">
        <f t="shared" si="30"/>
        <v>0</v>
      </c>
      <c r="J32" s="276">
        <f t="shared" si="30"/>
        <v>0</v>
      </c>
      <c r="K32" s="276">
        <f t="shared" si="30"/>
        <v>0</v>
      </c>
      <c r="L32" s="276">
        <f t="shared" si="30"/>
        <v>0</v>
      </c>
      <c r="M32" s="276">
        <f t="shared" si="30"/>
        <v>0</v>
      </c>
      <c r="N32" s="276">
        <f t="shared" si="30"/>
        <v>0</v>
      </c>
      <c r="O32" s="276">
        <f t="shared" si="30"/>
        <v>0</v>
      </c>
      <c r="P32" s="276">
        <f t="shared" si="30"/>
        <v>0</v>
      </c>
      <c r="Q32" s="276">
        <f t="shared" si="30"/>
        <v>0</v>
      </c>
      <c r="R32" s="276">
        <f t="shared" si="30"/>
        <v>0</v>
      </c>
      <c r="S32" s="276">
        <f t="shared" si="30"/>
        <v>0</v>
      </c>
      <c r="T32" s="276">
        <f t="shared" si="30"/>
        <v>0</v>
      </c>
      <c r="U32" s="276">
        <f t="shared" si="30"/>
        <v>0</v>
      </c>
    </row>
    <row r="33" spans="1:21" ht="12" customHeight="1">
      <c r="A33" s="405"/>
      <c r="B33" s="301"/>
      <c r="C33" s="301"/>
      <c r="D33" s="301"/>
      <c r="E33" s="284"/>
      <c r="F33" s="301"/>
      <c r="G33" s="301"/>
      <c r="H33" s="301"/>
      <c r="I33" s="301"/>
      <c r="J33" s="301"/>
      <c r="K33" s="301"/>
      <c r="L33" s="301"/>
      <c r="M33" s="301"/>
      <c r="N33" s="301"/>
      <c r="O33" s="301"/>
      <c r="P33" s="301"/>
      <c r="Q33" s="301"/>
      <c r="R33" s="301"/>
      <c r="S33" s="301"/>
      <c r="T33" s="301"/>
      <c r="U33" s="301"/>
    </row>
    <row r="34" spans="1:21" ht="12" customHeight="1">
      <c r="A34" s="303" t="s">
        <v>332</v>
      </c>
      <c r="B34" s="333"/>
      <c r="C34" s="333"/>
      <c r="D34" s="287"/>
      <c r="E34" s="278"/>
      <c r="F34" s="333"/>
      <c r="G34" s="333"/>
      <c r="H34" s="333"/>
      <c r="I34" s="333"/>
      <c r="J34" s="333"/>
      <c r="K34" s="333"/>
      <c r="L34" s="333"/>
      <c r="M34" s="333"/>
      <c r="N34" s="333"/>
      <c r="O34" s="333"/>
      <c r="P34" s="333"/>
      <c r="Q34" s="333"/>
      <c r="R34" s="333"/>
      <c r="S34" s="333"/>
      <c r="T34" s="333"/>
      <c r="U34" s="333"/>
    </row>
    <row r="35" spans="1:21" ht="12" customHeight="1">
      <c r="A35" s="406" t="s">
        <v>352</v>
      </c>
      <c r="B35" s="286">
        <v>0</v>
      </c>
      <c r="C35" s="286">
        <v>0</v>
      </c>
      <c r="D35" s="286">
        <v>0</v>
      </c>
      <c r="E35" s="334"/>
      <c r="F35" s="286">
        <f>F41</f>
        <v>0</v>
      </c>
      <c r="G35" s="286">
        <f>G41</f>
        <v>0</v>
      </c>
      <c r="H35" s="286">
        <f t="shared" ref="H35:U35" si="31">H41</f>
        <v>0</v>
      </c>
      <c r="I35" s="286">
        <f t="shared" si="31"/>
        <v>0</v>
      </c>
      <c r="J35" s="286">
        <f t="shared" si="31"/>
        <v>0</v>
      </c>
      <c r="K35" s="286">
        <f t="shared" si="31"/>
        <v>0</v>
      </c>
      <c r="L35" s="286">
        <f t="shared" si="31"/>
        <v>0</v>
      </c>
      <c r="M35" s="286">
        <f t="shared" si="31"/>
        <v>0</v>
      </c>
      <c r="N35" s="286">
        <f t="shared" si="31"/>
        <v>0</v>
      </c>
      <c r="O35" s="286">
        <f t="shared" si="31"/>
        <v>0</v>
      </c>
      <c r="P35" s="286">
        <f t="shared" si="31"/>
        <v>0</v>
      </c>
      <c r="Q35" s="286">
        <f t="shared" si="31"/>
        <v>0</v>
      </c>
      <c r="R35" s="286">
        <f t="shared" si="31"/>
        <v>0</v>
      </c>
      <c r="S35" s="286">
        <f t="shared" si="31"/>
        <v>0</v>
      </c>
      <c r="T35" s="286">
        <f t="shared" si="31"/>
        <v>0</v>
      </c>
      <c r="U35" s="286">
        <f t="shared" si="31"/>
        <v>0</v>
      </c>
    </row>
    <row r="36" spans="1:21" ht="12" customHeight="1">
      <c r="A36" s="407" t="s">
        <v>34</v>
      </c>
      <c r="B36" s="285">
        <f>'A. Saisie des données'!D64</f>
        <v>0</v>
      </c>
      <c r="C36" s="285">
        <f>'A. Saisie des données'!E64</f>
        <v>0</v>
      </c>
      <c r="D36" s="285">
        <f>'A. Saisie des données'!F64</f>
        <v>0</v>
      </c>
      <c r="E36" s="284"/>
      <c r="F36" s="285">
        <f>D36+((D82-D83)*'A. Saisie des données'!$C$214)</f>
        <v>0</v>
      </c>
      <c r="G36" s="285">
        <f>IF(F82&gt;0, F36+(F82-F83)*'A. Saisie des données'!$C$214,F36)</f>
        <v>0</v>
      </c>
      <c r="H36" s="285">
        <f>IF(G82&gt;0, G36+(G82-G83)*'A. Saisie des données'!$C$214,G36)</f>
        <v>0</v>
      </c>
      <c r="I36" s="285">
        <f>IF(H82&gt;0, H36+(H82-H83)*'A. Saisie des données'!$C$214,H36)</f>
        <v>0</v>
      </c>
      <c r="J36" s="285">
        <f>IF(I82&gt;0, I36+(I82-I83)*'A. Saisie des données'!$C$214,I36)</f>
        <v>0</v>
      </c>
      <c r="K36" s="285">
        <f>IF(J82&gt;0, J36+(J82-J83)*'A. Saisie des données'!$C$214,J36)</f>
        <v>0</v>
      </c>
      <c r="L36" s="285">
        <f>IF(K82&gt;0, K36+(K82-K83)*'A. Saisie des données'!$C$214,K36)</f>
        <v>0</v>
      </c>
      <c r="M36" s="285">
        <f>IF(L82&gt;0, L36+(L82-L83)*'A. Saisie des données'!$C$214,L36)</f>
        <v>0</v>
      </c>
      <c r="N36" s="285">
        <f>IF(M82&gt;0, M36+(M82-M83)*'A. Saisie des données'!$C$214,M36)</f>
        <v>0</v>
      </c>
      <c r="O36" s="285">
        <f>IF(N82&gt;0, N36+(N82-N83)*'A. Saisie des données'!$C$214,N36)</f>
        <v>0</v>
      </c>
      <c r="P36" s="285">
        <f>IF(O82&gt;0, O36+(O82-O83)*'A. Saisie des données'!$C$214,O36)</f>
        <v>0</v>
      </c>
      <c r="Q36" s="285">
        <f>IF(P82&gt;0, P36+(P82-P83)*'A. Saisie des données'!$C$214,P36)</f>
        <v>0</v>
      </c>
      <c r="R36" s="285">
        <f>IF(Q82&gt;0, Q36+(Q82-Q83)*'A. Saisie des données'!$C$214,Q36)</f>
        <v>0</v>
      </c>
      <c r="S36" s="285">
        <f>IF(R82&gt;0, R36+(R82-R83)*'A. Saisie des données'!$C$214,R36)</f>
        <v>0</v>
      </c>
      <c r="T36" s="285">
        <f>IF(S82&gt;0, S36+(S82-S83)*'A. Saisie des données'!$C$214,S36)</f>
        <v>0</v>
      </c>
      <c r="U36" s="285">
        <f>IF(T82&gt;0, T36+(T82-T83)*'A. Saisie des données'!$C$214,T36)</f>
        <v>0</v>
      </c>
    </row>
    <row r="37" spans="1:21" ht="12" customHeight="1">
      <c r="A37" s="407" t="s">
        <v>341</v>
      </c>
      <c r="B37" s="285">
        <f>'A. Saisie des données'!D63</f>
        <v>0</v>
      </c>
      <c r="C37" s="285">
        <f>'A. Saisie des données'!E63</f>
        <v>0</v>
      </c>
      <c r="D37" s="285">
        <f>'A. Saisie des données'!F63</f>
        <v>0</v>
      </c>
      <c r="E37" s="284"/>
      <c r="F37" s="285">
        <f>SUM(F55:F68)</f>
        <v>0</v>
      </c>
      <c r="G37" s="285">
        <f>SUM(G55:G68)</f>
        <v>0</v>
      </c>
      <c r="H37" s="285">
        <f>SUM(H55:H68)</f>
        <v>0</v>
      </c>
      <c r="I37" s="285">
        <f t="shared" ref="I37:U37" si="32">SUM(I55:I68)</f>
        <v>0</v>
      </c>
      <c r="J37" s="285">
        <f t="shared" si="32"/>
        <v>0</v>
      </c>
      <c r="K37" s="285">
        <f t="shared" si="32"/>
        <v>0</v>
      </c>
      <c r="L37" s="285">
        <f t="shared" si="32"/>
        <v>0</v>
      </c>
      <c r="M37" s="285">
        <f t="shared" si="32"/>
        <v>0</v>
      </c>
      <c r="N37" s="285">
        <f t="shared" si="32"/>
        <v>0</v>
      </c>
      <c r="O37" s="285">
        <f t="shared" si="32"/>
        <v>0</v>
      </c>
      <c r="P37" s="285">
        <f t="shared" si="32"/>
        <v>0</v>
      </c>
      <c r="Q37" s="285">
        <f t="shared" si="32"/>
        <v>0</v>
      </c>
      <c r="R37" s="285">
        <f t="shared" si="32"/>
        <v>0</v>
      </c>
      <c r="S37" s="285">
        <f t="shared" si="32"/>
        <v>0</v>
      </c>
      <c r="T37" s="285">
        <f t="shared" si="32"/>
        <v>0</v>
      </c>
      <c r="U37" s="285">
        <f t="shared" si="32"/>
        <v>0</v>
      </c>
    </row>
    <row r="38" spans="1:21" ht="12" customHeight="1">
      <c r="A38" s="277" t="s">
        <v>346</v>
      </c>
      <c r="B38" s="288">
        <f>SUM(B35:B37)</f>
        <v>0</v>
      </c>
      <c r="C38" s="288">
        <f>SUM(C35:C37)</f>
        <v>0</v>
      </c>
      <c r="D38" s="289">
        <f>SUM(D35:D37)</f>
        <v>0</v>
      </c>
      <c r="E38" s="278"/>
      <c r="F38" s="288">
        <f>SUM(F35:F37)</f>
        <v>0</v>
      </c>
      <c r="G38" s="288">
        <f t="shared" ref="G38:U38" si="33">SUM(G35:G37)</f>
        <v>0</v>
      </c>
      <c r="H38" s="288">
        <f t="shared" si="33"/>
        <v>0</v>
      </c>
      <c r="I38" s="288">
        <f t="shared" si="33"/>
        <v>0</v>
      </c>
      <c r="J38" s="288">
        <f t="shared" si="33"/>
        <v>0</v>
      </c>
      <c r="K38" s="288">
        <f t="shared" si="33"/>
        <v>0</v>
      </c>
      <c r="L38" s="288">
        <f t="shared" si="33"/>
        <v>0</v>
      </c>
      <c r="M38" s="288">
        <f t="shared" si="33"/>
        <v>0</v>
      </c>
      <c r="N38" s="288">
        <f t="shared" si="33"/>
        <v>0</v>
      </c>
      <c r="O38" s="288">
        <f t="shared" si="33"/>
        <v>0</v>
      </c>
      <c r="P38" s="288">
        <f t="shared" si="33"/>
        <v>0</v>
      </c>
      <c r="Q38" s="288">
        <f t="shared" si="33"/>
        <v>0</v>
      </c>
      <c r="R38" s="288">
        <f t="shared" si="33"/>
        <v>0</v>
      </c>
      <c r="S38" s="288">
        <f t="shared" si="33"/>
        <v>0</v>
      </c>
      <c r="T38" s="288">
        <f t="shared" si="33"/>
        <v>0</v>
      </c>
      <c r="U38" s="288">
        <f t="shared" si="33"/>
        <v>0</v>
      </c>
    </row>
    <row r="39" spans="1:21" ht="12" customHeight="1">
      <c r="A39" s="408"/>
      <c r="B39" s="302"/>
      <c r="C39" s="302"/>
      <c r="D39" s="302"/>
      <c r="E39" s="302"/>
      <c r="F39" s="302"/>
      <c r="G39" s="302"/>
      <c r="H39" s="302"/>
      <c r="I39" s="302"/>
      <c r="J39" s="302"/>
      <c r="K39" s="302"/>
      <c r="L39" s="302"/>
      <c r="M39" s="302"/>
      <c r="N39" s="302"/>
      <c r="O39" s="302"/>
      <c r="P39" s="302"/>
      <c r="Q39" s="302"/>
      <c r="R39" s="302"/>
      <c r="S39" s="302"/>
      <c r="T39" s="302"/>
      <c r="U39" s="410"/>
    </row>
    <row r="40" spans="1:21" ht="12" customHeight="1">
      <c r="A40" s="303" t="s">
        <v>334</v>
      </c>
      <c r="B40" s="365"/>
      <c r="C40" s="366"/>
      <c r="D40" s="367"/>
      <c r="E40" s="368"/>
      <c r="F40" s="367"/>
      <c r="G40" s="367"/>
      <c r="H40" s="367"/>
      <c r="I40" s="367"/>
      <c r="J40" s="367"/>
      <c r="K40" s="369"/>
      <c r="L40" s="369"/>
      <c r="M40" s="369"/>
      <c r="N40" s="369"/>
      <c r="O40" s="369"/>
      <c r="P40" s="369"/>
      <c r="Q40" s="369"/>
      <c r="R40" s="369"/>
      <c r="S40" s="369"/>
      <c r="T40" s="369"/>
      <c r="U40" s="411"/>
    </row>
    <row r="41" spans="1:21" ht="12" customHeight="1">
      <c r="A41" s="407" t="s">
        <v>49</v>
      </c>
      <c r="B41" s="335">
        <v>0</v>
      </c>
      <c r="C41" s="335">
        <v>0</v>
      </c>
      <c r="D41" s="335">
        <v>0</v>
      </c>
      <c r="E41" s="284"/>
      <c r="F41" s="285">
        <f>AVERAGE(B41,C41,D41)</f>
        <v>0</v>
      </c>
      <c r="G41" s="285">
        <f>SUM('B. Détermination des taxes'!$E$24:$E$26)+SUM('B. Détermination des taxes'!$E$35:$E$37)</f>
        <v>0</v>
      </c>
      <c r="H41" s="285">
        <f>$G$41</f>
        <v>0</v>
      </c>
      <c r="I41" s="285">
        <f t="shared" ref="I41:U41" si="34">$G$41</f>
        <v>0</v>
      </c>
      <c r="J41" s="285">
        <f t="shared" si="34"/>
        <v>0</v>
      </c>
      <c r="K41" s="285">
        <f t="shared" si="34"/>
        <v>0</v>
      </c>
      <c r="L41" s="285">
        <f t="shared" si="34"/>
        <v>0</v>
      </c>
      <c r="M41" s="285">
        <f t="shared" si="34"/>
        <v>0</v>
      </c>
      <c r="N41" s="285">
        <f t="shared" si="34"/>
        <v>0</v>
      </c>
      <c r="O41" s="285">
        <f t="shared" si="34"/>
        <v>0</v>
      </c>
      <c r="P41" s="285">
        <f t="shared" si="34"/>
        <v>0</v>
      </c>
      <c r="Q41" s="285">
        <f t="shared" si="34"/>
        <v>0</v>
      </c>
      <c r="R41" s="285">
        <f t="shared" si="34"/>
        <v>0</v>
      </c>
      <c r="S41" s="285">
        <f t="shared" si="34"/>
        <v>0</v>
      </c>
      <c r="T41" s="285">
        <f t="shared" si="34"/>
        <v>0</v>
      </c>
      <c r="U41" s="285">
        <f t="shared" si="34"/>
        <v>0</v>
      </c>
    </row>
    <row r="42" spans="1:21" ht="12" customHeight="1">
      <c r="A42" s="407" t="s">
        <v>45</v>
      </c>
      <c r="B42" s="285">
        <f>'A. Saisie des données'!D69</f>
        <v>0</v>
      </c>
      <c r="C42" s="285">
        <f>'A. Saisie des données'!E69</f>
        <v>0</v>
      </c>
      <c r="D42" s="283">
        <f>'A. Saisie des données'!F69</f>
        <v>0</v>
      </c>
      <c r="E42" s="284"/>
      <c r="F42" s="285" t="e">
        <f>F52*'A. Saisie des données'!$F$71</f>
        <v>#DIV/0!</v>
      </c>
      <c r="G42" s="285" t="e">
        <f>G52*'B. Détermination des taxes'!$E$52</f>
        <v>#DIV/0!</v>
      </c>
      <c r="H42" s="285" t="e">
        <f>H52*'B. Détermination des taxes'!$E$52</f>
        <v>#DIV/0!</v>
      </c>
      <c r="I42" s="285" t="e">
        <f>I52*'B. Détermination des taxes'!$E$52</f>
        <v>#DIV/0!</v>
      </c>
      <c r="J42" s="285" t="e">
        <f>J52*'B. Détermination des taxes'!$E$52</f>
        <v>#DIV/0!</v>
      </c>
      <c r="K42" s="285" t="e">
        <f>K52*'B. Détermination des taxes'!$E$52</f>
        <v>#DIV/0!</v>
      </c>
      <c r="L42" s="285" t="e">
        <f>L52*'B. Détermination des taxes'!$E$52</f>
        <v>#DIV/0!</v>
      </c>
      <c r="M42" s="285" t="e">
        <f>M52*'B. Détermination des taxes'!$E$52</f>
        <v>#DIV/0!</v>
      </c>
      <c r="N42" s="285" t="e">
        <f>N52*'B. Détermination des taxes'!$E$52</f>
        <v>#DIV/0!</v>
      </c>
      <c r="O42" s="285" t="e">
        <f>O52*'B. Détermination des taxes'!$E$52</f>
        <v>#DIV/0!</v>
      </c>
      <c r="P42" s="285" t="e">
        <f>P52*'B. Détermination des taxes'!$E$52</f>
        <v>#DIV/0!</v>
      </c>
      <c r="Q42" s="285" t="e">
        <f>Q52*'B. Détermination des taxes'!$E$52</f>
        <v>#DIV/0!</v>
      </c>
      <c r="R42" s="285" t="e">
        <f>R52*'B. Détermination des taxes'!$E$52</f>
        <v>#DIV/0!</v>
      </c>
      <c r="S42" s="285" t="e">
        <f>S52*'B. Détermination des taxes'!$E$52</f>
        <v>#DIV/0!</v>
      </c>
      <c r="T42" s="285" t="e">
        <f>T52*'B. Détermination des taxes'!$E$52</f>
        <v>#DIV/0!</v>
      </c>
      <c r="U42" s="285" t="e">
        <f>U52*'B. Détermination des taxes'!$E$52</f>
        <v>#DIV/0!</v>
      </c>
    </row>
    <row r="43" spans="1:21" ht="12" customHeight="1">
      <c r="A43" s="407" t="s">
        <v>382</v>
      </c>
      <c r="B43" s="285">
        <f>'A. Saisie des données'!D70</f>
        <v>0</v>
      </c>
      <c r="C43" s="285">
        <f>'A. Saisie des données'!E70</f>
        <v>0</v>
      </c>
      <c r="D43" s="283">
        <f>'A. Saisie des données'!F70</f>
        <v>0</v>
      </c>
      <c r="E43" s="284"/>
      <c r="F43" s="285">
        <f>AVERAGE(B43:D43)</f>
        <v>0</v>
      </c>
      <c r="G43" s="285">
        <f>F43*1.01</f>
        <v>0</v>
      </c>
      <c r="H43" s="285">
        <f t="shared" ref="H43:U43" si="35">G43*1.01</f>
        <v>0</v>
      </c>
      <c r="I43" s="285">
        <f t="shared" si="35"/>
        <v>0</v>
      </c>
      <c r="J43" s="285">
        <f t="shared" si="35"/>
        <v>0</v>
      </c>
      <c r="K43" s="285">
        <f t="shared" si="35"/>
        <v>0</v>
      </c>
      <c r="L43" s="285">
        <f t="shared" si="35"/>
        <v>0</v>
      </c>
      <c r="M43" s="285">
        <f t="shared" si="35"/>
        <v>0</v>
      </c>
      <c r="N43" s="285">
        <f t="shared" si="35"/>
        <v>0</v>
      </c>
      <c r="O43" s="285">
        <f t="shared" si="35"/>
        <v>0</v>
      </c>
      <c r="P43" s="285">
        <f t="shared" si="35"/>
        <v>0</v>
      </c>
      <c r="Q43" s="285">
        <f t="shared" si="35"/>
        <v>0</v>
      </c>
      <c r="R43" s="285">
        <f t="shared" si="35"/>
        <v>0</v>
      </c>
      <c r="S43" s="285">
        <f t="shared" si="35"/>
        <v>0</v>
      </c>
      <c r="T43" s="285">
        <f t="shared" si="35"/>
        <v>0</v>
      </c>
      <c r="U43" s="285">
        <f t="shared" si="35"/>
        <v>0</v>
      </c>
    </row>
    <row r="44" spans="1:21" ht="12" customHeight="1">
      <c r="A44" s="406" t="s">
        <v>352</v>
      </c>
      <c r="B44" s="363"/>
      <c r="C44" s="363"/>
      <c r="D44" s="364"/>
      <c r="E44" s="284"/>
      <c r="F44" s="285">
        <f>-F88</f>
        <v>0</v>
      </c>
      <c r="G44" s="285">
        <f t="shared" ref="G44:U44" si="36">-G88</f>
        <v>0</v>
      </c>
      <c r="H44" s="285">
        <f t="shared" si="36"/>
        <v>0</v>
      </c>
      <c r="I44" s="285">
        <f t="shared" si="36"/>
        <v>0</v>
      </c>
      <c r="J44" s="285">
        <f t="shared" si="36"/>
        <v>0</v>
      </c>
      <c r="K44" s="285">
        <f t="shared" si="36"/>
        <v>0</v>
      </c>
      <c r="L44" s="285">
        <f t="shared" si="36"/>
        <v>0</v>
      </c>
      <c r="M44" s="285">
        <f t="shared" si="36"/>
        <v>0</v>
      </c>
      <c r="N44" s="285">
        <f t="shared" si="36"/>
        <v>0</v>
      </c>
      <c r="O44" s="285">
        <f t="shared" si="36"/>
        <v>0</v>
      </c>
      <c r="P44" s="285">
        <f t="shared" si="36"/>
        <v>0</v>
      </c>
      <c r="Q44" s="285">
        <f t="shared" si="36"/>
        <v>0</v>
      </c>
      <c r="R44" s="285">
        <f t="shared" si="36"/>
        <v>0</v>
      </c>
      <c r="S44" s="285">
        <f t="shared" si="36"/>
        <v>0</v>
      </c>
      <c r="T44" s="285">
        <f t="shared" si="36"/>
        <v>0</v>
      </c>
      <c r="U44" s="285">
        <f t="shared" si="36"/>
        <v>0</v>
      </c>
    </row>
    <row r="45" spans="1:21" ht="12" customHeight="1">
      <c r="A45" s="409" t="s">
        <v>335</v>
      </c>
      <c r="B45" s="290"/>
      <c r="C45" s="290"/>
      <c r="D45" s="300"/>
      <c r="E45" s="284"/>
      <c r="F45" s="370">
        <v>0</v>
      </c>
      <c r="G45" s="370" t="e">
        <f>(F89+F94)*0.01</f>
        <v>#DIV/0!</v>
      </c>
      <c r="H45" s="370" t="e">
        <f t="shared" ref="H45:U45" si="37">(G89+G94)*0.01</f>
        <v>#DIV/0!</v>
      </c>
      <c r="I45" s="370" t="e">
        <f t="shared" si="37"/>
        <v>#DIV/0!</v>
      </c>
      <c r="J45" s="370" t="e">
        <f t="shared" si="37"/>
        <v>#DIV/0!</v>
      </c>
      <c r="K45" s="370" t="e">
        <f t="shared" si="37"/>
        <v>#DIV/0!</v>
      </c>
      <c r="L45" s="370" t="e">
        <f t="shared" si="37"/>
        <v>#DIV/0!</v>
      </c>
      <c r="M45" s="370" t="e">
        <f t="shared" si="37"/>
        <v>#DIV/0!</v>
      </c>
      <c r="N45" s="370" t="e">
        <f t="shared" si="37"/>
        <v>#DIV/0!</v>
      </c>
      <c r="O45" s="370" t="e">
        <f t="shared" si="37"/>
        <v>#DIV/0!</v>
      </c>
      <c r="P45" s="370" t="e">
        <f t="shared" si="37"/>
        <v>#DIV/0!</v>
      </c>
      <c r="Q45" s="370" t="e">
        <f t="shared" si="37"/>
        <v>#DIV/0!</v>
      </c>
      <c r="R45" s="370" t="e">
        <f t="shared" si="37"/>
        <v>#DIV/0!</v>
      </c>
      <c r="S45" s="370" t="e">
        <f t="shared" si="37"/>
        <v>#DIV/0!</v>
      </c>
      <c r="T45" s="370" t="e">
        <f t="shared" si="37"/>
        <v>#DIV/0!</v>
      </c>
      <c r="U45" s="370" t="e">
        <f t="shared" si="37"/>
        <v>#DIV/0!</v>
      </c>
    </row>
    <row r="46" spans="1:21" ht="12" customHeight="1">
      <c r="A46" s="272" t="s">
        <v>347</v>
      </c>
      <c r="B46" s="291">
        <f>SUM(B41:B45)</f>
        <v>0</v>
      </c>
      <c r="C46" s="291">
        <f>SUM(C41:C45)</f>
        <v>0</v>
      </c>
      <c r="D46" s="289">
        <f>SUM(D41:D45)</f>
        <v>0</v>
      </c>
      <c r="E46" s="278"/>
      <c r="F46" s="288" t="e">
        <f>SUM(F41:F45)</f>
        <v>#DIV/0!</v>
      </c>
      <c r="G46" s="288" t="e">
        <f t="shared" ref="G46:U46" si="38">SUM(G41:G45)</f>
        <v>#DIV/0!</v>
      </c>
      <c r="H46" s="288" t="e">
        <f t="shared" si="38"/>
        <v>#DIV/0!</v>
      </c>
      <c r="I46" s="288" t="e">
        <f t="shared" si="38"/>
        <v>#DIV/0!</v>
      </c>
      <c r="J46" s="288" t="e">
        <f t="shared" si="38"/>
        <v>#DIV/0!</v>
      </c>
      <c r="K46" s="288" t="e">
        <f t="shared" si="38"/>
        <v>#DIV/0!</v>
      </c>
      <c r="L46" s="288" t="e">
        <f t="shared" si="38"/>
        <v>#DIV/0!</v>
      </c>
      <c r="M46" s="288" t="e">
        <f t="shared" si="38"/>
        <v>#DIV/0!</v>
      </c>
      <c r="N46" s="288" t="e">
        <f t="shared" si="38"/>
        <v>#DIV/0!</v>
      </c>
      <c r="O46" s="288" t="e">
        <f t="shared" si="38"/>
        <v>#DIV/0!</v>
      </c>
      <c r="P46" s="288" t="e">
        <f t="shared" si="38"/>
        <v>#DIV/0!</v>
      </c>
      <c r="Q46" s="288" t="e">
        <f t="shared" si="38"/>
        <v>#DIV/0!</v>
      </c>
      <c r="R46" s="288" t="e">
        <f t="shared" si="38"/>
        <v>#DIV/0!</v>
      </c>
      <c r="S46" s="288" t="e">
        <f t="shared" si="38"/>
        <v>#DIV/0!</v>
      </c>
      <c r="T46" s="288" t="e">
        <f t="shared" si="38"/>
        <v>#DIV/0!</v>
      </c>
      <c r="U46" s="288" t="e">
        <f t="shared" si="38"/>
        <v>#DIV/0!</v>
      </c>
    </row>
    <row r="47" spans="1:21" ht="6.75" customHeight="1">
      <c r="A47" s="347"/>
      <c r="B47" s="348"/>
      <c r="C47" s="348"/>
      <c r="D47" s="349"/>
      <c r="E47" s="350"/>
      <c r="F47" s="351"/>
      <c r="G47" s="351"/>
      <c r="H47" s="351"/>
      <c r="I47" s="351"/>
      <c r="J47" s="351"/>
      <c r="K47" s="351"/>
      <c r="L47" s="351"/>
      <c r="M47" s="351"/>
      <c r="N47" s="351"/>
      <c r="O47" s="351"/>
      <c r="P47" s="351"/>
      <c r="Q47" s="351"/>
      <c r="R47" s="351"/>
      <c r="S47" s="351"/>
      <c r="T47" s="351"/>
      <c r="U47" s="351"/>
    </row>
    <row r="48" spans="1:21" ht="12" customHeight="1">
      <c r="A48" s="352" t="s">
        <v>361</v>
      </c>
      <c r="B48" s="353">
        <f>B46-(B32+B38)</f>
        <v>0</v>
      </c>
      <c r="C48" s="353">
        <f t="shared" ref="C48:D48" si="39">C46-(C32+C38)</f>
        <v>0</v>
      </c>
      <c r="D48" s="353">
        <f t="shared" si="39"/>
        <v>0</v>
      </c>
      <c r="E48" s="350"/>
      <c r="F48" s="353" t="e">
        <f>F46-(F32+F38)</f>
        <v>#DIV/0!</v>
      </c>
      <c r="G48" s="353" t="e">
        <f t="shared" ref="G48:U48" si="40">G46-(G32+G38)</f>
        <v>#DIV/0!</v>
      </c>
      <c r="H48" s="353" t="e">
        <f t="shared" si="40"/>
        <v>#DIV/0!</v>
      </c>
      <c r="I48" s="353" t="e">
        <f t="shared" si="40"/>
        <v>#DIV/0!</v>
      </c>
      <c r="J48" s="353" t="e">
        <f t="shared" si="40"/>
        <v>#DIV/0!</v>
      </c>
      <c r="K48" s="353" t="e">
        <f t="shared" si="40"/>
        <v>#DIV/0!</v>
      </c>
      <c r="L48" s="353" t="e">
        <f t="shared" si="40"/>
        <v>#DIV/0!</v>
      </c>
      <c r="M48" s="353" t="e">
        <f t="shared" si="40"/>
        <v>#DIV/0!</v>
      </c>
      <c r="N48" s="353" t="e">
        <f t="shared" si="40"/>
        <v>#DIV/0!</v>
      </c>
      <c r="O48" s="353" t="e">
        <f t="shared" si="40"/>
        <v>#DIV/0!</v>
      </c>
      <c r="P48" s="353" t="e">
        <f t="shared" si="40"/>
        <v>#DIV/0!</v>
      </c>
      <c r="Q48" s="353" t="e">
        <f t="shared" si="40"/>
        <v>#DIV/0!</v>
      </c>
      <c r="R48" s="353" t="e">
        <f t="shared" si="40"/>
        <v>#DIV/0!</v>
      </c>
      <c r="S48" s="353" t="e">
        <f t="shared" si="40"/>
        <v>#DIV/0!</v>
      </c>
      <c r="T48" s="353" t="e">
        <f t="shared" si="40"/>
        <v>#DIV/0!</v>
      </c>
      <c r="U48" s="353" t="e">
        <f t="shared" si="40"/>
        <v>#DIV/0!</v>
      </c>
    </row>
    <row r="49" spans="1:21" ht="12" customHeight="1">
      <c r="A49" s="274" t="s">
        <v>336</v>
      </c>
      <c r="B49" s="292" t="e">
        <f>B46/(B32+B38)</f>
        <v>#DIV/0!</v>
      </c>
      <c r="C49" s="292" t="e">
        <f t="shared" ref="C49:D49" si="41">C46/(C32+C38)</f>
        <v>#DIV/0!</v>
      </c>
      <c r="D49" s="292" t="e">
        <f t="shared" si="41"/>
        <v>#DIV/0!</v>
      </c>
      <c r="E49" s="293"/>
      <c r="F49" s="292" t="e">
        <f>F46/(F32+F38)</f>
        <v>#DIV/0!</v>
      </c>
      <c r="G49" s="292" t="e">
        <f t="shared" ref="G49:U49" si="42">G46/(G32+G38)</f>
        <v>#DIV/0!</v>
      </c>
      <c r="H49" s="292" t="e">
        <f t="shared" si="42"/>
        <v>#DIV/0!</v>
      </c>
      <c r="I49" s="292" t="e">
        <f t="shared" si="42"/>
        <v>#DIV/0!</v>
      </c>
      <c r="J49" s="292" t="e">
        <f t="shared" si="42"/>
        <v>#DIV/0!</v>
      </c>
      <c r="K49" s="292" t="e">
        <f t="shared" si="42"/>
        <v>#DIV/0!</v>
      </c>
      <c r="L49" s="292" t="e">
        <f t="shared" si="42"/>
        <v>#DIV/0!</v>
      </c>
      <c r="M49" s="292" t="e">
        <f t="shared" si="42"/>
        <v>#DIV/0!</v>
      </c>
      <c r="N49" s="292" t="e">
        <f t="shared" si="42"/>
        <v>#DIV/0!</v>
      </c>
      <c r="O49" s="292" t="e">
        <f t="shared" si="42"/>
        <v>#DIV/0!</v>
      </c>
      <c r="P49" s="292" t="e">
        <f t="shared" si="42"/>
        <v>#DIV/0!</v>
      </c>
      <c r="Q49" s="292" t="e">
        <f t="shared" si="42"/>
        <v>#DIV/0!</v>
      </c>
      <c r="R49" s="292" t="e">
        <f t="shared" si="42"/>
        <v>#DIV/0!</v>
      </c>
      <c r="S49" s="292" t="e">
        <f t="shared" si="42"/>
        <v>#DIV/0!</v>
      </c>
      <c r="T49" s="292" t="e">
        <f t="shared" si="42"/>
        <v>#DIV/0!</v>
      </c>
      <c r="U49" s="292" t="e">
        <f t="shared" si="42"/>
        <v>#DIV/0!</v>
      </c>
    </row>
    <row r="50" spans="1:21" ht="12" customHeight="1">
      <c r="A50" s="326"/>
      <c r="B50" s="294"/>
      <c r="C50" s="294"/>
      <c r="D50" s="295"/>
      <c r="E50" s="295"/>
      <c r="F50" s="295"/>
      <c r="G50" s="295"/>
      <c r="H50" s="295"/>
      <c r="I50" s="295"/>
      <c r="J50" s="295"/>
    </row>
    <row r="51" spans="1:21" ht="12" customHeight="1">
      <c r="A51" s="325" t="s">
        <v>351</v>
      </c>
      <c r="B51" s="294"/>
      <c r="C51" s="294"/>
      <c r="D51" s="295"/>
      <c r="E51" s="295"/>
      <c r="F51" s="295"/>
      <c r="G51" s="295"/>
      <c r="H51" s="295"/>
      <c r="I51" s="295"/>
      <c r="J51" s="295"/>
    </row>
    <row r="52" spans="1:21">
      <c r="A52" s="323" t="s">
        <v>350</v>
      </c>
      <c r="B52" s="332" t="e">
        <f>'A. Saisie des données'!D72</f>
        <v>#DIV/0!</v>
      </c>
      <c r="C52" s="332" t="e">
        <f>'A. Saisie des données'!E72</f>
        <v>#DIV/0!</v>
      </c>
      <c r="D52" s="332" t="e">
        <f>'A. Saisie des données'!F72</f>
        <v>#DIV/0!</v>
      </c>
      <c r="E52" s="297"/>
      <c r="F52" s="324" t="e">
        <f>AVERAGE(B52,C52,D52)</f>
        <v>#DIV/0!</v>
      </c>
      <c r="G52" s="324" t="e">
        <f>F52*1.005</f>
        <v>#DIV/0!</v>
      </c>
      <c r="H52" s="324" t="e">
        <f t="shared" ref="H52:U52" si="43">G52*1.005</f>
        <v>#DIV/0!</v>
      </c>
      <c r="I52" s="324" t="e">
        <f t="shared" si="43"/>
        <v>#DIV/0!</v>
      </c>
      <c r="J52" s="324" t="e">
        <f t="shared" si="43"/>
        <v>#DIV/0!</v>
      </c>
      <c r="K52" s="324" t="e">
        <f t="shared" si="43"/>
        <v>#DIV/0!</v>
      </c>
      <c r="L52" s="324" t="e">
        <f t="shared" si="43"/>
        <v>#DIV/0!</v>
      </c>
      <c r="M52" s="324" t="e">
        <f t="shared" si="43"/>
        <v>#DIV/0!</v>
      </c>
      <c r="N52" s="324" t="e">
        <f t="shared" si="43"/>
        <v>#DIV/0!</v>
      </c>
      <c r="O52" s="324" t="e">
        <f t="shared" si="43"/>
        <v>#DIV/0!</v>
      </c>
      <c r="P52" s="324" t="e">
        <f t="shared" si="43"/>
        <v>#DIV/0!</v>
      </c>
      <c r="Q52" s="324" t="e">
        <f t="shared" si="43"/>
        <v>#DIV/0!</v>
      </c>
      <c r="R52" s="324" t="e">
        <f t="shared" si="43"/>
        <v>#DIV/0!</v>
      </c>
      <c r="S52" s="324" t="e">
        <f t="shared" si="43"/>
        <v>#DIV/0!</v>
      </c>
      <c r="T52" s="324" t="e">
        <f t="shared" si="43"/>
        <v>#DIV/0!</v>
      </c>
      <c r="U52" s="324" t="e">
        <f t="shared" si="43"/>
        <v>#DIV/0!</v>
      </c>
    </row>
    <row r="53" spans="1:21" ht="9" customHeight="1">
      <c r="C53" s="296"/>
      <c r="D53" s="297"/>
      <c r="E53" s="297"/>
      <c r="F53" s="297"/>
      <c r="G53" s="297"/>
      <c r="H53" s="297"/>
      <c r="I53" s="297"/>
      <c r="J53" s="297"/>
      <c r="K53" s="297"/>
      <c r="L53" s="297"/>
      <c r="M53" s="297"/>
      <c r="N53" s="297"/>
      <c r="O53" s="297"/>
      <c r="P53" s="297"/>
      <c r="Q53" s="297"/>
      <c r="R53" s="297"/>
      <c r="S53" s="297"/>
      <c r="T53" s="297"/>
      <c r="U53" s="297"/>
    </row>
    <row r="54" spans="1:21" ht="12" customHeight="1">
      <c r="A54" s="312" t="s">
        <v>342</v>
      </c>
      <c r="B54" s="313"/>
      <c r="C54" s="314"/>
      <c r="D54" s="315"/>
      <c r="E54" s="337"/>
      <c r="F54" s="315"/>
      <c r="G54" s="315"/>
      <c r="H54" s="315"/>
      <c r="I54" s="315"/>
      <c r="J54" s="315"/>
      <c r="K54" s="315"/>
      <c r="L54" s="315"/>
      <c r="M54" s="315"/>
      <c r="N54" s="315"/>
      <c r="O54" s="315"/>
      <c r="P54" s="315"/>
      <c r="Q54" s="315"/>
      <c r="R54" s="315"/>
      <c r="S54" s="315"/>
      <c r="T54" s="315"/>
      <c r="U54" s="315"/>
    </row>
    <row r="55" spans="1:21" ht="12" customHeight="1">
      <c r="A55" s="356"/>
      <c r="B55" s="357"/>
      <c r="C55" s="357"/>
      <c r="D55" s="358"/>
      <c r="E55" s="338"/>
      <c r="F55" s="358"/>
      <c r="G55" s="358"/>
      <c r="H55" s="358"/>
      <c r="I55" s="358"/>
      <c r="J55" s="358"/>
      <c r="K55" s="358"/>
      <c r="L55" s="358"/>
      <c r="M55" s="358"/>
      <c r="N55" s="358"/>
      <c r="O55" s="358"/>
      <c r="P55" s="358"/>
      <c r="Q55" s="358"/>
      <c r="R55" s="358"/>
      <c r="S55" s="358"/>
      <c r="T55" s="358"/>
      <c r="U55" s="358"/>
    </row>
    <row r="56" spans="1:21" ht="12" customHeight="1">
      <c r="A56" s="356"/>
      <c r="B56" s="357"/>
      <c r="C56" s="357"/>
      <c r="D56" s="358"/>
      <c r="E56" s="338"/>
      <c r="F56" s="358"/>
      <c r="G56" s="358"/>
      <c r="H56" s="358"/>
      <c r="I56" s="358"/>
      <c r="J56" s="358"/>
      <c r="K56" s="358"/>
      <c r="L56" s="358"/>
      <c r="M56" s="358"/>
      <c r="N56" s="358"/>
      <c r="O56" s="358"/>
      <c r="P56" s="358"/>
      <c r="Q56" s="358"/>
      <c r="R56" s="358"/>
      <c r="S56" s="358"/>
      <c r="T56" s="358"/>
      <c r="U56" s="358"/>
    </row>
    <row r="57" spans="1:21" ht="12" customHeight="1">
      <c r="A57" s="359"/>
      <c r="B57" s="357"/>
      <c r="C57" s="357"/>
      <c r="D57" s="358"/>
      <c r="E57" s="338"/>
      <c r="F57" s="358"/>
      <c r="G57" s="358"/>
      <c r="H57" s="358"/>
      <c r="I57" s="358"/>
      <c r="J57" s="358"/>
      <c r="K57" s="358"/>
      <c r="L57" s="358"/>
      <c r="M57" s="358"/>
      <c r="N57" s="358"/>
      <c r="O57" s="358"/>
      <c r="P57" s="358"/>
      <c r="Q57" s="358"/>
      <c r="R57" s="358"/>
      <c r="S57" s="358"/>
      <c r="T57" s="358"/>
      <c r="U57" s="358"/>
    </row>
    <row r="58" spans="1:21" ht="12" customHeight="1">
      <c r="A58" s="359"/>
      <c r="B58" s="357"/>
      <c r="C58" s="357"/>
      <c r="D58" s="358"/>
      <c r="E58" s="338"/>
      <c r="F58" s="358"/>
      <c r="G58" s="358"/>
      <c r="H58" s="358"/>
      <c r="I58" s="358"/>
      <c r="J58" s="358"/>
      <c r="K58" s="358"/>
      <c r="L58" s="358"/>
      <c r="M58" s="358"/>
      <c r="N58" s="358"/>
      <c r="O58" s="358"/>
      <c r="P58" s="358"/>
      <c r="Q58" s="358"/>
      <c r="R58" s="358"/>
      <c r="S58" s="358"/>
      <c r="T58" s="358"/>
      <c r="U58" s="358"/>
    </row>
    <row r="59" spans="1:21" ht="12" customHeight="1">
      <c r="A59" s="356"/>
      <c r="B59" s="357"/>
      <c r="C59" s="357"/>
      <c r="D59" s="358"/>
      <c r="E59" s="338"/>
      <c r="F59" s="358"/>
      <c r="G59" s="358"/>
      <c r="H59" s="358"/>
      <c r="I59" s="358"/>
      <c r="J59" s="358"/>
      <c r="K59" s="358"/>
      <c r="L59" s="358"/>
      <c r="M59" s="358"/>
      <c r="N59" s="358"/>
      <c r="O59" s="358"/>
      <c r="P59" s="358"/>
      <c r="Q59" s="358"/>
      <c r="R59" s="358"/>
      <c r="S59" s="358"/>
      <c r="T59" s="358"/>
      <c r="U59" s="358"/>
    </row>
    <row r="60" spans="1:21" ht="12" customHeight="1">
      <c r="A60" s="360"/>
      <c r="B60" s="361"/>
      <c r="C60" s="361"/>
      <c r="D60" s="362"/>
      <c r="E60" s="338"/>
      <c r="F60" s="362"/>
      <c r="G60" s="362"/>
      <c r="H60" s="362"/>
      <c r="I60" s="362"/>
      <c r="J60" s="362"/>
      <c r="K60" s="362"/>
      <c r="L60" s="362"/>
      <c r="M60" s="362"/>
      <c r="N60" s="362"/>
      <c r="O60" s="362"/>
      <c r="P60" s="362"/>
      <c r="Q60" s="362"/>
      <c r="R60" s="362"/>
      <c r="S60" s="362"/>
      <c r="T60" s="362"/>
      <c r="U60" s="362"/>
    </row>
    <row r="61" spans="1:21" ht="12" customHeight="1">
      <c r="A61" s="360"/>
      <c r="B61" s="361"/>
      <c r="C61" s="361"/>
      <c r="D61" s="362"/>
      <c r="E61" s="338"/>
      <c r="F61" s="362"/>
      <c r="G61" s="362"/>
      <c r="H61" s="362"/>
      <c r="I61" s="362"/>
      <c r="J61" s="362"/>
      <c r="K61" s="362"/>
      <c r="L61" s="362"/>
      <c r="M61" s="362"/>
      <c r="N61" s="362"/>
      <c r="O61" s="362"/>
      <c r="P61" s="362"/>
      <c r="Q61" s="362"/>
      <c r="R61" s="362"/>
      <c r="S61" s="362"/>
      <c r="T61" s="362"/>
      <c r="U61" s="362"/>
    </row>
    <row r="62" spans="1:21" ht="12" customHeight="1">
      <c r="A62" s="360"/>
      <c r="B62" s="361"/>
      <c r="C62" s="361"/>
      <c r="D62" s="362"/>
      <c r="E62" s="338"/>
      <c r="F62" s="362"/>
      <c r="G62" s="362"/>
      <c r="H62" s="362"/>
      <c r="I62" s="362"/>
      <c r="J62" s="362"/>
      <c r="K62" s="362"/>
      <c r="L62" s="362"/>
      <c r="M62" s="362"/>
      <c r="N62" s="362"/>
      <c r="O62" s="362"/>
      <c r="P62" s="362"/>
      <c r="Q62" s="362"/>
      <c r="R62" s="362"/>
      <c r="S62" s="362"/>
      <c r="T62" s="362"/>
      <c r="U62" s="362"/>
    </row>
    <row r="63" spans="1:21" ht="12" customHeight="1">
      <c r="A63" s="360"/>
      <c r="B63" s="361"/>
      <c r="C63" s="361"/>
      <c r="D63" s="362"/>
      <c r="E63" s="338"/>
      <c r="F63" s="362"/>
      <c r="G63" s="362"/>
      <c r="H63" s="362"/>
      <c r="I63" s="362"/>
      <c r="J63" s="362"/>
      <c r="K63" s="362"/>
      <c r="L63" s="362"/>
      <c r="M63" s="362"/>
      <c r="N63" s="362"/>
      <c r="O63" s="362"/>
      <c r="P63" s="362"/>
      <c r="Q63" s="362"/>
      <c r="R63" s="362"/>
      <c r="S63" s="362"/>
      <c r="T63" s="362"/>
      <c r="U63" s="362"/>
    </row>
    <row r="64" spans="1:21" ht="12" customHeight="1">
      <c r="A64" s="360"/>
      <c r="B64" s="361"/>
      <c r="C64" s="361"/>
      <c r="D64" s="362"/>
      <c r="E64" s="338"/>
      <c r="F64" s="362"/>
      <c r="G64" s="362"/>
      <c r="H64" s="362"/>
      <c r="I64" s="362"/>
      <c r="J64" s="362"/>
      <c r="K64" s="362"/>
      <c r="L64" s="362"/>
      <c r="M64" s="362"/>
      <c r="N64" s="362"/>
      <c r="O64" s="362"/>
      <c r="P64" s="362"/>
      <c r="Q64" s="362"/>
      <c r="R64" s="362"/>
      <c r="S64" s="362"/>
      <c r="T64" s="362"/>
      <c r="U64" s="362"/>
    </row>
    <row r="65" spans="1:21" ht="12" customHeight="1">
      <c r="A65" s="360"/>
      <c r="B65" s="361"/>
      <c r="C65" s="361"/>
      <c r="D65" s="362"/>
      <c r="E65" s="338"/>
      <c r="F65" s="362"/>
      <c r="G65" s="362"/>
      <c r="H65" s="362"/>
      <c r="I65" s="362"/>
      <c r="J65" s="362"/>
      <c r="K65" s="362"/>
      <c r="L65" s="362"/>
      <c r="M65" s="362"/>
      <c r="N65" s="362"/>
      <c r="O65" s="362"/>
      <c r="P65" s="362"/>
      <c r="Q65" s="362"/>
      <c r="R65" s="362"/>
      <c r="S65" s="362"/>
      <c r="T65" s="362"/>
      <c r="U65" s="362"/>
    </row>
    <row r="66" spans="1:21" ht="12" customHeight="1">
      <c r="A66" s="360"/>
      <c r="B66" s="361"/>
      <c r="C66" s="361"/>
      <c r="D66" s="362"/>
      <c r="E66" s="338"/>
      <c r="F66" s="362"/>
      <c r="G66" s="362"/>
      <c r="H66" s="362"/>
      <c r="I66" s="362"/>
      <c r="J66" s="362"/>
      <c r="K66" s="362"/>
      <c r="L66" s="362"/>
      <c r="M66" s="362"/>
      <c r="N66" s="362"/>
      <c r="O66" s="362"/>
      <c r="P66" s="362"/>
      <c r="Q66" s="362"/>
      <c r="R66" s="362"/>
      <c r="S66" s="362"/>
      <c r="T66" s="362"/>
      <c r="U66" s="362"/>
    </row>
    <row r="67" spans="1:21" ht="12" customHeight="1">
      <c r="A67" s="360"/>
      <c r="B67" s="361"/>
      <c r="C67" s="361"/>
      <c r="D67" s="362"/>
      <c r="E67" s="338"/>
      <c r="F67" s="362"/>
      <c r="G67" s="362"/>
      <c r="H67" s="362"/>
      <c r="I67" s="362"/>
      <c r="J67" s="362"/>
      <c r="K67" s="362"/>
      <c r="L67" s="362"/>
      <c r="M67" s="362"/>
      <c r="N67" s="362"/>
      <c r="O67" s="362"/>
      <c r="P67" s="362"/>
      <c r="Q67" s="362"/>
      <c r="R67" s="362"/>
      <c r="S67" s="362"/>
      <c r="T67" s="362"/>
      <c r="U67" s="362"/>
    </row>
    <row r="68" spans="1:21" ht="12" customHeight="1">
      <c r="A68" s="321" t="s">
        <v>333</v>
      </c>
      <c r="B68" s="300"/>
      <c r="C68" s="300"/>
      <c r="D68" s="322"/>
      <c r="E68" s="339"/>
      <c r="F68" s="322">
        <f>IF(D75&gt;0, D68+(D75*0.04), D68)</f>
        <v>0</v>
      </c>
      <c r="G68" s="322">
        <f>IF(F82&gt;0, F68+(F82*0.04), F68)</f>
        <v>0</v>
      </c>
      <c r="H68" s="322">
        <f t="shared" ref="H68:U68" si="44">IF(G82&gt;0, G68+(G82*0.04), G68)</f>
        <v>0</v>
      </c>
      <c r="I68" s="322">
        <f t="shared" si="44"/>
        <v>0</v>
      </c>
      <c r="J68" s="322">
        <f t="shared" si="44"/>
        <v>0</v>
      </c>
      <c r="K68" s="322">
        <f t="shared" si="44"/>
        <v>0</v>
      </c>
      <c r="L68" s="322">
        <f t="shared" si="44"/>
        <v>0</v>
      </c>
      <c r="M68" s="322">
        <f t="shared" si="44"/>
        <v>0</v>
      </c>
      <c r="N68" s="322">
        <f t="shared" si="44"/>
        <v>0</v>
      </c>
      <c r="O68" s="322">
        <f t="shared" si="44"/>
        <v>0</v>
      </c>
      <c r="P68" s="322">
        <f t="shared" si="44"/>
        <v>0</v>
      </c>
      <c r="Q68" s="322">
        <f t="shared" si="44"/>
        <v>0</v>
      </c>
      <c r="R68" s="322">
        <f t="shared" si="44"/>
        <v>0</v>
      </c>
      <c r="S68" s="322">
        <f t="shared" si="44"/>
        <v>0</v>
      </c>
      <c r="T68" s="322">
        <f t="shared" si="44"/>
        <v>0</v>
      </c>
      <c r="U68" s="322">
        <f t="shared" si="44"/>
        <v>0</v>
      </c>
    </row>
    <row r="69" spans="1:21" ht="12" customHeight="1">
      <c r="C69" s="296"/>
      <c r="D69" s="297"/>
      <c r="E69" s="297"/>
      <c r="F69" s="297"/>
      <c r="G69" s="297"/>
      <c r="H69" s="297"/>
      <c r="I69" s="297"/>
      <c r="J69" s="297"/>
      <c r="K69" s="297"/>
      <c r="L69" s="297"/>
      <c r="M69" s="297"/>
      <c r="N69" s="297"/>
      <c r="O69" s="297"/>
      <c r="P69" s="297"/>
      <c r="Q69" s="297"/>
      <c r="R69" s="297"/>
      <c r="S69" s="297"/>
      <c r="T69" s="297"/>
      <c r="U69" s="297"/>
    </row>
    <row r="70" spans="1:21" ht="20.25" customHeight="1">
      <c r="A70" s="468" t="str">
        <f>A1</f>
        <v>ANNEXE 3: Plan financier</v>
      </c>
      <c r="B70" s="468"/>
      <c r="C70" s="468"/>
      <c r="D70" s="468"/>
      <c r="E70" s="468"/>
      <c r="F70" s="468"/>
      <c r="G70" s="468"/>
      <c r="H70" s="468"/>
      <c r="I70" s="468"/>
      <c r="J70" s="468"/>
      <c r="K70" s="468"/>
      <c r="L70" s="468"/>
      <c r="M70" s="468"/>
      <c r="N70" s="468"/>
      <c r="O70" s="468"/>
      <c r="P70" s="468"/>
      <c r="Q70" s="468"/>
      <c r="R70" s="468"/>
      <c r="S70" s="468"/>
      <c r="T70" s="468"/>
      <c r="U70" s="468"/>
    </row>
    <row r="71" spans="1:21" ht="12" customHeight="1">
      <c r="C71" s="296"/>
      <c r="D71" s="297"/>
      <c r="E71" s="297"/>
      <c r="F71" s="297"/>
      <c r="G71" s="297"/>
      <c r="H71" s="297"/>
      <c r="I71" s="297"/>
      <c r="J71" s="297"/>
      <c r="K71" s="297"/>
      <c r="L71" s="297"/>
      <c r="M71" s="297"/>
      <c r="N71" s="297"/>
      <c r="O71" s="297"/>
      <c r="P71" s="297"/>
      <c r="Q71" s="297"/>
      <c r="R71" s="297"/>
      <c r="S71" s="297"/>
      <c r="T71" s="297"/>
      <c r="U71" s="297"/>
    </row>
    <row r="72" spans="1:21">
      <c r="C72" s="296"/>
      <c r="D72" s="297"/>
      <c r="E72" s="297"/>
      <c r="F72" s="297"/>
      <c r="G72" s="565" t="s">
        <v>365</v>
      </c>
      <c r="H72" s="565"/>
      <c r="I72" s="297"/>
      <c r="J72" s="297"/>
      <c r="K72" s="297"/>
      <c r="L72" s="297"/>
      <c r="M72" s="297"/>
      <c r="N72" s="297"/>
      <c r="O72" s="297"/>
      <c r="P72" s="297"/>
      <c r="Q72" s="297"/>
      <c r="R72" s="297"/>
      <c r="S72" s="297"/>
      <c r="T72" s="297"/>
      <c r="U72" s="297"/>
    </row>
    <row r="73" spans="1:21">
      <c r="C73" s="296"/>
      <c r="D73" s="297"/>
      <c r="E73" s="297"/>
      <c r="F73" s="297"/>
      <c r="G73" s="297"/>
      <c r="H73" s="297"/>
      <c r="I73" s="297"/>
      <c r="J73" s="297"/>
      <c r="K73" s="297"/>
      <c r="L73" s="297"/>
      <c r="M73" s="297"/>
      <c r="N73" s="297"/>
      <c r="O73" s="297"/>
      <c r="P73" s="297"/>
      <c r="Q73" s="297"/>
      <c r="R73" s="297"/>
      <c r="S73" s="297"/>
      <c r="T73" s="297"/>
      <c r="U73" s="297"/>
    </row>
    <row r="74" spans="1:21">
      <c r="A74" s="305" t="s">
        <v>343</v>
      </c>
      <c r="B74" s="306"/>
      <c r="C74" s="307"/>
      <c r="D74" s="331">
        <f>D6</f>
        <v>2011</v>
      </c>
      <c r="E74" s="329"/>
      <c r="F74" s="331">
        <f>F$6</f>
        <v>2012</v>
      </c>
      <c r="G74" s="331">
        <f t="shared" ref="G74:U74" si="45">G$6</f>
        <v>2013</v>
      </c>
      <c r="H74" s="331">
        <f t="shared" si="45"/>
        <v>2014</v>
      </c>
      <c r="I74" s="331">
        <f t="shared" si="45"/>
        <v>2015</v>
      </c>
      <c r="J74" s="331">
        <f t="shared" si="45"/>
        <v>2016</v>
      </c>
      <c r="K74" s="331">
        <f t="shared" si="45"/>
        <v>2017</v>
      </c>
      <c r="L74" s="331">
        <f t="shared" si="45"/>
        <v>2018</v>
      </c>
      <c r="M74" s="331">
        <f t="shared" si="45"/>
        <v>2019</v>
      </c>
      <c r="N74" s="331">
        <f t="shared" si="45"/>
        <v>2020</v>
      </c>
      <c r="O74" s="331">
        <f t="shared" si="45"/>
        <v>2021</v>
      </c>
      <c r="P74" s="331">
        <f t="shared" si="45"/>
        <v>2022</v>
      </c>
      <c r="Q74" s="331">
        <f t="shared" si="45"/>
        <v>2023</v>
      </c>
      <c r="R74" s="331">
        <f t="shared" si="45"/>
        <v>2024</v>
      </c>
      <c r="S74" s="331">
        <f t="shared" si="45"/>
        <v>2025</v>
      </c>
      <c r="T74" s="331">
        <f t="shared" si="45"/>
        <v>2026</v>
      </c>
      <c r="U74" s="331">
        <f t="shared" si="45"/>
        <v>2027</v>
      </c>
    </row>
    <row r="75" spans="1:21">
      <c r="A75" s="310" t="s">
        <v>344</v>
      </c>
      <c r="B75" s="342"/>
      <c r="C75" s="342"/>
      <c r="D75" s="343"/>
      <c r="E75" s="329"/>
      <c r="F75" s="343">
        <f>F102</f>
        <v>0</v>
      </c>
      <c r="G75" s="343">
        <f t="shared" ref="G75:U75" si="46">G102</f>
        <v>0</v>
      </c>
      <c r="H75" s="343">
        <f t="shared" si="46"/>
        <v>0</v>
      </c>
      <c r="I75" s="343">
        <f t="shared" si="46"/>
        <v>0</v>
      </c>
      <c r="J75" s="343">
        <f t="shared" si="46"/>
        <v>0</v>
      </c>
      <c r="K75" s="343">
        <f t="shared" si="46"/>
        <v>0</v>
      </c>
      <c r="L75" s="343">
        <f t="shared" si="46"/>
        <v>0</v>
      </c>
      <c r="M75" s="343">
        <f t="shared" si="46"/>
        <v>0</v>
      </c>
      <c r="N75" s="343">
        <f t="shared" si="46"/>
        <v>0</v>
      </c>
      <c r="O75" s="343">
        <f t="shared" si="46"/>
        <v>0</v>
      </c>
      <c r="P75" s="343">
        <f t="shared" si="46"/>
        <v>0</v>
      </c>
      <c r="Q75" s="343">
        <f t="shared" si="46"/>
        <v>0</v>
      </c>
      <c r="R75" s="343">
        <f t="shared" si="46"/>
        <v>0</v>
      </c>
      <c r="S75" s="343">
        <f t="shared" si="46"/>
        <v>0</v>
      </c>
      <c r="T75" s="343">
        <f t="shared" si="46"/>
        <v>0</v>
      </c>
      <c r="U75" s="343">
        <f t="shared" si="46"/>
        <v>0</v>
      </c>
    </row>
    <row r="76" spans="1:21">
      <c r="A76" s="310" t="s">
        <v>364</v>
      </c>
      <c r="B76" s="342"/>
      <c r="C76" s="342"/>
      <c r="D76" s="343"/>
      <c r="E76" s="329"/>
      <c r="F76" s="343"/>
      <c r="G76" s="327">
        <f>'A. Saisie des données'!$E$181/3</f>
        <v>0</v>
      </c>
      <c r="H76" s="327">
        <f>'A. Saisie des données'!$E$181/3</f>
        <v>0</v>
      </c>
      <c r="I76" s="327">
        <f>'A. Saisie des données'!$E$181/3</f>
        <v>0</v>
      </c>
      <c r="J76" s="343"/>
      <c r="K76" s="343"/>
      <c r="L76" s="343"/>
      <c r="M76" s="343"/>
      <c r="N76" s="343"/>
      <c r="O76" s="343"/>
      <c r="P76" s="343"/>
      <c r="Q76" s="343"/>
      <c r="R76" s="343"/>
      <c r="S76" s="343"/>
      <c r="T76" s="343"/>
      <c r="U76" s="343"/>
    </row>
    <row r="77" spans="1:21">
      <c r="A77" s="310" t="s">
        <v>359</v>
      </c>
      <c r="B77" s="306"/>
      <c r="C77" s="306"/>
      <c r="D77" s="327"/>
      <c r="E77" s="329"/>
      <c r="F77" s="327"/>
      <c r="G77" s="327">
        <f>('A. Saisie des données'!$D$181-'A. Saisie des données'!$E$181)/10</f>
        <v>0</v>
      </c>
      <c r="H77" s="327">
        <f>('A. Saisie des données'!$D$181-'A. Saisie des données'!$E$181)/10</f>
        <v>0</v>
      </c>
      <c r="I77" s="327">
        <f>('A. Saisie des données'!$D$181-'A. Saisie des données'!$E$181)/10</f>
        <v>0</v>
      </c>
      <c r="J77" s="327">
        <f>('A. Saisie des données'!$D$181-'A. Saisie des données'!$E$181)/10</f>
        <v>0</v>
      </c>
      <c r="K77" s="327">
        <f>('A. Saisie des données'!$D$181-'A. Saisie des données'!$E$181)/10</f>
        <v>0</v>
      </c>
      <c r="L77" s="327">
        <f>('A. Saisie des données'!$D$181-'A. Saisie des données'!$E$181)/10</f>
        <v>0</v>
      </c>
      <c r="M77" s="327">
        <f>('A. Saisie des données'!$D$181-'A. Saisie des données'!$E$181)/10</f>
        <v>0</v>
      </c>
      <c r="N77" s="327">
        <f>('A. Saisie des données'!$D$181-'A. Saisie des données'!$E$181)/10</f>
        <v>0</v>
      </c>
      <c r="O77" s="327">
        <f>('A. Saisie des données'!$D$181-'A. Saisie des données'!$E$181)/10</f>
        <v>0</v>
      </c>
      <c r="P77" s="327">
        <f>('A. Saisie des données'!$D$181-'A. Saisie des données'!$E$181)/10</f>
        <v>0</v>
      </c>
      <c r="Q77" s="327"/>
      <c r="R77" s="327"/>
      <c r="S77" s="327"/>
      <c r="T77" s="327"/>
      <c r="U77" s="327"/>
    </row>
    <row r="78" spans="1:21">
      <c r="A78" s="310" t="s">
        <v>384</v>
      </c>
      <c r="B78" s="306"/>
      <c r="C78" s="306"/>
      <c r="D78" s="357"/>
      <c r="E78" s="329"/>
      <c r="F78" s="327">
        <f>$D$78</f>
        <v>0</v>
      </c>
      <c r="G78" s="327">
        <f t="shared" ref="G78:U78" si="47">$D$78</f>
        <v>0</v>
      </c>
      <c r="H78" s="327">
        <f t="shared" si="47"/>
        <v>0</v>
      </c>
      <c r="I78" s="327">
        <f t="shared" si="47"/>
        <v>0</v>
      </c>
      <c r="J78" s="327">
        <f t="shared" si="47"/>
        <v>0</v>
      </c>
      <c r="K78" s="327">
        <f t="shared" si="47"/>
        <v>0</v>
      </c>
      <c r="L78" s="327">
        <f t="shared" si="47"/>
        <v>0</v>
      </c>
      <c r="M78" s="327">
        <f t="shared" si="47"/>
        <v>0</v>
      </c>
      <c r="N78" s="327">
        <f t="shared" si="47"/>
        <v>0</v>
      </c>
      <c r="O78" s="327">
        <f t="shared" si="47"/>
        <v>0</v>
      </c>
      <c r="P78" s="327">
        <f t="shared" si="47"/>
        <v>0</v>
      </c>
      <c r="Q78" s="327">
        <f t="shared" si="47"/>
        <v>0</v>
      </c>
      <c r="R78" s="327">
        <f t="shared" si="47"/>
        <v>0</v>
      </c>
      <c r="S78" s="327">
        <f t="shared" si="47"/>
        <v>0</v>
      </c>
      <c r="T78" s="327">
        <f t="shared" si="47"/>
        <v>0</v>
      </c>
      <c r="U78" s="327">
        <f t="shared" si="47"/>
        <v>0</v>
      </c>
    </row>
    <row r="79" spans="1:21">
      <c r="A79" s="310"/>
      <c r="B79" s="306"/>
      <c r="C79" s="306"/>
      <c r="D79" s="327"/>
      <c r="E79" s="329"/>
      <c r="F79" s="327"/>
      <c r="G79" s="327"/>
      <c r="H79" s="327"/>
      <c r="I79" s="327"/>
      <c r="J79" s="327"/>
      <c r="K79" s="327"/>
      <c r="L79" s="327"/>
      <c r="M79" s="327"/>
      <c r="N79" s="327"/>
      <c r="O79" s="327"/>
      <c r="P79" s="327"/>
      <c r="Q79" s="327"/>
      <c r="R79" s="327"/>
      <c r="S79" s="327"/>
      <c r="T79" s="327"/>
      <c r="U79" s="327"/>
    </row>
    <row r="80" spans="1:21">
      <c r="A80" s="309" t="s">
        <v>337</v>
      </c>
      <c r="B80" s="306"/>
      <c r="C80" s="306"/>
      <c r="D80" s="327"/>
      <c r="E80" s="329"/>
      <c r="F80" s="327"/>
      <c r="G80" s="327"/>
      <c r="H80" s="327"/>
      <c r="I80" s="327"/>
      <c r="J80" s="327"/>
      <c r="K80" s="327"/>
      <c r="L80" s="327"/>
      <c r="M80" s="327"/>
      <c r="N80" s="327"/>
      <c r="O80" s="327"/>
      <c r="P80" s="327"/>
      <c r="Q80" s="327"/>
      <c r="R80" s="327"/>
      <c r="S80" s="327"/>
      <c r="T80" s="327"/>
      <c r="U80" s="327"/>
    </row>
    <row r="81" spans="1:21">
      <c r="A81" s="310" t="s">
        <v>338</v>
      </c>
      <c r="B81" s="306"/>
      <c r="C81" s="306"/>
      <c r="D81" s="387"/>
      <c r="E81" s="329"/>
      <c r="F81" s="327">
        <f>D84</f>
        <v>0</v>
      </c>
      <c r="G81" s="327">
        <f>F84</f>
        <v>0</v>
      </c>
      <c r="H81" s="327">
        <f>G84</f>
        <v>0</v>
      </c>
      <c r="I81" s="327">
        <f>H84</f>
        <v>0</v>
      </c>
      <c r="J81" s="327">
        <f t="shared" ref="J81:O81" si="48">I84</f>
        <v>0</v>
      </c>
      <c r="K81" s="327">
        <f t="shared" si="48"/>
        <v>0</v>
      </c>
      <c r="L81" s="327">
        <f t="shared" si="48"/>
        <v>0</v>
      </c>
      <c r="M81" s="327">
        <f t="shared" si="48"/>
        <v>0</v>
      </c>
      <c r="N81" s="327">
        <f t="shared" si="48"/>
        <v>0</v>
      </c>
      <c r="O81" s="327">
        <f t="shared" si="48"/>
        <v>0</v>
      </c>
      <c r="P81" s="327">
        <f>O84</f>
        <v>0</v>
      </c>
      <c r="Q81" s="327">
        <f>P84</f>
        <v>0</v>
      </c>
      <c r="R81" s="327">
        <f>Q84</f>
        <v>0</v>
      </c>
      <c r="S81" s="327">
        <f t="shared" ref="S81:U81" si="49">R84</f>
        <v>0</v>
      </c>
      <c r="T81" s="327">
        <f t="shared" si="49"/>
        <v>0</v>
      </c>
      <c r="U81" s="327">
        <f t="shared" si="49"/>
        <v>0</v>
      </c>
    </row>
    <row r="82" spans="1:21">
      <c r="A82" s="310" t="s">
        <v>362</v>
      </c>
      <c r="B82" s="306"/>
      <c r="C82" s="306"/>
      <c r="D82" s="327"/>
      <c r="E82" s="329"/>
      <c r="F82" s="327">
        <f>F75-F76-F77-F78</f>
        <v>0</v>
      </c>
      <c r="G82" s="327">
        <f t="shared" ref="G82:U82" si="50">G75-G76-G77-G78</f>
        <v>0</v>
      </c>
      <c r="H82" s="327">
        <f t="shared" si="50"/>
        <v>0</v>
      </c>
      <c r="I82" s="327">
        <f t="shared" si="50"/>
        <v>0</v>
      </c>
      <c r="J82" s="327">
        <f t="shared" si="50"/>
        <v>0</v>
      </c>
      <c r="K82" s="327">
        <f t="shared" si="50"/>
        <v>0</v>
      </c>
      <c r="L82" s="327">
        <f t="shared" si="50"/>
        <v>0</v>
      </c>
      <c r="M82" s="327">
        <f t="shared" si="50"/>
        <v>0</v>
      </c>
      <c r="N82" s="327">
        <f t="shared" si="50"/>
        <v>0</v>
      </c>
      <c r="O82" s="327">
        <f t="shared" si="50"/>
        <v>0</v>
      </c>
      <c r="P82" s="327">
        <f t="shared" si="50"/>
        <v>0</v>
      </c>
      <c r="Q82" s="327">
        <f t="shared" si="50"/>
        <v>0</v>
      </c>
      <c r="R82" s="327">
        <f t="shared" si="50"/>
        <v>0</v>
      </c>
      <c r="S82" s="327">
        <f t="shared" si="50"/>
        <v>0</v>
      </c>
      <c r="T82" s="327">
        <f t="shared" si="50"/>
        <v>0</v>
      </c>
      <c r="U82" s="327">
        <f t="shared" si="50"/>
        <v>0</v>
      </c>
    </row>
    <row r="83" spans="1:21">
      <c r="A83" s="310" t="s">
        <v>354</v>
      </c>
      <c r="B83" s="306"/>
      <c r="C83" s="306"/>
      <c r="D83" s="327"/>
      <c r="E83" s="329"/>
      <c r="F83" s="327">
        <f>-SUM(F55:F68)</f>
        <v>0</v>
      </c>
      <c r="G83" s="327">
        <f t="shared" ref="G83:U83" si="51">-SUM(G55:G68)</f>
        <v>0</v>
      </c>
      <c r="H83" s="327">
        <f t="shared" si="51"/>
        <v>0</v>
      </c>
      <c r="I83" s="327">
        <f t="shared" si="51"/>
        <v>0</v>
      </c>
      <c r="J83" s="327">
        <f t="shared" si="51"/>
        <v>0</v>
      </c>
      <c r="K83" s="327">
        <f t="shared" si="51"/>
        <v>0</v>
      </c>
      <c r="L83" s="327">
        <f t="shared" si="51"/>
        <v>0</v>
      </c>
      <c r="M83" s="327">
        <f t="shared" si="51"/>
        <v>0</v>
      </c>
      <c r="N83" s="327">
        <f t="shared" si="51"/>
        <v>0</v>
      </c>
      <c r="O83" s="327">
        <f t="shared" si="51"/>
        <v>0</v>
      </c>
      <c r="P83" s="327">
        <f t="shared" si="51"/>
        <v>0</v>
      </c>
      <c r="Q83" s="327">
        <f t="shared" si="51"/>
        <v>0</v>
      </c>
      <c r="R83" s="327">
        <f t="shared" si="51"/>
        <v>0</v>
      </c>
      <c r="S83" s="327">
        <f t="shared" si="51"/>
        <v>0</v>
      </c>
      <c r="T83" s="327">
        <f t="shared" si="51"/>
        <v>0</v>
      </c>
      <c r="U83" s="327">
        <f t="shared" si="51"/>
        <v>0</v>
      </c>
    </row>
    <row r="84" spans="1:21">
      <c r="A84" s="310" t="s">
        <v>339</v>
      </c>
      <c r="B84" s="306"/>
      <c r="C84" s="306"/>
      <c r="D84" s="387">
        <f>SUM('A. Saisie des données'!E168:E171)</f>
        <v>0</v>
      </c>
      <c r="E84" s="329"/>
      <c r="F84" s="327">
        <f t="shared" ref="F84:R84" si="52">SUM(F81:F83)</f>
        <v>0</v>
      </c>
      <c r="G84" s="327">
        <f t="shared" si="52"/>
        <v>0</v>
      </c>
      <c r="H84" s="327">
        <f t="shared" si="52"/>
        <v>0</v>
      </c>
      <c r="I84" s="327">
        <f t="shared" si="52"/>
        <v>0</v>
      </c>
      <c r="J84" s="327">
        <f t="shared" si="52"/>
        <v>0</v>
      </c>
      <c r="K84" s="327">
        <f t="shared" si="52"/>
        <v>0</v>
      </c>
      <c r="L84" s="327">
        <f t="shared" si="52"/>
        <v>0</v>
      </c>
      <c r="M84" s="327">
        <f t="shared" si="52"/>
        <v>0</v>
      </c>
      <c r="N84" s="327">
        <f t="shared" si="52"/>
        <v>0</v>
      </c>
      <c r="O84" s="327">
        <f t="shared" si="52"/>
        <v>0</v>
      </c>
      <c r="P84" s="327">
        <f t="shared" si="52"/>
        <v>0</v>
      </c>
      <c r="Q84" s="327">
        <f t="shared" si="52"/>
        <v>0</v>
      </c>
      <c r="R84" s="327">
        <f t="shared" si="52"/>
        <v>0</v>
      </c>
      <c r="S84" s="327">
        <f t="shared" ref="S84" si="53">SUM(S81:S83)</f>
        <v>0</v>
      </c>
      <c r="T84" s="327">
        <f t="shared" ref="T84" si="54">SUM(T81:T83)</f>
        <v>0</v>
      </c>
      <c r="U84" s="327">
        <f t="shared" ref="U84" si="55">SUM(U81:U83)</f>
        <v>0</v>
      </c>
    </row>
    <row r="85" spans="1:21">
      <c r="A85" s="310"/>
      <c r="B85" s="306"/>
      <c r="C85" s="311"/>
      <c r="D85" s="327"/>
      <c r="E85" s="329"/>
      <c r="F85" s="327"/>
      <c r="G85" s="327"/>
      <c r="H85" s="327"/>
      <c r="I85" s="327"/>
      <c r="J85" s="327"/>
      <c r="K85" s="327"/>
      <c r="L85" s="327"/>
      <c r="M85" s="327"/>
      <c r="N85" s="327"/>
      <c r="O85" s="327"/>
      <c r="P85" s="327"/>
      <c r="Q85" s="327"/>
      <c r="R85" s="327"/>
      <c r="S85" s="327"/>
      <c r="T85" s="327"/>
      <c r="U85" s="327"/>
    </row>
    <row r="86" spans="1:21">
      <c r="A86" s="309" t="s">
        <v>352</v>
      </c>
      <c r="B86" s="306"/>
      <c r="C86" s="308"/>
      <c r="D86" s="340"/>
      <c r="E86" s="330"/>
      <c r="F86" s="340"/>
      <c r="G86" s="340"/>
      <c r="H86" s="340"/>
      <c r="I86" s="340"/>
      <c r="J86" s="340"/>
      <c r="K86" s="340"/>
      <c r="L86" s="340"/>
      <c r="M86" s="340"/>
      <c r="N86" s="340"/>
      <c r="O86" s="340"/>
      <c r="P86" s="340"/>
      <c r="Q86" s="340"/>
      <c r="R86" s="340"/>
      <c r="S86" s="340"/>
      <c r="T86" s="340"/>
      <c r="U86" s="340"/>
    </row>
    <row r="87" spans="1:21">
      <c r="A87" s="310" t="s">
        <v>357</v>
      </c>
      <c r="B87" s="306"/>
      <c r="C87" s="308"/>
      <c r="D87" s="341"/>
      <c r="E87" s="330"/>
      <c r="F87" s="341">
        <f>F35</f>
        <v>0</v>
      </c>
      <c r="G87" s="341">
        <f t="shared" ref="G87:U87" si="56">G35</f>
        <v>0</v>
      </c>
      <c r="H87" s="341">
        <f t="shared" si="56"/>
        <v>0</v>
      </c>
      <c r="I87" s="341">
        <f t="shared" si="56"/>
        <v>0</v>
      </c>
      <c r="J87" s="341">
        <f t="shared" si="56"/>
        <v>0</v>
      </c>
      <c r="K87" s="341">
        <f t="shared" si="56"/>
        <v>0</v>
      </c>
      <c r="L87" s="341">
        <f t="shared" si="56"/>
        <v>0</v>
      </c>
      <c r="M87" s="341">
        <f t="shared" si="56"/>
        <v>0</v>
      </c>
      <c r="N87" s="341">
        <f t="shared" si="56"/>
        <v>0</v>
      </c>
      <c r="O87" s="341">
        <f t="shared" si="56"/>
        <v>0</v>
      </c>
      <c r="P87" s="341">
        <f t="shared" si="56"/>
        <v>0</v>
      </c>
      <c r="Q87" s="341">
        <f t="shared" si="56"/>
        <v>0</v>
      </c>
      <c r="R87" s="341">
        <f t="shared" si="56"/>
        <v>0</v>
      </c>
      <c r="S87" s="341">
        <f t="shared" si="56"/>
        <v>0</v>
      </c>
      <c r="T87" s="341">
        <f t="shared" si="56"/>
        <v>0</v>
      </c>
      <c r="U87" s="341">
        <f t="shared" si="56"/>
        <v>0</v>
      </c>
    </row>
    <row r="88" spans="1:21">
      <c r="A88" s="310" t="s">
        <v>356</v>
      </c>
      <c r="B88" s="306"/>
      <c r="C88" s="308"/>
      <c r="D88" s="341"/>
      <c r="E88" s="329"/>
      <c r="F88" s="341">
        <f>IF(F41&gt;0, F83-F36, 0)</f>
        <v>0</v>
      </c>
      <c r="G88" s="341">
        <f t="shared" ref="G88:U88" si="57">G83-G36</f>
        <v>0</v>
      </c>
      <c r="H88" s="341">
        <f t="shared" si="57"/>
        <v>0</v>
      </c>
      <c r="I88" s="341">
        <f t="shared" si="57"/>
        <v>0</v>
      </c>
      <c r="J88" s="341">
        <f t="shared" si="57"/>
        <v>0</v>
      </c>
      <c r="K88" s="341">
        <f t="shared" si="57"/>
        <v>0</v>
      </c>
      <c r="L88" s="341">
        <f t="shared" si="57"/>
        <v>0</v>
      </c>
      <c r="M88" s="341">
        <f t="shared" si="57"/>
        <v>0</v>
      </c>
      <c r="N88" s="341">
        <f t="shared" si="57"/>
        <v>0</v>
      </c>
      <c r="O88" s="341">
        <f t="shared" si="57"/>
        <v>0</v>
      </c>
      <c r="P88" s="341">
        <f t="shared" si="57"/>
        <v>0</v>
      </c>
      <c r="Q88" s="341">
        <f t="shared" si="57"/>
        <v>0</v>
      </c>
      <c r="R88" s="341">
        <f t="shared" si="57"/>
        <v>0</v>
      </c>
      <c r="S88" s="341">
        <f t="shared" si="57"/>
        <v>0</v>
      </c>
      <c r="T88" s="341">
        <f t="shared" si="57"/>
        <v>0</v>
      </c>
      <c r="U88" s="341">
        <f t="shared" si="57"/>
        <v>0</v>
      </c>
    </row>
    <row r="89" spans="1:21">
      <c r="A89" s="310" t="s">
        <v>358</v>
      </c>
      <c r="B89" s="306"/>
      <c r="C89" s="308"/>
      <c r="D89" s="361"/>
      <c r="E89" s="330"/>
      <c r="F89" s="341">
        <f>D89+F87+F88</f>
        <v>0</v>
      </c>
      <c r="G89" s="341">
        <f>F89+G87+G88</f>
        <v>0</v>
      </c>
      <c r="H89" s="341">
        <f>G89+H87+H88</f>
        <v>0</v>
      </c>
      <c r="I89" s="341">
        <f t="shared" ref="I89:R89" si="58">H89+I87+I88</f>
        <v>0</v>
      </c>
      <c r="J89" s="341">
        <f t="shared" si="58"/>
        <v>0</v>
      </c>
      <c r="K89" s="341">
        <f t="shared" si="58"/>
        <v>0</v>
      </c>
      <c r="L89" s="341">
        <f t="shared" si="58"/>
        <v>0</v>
      </c>
      <c r="M89" s="341">
        <f t="shared" si="58"/>
        <v>0</v>
      </c>
      <c r="N89" s="341">
        <f t="shared" si="58"/>
        <v>0</v>
      </c>
      <c r="O89" s="341">
        <f t="shared" si="58"/>
        <v>0</v>
      </c>
      <c r="P89" s="341">
        <f t="shared" si="58"/>
        <v>0</v>
      </c>
      <c r="Q89" s="341">
        <f t="shared" si="58"/>
        <v>0</v>
      </c>
      <c r="R89" s="341">
        <f t="shared" si="58"/>
        <v>0</v>
      </c>
      <c r="S89" s="341">
        <f t="shared" ref="S89" si="59">R89+S87+S88</f>
        <v>0</v>
      </c>
      <c r="T89" s="341">
        <f t="shared" ref="T89" si="60">S89+T87+T88</f>
        <v>0</v>
      </c>
      <c r="U89" s="341">
        <f t="shared" ref="U89" si="61">T89+U87+U88</f>
        <v>0</v>
      </c>
    </row>
    <row r="90" spans="1:21">
      <c r="A90" s="310"/>
      <c r="B90" s="306"/>
      <c r="C90" s="308"/>
      <c r="D90" s="340"/>
      <c r="E90" s="330"/>
      <c r="F90" s="340"/>
      <c r="G90" s="340"/>
      <c r="H90" s="340"/>
      <c r="I90" s="340"/>
      <c r="J90" s="340"/>
      <c r="K90" s="340"/>
      <c r="L90" s="340"/>
      <c r="M90" s="340"/>
      <c r="N90" s="340"/>
      <c r="O90" s="340"/>
      <c r="P90" s="340"/>
      <c r="Q90" s="340"/>
      <c r="R90" s="340"/>
      <c r="S90" s="340"/>
      <c r="T90" s="340"/>
      <c r="U90" s="340"/>
    </row>
    <row r="91" spans="1:21">
      <c r="A91" s="309" t="s">
        <v>353</v>
      </c>
      <c r="B91" s="306"/>
      <c r="C91" s="308"/>
      <c r="D91" s="340"/>
      <c r="E91" s="330"/>
      <c r="F91" s="340"/>
      <c r="G91" s="340"/>
      <c r="H91" s="340"/>
      <c r="I91" s="340"/>
      <c r="J91" s="340"/>
      <c r="K91" s="340"/>
      <c r="L91" s="340"/>
      <c r="M91" s="340"/>
      <c r="N91" s="340"/>
      <c r="O91" s="340"/>
      <c r="P91" s="340"/>
      <c r="Q91" s="340"/>
      <c r="R91" s="340"/>
      <c r="S91" s="340"/>
      <c r="T91" s="340"/>
      <c r="U91" s="340"/>
    </row>
    <row r="92" spans="1:21">
      <c r="A92" s="310" t="s">
        <v>357</v>
      </c>
      <c r="B92" s="306"/>
      <c r="C92" s="308"/>
      <c r="D92" s="341"/>
      <c r="E92" s="329"/>
      <c r="F92" s="341" t="e">
        <f>IF(F48&gt;0, F48, 0)</f>
        <v>#DIV/0!</v>
      </c>
      <c r="G92" s="341" t="e">
        <f t="shared" ref="G92:U92" si="62">IF(G48&gt;0, G48, 0)</f>
        <v>#DIV/0!</v>
      </c>
      <c r="H92" s="341" t="e">
        <f t="shared" si="62"/>
        <v>#DIV/0!</v>
      </c>
      <c r="I92" s="341" t="e">
        <f t="shared" si="62"/>
        <v>#DIV/0!</v>
      </c>
      <c r="J92" s="341" t="e">
        <f t="shared" si="62"/>
        <v>#DIV/0!</v>
      </c>
      <c r="K92" s="341" t="e">
        <f t="shared" si="62"/>
        <v>#DIV/0!</v>
      </c>
      <c r="L92" s="341" t="e">
        <f t="shared" si="62"/>
        <v>#DIV/0!</v>
      </c>
      <c r="M92" s="341" t="e">
        <f t="shared" si="62"/>
        <v>#DIV/0!</v>
      </c>
      <c r="N92" s="341" t="e">
        <f t="shared" si="62"/>
        <v>#DIV/0!</v>
      </c>
      <c r="O92" s="341" t="e">
        <f t="shared" si="62"/>
        <v>#DIV/0!</v>
      </c>
      <c r="P92" s="341" t="e">
        <f t="shared" si="62"/>
        <v>#DIV/0!</v>
      </c>
      <c r="Q92" s="341" t="e">
        <f t="shared" si="62"/>
        <v>#DIV/0!</v>
      </c>
      <c r="R92" s="341" t="e">
        <f t="shared" si="62"/>
        <v>#DIV/0!</v>
      </c>
      <c r="S92" s="341" t="e">
        <f t="shared" si="62"/>
        <v>#DIV/0!</v>
      </c>
      <c r="T92" s="341" t="e">
        <f t="shared" si="62"/>
        <v>#DIV/0!</v>
      </c>
      <c r="U92" s="341" t="e">
        <f t="shared" si="62"/>
        <v>#DIV/0!</v>
      </c>
    </row>
    <row r="93" spans="1:21">
      <c r="A93" s="310" t="s">
        <v>356</v>
      </c>
      <c r="B93" s="306"/>
      <c r="C93" s="308"/>
      <c r="D93" s="341"/>
      <c r="E93" s="329"/>
      <c r="F93" s="341" t="e">
        <f>IF(F48&lt;0, F48, 0)</f>
        <v>#DIV/0!</v>
      </c>
      <c r="G93" s="341" t="e">
        <f t="shared" ref="G93:U93" si="63">IF(G48&lt;0, G48, 0)</f>
        <v>#DIV/0!</v>
      </c>
      <c r="H93" s="341" t="e">
        <f t="shared" si="63"/>
        <v>#DIV/0!</v>
      </c>
      <c r="I93" s="341" t="e">
        <f t="shared" si="63"/>
        <v>#DIV/0!</v>
      </c>
      <c r="J93" s="341" t="e">
        <f t="shared" si="63"/>
        <v>#DIV/0!</v>
      </c>
      <c r="K93" s="341" t="e">
        <f t="shared" si="63"/>
        <v>#DIV/0!</v>
      </c>
      <c r="L93" s="341" t="e">
        <f t="shared" si="63"/>
        <v>#DIV/0!</v>
      </c>
      <c r="M93" s="341" t="e">
        <f t="shared" si="63"/>
        <v>#DIV/0!</v>
      </c>
      <c r="N93" s="341" t="e">
        <f t="shared" si="63"/>
        <v>#DIV/0!</v>
      </c>
      <c r="O93" s="341" t="e">
        <f t="shared" si="63"/>
        <v>#DIV/0!</v>
      </c>
      <c r="P93" s="341" t="e">
        <f t="shared" si="63"/>
        <v>#DIV/0!</v>
      </c>
      <c r="Q93" s="341" t="e">
        <f t="shared" si="63"/>
        <v>#DIV/0!</v>
      </c>
      <c r="R93" s="341" t="e">
        <f t="shared" si="63"/>
        <v>#DIV/0!</v>
      </c>
      <c r="S93" s="341" t="e">
        <f t="shared" si="63"/>
        <v>#DIV/0!</v>
      </c>
      <c r="T93" s="341" t="e">
        <f t="shared" si="63"/>
        <v>#DIV/0!</v>
      </c>
      <c r="U93" s="341" t="e">
        <f t="shared" si="63"/>
        <v>#DIV/0!</v>
      </c>
    </row>
    <row r="94" spans="1:21">
      <c r="A94" s="310" t="s">
        <v>358</v>
      </c>
      <c r="B94" s="306"/>
      <c r="C94" s="308"/>
      <c r="D94" s="375"/>
      <c r="E94" s="329"/>
      <c r="F94" s="328" t="e">
        <f>D94+F92+F93</f>
        <v>#DIV/0!</v>
      </c>
      <c r="G94" s="328" t="e">
        <f>F94+G92+G93</f>
        <v>#DIV/0!</v>
      </c>
      <c r="H94" s="328" t="e">
        <f t="shared" ref="H94:R94" si="64">G94+H92+H93</f>
        <v>#DIV/0!</v>
      </c>
      <c r="I94" s="328" t="e">
        <f t="shared" si="64"/>
        <v>#DIV/0!</v>
      </c>
      <c r="J94" s="328" t="e">
        <f t="shared" si="64"/>
        <v>#DIV/0!</v>
      </c>
      <c r="K94" s="328" t="e">
        <f t="shared" si="64"/>
        <v>#DIV/0!</v>
      </c>
      <c r="L94" s="328" t="e">
        <f t="shared" si="64"/>
        <v>#DIV/0!</v>
      </c>
      <c r="M94" s="328" t="e">
        <f t="shared" si="64"/>
        <v>#DIV/0!</v>
      </c>
      <c r="N94" s="328" t="e">
        <f t="shared" si="64"/>
        <v>#DIV/0!</v>
      </c>
      <c r="O94" s="328" t="e">
        <f t="shared" si="64"/>
        <v>#DIV/0!</v>
      </c>
      <c r="P94" s="328" t="e">
        <f t="shared" si="64"/>
        <v>#DIV/0!</v>
      </c>
      <c r="Q94" s="328" t="e">
        <f t="shared" si="64"/>
        <v>#DIV/0!</v>
      </c>
      <c r="R94" s="328" t="e">
        <f t="shared" si="64"/>
        <v>#DIV/0!</v>
      </c>
      <c r="S94" s="328" t="e">
        <f t="shared" ref="S94" si="65">R94+S92+S93</f>
        <v>#DIV/0!</v>
      </c>
      <c r="T94" s="328" t="e">
        <f t="shared" ref="T94" si="66">S94+T92+T93</f>
        <v>#DIV/0!</v>
      </c>
      <c r="U94" s="328" t="e">
        <f t="shared" ref="U94" si="67">T94+U92+U93</f>
        <v>#DIV/0!</v>
      </c>
    </row>
    <row r="95" spans="1:21">
      <c r="A95" s="298"/>
      <c r="B95" s="392"/>
      <c r="C95" s="393"/>
      <c r="D95" s="396"/>
      <c r="E95" s="396"/>
      <c r="F95" s="414"/>
      <c r="G95" s="414"/>
      <c r="H95" s="414"/>
      <c r="I95" s="414"/>
      <c r="J95" s="414"/>
      <c r="K95" s="414"/>
      <c r="L95" s="414"/>
      <c r="M95" s="414"/>
      <c r="N95" s="414"/>
      <c r="O95" s="414"/>
      <c r="P95" s="414"/>
      <c r="Q95" s="414"/>
      <c r="R95" s="414"/>
      <c r="S95" s="414"/>
      <c r="T95" s="414"/>
      <c r="U95" s="414"/>
    </row>
    <row r="96" spans="1:21">
      <c r="B96" s="392"/>
      <c r="C96" s="564" t="s">
        <v>373</v>
      </c>
      <c r="D96" s="395" t="s">
        <v>131</v>
      </c>
      <c r="E96" s="396"/>
      <c r="F96" s="397">
        <f>SUMIF('A. Saisie des données'!$H$187:$H$198, F$74, 'A. Saisie des données'!$D$187:$D$198)</f>
        <v>0</v>
      </c>
      <c r="G96" s="397">
        <f>SUMIF('A. Saisie des données'!$H$187:$H$198, G$74, 'A. Saisie des données'!$D$187:$D$198)</f>
        <v>0</v>
      </c>
      <c r="H96" s="397">
        <f>SUMIF('A. Saisie des données'!$H$187:$H$198, H$74, 'A. Saisie des données'!$D$187:$D$198)</f>
        <v>0</v>
      </c>
      <c r="I96" s="397">
        <f>SUMIF('A. Saisie des données'!$H$187:$H$198, I$74, 'A. Saisie des données'!$D$187:$D$198)</f>
        <v>0</v>
      </c>
      <c r="J96" s="397">
        <f>SUMIF('A. Saisie des données'!$H$187:$H$198, J$74, 'A. Saisie des données'!$D$187:$D$198)</f>
        <v>0</v>
      </c>
      <c r="K96" s="397">
        <f>SUMIF('A. Saisie des données'!$H$187:$H$198, K$74, 'A. Saisie des données'!$D$187:$D$198)</f>
        <v>0</v>
      </c>
      <c r="L96" s="397">
        <f>SUMIF('A. Saisie des données'!$H$187:$H$198, L$74, 'A. Saisie des données'!$D$187:$D$198)</f>
        <v>0</v>
      </c>
      <c r="M96" s="397">
        <f>SUMIF('A. Saisie des données'!$H$187:$H$198, M$74, 'A. Saisie des données'!$D$187:$D$198)</f>
        <v>0</v>
      </c>
      <c r="N96" s="397">
        <f>SUMIF('A. Saisie des données'!$H$187:$H$198, N$74, 'A. Saisie des données'!$D$187:$D$198)</f>
        <v>0</v>
      </c>
      <c r="O96" s="397">
        <f>SUMIF('A. Saisie des données'!$H$187:$H$198, O$74, 'A. Saisie des données'!$D$187:$D$198)</f>
        <v>0</v>
      </c>
      <c r="P96" s="397">
        <f>SUMIF('A. Saisie des données'!$H$187:$H$198, P$74, 'A. Saisie des données'!$D$187:$D$198)</f>
        <v>0</v>
      </c>
      <c r="Q96" s="397">
        <f>SUMIF('A. Saisie des données'!$H$187:$H$198, Q$74, 'A. Saisie des données'!$D$187:$D$198)</f>
        <v>0</v>
      </c>
      <c r="R96" s="397">
        <f>SUMIF('A. Saisie des données'!$H$187:$H$198, R$74, 'A. Saisie des données'!$D$187:$D$198)</f>
        <v>0</v>
      </c>
      <c r="S96" s="397">
        <f>SUMIF('A. Saisie des données'!$H$187:$H$198, S$74, 'A. Saisie des données'!$D$187:$D$198)</f>
        <v>0</v>
      </c>
      <c r="T96" s="397">
        <f>SUMIF('A. Saisie des données'!$H$187:$H$198, T$74, 'A. Saisie des données'!$D$187:$D$198)</f>
        <v>0</v>
      </c>
      <c r="U96" s="397">
        <f>SUMIF('A. Saisie des données'!$H$187:$H$198, U$74, 'A. Saisie des données'!$D$187:$D$198)</f>
        <v>0</v>
      </c>
    </row>
    <row r="97" spans="2:21">
      <c r="B97" s="392"/>
      <c r="C97" s="564"/>
      <c r="D97" s="395" t="s">
        <v>132</v>
      </c>
      <c r="E97" s="396"/>
      <c r="F97" s="397">
        <f>SUMIF('A. Saisie des données'!$H$187:$H$198, F$74, 'A. Saisie des données'!$F$187:$F$198)</f>
        <v>0</v>
      </c>
      <c r="G97" s="397">
        <f>SUMIF('A. Saisie des données'!$H$187:$H$198, G$74, 'A. Saisie des données'!$F$187:$F$198)</f>
        <v>0</v>
      </c>
      <c r="H97" s="397">
        <f>SUMIF('A. Saisie des données'!$H$187:$H$198, H$74, 'A. Saisie des données'!$F$187:$F$198)</f>
        <v>0</v>
      </c>
      <c r="I97" s="397">
        <f>SUMIF('A. Saisie des données'!$H$187:$H$198, I$74, 'A. Saisie des données'!$F$187:$F$198)</f>
        <v>0</v>
      </c>
      <c r="J97" s="397">
        <f>SUMIF('A. Saisie des données'!$H$187:$H$198, J$74, 'A. Saisie des données'!$F$187:$F$198)</f>
        <v>0</v>
      </c>
      <c r="K97" s="397">
        <f>SUMIF('A. Saisie des données'!$H$187:$H$198, K$74, 'A. Saisie des données'!$F$187:$F$198)</f>
        <v>0</v>
      </c>
      <c r="L97" s="397">
        <f>SUMIF('A. Saisie des données'!$H$187:$H$198, L$74, 'A. Saisie des données'!$F$187:$F$198)</f>
        <v>0</v>
      </c>
      <c r="M97" s="397">
        <f>SUMIF('A. Saisie des données'!$H$187:$H$198, M$74, 'A. Saisie des données'!$F$187:$F$198)</f>
        <v>0</v>
      </c>
      <c r="N97" s="397">
        <f>SUMIF('A. Saisie des données'!$H$187:$H$198, N$74, 'A. Saisie des données'!$F$187:$F$198)</f>
        <v>0</v>
      </c>
      <c r="O97" s="397">
        <f>SUMIF('A. Saisie des données'!$H$187:$H$198, O$74, 'A. Saisie des données'!$F$187:$F$198)</f>
        <v>0</v>
      </c>
      <c r="P97" s="397">
        <f>SUMIF('A. Saisie des données'!$H$187:$H$198, P$74, 'A. Saisie des données'!$F$187:$F$198)</f>
        <v>0</v>
      </c>
      <c r="Q97" s="397">
        <f>SUMIF('A. Saisie des données'!$H$187:$H$198, Q$74, 'A. Saisie des données'!$F$187:$F$198)</f>
        <v>0</v>
      </c>
      <c r="R97" s="397">
        <f>SUMIF('A. Saisie des données'!$H$187:$H$198, R$74, 'A. Saisie des données'!$F$187:$F$198)</f>
        <v>0</v>
      </c>
      <c r="S97" s="397">
        <f>SUMIF('A. Saisie des données'!$H$187:$H$198, S$74, 'A. Saisie des données'!$F$187:$F$198)</f>
        <v>0</v>
      </c>
      <c r="T97" s="397">
        <f>SUMIF('A. Saisie des données'!$H$187:$H$198, T$74, 'A. Saisie des données'!$F$187:$F$198)</f>
        <v>0</v>
      </c>
      <c r="U97" s="397">
        <f>SUMIF('A. Saisie des données'!$H$187:$H$198, U$74, 'A. Saisie des données'!$F$187:$F$198)</f>
        <v>0</v>
      </c>
    </row>
    <row r="98" spans="2:21">
      <c r="B98" s="392"/>
      <c r="C98" s="564" t="s">
        <v>374</v>
      </c>
      <c r="D98" s="395" t="s">
        <v>131</v>
      </c>
      <c r="E98" s="396"/>
      <c r="F98" s="397">
        <f>SUMIF('A. Saisie des données'!$H$201:$H$206, F$74, 'A. Saisie des données'!$D$201:$D$206)</f>
        <v>0</v>
      </c>
      <c r="G98" s="397">
        <f>SUMIF('A. Saisie des données'!$H$201:$H$206, G$74, 'A. Saisie des données'!$D$201:$D$206)</f>
        <v>0</v>
      </c>
      <c r="H98" s="397">
        <f>SUMIF('A. Saisie des données'!$H$201:$H$206, H$74, 'A. Saisie des données'!$D$201:$D$206)</f>
        <v>0</v>
      </c>
      <c r="I98" s="397">
        <f>SUMIF('A. Saisie des données'!$H$201:$H$206, I$74, 'A. Saisie des données'!$D$201:$D$206)</f>
        <v>0</v>
      </c>
      <c r="J98" s="397">
        <f>SUMIF('A. Saisie des données'!$H$201:$H$206, J$74, 'A. Saisie des données'!$D$201:$D$206)</f>
        <v>0</v>
      </c>
      <c r="K98" s="397">
        <f>SUMIF('A. Saisie des données'!$H$201:$H$206, K$74, 'A. Saisie des données'!$D$201:$D$206)</f>
        <v>0</v>
      </c>
      <c r="L98" s="397">
        <f>SUMIF('A. Saisie des données'!$H$201:$H$206, L$74, 'A. Saisie des données'!$D$201:$D$206)</f>
        <v>0</v>
      </c>
      <c r="M98" s="397">
        <f>SUMIF('A. Saisie des données'!$H$201:$H$206, M$74, 'A. Saisie des données'!$D$201:$D$206)</f>
        <v>0</v>
      </c>
      <c r="N98" s="397">
        <f>SUMIF('A. Saisie des données'!$H$201:$H$206, N$74, 'A. Saisie des données'!$D$201:$D$206)</f>
        <v>0</v>
      </c>
      <c r="O98" s="397">
        <f>SUMIF('A. Saisie des données'!$H$201:$H$206, O$74, 'A. Saisie des données'!$D$201:$D$206)</f>
        <v>0</v>
      </c>
      <c r="P98" s="397">
        <f>SUMIF('A. Saisie des données'!$H$201:$H$206, P$74, 'A. Saisie des données'!$D$201:$D$206)</f>
        <v>0</v>
      </c>
      <c r="Q98" s="397">
        <f>SUMIF('A. Saisie des données'!$H$201:$H$206, Q$74, 'A. Saisie des données'!$D$201:$D$206)</f>
        <v>0</v>
      </c>
      <c r="R98" s="397">
        <f>SUMIF('A. Saisie des données'!$H$201:$H$206, R$74, 'A. Saisie des données'!$D$201:$D$206)</f>
        <v>0</v>
      </c>
      <c r="S98" s="397">
        <f>SUMIF('A. Saisie des données'!$H$201:$H$206, S$74, 'A. Saisie des données'!$D$201:$D$206)</f>
        <v>0</v>
      </c>
      <c r="T98" s="397">
        <f>SUMIF('A. Saisie des données'!$H$201:$H$206, T$74, 'A. Saisie des données'!$D$201:$D$206)</f>
        <v>0</v>
      </c>
      <c r="U98" s="397">
        <f>SUMIF('A. Saisie des données'!$H$201:$H$206, U$74, 'A. Saisie des données'!$D$201:$D$206)</f>
        <v>0</v>
      </c>
    </row>
    <row r="99" spans="2:21">
      <c r="B99" s="392"/>
      <c r="C99" s="564"/>
      <c r="D99" s="398" t="s">
        <v>132</v>
      </c>
      <c r="E99" s="399"/>
      <c r="F99" s="400">
        <f>SUMIF('A. Saisie des données'!$H$201:$H$206, F$74, 'A. Saisie des données'!$F$201:$F$206)</f>
        <v>0</v>
      </c>
      <c r="G99" s="400">
        <f>SUMIF('A. Saisie des données'!$H$201:$H$206, G$74, 'A. Saisie des données'!$F$201:$F$206)</f>
        <v>0</v>
      </c>
      <c r="H99" s="400">
        <f>SUMIF('A. Saisie des données'!$H$201:$H$206, H$74, 'A. Saisie des données'!$F$201:$F$206)</f>
        <v>0</v>
      </c>
      <c r="I99" s="400">
        <f>SUMIF('A. Saisie des données'!$H$201:$H$206, I$74, 'A. Saisie des données'!$F$201:$F$206)</f>
        <v>0</v>
      </c>
      <c r="J99" s="400">
        <f>SUMIF('A. Saisie des données'!$H$201:$H$206, J$74, 'A. Saisie des données'!$F$201:$F$206)</f>
        <v>0</v>
      </c>
      <c r="K99" s="400">
        <f>SUMIF('A. Saisie des données'!$H$201:$H$206, K$74, 'A. Saisie des données'!$F$201:$F$206)</f>
        <v>0</v>
      </c>
      <c r="L99" s="400">
        <f>SUMIF('A. Saisie des données'!$H$201:$H$206, L$74, 'A. Saisie des données'!$F$201:$F$206)</f>
        <v>0</v>
      </c>
      <c r="M99" s="400">
        <f>SUMIF('A. Saisie des données'!$H$201:$H$206, M$74, 'A. Saisie des données'!$F$201:$F$206)</f>
        <v>0</v>
      </c>
      <c r="N99" s="400">
        <f>SUMIF('A. Saisie des données'!$H$201:$H$206, N$74, 'A. Saisie des données'!$F$201:$F$206)</f>
        <v>0</v>
      </c>
      <c r="O99" s="400">
        <f>SUMIF('A. Saisie des données'!$H$201:$H$206, O$74, 'A. Saisie des données'!$F$201:$F$206)</f>
        <v>0</v>
      </c>
      <c r="P99" s="400">
        <f>SUMIF('A. Saisie des données'!$H$201:$H$206, P$74, 'A. Saisie des données'!$F$201:$F$206)</f>
        <v>0</v>
      </c>
      <c r="Q99" s="400">
        <f>SUMIF('A. Saisie des données'!$H$201:$H$206, Q$74, 'A. Saisie des données'!$F$201:$F$206)</f>
        <v>0</v>
      </c>
      <c r="R99" s="400">
        <f>SUMIF('A. Saisie des données'!$H$201:$H$206, R$74, 'A. Saisie des données'!$F$201:$F$206)</f>
        <v>0</v>
      </c>
      <c r="S99" s="400">
        <f>SUMIF('A. Saisie des données'!$H$201:$H$206, S$74, 'A. Saisie des données'!$F$201:$F$206)</f>
        <v>0</v>
      </c>
      <c r="T99" s="400">
        <f>SUMIF('A. Saisie des données'!$H$201:$H$206, T$74, 'A. Saisie des données'!$F$201:$F$206)</f>
        <v>0</v>
      </c>
      <c r="U99" s="400">
        <f>SUMIF('A. Saisie des données'!$H$201:$H$206, U$74, 'A. Saisie des données'!$F$201:$F$206)</f>
        <v>0</v>
      </c>
    </row>
    <row r="100" spans="2:21">
      <c r="C100" s="564"/>
      <c r="D100" s="398" t="s">
        <v>375</v>
      </c>
      <c r="E100" s="399" t="s">
        <v>376</v>
      </c>
      <c r="F100" s="397">
        <f>F98*'A. Saisie des données'!$F$139</f>
        <v>0</v>
      </c>
      <c r="G100" s="397">
        <f>G98*'A. Saisie des données'!$F$139</f>
        <v>0</v>
      </c>
      <c r="H100" s="397">
        <f>H98*'A. Saisie des données'!$F$139</f>
        <v>0</v>
      </c>
      <c r="I100" s="397">
        <f>I98*'A. Saisie des données'!$F$139</f>
        <v>0</v>
      </c>
      <c r="J100" s="397">
        <f>J98*'A. Saisie des données'!$F$139</f>
        <v>0</v>
      </c>
      <c r="K100" s="397">
        <f>K98*'A. Saisie des données'!$F$139</f>
        <v>0</v>
      </c>
      <c r="L100" s="397">
        <f>L98*'A. Saisie des données'!$F$139</f>
        <v>0</v>
      </c>
      <c r="M100" s="397">
        <f>M98*'A. Saisie des données'!$F$139</f>
        <v>0</v>
      </c>
      <c r="N100" s="397">
        <f>N98*'A. Saisie des données'!$F$139</f>
        <v>0</v>
      </c>
      <c r="O100" s="397">
        <f>O98*'A. Saisie des données'!$F$139</f>
        <v>0</v>
      </c>
      <c r="P100" s="397">
        <f>P98*'A. Saisie des données'!$F$139</f>
        <v>0</v>
      </c>
      <c r="Q100" s="397">
        <f>Q98*'A. Saisie des données'!$F$139</f>
        <v>0</v>
      </c>
      <c r="R100" s="397">
        <f>R98*'A. Saisie des données'!$F$139</f>
        <v>0</v>
      </c>
      <c r="S100" s="397">
        <f>S98*'A. Saisie des données'!$F$139</f>
        <v>0</v>
      </c>
      <c r="T100" s="397">
        <f>T98*'A. Saisie des données'!$F$139</f>
        <v>0</v>
      </c>
      <c r="U100" s="397">
        <f>U98*'A. Saisie des données'!$F$139</f>
        <v>0</v>
      </c>
    </row>
    <row r="101" spans="2:21">
      <c r="C101" s="564"/>
      <c r="D101" s="401" t="s">
        <v>375</v>
      </c>
      <c r="E101" s="402" t="s">
        <v>377</v>
      </c>
      <c r="F101" s="403">
        <f>F99*'A. Saisie des données'!$F$139</f>
        <v>0</v>
      </c>
      <c r="G101" s="403">
        <f>G99*'A. Saisie des données'!$F$139</f>
        <v>0</v>
      </c>
      <c r="H101" s="403">
        <f>H99*'A. Saisie des données'!$F$139</f>
        <v>0</v>
      </c>
      <c r="I101" s="403">
        <f>I99*'A. Saisie des données'!$F$139</f>
        <v>0</v>
      </c>
      <c r="J101" s="403">
        <f>J99*'A. Saisie des données'!$F$139</f>
        <v>0</v>
      </c>
      <c r="K101" s="403">
        <f>K99*'A. Saisie des données'!$F$139</f>
        <v>0</v>
      </c>
      <c r="L101" s="403">
        <f>L99*'A. Saisie des données'!$F$139</f>
        <v>0</v>
      </c>
      <c r="M101" s="403">
        <f>M99*'A. Saisie des données'!$F$139</f>
        <v>0</v>
      </c>
      <c r="N101" s="403">
        <f>N99*'A. Saisie des données'!$F$139</f>
        <v>0</v>
      </c>
      <c r="O101" s="403">
        <f>O99*'A. Saisie des données'!$F$139</f>
        <v>0</v>
      </c>
      <c r="P101" s="403">
        <f>P99*'A. Saisie des données'!$F$139</f>
        <v>0</v>
      </c>
      <c r="Q101" s="403">
        <f>Q99*'A. Saisie des données'!$F$139</f>
        <v>0</v>
      </c>
      <c r="R101" s="403">
        <f>R99*'A. Saisie des données'!$F$139</f>
        <v>0</v>
      </c>
      <c r="S101" s="403">
        <f>S99*'A. Saisie des données'!$F$139</f>
        <v>0</v>
      </c>
      <c r="T101" s="403">
        <f>T99*'A. Saisie des données'!$F$139</f>
        <v>0</v>
      </c>
      <c r="U101" s="403">
        <f>U99*'A. Saisie des données'!$F$139</f>
        <v>0</v>
      </c>
    </row>
    <row r="102" spans="2:21">
      <c r="C102" s="396"/>
      <c r="D102" s="395" t="s">
        <v>372</v>
      </c>
      <c r="E102" s="396"/>
      <c r="F102" s="397">
        <f>F96+F97+F100+F101</f>
        <v>0</v>
      </c>
      <c r="G102" s="397">
        <f t="shared" ref="G102:U102" si="68">G96+G97+G100+G101</f>
        <v>0</v>
      </c>
      <c r="H102" s="397">
        <f t="shared" si="68"/>
        <v>0</v>
      </c>
      <c r="I102" s="397">
        <f t="shared" si="68"/>
        <v>0</v>
      </c>
      <c r="J102" s="397">
        <f t="shared" si="68"/>
        <v>0</v>
      </c>
      <c r="K102" s="397">
        <f t="shared" si="68"/>
        <v>0</v>
      </c>
      <c r="L102" s="397">
        <f t="shared" si="68"/>
        <v>0</v>
      </c>
      <c r="M102" s="397">
        <f t="shared" si="68"/>
        <v>0</v>
      </c>
      <c r="N102" s="397">
        <f t="shared" si="68"/>
        <v>0</v>
      </c>
      <c r="O102" s="397">
        <f t="shared" si="68"/>
        <v>0</v>
      </c>
      <c r="P102" s="397">
        <f t="shared" si="68"/>
        <v>0</v>
      </c>
      <c r="Q102" s="397">
        <f t="shared" si="68"/>
        <v>0</v>
      </c>
      <c r="R102" s="397">
        <f t="shared" si="68"/>
        <v>0</v>
      </c>
      <c r="S102" s="397">
        <f t="shared" si="68"/>
        <v>0</v>
      </c>
      <c r="T102" s="397">
        <f t="shared" si="68"/>
        <v>0</v>
      </c>
      <c r="U102" s="397">
        <f t="shared" si="68"/>
        <v>0</v>
      </c>
    </row>
    <row r="103" spans="2:21">
      <c r="D103" s="373"/>
      <c r="F103" s="373"/>
      <c r="G103" s="373"/>
      <c r="H103" s="373"/>
      <c r="I103" s="373"/>
      <c r="J103" s="373"/>
      <c r="K103" s="373"/>
      <c r="L103" s="373"/>
      <c r="M103" s="373"/>
      <c r="N103" s="373"/>
      <c r="O103" s="373"/>
      <c r="P103" s="373"/>
      <c r="Q103" s="373"/>
      <c r="R103" s="373"/>
      <c r="S103" s="373"/>
      <c r="T103" s="373"/>
      <c r="U103" s="373"/>
    </row>
    <row r="104" spans="2:21">
      <c r="D104" s="373"/>
      <c r="F104" s="373"/>
      <c r="G104" s="373"/>
      <c r="H104" s="373"/>
      <c r="I104" s="373"/>
      <c r="J104" s="373"/>
      <c r="K104" s="373"/>
      <c r="L104" s="373"/>
      <c r="M104" s="373"/>
      <c r="N104" s="373"/>
      <c r="O104" s="373"/>
      <c r="P104" s="373"/>
      <c r="Q104" s="373"/>
      <c r="R104" s="373"/>
      <c r="S104" s="373"/>
      <c r="T104" s="373"/>
      <c r="U104" s="373"/>
    </row>
    <row r="105" spans="2:21">
      <c r="D105" s="373"/>
      <c r="F105" s="373"/>
      <c r="G105" s="373"/>
      <c r="H105" s="373"/>
      <c r="I105" s="373"/>
      <c r="J105" s="373"/>
      <c r="K105" s="373"/>
      <c r="L105" s="373"/>
      <c r="M105" s="373"/>
      <c r="N105" s="373"/>
      <c r="O105" s="373"/>
      <c r="P105" s="373"/>
      <c r="Q105" s="373"/>
      <c r="R105" s="373"/>
      <c r="S105" s="373"/>
      <c r="T105" s="373"/>
      <c r="U105" s="373"/>
    </row>
    <row r="106" spans="2:21">
      <c r="D106" s="373"/>
      <c r="F106" s="373"/>
      <c r="G106" s="373"/>
      <c r="H106" s="373"/>
      <c r="I106" s="373"/>
      <c r="J106" s="373"/>
      <c r="K106" s="373"/>
      <c r="L106" s="373"/>
      <c r="M106" s="373"/>
      <c r="N106" s="373"/>
      <c r="O106" s="373"/>
      <c r="P106" s="373"/>
      <c r="Q106" s="373"/>
      <c r="R106" s="373"/>
      <c r="S106" s="373"/>
      <c r="T106" s="373"/>
      <c r="U106" s="373"/>
    </row>
    <row r="107" spans="2:21">
      <c r="D107" s="373"/>
      <c r="F107" s="373"/>
      <c r="G107" s="373"/>
      <c r="H107" s="373"/>
      <c r="I107" s="373"/>
      <c r="J107" s="373"/>
      <c r="K107" s="373"/>
      <c r="L107" s="373"/>
      <c r="M107" s="373"/>
      <c r="N107" s="373"/>
      <c r="O107" s="373"/>
      <c r="P107" s="373"/>
      <c r="Q107" s="373"/>
      <c r="R107" s="373"/>
      <c r="S107" s="373"/>
      <c r="T107" s="373"/>
      <c r="U107" s="373"/>
    </row>
    <row r="108" spans="2:21">
      <c r="D108" s="373"/>
      <c r="F108" s="373"/>
      <c r="G108" s="373"/>
      <c r="H108" s="373"/>
      <c r="I108" s="373"/>
      <c r="J108" s="373"/>
      <c r="K108" s="373"/>
      <c r="L108" s="373"/>
      <c r="M108" s="373"/>
      <c r="N108" s="373"/>
      <c r="O108" s="373"/>
      <c r="P108" s="373"/>
      <c r="Q108" s="373"/>
      <c r="R108" s="373"/>
      <c r="S108" s="373"/>
      <c r="T108" s="373"/>
      <c r="U108" s="373"/>
    </row>
    <row r="109" spans="2:21">
      <c r="D109" s="373"/>
      <c r="F109" s="373"/>
      <c r="G109" s="373"/>
      <c r="H109" s="373"/>
      <c r="I109" s="373"/>
      <c r="J109" s="373"/>
      <c r="K109" s="373"/>
      <c r="L109" s="373"/>
      <c r="M109" s="373"/>
      <c r="N109" s="373"/>
      <c r="O109" s="373"/>
      <c r="P109" s="373"/>
      <c r="Q109" s="373"/>
      <c r="R109" s="373"/>
      <c r="S109" s="373"/>
      <c r="T109" s="373"/>
      <c r="U109" s="373"/>
    </row>
    <row r="110" spans="2:21">
      <c r="D110" s="373"/>
      <c r="F110" s="373"/>
      <c r="G110" s="373"/>
      <c r="H110" s="373"/>
      <c r="I110" s="373"/>
      <c r="J110" s="373"/>
      <c r="K110" s="373"/>
      <c r="L110" s="373"/>
      <c r="M110" s="373"/>
      <c r="N110" s="373"/>
      <c r="O110" s="373"/>
      <c r="P110" s="373"/>
      <c r="Q110" s="373"/>
      <c r="R110" s="373"/>
      <c r="S110" s="373"/>
      <c r="T110" s="373"/>
      <c r="U110" s="373"/>
    </row>
    <row r="111" spans="2:21">
      <c r="D111" s="373"/>
      <c r="F111" s="373"/>
      <c r="G111" s="373"/>
      <c r="H111" s="373"/>
      <c r="I111" s="373"/>
      <c r="J111" s="373"/>
      <c r="K111" s="373"/>
      <c r="L111" s="373"/>
      <c r="M111" s="373"/>
      <c r="N111" s="373"/>
      <c r="O111" s="373"/>
      <c r="P111" s="373"/>
      <c r="Q111" s="373"/>
      <c r="R111" s="373"/>
      <c r="S111" s="373"/>
      <c r="T111" s="373"/>
      <c r="U111" s="373"/>
    </row>
    <row r="112" spans="2:21">
      <c r="D112" s="373"/>
      <c r="F112" s="373"/>
      <c r="G112" s="373"/>
      <c r="H112" s="373"/>
      <c r="I112" s="373"/>
      <c r="J112" s="373"/>
      <c r="K112" s="373"/>
      <c r="L112" s="373"/>
      <c r="M112" s="373"/>
      <c r="N112" s="373"/>
      <c r="O112" s="373"/>
      <c r="P112" s="373"/>
      <c r="Q112" s="373"/>
      <c r="R112" s="373"/>
      <c r="S112" s="373"/>
      <c r="T112" s="373"/>
      <c r="U112" s="373"/>
    </row>
    <row r="113" spans="4:21">
      <c r="D113" s="373"/>
      <c r="F113" s="373"/>
      <c r="G113" s="373"/>
      <c r="H113" s="373"/>
      <c r="I113" s="373"/>
      <c r="J113" s="373"/>
      <c r="K113" s="373"/>
      <c r="L113" s="373"/>
      <c r="M113" s="373"/>
      <c r="N113" s="373"/>
      <c r="O113" s="373"/>
      <c r="P113" s="373"/>
      <c r="Q113" s="373"/>
      <c r="R113" s="373"/>
      <c r="S113" s="373"/>
      <c r="T113" s="373"/>
      <c r="U113" s="373"/>
    </row>
    <row r="114" spans="4:21">
      <c r="D114" s="373"/>
      <c r="F114" s="373"/>
      <c r="G114" s="373"/>
      <c r="H114" s="373"/>
      <c r="I114" s="373"/>
      <c r="J114" s="373"/>
      <c r="K114" s="373"/>
      <c r="L114" s="373"/>
      <c r="M114" s="373"/>
      <c r="N114" s="373"/>
      <c r="O114" s="373"/>
      <c r="P114" s="373"/>
      <c r="Q114" s="373"/>
      <c r="R114" s="373"/>
      <c r="S114" s="373"/>
      <c r="T114" s="373"/>
      <c r="U114" s="373"/>
    </row>
    <row r="115" spans="4:21">
      <c r="D115" s="373"/>
      <c r="F115" s="373"/>
      <c r="G115" s="373"/>
      <c r="H115" s="373"/>
      <c r="I115" s="373"/>
      <c r="J115" s="373"/>
      <c r="K115" s="373"/>
      <c r="L115" s="373"/>
      <c r="M115" s="373"/>
      <c r="N115" s="373"/>
      <c r="O115" s="373"/>
      <c r="P115" s="373"/>
      <c r="Q115" s="373"/>
      <c r="R115" s="373"/>
      <c r="S115" s="373"/>
      <c r="T115" s="373"/>
      <c r="U115" s="373"/>
    </row>
    <row r="116" spans="4:21">
      <c r="D116" s="373"/>
      <c r="F116" s="373"/>
      <c r="G116" s="373"/>
      <c r="H116" s="373"/>
      <c r="I116" s="373"/>
      <c r="J116" s="373"/>
      <c r="K116" s="373"/>
      <c r="L116" s="373"/>
      <c r="M116" s="373"/>
      <c r="N116" s="373"/>
      <c r="O116" s="373"/>
      <c r="P116" s="373"/>
      <c r="Q116" s="373"/>
      <c r="R116" s="373"/>
      <c r="S116" s="373"/>
      <c r="T116" s="373"/>
      <c r="U116" s="373"/>
    </row>
    <row r="117" spans="4:21">
      <c r="D117" s="373"/>
      <c r="F117" s="373"/>
      <c r="G117" s="373"/>
      <c r="H117" s="373"/>
      <c r="I117" s="373"/>
      <c r="J117" s="373"/>
      <c r="K117" s="373"/>
      <c r="L117" s="373"/>
      <c r="M117" s="373"/>
      <c r="N117" s="373"/>
      <c r="O117" s="373"/>
      <c r="P117" s="373"/>
      <c r="Q117" s="373"/>
      <c r="R117" s="373"/>
      <c r="S117" s="373"/>
      <c r="T117" s="373"/>
      <c r="U117" s="373"/>
    </row>
    <row r="118" spans="4:21">
      <c r="D118" s="373"/>
      <c r="F118" s="373"/>
      <c r="G118" s="373"/>
      <c r="H118" s="373"/>
      <c r="I118" s="373"/>
      <c r="J118" s="373"/>
      <c r="K118" s="373"/>
      <c r="L118" s="373"/>
      <c r="M118" s="373"/>
      <c r="N118" s="373"/>
      <c r="O118" s="373"/>
      <c r="P118" s="373"/>
      <c r="Q118" s="373"/>
      <c r="R118" s="373"/>
      <c r="S118" s="373"/>
      <c r="T118" s="373"/>
      <c r="U118" s="373"/>
    </row>
    <row r="119" spans="4:21">
      <c r="D119" s="373"/>
      <c r="F119" s="373"/>
      <c r="G119" s="373"/>
      <c r="H119" s="373"/>
      <c r="I119" s="373"/>
      <c r="J119" s="373"/>
      <c r="K119" s="373"/>
      <c r="L119" s="373"/>
      <c r="M119" s="373"/>
      <c r="N119" s="373"/>
      <c r="O119" s="373"/>
      <c r="P119" s="373"/>
      <c r="Q119" s="373"/>
      <c r="R119" s="373"/>
      <c r="S119" s="373"/>
      <c r="T119" s="373"/>
      <c r="U119" s="373"/>
    </row>
    <row r="120" spans="4:21">
      <c r="D120" s="373"/>
      <c r="F120" s="373"/>
      <c r="G120" s="373"/>
      <c r="H120" s="373"/>
      <c r="I120" s="373"/>
      <c r="J120" s="373"/>
      <c r="K120" s="373"/>
      <c r="L120" s="373"/>
      <c r="M120" s="373"/>
      <c r="N120" s="373"/>
      <c r="O120" s="373"/>
      <c r="P120" s="373"/>
      <c r="Q120" s="373"/>
      <c r="R120" s="373"/>
      <c r="S120" s="373"/>
      <c r="T120" s="373"/>
      <c r="U120" s="373"/>
    </row>
    <row r="121" spans="4:21">
      <c r="D121" s="373"/>
      <c r="F121" s="373"/>
      <c r="G121" s="373"/>
      <c r="H121" s="373"/>
      <c r="I121" s="373"/>
      <c r="J121" s="373"/>
      <c r="K121" s="373"/>
      <c r="L121" s="373"/>
      <c r="M121" s="373"/>
      <c r="N121" s="373"/>
      <c r="O121" s="373"/>
      <c r="P121" s="373"/>
      <c r="Q121" s="373"/>
      <c r="R121" s="373"/>
      <c r="S121" s="373"/>
      <c r="T121" s="373"/>
      <c r="U121" s="373"/>
    </row>
  </sheetData>
  <mergeCells count="10">
    <mergeCell ref="C98:C101"/>
    <mergeCell ref="C96:C97"/>
    <mergeCell ref="A1:U1"/>
    <mergeCell ref="A70:U70"/>
    <mergeCell ref="G72:H72"/>
    <mergeCell ref="B5:D5"/>
    <mergeCell ref="F5:R5"/>
    <mergeCell ref="F4:R4"/>
    <mergeCell ref="B3:D3"/>
    <mergeCell ref="B4:D4"/>
  </mergeCells>
  <pageMargins left="0.25" right="0.25" top="0.66562500000000002" bottom="0.75" header="0.3" footer="0.3"/>
  <pageSetup paperSize="9" scale="57" fitToHeight="0" orientation="landscape" r:id="rId1"/>
  <headerFooter>
    <oddHeader>&amp;L&amp;"Arial Narrow,Normal"&amp;10Règlement relatif à l'évacuation 
et l'épuration des eaux&amp;R&amp;"Arial Narrow,Normal"&amp;10Formulaire type</oddHeader>
    <oddFooter>&amp;L&amp;"Arial Narrow,Normal"&amp;8Version 01 &amp;10/ Imprimé le &amp;D&amp;R&amp;"Arial Narrow,Normal"&amp;10Page &amp;P/&amp;N</oddFooter>
  </headerFooter>
  <rowBreaks count="1" manualBreakCount="1">
    <brk id="69" max="16383" man="1"/>
  </rowBreaks>
  <drawing r:id="rId2"/>
  <legacy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7</vt:i4>
      </vt:variant>
      <vt:variant>
        <vt:lpstr>Plages nommées</vt:lpstr>
      </vt:variant>
      <vt:variant>
        <vt:i4>4</vt:i4>
      </vt:variant>
    </vt:vector>
  </HeadingPairs>
  <TitlesOfParts>
    <vt:vector size="11" baseType="lpstr">
      <vt:lpstr>A. Saisie des données</vt:lpstr>
      <vt:lpstr>B. Détermination des taxes</vt:lpstr>
      <vt:lpstr>C. Calcul pour ménages</vt:lpstr>
      <vt:lpstr>D. Calcul pour entreprises</vt:lpstr>
      <vt:lpstr>ANNEXE 1</vt:lpstr>
      <vt:lpstr>ANNEXE 2</vt:lpstr>
      <vt:lpstr>ANNEXE 3</vt:lpstr>
      <vt:lpstr>'A. Saisie des données'!_ftnref1</vt:lpstr>
      <vt:lpstr>'A. Saisie des données'!_Toc234737490</vt:lpstr>
      <vt:lpstr>'A. Saisie des données'!OLE_LINK3</vt:lpstr>
      <vt:lpstr>'ANNEXE 3'!Zone_d_impression</vt:lpstr>
    </vt:vector>
  </TitlesOfParts>
  <Company>Sitel</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ackermannt</dc:creator>
  <cp:lastModifiedBy>brulhartr</cp:lastModifiedBy>
  <cp:lastPrinted>2012-04-30T08:01:14Z</cp:lastPrinted>
  <dcterms:created xsi:type="dcterms:W3CDTF">2011-10-06T12:32:49Z</dcterms:created>
  <dcterms:modified xsi:type="dcterms:W3CDTF">2013-07-30T09:16:17Z</dcterms:modified>
</cp:coreProperties>
</file>