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45" windowWidth="18375" windowHeight="7410" firstSheet="8" activeTab="12"/>
  </bookViews>
  <sheets>
    <sheet name="Table des matières" sheetId="1" r:id="rId1"/>
    <sheet name="R1  PF2011" sheetId="4" r:id="rId2"/>
    <sheet name="R2 PF2012" sheetId="15" r:id="rId3"/>
    <sheet name="T3  PF2013" sheetId="6" r:id="rId4"/>
    <sheet name="R4  IPF  Répart2011" sheetId="8" r:id="rId5"/>
    <sheet name="R5  IPF Répart2012" sheetId="9" r:id="rId6"/>
    <sheet name="R6  IPF Répart2013" sheetId="10" r:id="rId7"/>
    <sheet name="R7  Performance 2011" sheetId="11" r:id="rId8"/>
    <sheet name="R8 Performance2012" sheetId="12" r:id="rId9"/>
    <sheet name="R9 Performance 2013" sheetId="13" r:id="rId10"/>
    <sheet name="R10 corrections fusions" sheetId="16" r:id="rId11"/>
    <sheet name="R11  Performance fr hab" sheetId="17" r:id="rId12"/>
    <sheet name="R12  Performance PF (2)" sheetId="18" r:id="rId13"/>
    <sheet name="R13 Performance  (3)" sheetId="20" r:id="rId14"/>
  </sheets>
  <externalReferences>
    <externalReference r:id="rId15"/>
    <externalReference r:id="rId16"/>
    <externalReference r:id="rId17"/>
    <externalReference r:id="rId18"/>
  </externalReferences>
  <definedNames>
    <definedName name="_xlnm._FilterDatabase" localSheetId="1" hidden="1">'R1  PF2011'!$B$1:$F$196</definedName>
    <definedName name="_xlnm._FilterDatabase" localSheetId="2" hidden="1">'R2 PF2012'!$B$1:$F$196</definedName>
    <definedName name="_xlnm._FilterDatabase" localSheetId="4" hidden="1">'R4  IPF  Répart2011'!$B$1:$B$200</definedName>
    <definedName name="_xlnm._FilterDatabase" localSheetId="5" hidden="1">'R5  IPF Répart2012'!$B$1:$B$198</definedName>
    <definedName name="_xlnm._FilterDatabase" localSheetId="6" hidden="1">'R6  IPF Répart2013'!$B$1:$B$197</definedName>
    <definedName name="_xlnm._FilterDatabase" localSheetId="3" hidden="1">'T3  PF2013'!$B$1:$F$196</definedName>
    <definedName name="_xlnm.Print_Titles" localSheetId="1">'R1  PF2011'!$A:$B,'R1  PF2011'!$1:$7</definedName>
    <definedName name="_xlnm.Print_Titles" localSheetId="2">'R2 PF2012'!$A:$B,'R2 PF2012'!$1:$7</definedName>
    <definedName name="_xlnm.Print_Titles" localSheetId="4">'R4  IPF  Répart2011'!$A:$D,'R4  IPF  Répart2011'!$1:$7</definedName>
    <definedName name="_xlnm.Print_Titles" localSheetId="5">'R5  IPF Répart2012'!$A:$D,'R5  IPF Répart2012'!$1:$7</definedName>
    <definedName name="_xlnm.Print_Titles" localSheetId="6">'R6  IPF Répart2013'!$A:$D,'R6  IPF Répart2013'!$1:$7</definedName>
    <definedName name="_xlnm.Print_Titles" localSheetId="3">'T3  PF2013'!$A:$B,'T3  PF2013'!$1:$7</definedName>
  </definedNames>
  <calcPr calcId="145621"/>
</workbook>
</file>

<file path=xl/calcChain.xml><?xml version="1.0" encoding="utf-8"?>
<calcChain xmlns="http://schemas.openxmlformats.org/spreadsheetml/2006/main">
  <c r="S28" i="20" l="1"/>
  <c r="R28" i="20"/>
  <c r="S16" i="20"/>
  <c r="R16" i="20"/>
  <c r="Q28" i="20"/>
  <c r="P28" i="20"/>
  <c r="G128" i="20" l="1"/>
  <c r="G133" i="20"/>
  <c r="G8" i="20"/>
  <c r="G151" i="20"/>
  <c r="G84" i="20"/>
  <c r="G139" i="20"/>
  <c r="G22" i="20"/>
  <c r="G136" i="20"/>
  <c r="G28" i="20"/>
  <c r="G103" i="20"/>
  <c r="G106" i="20"/>
  <c r="G46" i="20"/>
  <c r="G39" i="20"/>
  <c r="G31" i="20"/>
  <c r="G63" i="20"/>
  <c r="G17" i="20"/>
  <c r="G16" i="20"/>
  <c r="G18" i="20"/>
  <c r="G69" i="20"/>
  <c r="G57" i="20"/>
  <c r="G107" i="20"/>
  <c r="G132" i="20"/>
  <c r="G19" i="20"/>
  <c r="G49" i="20"/>
  <c r="G37" i="20"/>
  <c r="G78" i="20"/>
  <c r="G48" i="20"/>
  <c r="G122" i="20"/>
  <c r="G24" i="20"/>
  <c r="G145" i="20"/>
  <c r="G23" i="20"/>
  <c r="G121" i="20"/>
  <c r="G9" i="20"/>
  <c r="G26" i="20"/>
  <c r="G53" i="20"/>
  <c r="G71" i="20"/>
  <c r="G11" i="20"/>
  <c r="G13" i="20"/>
  <c r="G104" i="20"/>
  <c r="G100" i="20"/>
  <c r="G58" i="20"/>
  <c r="G169" i="20"/>
  <c r="G61" i="20"/>
  <c r="G108" i="20"/>
  <c r="G32" i="20"/>
  <c r="G25" i="20"/>
  <c r="G60" i="20"/>
  <c r="G47" i="20"/>
  <c r="G30" i="20"/>
  <c r="G119" i="20"/>
  <c r="G54" i="20"/>
  <c r="G65" i="20"/>
  <c r="G148" i="20"/>
  <c r="G143" i="20"/>
  <c r="G90" i="20"/>
  <c r="G166" i="20"/>
  <c r="G112" i="20"/>
  <c r="G87" i="20"/>
  <c r="G114" i="20"/>
  <c r="G76" i="20"/>
  <c r="G20" i="20"/>
  <c r="G113" i="20"/>
  <c r="G130" i="20"/>
  <c r="G83" i="20"/>
  <c r="G92" i="20"/>
  <c r="G127" i="20"/>
  <c r="G131" i="20"/>
  <c r="G86" i="20"/>
  <c r="G149" i="20"/>
  <c r="G67" i="20"/>
  <c r="G74" i="20"/>
  <c r="G41" i="20"/>
  <c r="G137" i="20"/>
  <c r="G123" i="20"/>
  <c r="G27" i="20"/>
  <c r="G38" i="20"/>
  <c r="G157" i="20"/>
  <c r="G94" i="20"/>
  <c r="G34" i="20"/>
  <c r="G159" i="20"/>
  <c r="G156" i="20"/>
  <c r="G52" i="20"/>
  <c r="G45" i="20"/>
  <c r="G95" i="20"/>
  <c r="G98" i="20"/>
  <c r="G82" i="20"/>
  <c r="G168" i="20"/>
  <c r="G152" i="20"/>
  <c r="G161" i="20"/>
  <c r="G162" i="20"/>
  <c r="G89" i="20"/>
  <c r="G134" i="20"/>
  <c r="G146" i="20"/>
  <c r="G129" i="20"/>
  <c r="G79" i="20"/>
  <c r="G158" i="20"/>
  <c r="G35" i="20"/>
  <c r="G77" i="20"/>
  <c r="G102" i="20"/>
  <c r="G154" i="20"/>
  <c r="G56" i="20"/>
  <c r="G75" i="20"/>
  <c r="G36" i="20"/>
  <c r="G165" i="20"/>
  <c r="G29" i="20"/>
  <c r="G55" i="20"/>
  <c r="G109" i="20"/>
  <c r="G99" i="20"/>
  <c r="G105" i="20"/>
  <c r="G111" i="20"/>
  <c r="G138" i="20"/>
  <c r="G110" i="20"/>
  <c r="G59" i="20"/>
  <c r="G167" i="20"/>
  <c r="G140" i="20"/>
  <c r="G97" i="20"/>
  <c r="G72" i="20"/>
  <c r="G170" i="20"/>
  <c r="G96" i="20"/>
  <c r="G101" i="20"/>
  <c r="G126" i="20"/>
  <c r="G153" i="20"/>
  <c r="G51" i="20"/>
  <c r="G160" i="20"/>
  <c r="G43" i="20"/>
  <c r="G164" i="20"/>
  <c r="G155" i="20"/>
  <c r="G142" i="20"/>
  <c r="G120" i="20"/>
  <c r="G91" i="20"/>
  <c r="G88" i="20"/>
  <c r="G141" i="20"/>
  <c r="G163" i="20"/>
  <c r="G81" i="20"/>
  <c r="G70" i="20"/>
  <c r="G33" i="20"/>
  <c r="G147" i="20"/>
  <c r="G64" i="20"/>
  <c r="G124" i="20"/>
  <c r="G44" i="20"/>
  <c r="G15" i="20"/>
  <c r="G80" i="20"/>
  <c r="G40" i="20"/>
  <c r="G73" i="20"/>
  <c r="G66" i="20"/>
  <c r="G14" i="20"/>
  <c r="G62" i="20"/>
  <c r="G144" i="20"/>
  <c r="G135" i="20"/>
  <c r="G117" i="20"/>
  <c r="G115" i="20"/>
  <c r="G116" i="20"/>
  <c r="G12" i="20"/>
  <c r="G125" i="20"/>
  <c r="G93" i="20"/>
  <c r="G150" i="20"/>
  <c r="G118" i="20"/>
  <c r="G85" i="20"/>
  <c r="G42" i="20"/>
  <c r="G68" i="20"/>
  <c r="G10" i="20"/>
  <c r="G21" i="20"/>
  <c r="G50" i="20"/>
  <c r="F128" i="20"/>
  <c r="H128" i="20" s="1"/>
  <c r="F133" i="20"/>
  <c r="F8" i="20"/>
  <c r="F151" i="20"/>
  <c r="F84" i="20"/>
  <c r="F139" i="20"/>
  <c r="F22" i="20"/>
  <c r="F136" i="20"/>
  <c r="F28" i="20"/>
  <c r="H28" i="20" s="1"/>
  <c r="F103" i="20"/>
  <c r="F106" i="20"/>
  <c r="F46" i="20"/>
  <c r="F39" i="20"/>
  <c r="F31" i="20"/>
  <c r="F63" i="20"/>
  <c r="F17" i="20"/>
  <c r="F16" i="20"/>
  <c r="H16" i="20" s="1"/>
  <c r="F18" i="20"/>
  <c r="F69" i="20"/>
  <c r="F57" i="20"/>
  <c r="F107" i="20"/>
  <c r="F132" i="20"/>
  <c r="F19" i="20"/>
  <c r="F49" i="20"/>
  <c r="F37" i="20"/>
  <c r="H37" i="20" s="1"/>
  <c r="F78" i="20"/>
  <c r="F48" i="20"/>
  <c r="F122" i="20"/>
  <c r="F24" i="20"/>
  <c r="F145" i="20"/>
  <c r="F23" i="20"/>
  <c r="F121" i="20"/>
  <c r="F9" i="20"/>
  <c r="H9" i="20" s="1"/>
  <c r="F26" i="20"/>
  <c r="F53" i="20"/>
  <c r="F71" i="20"/>
  <c r="F11" i="20"/>
  <c r="F13" i="20"/>
  <c r="F104" i="20"/>
  <c r="F100" i="20"/>
  <c r="F58" i="20"/>
  <c r="H58" i="20" s="1"/>
  <c r="F169" i="20"/>
  <c r="F61" i="20"/>
  <c r="F108" i="20"/>
  <c r="F32" i="20"/>
  <c r="F25" i="20"/>
  <c r="F60" i="20"/>
  <c r="F47" i="20"/>
  <c r="F30" i="20"/>
  <c r="H30" i="20" s="1"/>
  <c r="F119" i="20"/>
  <c r="F54" i="20"/>
  <c r="F65" i="20"/>
  <c r="F148" i="20"/>
  <c r="F143" i="20"/>
  <c r="F90" i="20"/>
  <c r="F166" i="20"/>
  <c r="F112" i="20"/>
  <c r="H112" i="20" s="1"/>
  <c r="F87" i="20"/>
  <c r="F114" i="20"/>
  <c r="F76" i="20"/>
  <c r="F20" i="20"/>
  <c r="F113" i="20"/>
  <c r="F130" i="20"/>
  <c r="F83" i="20"/>
  <c r="F92" i="20"/>
  <c r="H92" i="20" s="1"/>
  <c r="F127" i="20"/>
  <c r="F131" i="20"/>
  <c r="F86" i="20"/>
  <c r="F149" i="20"/>
  <c r="F67" i="20"/>
  <c r="F74" i="20"/>
  <c r="F41" i="20"/>
  <c r="F137" i="20"/>
  <c r="H137" i="20" s="1"/>
  <c r="F123" i="20"/>
  <c r="F27" i="20"/>
  <c r="F38" i="20"/>
  <c r="F157" i="20"/>
  <c r="F94" i="20"/>
  <c r="F34" i="20"/>
  <c r="F159" i="20"/>
  <c r="F156" i="20"/>
  <c r="H156" i="20" s="1"/>
  <c r="F52" i="20"/>
  <c r="F45" i="20"/>
  <c r="F95" i="20"/>
  <c r="F98" i="20"/>
  <c r="F82" i="20"/>
  <c r="F168" i="20"/>
  <c r="F152" i="20"/>
  <c r="F161" i="20"/>
  <c r="H161" i="20" s="1"/>
  <c r="F162" i="20"/>
  <c r="F89" i="20"/>
  <c r="F134" i="20"/>
  <c r="F146" i="20"/>
  <c r="F129" i="20"/>
  <c r="F79" i="20"/>
  <c r="F158" i="20"/>
  <c r="F35" i="20"/>
  <c r="H35" i="20" s="1"/>
  <c r="F77" i="20"/>
  <c r="F102" i="20"/>
  <c r="F154" i="20"/>
  <c r="F56" i="20"/>
  <c r="F75" i="20"/>
  <c r="F36" i="20"/>
  <c r="F165" i="20"/>
  <c r="F29" i="20"/>
  <c r="H29" i="20" s="1"/>
  <c r="F55" i="20"/>
  <c r="F109" i="20"/>
  <c r="F99" i="20"/>
  <c r="F105" i="20"/>
  <c r="F111" i="20"/>
  <c r="F138" i="20"/>
  <c r="F110" i="20"/>
  <c r="F59" i="20"/>
  <c r="H59" i="20" s="1"/>
  <c r="F167" i="20"/>
  <c r="F140" i="20"/>
  <c r="F97" i="20"/>
  <c r="F72" i="20"/>
  <c r="F170" i="20"/>
  <c r="F96" i="20"/>
  <c r="F101" i="20"/>
  <c r="F126" i="20"/>
  <c r="H126" i="20" s="1"/>
  <c r="F153" i="20"/>
  <c r="F51" i="20"/>
  <c r="F160" i="20"/>
  <c r="F43" i="20"/>
  <c r="F164" i="20"/>
  <c r="F155" i="20"/>
  <c r="F142" i="20"/>
  <c r="F120" i="20"/>
  <c r="H120" i="20" s="1"/>
  <c r="F91" i="20"/>
  <c r="F88" i="20"/>
  <c r="F141" i="20"/>
  <c r="F163" i="20"/>
  <c r="F81" i="20"/>
  <c r="F70" i="20"/>
  <c r="F33" i="20"/>
  <c r="F147" i="20"/>
  <c r="H147" i="20" s="1"/>
  <c r="F64" i="20"/>
  <c r="F124" i="20"/>
  <c r="F44" i="20"/>
  <c r="F15" i="20"/>
  <c r="F80" i="20"/>
  <c r="F40" i="20"/>
  <c r="F73" i="20"/>
  <c r="F66" i="20"/>
  <c r="H66" i="20" s="1"/>
  <c r="F14" i="20"/>
  <c r="F62" i="20"/>
  <c r="F144" i="20"/>
  <c r="F135" i="20"/>
  <c r="F117" i="20"/>
  <c r="F115" i="20"/>
  <c r="F116" i="20"/>
  <c r="F12" i="20"/>
  <c r="H12" i="20" s="1"/>
  <c r="F125" i="20"/>
  <c r="F93" i="20"/>
  <c r="F150" i="20"/>
  <c r="F118" i="20"/>
  <c r="F85" i="20"/>
  <c r="F42" i="20"/>
  <c r="F68" i="20"/>
  <c r="F10" i="20"/>
  <c r="H10" i="20" s="1"/>
  <c r="F21" i="20"/>
  <c r="F50" i="20"/>
  <c r="C2" i="20"/>
  <c r="K168" i="20"/>
  <c r="K170" i="20"/>
  <c r="K159" i="20"/>
  <c r="K167" i="20"/>
  <c r="K164" i="20"/>
  <c r="K161" i="20"/>
  <c r="K162" i="20"/>
  <c r="K165" i="20"/>
  <c r="K163" i="20"/>
  <c r="K169" i="20"/>
  <c r="K160" i="20"/>
  <c r="K158" i="20"/>
  <c r="K157" i="20"/>
  <c r="K156" i="20"/>
  <c r="K138" i="20"/>
  <c r="K144" i="20"/>
  <c r="K152" i="20"/>
  <c r="K166" i="20"/>
  <c r="K150" i="20"/>
  <c r="K148" i="20"/>
  <c r="K155" i="20"/>
  <c r="K146" i="20"/>
  <c r="K141" i="20"/>
  <c r="K151" i="20"/>
  <c r="K147" i="20"/>
  <c r="K132" i="20"/>
  <c r="K153" i="20"/>
  <c r="K134" i="20"/>
  <c r="K142" i="20"/>
  <c r="K136" i="20"/>
  <c r="K122" i="20"/>
  <c r="K135" i="20"/>
  <c r="K139" i="20"/>
  <c r="K131" i="20"/>
  <c r="K154" i="20"/>
  <c r="K133" i="20"/>
  <c r="K121" i="20"/>
  <c r="K129" i="20"/>
  <c r="E129" i="20"/>
  <c r="E140" i="20"/>
  <c r="K140" i="20"/>
  <c r="K125" i="20"/>
  <c r="E143" i="20"/>
  <c r="K143" i="20"/>
  <c r="E128" i="20"/>
  <c r="K128" i="20"/>
  <c r="E118" i="20"/>
  <c r="K118" i="20"/>
  <c r="K137" i="20"/>
  <c r="E126" i="20"/>
  <c r="K126" i="20"/>
  <c r="E127" i="20"/>
  <c r="K127" i="20"/>
  <c r="K103" i="20"/>
  <c r="K110" i="20"/>
  <c r="E108" i="20"/>
  <c r="K108" i="20"/>
  <c r="K98" i="20"/>
  <c r="E124" i="20"/>
  <c r="K124" i="20"/>
  <c r="K105" i="20"/>
  <c r="E123" i="20"/>
  <c r="K123" i="20"/>
  <c r="K92" i="20"/>
  <c r="K115" i="20"/>
  <c r="K112" i="20"/>
  <c r="K117" i="20"/>
  <c r="E100" i="20"/>
  <c r="K100" i="20"/>
  <c r="K81" i="20"/>
  <c r="K114" i="20"/>
  <c r="E90" i="20"/>
  <c r="K90" i="20"/>
  <c r="K88" i="20"/>
  <c r="E130" i="20"/>
  <c r="K130" i="20"/>
  <c r="K97" i="20"/>
  <c r="K99" i="20"/>
  <c r="K106" i="20"/>
  <c r="K120" i="20"/>
  <c r="K113" i="20"/>
  <c r="K94" i="20"/>
  <c r="K75" i="20"/>
  <c r="K116" i="20"/>
  <c r="K109" i="20"/>
  <c r="K102" i="20"/>
  <c r="K111" i="20"/>
  <c r="K119" i="20"/>
  <c r="K149" i="20"/>
  <c r="K87" i="20"/>
  <c r="K78" i="20"/>
  <c r="K107" i="20"/>
  <c r="K89" i="20"/>
  <c r="K61" i="20"/>
  <c r="K145" i="20"/>
  <c r="K95" i="20"/>
  <c r="K85" i="20"/>
  <c r="K84" i="20"/>
  <c r="K93" i="20"/>
  <c r="K65" i="20"/>
  <c r="K59" i="20"/>
  <c r="K77" i="20"/>
  <c r="K96" i="20"/>
  <c r="K46" i="20"/>
  <c r="K82" i="20"/>
  <c r="E68" i="20"/>
  <c r="K68" i="20"/>
  <c r="K73" i="20"/>
  <c r="K101" i="20"/>
  <c r="K80" i="20"/>
  <c r="E83" i="20"/>
  <c r="K83" i="20"/>
  <c r="K74" i="20"/>
  <c r="K91" i="20"/>
  <c r="K86" i="20"/>
  <c r="E39" i="20"/>
  <c r="K39" i="20"/>
  <c r="K69" i="20"/>
  <c r="K54" i="20"/>
  <c r="K67" i="20"/>
  <c r="E70" i="20"/>
  <c r="K70" i="20"/>
  <c r="K66" i="20"/>
  <c r="K104" i="20"/>
  <c r="K72" i="20"/>
  <c r="E76" i="20"/>
  <c r="K76" i="20"/>
  <c r="K79" i="20"/>
  <c r="K64" i="20"/>
  <c r="K57" i="20"/>
  <c r="E56" i="20"/>
  <c r="K56" i="20"/>
  <c r="K60" i="20"/>
  <c r="K29" i="20"/>
  <c r="K42" i="20"/>
  <c r="E62" i="20"/>
  <c r="K62" i="20"/>
  <c r="K52" i="20"/>
  <c r="K71" i="20"/>
  <c r="K53" i="20"/>
  <c r="E48" i="20"/>
  <c r="K48" i="20"/>
  <c r="K50" i="20"/>
  <c r="K55" i="20"/>
  <c r="E58" i="20"/>
  <c r="K58" i="20"/>
  <c r="K38" i="20"/>
  <c r="E41" i="20"/>
  <c r="K41" i="20"/>
  <c r="K40" i="20"/>
  <c r="E45" i="20"/>
  <c r="K45" i="20"/>
  <c r="K35" i="20"/>
  <c r="E43" i="20"/>
  <c r="K43" i="20"/>
  <c r="K34" i="20"/>
  <c r="E47" i="20"/>
  <c r="K47" i="20"/>
  <c r="K26" i="20"/>
  <c r="K51" i="20"/>
  <c r="K49" i="20"/>
  <c r="K31" i="20"/>
  <c r="K44" i="20"/>
  <c r="K16" i="20"/>
  <c r="K32" i="20"/>
  <c r="K37" i="20"/>
  <c r="K36" i="20"/>
  <c r="K22" i="20"/>
  <c r="K28" i="20"/>
  <c r="K33" i="20"/>
  <c r="K18" i="20"/>
  <c r="K30" i="20"/>
  <c r="K17" i="20"/>
  <c r="K23" i="20"/>
  <c r="K27" i="20"/>
  <c r="K24" i="20"/>
  <c r="K63" i="20"/>
  <c r="K25" i="20"/>
  <c r="K21" i="20"/>
  <c r="E19" i="20"/>
  <c r="K19" i="20"/>
  <c r="E14" i="20"/>
  <c r="K14" i="20"/>
  <c r="K13" i="20"/>
  <c r="K15" i="20"/>
  <c r="E11" i="20"/>
  <c r="K11" i="20"/>
  <c r="K10" i="20"/>
  <c r="E9" i="20"/>
  <c r="K9" i="20"/>
  <c r="K20" i="20"/>
  <c r="E8" i="20"/>
  <c r="K8" i="20"/>
  <c r="K12" i="20"/>
  <c r="M11" i="20" l="1"/>
  <c r="M15" i="20"/>
  <c r="M19" i="20"/>
  <c r="M23" i="20"/>
  <c r="M27" i="20"/>
  <c r="M31" i="20"/>
  <c r="M35" i="20"/>
  <c r="M39" i="20"/>
  <c r="M43" i="20"/>
  <c r="M47" i="20"/>
  <c r="M51" i="20"/>
  <c r="M55" i="20"/>
  <c r="M59" i="20"/>
  <c r="M63" i="20"/>
  <c r="M67" i="20"/>
  <c r="M71" i="20"/>
  <c r="M75" i="20"/>
  <c r="M79" i="20"/>
  <c r="M83" i="20"/>
  <c r="M87" i="20"/>
  <c r="M91" i="20"/>
  <c r="M95" i="20"/>
  <c r="M99" i="20"/>
  <c r="M103" i="20"/>
  <c r="M107" i="20"/>
  <c r="M111" i="20"/>
  <c r="M115" i="20"/>
  <c r="M119" i="20"/>
  <c r="M123" i="20"/>
  <c r="M127" i="20"/>
  <c r="M131" i="20"/>
  <c r="M135" i="20"/>
  <c r="M139" i="20"/>
  <c r="M143" i="20"/>
  <c r="M147" i="20"/>
  <c r="M151" i="20"/>
  <c r="M155" i="20"/>
  <c r="M159" i="20"/>
  <c r="M163" i="20"/>
  <c r="M167" i="20"/>
  <c r="M8" i="20"/>
  <c r="L12" i="20"/>
  <c r="L16" i="20"/>
  <c r="L20" i="20"/>
  <c r="L24" i="20"/>
  <c r="L28" i="20"/>
  <c r="L32" i="20"/>
  <c r="L36" i="20"/>
  <c r="L40" i="20"/>
  <c r="L44" i="20"/>
  <c r="L48" i="20"/>
  <c r="L52" i="20"/>
  <c r="L56" i="20"/>
  <c r="L60" i="20"/>
  <c r="L64" i="20"/>
  <c r="L68" i="20"/>
  <c r="L72" i="20"/>
  <c r="L76" i="20"/>
  <c r="L80" i="20"/>
  <c r="L84" i="20"/>
  <c r="L88" i="20"/>
  <c r="L92" i="20"/>
  <c r="L96" i="20"/>
  <c r="L100" i="20"/>
  <c r="L104" i="20"/>
  <c r="L108" i="20"/>
  <c r="L112" i="20"/>
  <c r="L116" i="20"/>
  <c r="L120" i="20"/>
  <c r="L124" i="20"/>
  <c r="L128" i="20"/>
  <c r="L132" i="20"/>
  <c r="L136" i="20"/>
  <c r="L140" i="20"/>
  <c r="L144" i="20"/>
  <c r="L148" i="20"/>
  <c r="L152" i="20"/>
  <c r="L156" i="20"/>
  <c r="L160" i="20"/>
  <c r="L164" i="20"/>
  <c r="L168" i="20"/>
  <c r="M20" i="20"/>
  <c r="M28" i="20"/>
  <c r="M10" i="20"/>
  <c r="M14" i="20"/>
  <c r="M18" i="20"/>
  <c r="M22" i="20"/>
  <c r="M26" i="20"/>
  <c r="M30" i="20"/>
  <c r="M34" i="20"/>
  <c r="M38" i="20"/>
  <c r="M42" i="20"/>
  <c r="M46" i="20"/>
  <c r="M50" i="20"/>
  <c r="M54" i="20"/>
  <c r="M58" i="20"/>
  <c r="M62" i="20"/>
  <c r="M66" i="20"/>
  <c r="M70" i="20"/>
  <c r="M74" i="20"/>
  <c r="M78" i="20"/>
  <c r="M82" i="20"/>
  <c r="M86" i="20"/>
  <c r="M90" i="20"/>
  <c r="M94" i="20"/>
  <c r="M98" i="20"/>
  <c r="M102" i="20"/>
  <c r="M106" i="20"/>
  <c r="M110" i="20"/>
  <c r="M114" i="20"/>
  <c r="M118" i="20"/>
  <c r="M122" i="20"/>
  <c r="M126" i="20"/>
  <c r="M130" i="20"/>
  <c r="M134" i="20"/>
  <c r="M138" i="20"/>
  <c r="M142" i="20"/>
  <c r="M146" i="20"/>
  <c r="M150" i="20"/>
  <c r="M154" i="20"/>
  <c r="M158" i="20"/>
  <c r="M162" i="20"/>
  <c r="M166" i="20"/>
  <c r="M170" i="20"/>
  <c r="L11" i="20"/>
  <c r="L15" i="20"/>
  <c r="L19" i="20"/>
  <c r="L23" i="20"/>
  <c r="L27" i="20"/>
  <c r="L31" i="20"/>
  <c r="L35" i="20"/>
  <c r="L39" i="20"/>
  <c r="L43" i="20"/>
  <c r="L47" i="20"/>
  <c r="L51" i="20"/>
  <c r="L55" i="20"/>
  <c r="L59" i="20"/>
  <c r="L63" i="20"/>
  <c r="L67" i="20"/>
  <c r="L71" i="20"/>
  <c r="L75" i="20"/>
  <c r="L79" i="20"/>
  <c r="L83" i="20"/>
  <c r="L87" i="20"/>
  <c r="L91" i="20"/>
  <c r="L95" i="20"/>
  <c r="L99" i="20"/>
  <c r="L103" i="20"/>
  <c r="L107" i="20"/>
  <c r="L111" i="20"/>
  <c r="L115" i="20"/>
  <c r="L119" i="20"/>
  <c r="L123" i="20"/>
  <c r="L127" i="20"/>
  <c r="L131" i="20"/>
  <c r="L135" i="20"/>
  <c r="L139" i="20"/>
  <c r="L143" i="20"/>
  <c r="L147" i="20"/>
  <c r="L151" i="20"/>
  <c r="L155" i="20"/>
  <c r="L159" i="20"/>
  <c r="L163" i="20"/>
  <c r="L167" i="20"/>
  <c r="L8" i="20"/>
  <c r="M12" i="20"/>
  <c r="M16" i="20"/>
  <c r="M24" i="20"/>
  <c r="M17" i="20"/>
  <c r="M32" i="20"/>
  <c r="M40" i="20"/>
  <c r="M48" i="20"/>
  <c r="M56" i="20"/>
  <c r="M64" i="20"/>
  <c r="M72" i="20"/>
  <c r="M80" i="20"/>
  <c r="M88" i="20"/>
  <c r="M96" i="20"/>
  <c r="M104" i="20"/>
  <c r="M112" i="20"/>
  <c r="M120" i="20"/>
  <c r="M128" i="20"/>
  <c r="M136" i="20"/>
  <c r="M144" i="20"/>
  <c r="M152" i="20"/>
  <c r="M160" i="20"/>
  <c r="M168" i="20"/>
  <c r="L21" i="20"/>
  <c r="L37" i="20"/>
  <c r="L61" i="20"/>
  <c r="L85" i="20"/>
  <c r="L109" i="20"/>
  <c r="L125" i="20"/>
  <c r="L149" i="20"/>
  <c r="M21" i="20"/>
  <c r="M33" i="20"/>
  <c r="M41" i="20"/>
  <c r="M49" i="20"/>
  <c r="M57" i="20"/>
  <c r="M73" i="20"/>
  <c r="M89" i="20"/>
  <c r="M105" i="20"/>
  <c r="M121" i="20"/>
  <c r="M129" i="20"/>
  <c r="M145" i="20"/>
  <c r="M161" i="20"/>
  <c r="L14" i="20"/>
  <c r="L30" i="20"/>
  <c r="L46" i="20"/>
  <c r="L62" i="20"/>
  <c r="L78" i="20"/>
  <c r="L94" i="20"/>
  <c r="L110" i="20"/>
  <c r="L126" i="20"/>
  <c r="L142" i="20"/>
  <c r="L158" i="20"/>
  <c r="M60" i="20"/>
  <c r="M76" i="20"/>
  <c r="M92" i="20"/>
  <c r="M108" i="20"/>
  <c r="M124" i="20"/>
  <c r="M140" i="20"/>
  <c r="M156" i="20"/>
  <c r="L9" i="20"/>
  <c r="L25" i="20"/>
  <c r="L41" i="20"/>
  <c r="L57" i="20"/>
  <c r="L73" i="20"/>
  <c r="L89" i="20"/>
  <c r="L105" i="20"/>
  <c r="L121" i="20"/>
  <c r="L137" i="20"/>
  <c r="L153" i="20"/>
  <c r="L169" i="20"/>
  <c r="M13" i="20"/>
  <c r="M29" i="20"/>
  <c r="M37" i="20"/>
  <c r="M45" i="20"/>
  <c r="M53" i="20"/>
  <c r="M61" i="20"/>
  <c r="M69" i="20"/>
  <c r="M77" i="20"/>
  <c r="M85" i="20"/>
  <c r="M93" i="20"/>
  <c r="M101" i="20"/>
  <c r="M109" i="20"/>
  <c r="M117" i="20"/>
  <c r="M125" i="20"/>
  <c r="M133" i="20"/>
  <c r="M141" i="20"/>
  <c r="M149" i="20"/>
  <c r="M157" i="20"/>
  <c r="M165" i="20"/>
  <c r="L10" i="20"/>
  <c r="L18" i="20"/>
  <c r="L26" i="20"/>
  <c r="L34" i="20"/>
  <c r="L42" i="20"/>
  <c r="L50" i="20"/>
  <c r="L58" i="20"/>
  <c r="L66" i="20"/>
  <c r="L74" i="20"/>
  <c r="L82" i="20"/>
  <c r="L90" i="20"/>
  <c r="L98" i="20"/>
  <c r="L106" i="20"/>
  <c r="L114" i="20"/>
  <c r="L122" i="20"/>
  <c r="L130" i="20"/>
  <c r="L138" i="20"/>
  <c r="L146" i="20"/>
  <c r="L154" i="20"/>
  <c r="L162" i="20"/>
  <c r="L170" i="20"/>
  <c r="L13" i="20"/>
  <c r="L29" i="20"/>
  <c r="L45" i="20"/>
  <c r="L53" i="20"/>
  <c r="L69" i="20"/>
  <c r="L77" i="20"/>
  <c r="L93" i="20"/>
  <c r="L101" i="20"/>
  <c r="L117" i="20"/>
  <c r="L133" i="20"/>
  <c r="L141" i="20"/>
  <c r="L157" i="20"/>
  <c r="L165" i="20"/>
  <c r="M65" i="20"/>
  <c r="M81" i="20"/>
  <c r="M97" i="20"/>
  <c r="M113" i="20"/>
  <c r="M137" i="20"/>
  <c r="M153" i="20"/>
  <c r="M169" i="20"/>
  <c r="L22" i="20"/>
  <c r="L38" i="20"/>
  <c r="L54" i="20"/>
  <c r="L70" i="20"/>
  <c r="L86" i="20"/>
  <c r="L102" i="20"/>
  <c r="L118" i="20"/>
  <c r="L134" i="20"/>
  <c r="L150" i="20"/>
  <c r="L166" i="20"/>
  <c r="M9" i="20"/>
  <c r="M25" i="20"/>
  <c r="M36" i="20"/>
  <c r="M44" i="20"/>
  <c r="M52" i="20"/>
  <c r="M68" i="20"/>
  <c r="M84" i="20"/>
  <c r="M100" i="20"/>
  <c r="M116" i="20"/>
  <c r="M132" i="20"/>
  <c r="M148" i="20"/>
  <c r="M164" i="20"/>
  <c r="L17" i="20"/>
  <c r="L33" i="20"/>
  <c r="L49" i="20"/>
  <c r="L65" i="20"/>
  <c r="L81" i="20"/>
  <c r="L97" i="20"/>
  <c r="L113" i="20"/>
  <c r="L129" i="20"/>
  <c r="L145" i="20"/>
  <c r="L161" i="20"/>
  <c r="H68" i="20"/>
  <c r="H150" i="20"/>
  <c r="H116" i="20"/>
  <c r="H144" i="20"/>
  <c r="H73" i="20"/>
  <c r="H44" i="20"/>
  <c r="H33" i="20"/>
  <c r="H141" i="20"/>
  <c r="H142" i="20"/>
  <c r="H160" i="20"/>
  <c r="H101" i="20"/>
  <c r="H97" i="20"/>
  <c r="H110" i="20"/>
  <c r="H99" i="20"/>
  <c r="H165" i="20"/>
  <c r="H154" i="20"/>
  <c r="H158" i="20"/>
  <c r="H134" i="20"/>
  <c r="H152" i="20"/>
  <c r="H95" i="20"/>
  <c r="H159" i="20"/>
  <c r="H38" i="20"/>
  <c r="H41" i="20"/>
  <c r="H86" i="20"/>
  <c r="H83" i="20"/>
  <c r="H76" i="20"/>
  <c r="H166" i="20"/>
  <c r="H65" i="20"/>
  <c r="H47" i="20"/>
  <c r="H108" i="20"/>
  <c r="H100" i="20"/>
  <c r="H71" i="20"/>
  <c r="H121" i="20"/>
  <c r="H122" i="20"/>
  <c r="H49" i="20"/>
  <c r="H57" i="20"/>
  <c r="H17" i="20"/>
  <c r="H46" i="20"/>
  <c r="H136" i="20"/>
  <c r="H151" i="20"/>
  <c r="H21" i="20"/>
  <c r="H85" i="20"/>
  <c r="H125" i="20"/>
  <c r="H117" i="20"/>
  <c r="H14" i="20"/>
  <c r="H80" i="20"/>
  <c r="H64" i="20"/>
  <c r="H81" i="20"/>
  <c r="H91" i="20"/>
  <c r="H164" i="20"/>
  <c r="H153" i="20"/>
  <c r="H170" i="20"/>
  <c r="H167" i="20"/>
  <c r="H111" i="20"/>
  <c r="H55" i="20"/>
  <c r="H75" i="20"/>
  <c r="H77" i="20"/>
  <c r="H129" i="20"/>
  <c r="H162" i="20"/>
  <c r="H82" i="20"/>
  <c r="H52" i="20"/>
  <c r="H94" i="20"/>
  <c r="H123" i="20"/>
  <c r="H67" i="20"/>
  <c r="H127" i="20"/>
  <c r="H113" i="20"/>
  <c r="H87" i="20"/>
  <c r="H143" i="20"/>
  <c r="H119" i="20"/>
  <c r="H25" i="20"/>
  <c r="H169" i="20"/>
  <c r="H13" i="20"/>
  <c r="H26" i="20"/>
  <c r="H145" i="20"/>
  <c r="H78" i="20"/>
  <c r="H132" i="20"/>
  <c r="H18" i="20"/>
  <c r="H31" i="20"/>
  <c r="H103" i="20"/>
  <c r="H139" i="20"/>
  <c r="H133" i="20"/>
  <c r="H118" i="20"/>
  <c r="H135" i="20"/>
  <c r="H15" i="20"/>
  <c r="H163" i="20"/>
  <c r="H43" i="20"/>
  <c r="H72" i="20"/>
  <c r="H105" i="20"/>
  <c r="H56" i="20"/>
  <c r="H146" i="20"/>
  <c r="H98" i="20"/>
  <c r="H157" i="20"/>
  <c r="H149" i="20"/>
  <c r="H20" i="20"/>
  <c r="H148" i="20"/>
  <c r="H32" i="20"/>
  <c r="H11" i="20"/>
  <c r="H24" i="20"/>
  <c r="H107" i="20"/>
  <c r="H39" i="20"/>
  <c r="H84" i="20"/>
  <c r="H50" i="20"/>
  <c r="H42" i="20"/>
  <c r="H93" i="20"/>
  <c r="H115" i="20"/>
  <c r="H62" i="20"/>
  <c r="H40" i="20"/>
  <c r="H124" i="20"/>
  <c r="H70" i="20"/>
  <c r="H88" i="20"/>
  <c r="H155" i="20"/>
  <c r="H51" i="20"/>
  <c r="H96" i="20"/>
  <c r="H140" i="20"/>
  <c r="H138" i="20"/>
  <c r="H109" i="20"/>
  <c r="H36" i="20"/>
  <c r="H102" i="20"/>
  <c r="H79" i="20"/>
  <c r="H89" i="20"/>
  <c r="H168" i="20"/>
  <c r="H45" i="20"/>
  <c r="H34" i="20"/>
  <c r="H27" i="20"/>
  <c r="H74" i="20"/>
  <c r="H131" i="20"/>
  <c r="H130" i="20"/>
  <c r="H114" i="20"/>
  <c r="H90" i="20"/>
  <c r="H54" i="20"/>
  <c r="H60" i="20"/>
  <c r="H61" i="20"/>
  <c r="H104" i="20"/>
  <c r="H53" i="20"/>
  <c r="H23" i="20"/>
  <c r="H48" i="20"/>
  <c r="H19" i="20"/>
  <c r="H69" i="20"/>
  <c r="H63" i="20"/>
  <c r="H106" i="20"/>
  <c r="H22" i="20"/>
  <c r="H8" i="20"/>
  <c r="E33" i="20"/>
  <c r="E22" i="20"/>
  <c r="E109" i="20"/>
  <c r="E94" i="20"/>
  <c r="E99" i="20"/>
  <c r="E21" i="20"/>
  <c r="E15" i="20"/>
  <c r="E13" i="20"/>
  <c r="E17" i="20"/>
  <c r="E32" i="20"/>
  <c r="E117" i="20"/>
  <c r="E24" i="20"/>
  <c r="E25" i="20"/>
  <c r="E49" i="20"/>
  <c r="E57" i="20"/>
  <c r="E42" i="20"/>
  <c r="E86" i="20"/>
  <c r="E106" i="20"/>
  <c r="E97" i="20"/>
  <c r="E12" i="20"/>
  <c r="E20" i="20"/>
  <c r="E10" i="20"/>
  <c r="E63" i="20"/>
  <c r="E27" i="20"/>
  <c r="E23" i="20"/>
  <c r="E30" i="20"/>
  <c r="E18" i="20"/>
  <c r="E28" i="20"/>
  <c r="E36" i="20"/>
  <c r="E37" i="20"/>
  <c r="E16" i="20"/>
  <c r="E44" i="20"/>
  <c r="E31" i="20"/>
  <c r="E38" i="20"/>
  <c r="E72" i="20"/>
  <c r="E101" i="20"/>
  <c r="E82" i="20"/>
  <c r="E120" i="20"/>
  <c r="E112" i="20"/>
  <c r="E51" i="20"/>
  <c r="E26" i="20"/>
  <c r="E80" i="20"/>
  <c r="E75" i="20"/>
  <c r="E113" i="20"/>
  <c r="E71" i="20"/>
  <c r="E81" i="20"/>
  <c r="E34" i="20"/>
  <c r="E53" i="20"/>
  <c r="E67" i="20"/>
  <c r="E95" i="20"/>
  <c r="E116" i="20"/>
  <c r="E88" i="20"/>
  <c r="E114" i="20"/>
  <c r="E98" i="20"/>
  <c r="E50" i="20"/>
  <c r="E52" i="20"/>
  <c r="E60" i="20"/>
  <c r="E79" i="20"/>
  <c r="E66" i="20"/>
  <c r="E69" i="20"/>
  <c r="E74" i="20"/>
  <c r="E73" i="20"/>
  <c r="E110" i="20"/>
  <c r="E35" i="20"/>
  <c r="E40" i="20"/>
  <c r="E55" i="20"/>
  <c r="E29" i="20"/>
  <c r="E64" i="20"/>
  <c r="E104" i="20"/>
  <c r="E54" i="20"/>
  <c r="E91" i="20"/>
  <c r="E46" i="20"/>
  <c r="E96" i="20"/>
  <c r="E77" i="20"/>
  <c r="E59" i="20"/>
  <c r="E65" i="20"/>
  <c r="E93" i="20"/>
  <c r="E84" i="20"/>
  <c r="E85" i="20"/>
  <c r="E145" i="20"/>
  <c r="E61" i="20"/>
  <c r="E89" i="20"/>
  <c r="E107" i="20"/>
  <c r="E78" i="20"/>
  <c r="E87" i="20"/>
  <c r="E149" i="20"/>
  <c r="E119" i="20"/>
  <c r="E111" i="20"/>
  <c r="E102" i="20"/>
  <c r="E115" i="20"/>
  <c r="E137" i="20"/>
  <c r="E125" i="20"/>
  <c r="E103" i="20"/>
  <c r="E92" i="20"/>
  <c r="E105" i="20"/>
  <c r="E121" i="20"/>
  <c r="E139" i="20"/>
  <c r="E142" i="20"/>
  <c r="E147" i="20"/>
  <c r="E155" i="20"/>
  <c r="E152" i="20"/>
  <c r="E157" i="20"/>
  <c r="E163" i="20"/>
  <c r="E164" i="20"/>
  <c r="E168" i="20"/>
  <c r="E133" i="20"/>
  <c r="D285" i="18"/>
  <c r="C292" i="17"/>
  <c r="D275" i="18"/>
  <c r="C281" i="17"/>
  <c r="E161" i="20" l="1"/>
  <c r="E156" i="20"/>
  <c r="E146" i="20"/>
  <c r="E136" i="20"/>
  <c r="E159" i="20"/>
  <c r="E160" i="20"/>
  <c r="E150" i="20"/>
  <c r="E153" i="20"/>
  <c r="E167" i="20"/>
  <c r="E165" i="20"/>
  <c r="E158" i="20"/>
  <c r="E144" i="20"/>
  <c r="E148" i="20"/>
  <c r="E151" i="20"/>
  <c r="E134" i="20"/>
  <c r="E135" i="20"/>
  <c r="E170" i="20"/>
  <c r="E169" i="20"/>
  <c r="E166" i="20"/>
  <c r="E132" i="20"/>
  <c r="E131" i="20"/>
  <c r="E162" i="20"/>
  <c r="E138" i="20"/>
  <c r="E141" i="20"/>
  <c r="E122" i="20"/>
  <c r="E154" i="20"/>
  <c r="U20" i="18"/>
  <c r="U35" i="18"/>
  <c r="U80" i="18"/>
  <c r="U88" i="18"/>
  <c r="U99" i="18"/>
  <c r="U121" i="18"/>
  <c r="U133" i="18"/>
  <c r="U136" i="18"/>
  <c r="E169" i="18" l="1"/>
  <c r="C169" i="18"/>
  <c r="U169" i="18"/>
  <c r="E170" i="18"/>
  <c r="C170" i="18"/>
  <c r="U170" i="18"/>
  <c r="E167" i="18"/>
  <c r="C167" i="18"/>
  <c r="U167" i="18"/>
  <c r="E161" i="18"/>
  <c r="C161" i="18"/>
  <c r="U161" i="18"/>
  <c r="E168" i="18"/>
  <c r="C168" i="18"/>
  <c r="U168" i="18"/>
  <c r="E166" i="18"/>
  <c r="C166" i="18"/>
  <c r="U166" i="18"/>
  <c r="E163" i="18"/>
  <c r="C163" i="18"/>
  <c r="U163" i="18"/>
  <c r="E164" i="18"/>
  <c r="C164" i="18"/>
  <c r="U164" i="18"/>
  <c r="E162" i="18"/>
  <c r="C162" i="18"/>
  <c r="U162" i="18"/>
  <c r="E165" i="18"/>
  <c r="C165" i="18"/>
  <c r="U165" i="18"/>
  <c r="E160" i="18"/>
  <c r="C160" i="18"/>
  <c r="U160" i="18"/>
  <c r="E159" i="18"/>
  <c r="C159" i="18"/>
  <c r="U159" i="18"/>
  <c r="E158" i="18"/>
  <c r="C158" i="18"/>
  <c r="U158" i="18"/>
  <c r="E153" i="18"/>
  <c r="C153" i="18"/>
  <c r="U153" i="18"/>
  <c r="E157" i="18"/>
  <c r="C157" i="18"/>
  <c r="U157" i="18"/>
  <c r="E154" i="18"/>
  <c r="C154" i="18"/>
  <c r="U154" i="18"/>
  <c r="E155" i="18"/>
  <c r="C155" i="18"/>
  <c r="U155" i="18"/>
  <c r="E156" i="18"/>
  <c r="C156" i="18"/>
  <c r="U156" i="18"/>
  <c r="E150" i="18"/>
  <c r="C150" i="18"/>
  <c r="U150" i="18"/>
  <c r="E152" i="18"/>
  <c r="C152" i="18"/>
  <c r="U152" i="18"/>
  <c r="E151" i="18"/>
  <c r="C151" i="18"/>
  <c r="U151" i="18"/>
  <c r="E149" i="18"/>
  <c r="C149" i="18"/>
  <c r="U149" i="18"/>
  <c r="E148" i="18"/>
  <c r="C148" i="18"/>
  <c r="U148" i="18"/>
  <c r="E147" i="18"/>
  <c r="C147" i="18"/>
  <c r="U147" i="18"/>
  <c r="E146" i="18"/>
  <c r="C146" i="18"/>
  <c r="U146" i="18"/>
  <c r="E145" i="18"/>
  <c r="C145" i="18"/>
  <c r="U145" i="18"/>
  <c r="E144" i="18"/>
  <c r="C144" i="18"/>
  <c r="U144" i="18"/>
  <c r="E143" i="18"/>
  <c r="C143" i="18"/>
  <c r="U143" i="18"/>
  <c r="E142" i="18"/>
  <c r="C142" i="18"/>
  <c r="U142" i="18"/>
  <c r="E141" i="18"/>
  <c r="C141" i="18"/>
  <c r="U141" i="18"/>
  <c r="E140" i="18"/>
  <c r="C140" i="18"/>
  <c r="U140" i="18"/>
  <c r="E139" i="18"/>
  <c r="C139" i="18"/>
  <c r="U139" i="18"/>
  <c r="E138" i="18"/>
  <c r="C138" i="18"/>
  <c r="U138" i="18"/>
  <c r="E137" i="18"/>
  <c r="C137" i="18"/>
  <c r="U137" i="18"/>
  <c r="E134" i="18"/>
  <c r="C134" i="18"/>
  <c r="U134" i="18"/>
  <c r="E135" i="18"/>
  <c r="C135" i="18"/>
  <c r="U135" i="18"/>
  <c r="E136" i="18"/>
  <c r="C136" i="18"/>
  <c r="E133" i="18"/>
  <c r="C133" i="18"/>
  <c r="E131" i="18"/>
  <c r="C131" i="18"/>
  <c r="U131" i="18"/>
  <c r="E132" i="18"/>
  <c r="C132" i="18"/>
  <c r="U132" i="18"/>
  <c r="E128" i="18"/>
  <c r="C128" i="18"/>
  <c r="U128" i="18"/>
  <c r="E124" i="18"/>
  <c r="C124" i="18"/>
  <c r="U124" i="18"/>
  <c r="E129" i="18"/>
  <c r="C129" i="18"/>
  <c r="I129" i="18" s="1"/>
  <c r="U129" i="18"/>
  <c r="E126" i="18"/>
  <c r="C126" i="18"/>
  <c r="U126" i="18"/>
  <c r="E125" i="18"/>
  <c r="C125" i="18"/>
  <c r="U125" i="18"/>
  <c r="F127" i="18"/>
  <c r="E127" i="18"/>
  <c r="C127" i="18"/>
  <c r="U127" i="18"/>
  <c r="E130" i="18"/>
  <c r="C130" i="18"/>
  <c r="U130" i="18"/>
  <c r="E122" i="18"/>
  <c r="C122" i="18"/>
  <c r="I122" i="18" s="1"/>
  <c r="U122" i="18"/>
  <c r="E121" i="18"/>
  <c r="C121" i="18"/>
  <c r="E123" i="18"/>
  <c r="C123" i="18"/>
  <c r="U123" i="18"/>
  <c r="E120" i="18"/>
  <c r="C120" i="18"/>
  <c r="U120" i="18"/>
  <c r="E119" i="18"/>
  <c r="C119" i="18"/>
  <c r="U119" i="18"/>
  <c r="E118" i="18"/>
  <c r="C118" i="18"/>
  <c r="U118" i="18"/>
  <c r="E117" i="18"/>
  <c r="C117" i="18"/>
  <c r="U117" i="18"/>
  <c r="E112" i="18"/>
  <c r="C112" i="18"/>
  <c r="I112" i="18" s="1"/>
  <c r="U112" i="18"/>
  <c r="E113" i="18"/>
  <c r="C113" i="18"/>
  <c r="U113" i="18"/>
  <c r="E110" i="18"/>
  <c r="C110" i="18"/>
  <c r="U110" i="18"/>
  <c r="E116" i="18"/>
  <c r="C116" i="18"/>
  <c r="I116" i="18" s="1"/>
  <c r="U116" i="18"/>
  <c r="E115" i="18"/>
  <c r="C115" i="18"/>
  <c r="U115" i="18"/>
  <c r="E109" i="18"/>
  <c r="C109" i="18"/>
  <c r="U109" i="18"/>
  <c r="E114" i="18"/>
  <c r="C114" i="18"/>
  <c r="U114" i="18"/>
  <c r="E111" i="18"/>
  <c r="C111" i="18"/>
  <c r="U111" i="18"/>
  <c r="E107" i="18"/>
  <c r="C107" i="18"/>
  <c r="I107" i="18" s="1"/>
  <c r="U107" i="18"/>
  <c r="E101" i="18"/>
  <c r="C101" i="18"/>
  <c r="U101" i="18"/>
  <c r="E106" i="18"/>
  <c r="C106" i="18"/>
  <c r="U106" i="18"/>
  <c r="E102" i="18"/>
  <c r="C102" i="18"/>
  <c r="I102" i="18" s="1"/>
  <c r="U102" i="18"/>
  <c r="E108" i="18"/>
  <c r="C108" i="18"/>
  <c r="U108" i="18"/>
  <c r="E105" i="18"/>
  <c r="C105" i="18"/>
  <c r="U105" i="18"/>
  <c r="E103" i="18"/>
  <c r="C103" i="18"/>
  <c r="U103" i="18"/>
  <c r="E98" i="18"/>
  <c r="C98" i="18"/>
  <c r="I98" i="18" s="1"/>
  <c r="U98" i="18"/>
  <c r="E104" i="18"/>
  <c r="C104" i="18"/>
  <c r="U104" i="18"/>
  <c r="E93" i="18"/>
  <c r="C93" i="18"/>
  <c r="U93" i="18"/>
  <c r="E90" i="18"/>
  <c r="C90" i="18"/>
  <c r="U90" i="18"/>
  <c r="E100" i="18"/>
  <c r="C100" i="18"/>
  <c r="U100" i="18"/>
  <c r="E99" i="18"/>
  <c r="C99" i="18"/>
  <c r="I99" i="18" s="1"/>
  <c r="E94" i="18"/>
  <c r="C94" i="18"/>
  <c r="U94" i="18"/>
  <c r="E97" i="18"/>
  <c r="C97" i="18"/>
  <c r="U97" i="18"/>
  <c r="E96" i="18"/>
  <c r="C96" i="18"/>
  <c r="I96" i="18" s="1"/>
  <c r="U96" i="18"/>
  <c r="E91" i="18"/>
  <c r="C91" i="18"/>
  <c r="U91" i="18"/>
  <c r="E92" i="18"/>
  <c r="C92" i="18"/>
  <c r="U92" i="18"/>
  <c r="E88" i="18"/>
  <c r="C88" i="18"/>
  <c r="I88" i="18" s="1"/>
  <c r="E87" i="18"/>
  <c r="C87" i="18"/>
  <c r="U87" i="18"/>
  <c r="E84" i="18"/>
  <c r="C84" i="18"/>
  <c r="U84" i="18"/>
  <c r="E83" i="18"/>
  <c r="C83" i="18"/>
  <c r="U83" i="18"/>
  <c r="E86" i="18"/>
  <c r="C86" i="18"/>
  <c r="U86" i="18"/>
  <c r="E80" i="18"/>
  <c r="C80" i="18"/>
  <c r="E82" i="18"/>
  <c r="C82" i="18"/>
  <c r="U82" i="18"/>
  <c r="E85" i="18"/>
  <c r="C85" i="18"/>
  <c r="U85" i="18"/>
  <c r="E95" i="18"/>
  <c r="C95" i="18"/>
  <c r="U95" i="18"/>
  <c r="E78" i="18"/>
  <c r="C78" i="18"/>
  <c r="U78" i="18"/>
  <c r="E70" i="18"/>
  <c r="C70" i="18"/>
  <c r="U70" i="18"/>
  <c r="E77" i="18"/>
  <c r="C77" i="18"/>
  <c r="U77" i="18"/>
  <c r="E81" i="18"/>
  <c r="C81" i="18"/>
  <c r="U81" i="18"/>
  <c r="E79" i="18"/>
  <c r="C79" i="18"/>
  <c r="U79" i="18"/>
  <c r="E73" i="18"/>
  <c r="C73" i="18"/>
  <c r="U73" i="18"/>
  <c r="E75" i="18"/>
  <c r="C75" i="18"/>
  <c r="I75" i="18" s="1"/>
  <c r="U75" i="18"/>
  <c r="E74" i="18"/>
  <c r="C74" i="18"/>
  <c r="U74" i="18"/>
  <c r="E68" i="18"/>
  <c r="C68" i="18"/>
  <c r="U68" i="18"/>
  <c r="E76" i="18"/>
  <c r="C76" i="18"/>
  <c r="U76" i="18"/>
  <c r="E89" i="18"/>
  <c r="C89" i="18"/>
  <c r="I89" i="18" s="1"/>
  <c r="U89" i="18"/>
  <c r="E56" i="18"/>
  <c r="C56" i="18"/>
  <c r="U56" i="18"/>
  <c r="E72" i="18"/>
  <c r="C72" i="18"/>
  <c r="U72" i="18"/>
  <c r="E69" i="18"/>
  <c r="C69" i="18"/>
  <c r="U69" i="18"/>
  <c r="E67" i="18"/>
  <c r="C67" i="18"/>
  <c r="U67" i="18"/>
  <c r="E66" i="18"/>
  <c r="C66" i="18"/>
  <c r="U66" i="18"/>
  <c r="E71" i="18"/>
  <c r="C71" i="18"/>
  <c r="U71" i="18"/>
  <c r="E65" i="18"/>
  <c r="C65" i="18"/>
  <c r="U65" i="18"/>
  <c r="E55" i="18"/>
  <c r="C55" i="18"/>
  <c r="U55" i="18"/>
  <c r="E59" i="18"/>
  <c r="C59" i="18"/>
  <c r="U59" i="18"/>
  <c r="E58" i="18"/>
  <c r="C58" i="18"/>
  <c r="U58" i="18"/>
  <c r="E63" i="18"/>
  <c r="C63" i="18"/>
  <c r="U63" i="18"/>
  <c r="E60" i="18"/>
  <c r="C60" i="18"/>
  <c r="U60" i="18"/>
  <c r="E62" i="18"/>
  <c r="C62" i="18"/>
  <c r="U62" i="18"/>
  <c r="E46" i="18"/>
  <c r="C46" i="18"/>
  <c r="U46" i="18"/>
  <c r="E50" i="18"/>
  <c r="C50" i="18"/>
  <c r="U50" i="18"/>
  <c r="E53" i="18"/>
  <c r="C53" i="18"/>
  <c r="U53" i="18"/>
  <c r="E57" i="18"/>
  <c r="C57" i="18"/>
  <c r="U57" i="18"/>
  <c r="E61" i="18"/>
  <c r="C61" i="18"/>
  <c r="U61" i="18"/>
  <c r="E49" i="18"/>
  <c r="C49" i="18"/>
  <c r="U49" i="18"/>
  <c r="E45" i="18"/>
  <c r="C45" i="18"/>
  <c r="U45" i="18"/>
  <c r="E51" i="18"/>
  <c r="C51" i="18"/>
  <c r="U51" i="18"/>
  <c r="E42" i="18"/>
  <c r="C42" i="18"/>
  <c r="U42" i="18"/>
  <c r="E38" i="18"/>
  <c r="C38" i="18"/>
  <c r="I38" i="18" s="1"/>
  <c r="U38" i="18"/>
  <c r="E44" i="18"/>
  <c r="C44" i="18"/>
  <c r="U44" i="18"/>
  <c r="E54" i="18"/>
  <c r="C54" i="18"/>
  <c r="U54" i="18"/>
  <c r="E64" i="18"/>
  <c r="C64" i="18"/>
  <c r="U64" i="18"/>
  <c r="E48" i="18"/>
  <c r="C48" i="18"/>
  <c r="U48" i="18"/>
  <c r="E40" i="18"/>
  <c r="C40" i="18"/>
  <c r="U40" i="18"/>
  <c r="E43" i="18"/>
  <c r="C43" i="18"/>
  <c r="U43" i="18"/>
  <c r="E47" i="18"/>
  <c r="C47" i="18"/>
  <c r="U47" i="18"/>
  <c r="E52" i="18"/>
  <c r="C52" i="18"/>
  <c r="I52" i="18" s="1"/>
  <c r="U52" i="18"/>
  <c r="E41" i="18"/>
  <c r="C41" i="18"/>
  <c r="U41" i="18"/>
  <c r="E39" i="18"/>
  <c r="C39" i="18"/>
  <c r="U39" i="18"/>
  <c r="E33" i="18"/>
  <c r="C33" i="18"/>
  <c r="U33" i="18"/>
  <c r="E26" i="18"/>
  <c r="C26" i="18"/>
  <c r="U26" i="18"/>
  <c r="E35" i="18"/>
  <c r="C35" i="18"/>
  <c r="E29" i="18"/>
  <c r="C29" i="18"/>
  <c r="U29" i="18"/>
  <c r="E28" i="18"/>
  <c r="C28" i="18"/>
  <c r="U28" i="18"/>
  <c r="E37" i="18"/>
  <c r="C37" i="18"/>
  <c r="I37" i="18" s="1"/>
  <c r="U37" i="18"/>
  <c r="E34" i="18"/>
  <c r="C34" i="18"/>
  <c r="U34" i="18"/>
  <c r="E32" i="18"/>
  <c r="C32" i="18"/>
  <c r="U32" i="18"/>
  <c r="E36" i="18"/>
  <c r="C36" i="18"/>
  <c r="U36" i="18"/>
  <c r="E24" i="18"/>
  <c r="C24" i="18"/>
  <c r="U24" i="18"/>
  <c r="E31" i="18"/>
  <c r="C31" i="18"/>
  <c r="U31" i="18"/>
  <c r="E23" i="18"/>
  <c r="C23" i="18"/>
  <c r="U23" i="18"/>
  <c r="E27" i="18"/>
  <c r="C27" i="18"/>
  <c r="U27" i="18"/>
  <c r="E30" i="18"/>
  <c r="C30" i="18"/>
  <c r="I30" i="18" s="1"/>
  <c r="U30" i="18"/>
  <c r="E25" i="18"/>
  <c r="C25" i="18"/>
  <c r="U25" i="18"/>
  <c r="E21" i="18"/>
  <c r="C21" i="18"/>
  <c r="U21" i="18"/>
  <c r="E22" i="18"/>
  <c r="C22" i="18"/>
  <c r="U22" i="18"/>
  <c r="E18" i="18"/>
  <c r="C18" i="18"/>
  <c r="I18" i="18" s="1"/>
  <c r="U18" i="18"/>
  <c r="E17" i="18"/>
  <c r="C17" i="18"/>
  <c r="U17" i="18"/>
  <c r="E19" i="18"/>
  <c r="C19" i="18"/>
  <c r="U19" i="18"/>
  <c r="E16" i="18"/>
  <c r="C16" i="18"/>
  <c r="U16" i="18"/>
  <c r="E15" i="18"/>
  <c r="C15" i="18"/>
  <c r="U15" i="18"/>
  <c r="E13" i="18"/>
  <c r="C13" i="18"/>
  <c r="U13" i="18"/>
  <c r="E14" i="18"/>
  <c r="C14" i="18"/>
  <c r="U14" i="18"/>
  <c r="E12" i="18"/>
  <c r="C12" i="18"/>
  <c r="U12" i="18"/>
  <c r="E11" i="18"/>
  <c r="C11" i="18"/>
  <c r="U11" i="18"/>
  <c r="E20" i="18"/>
  <c r="C20" i="18"/>
  <c r="E9" i="18"/>
  <c r="C9" i="18"/>
  <c r="U9" i="18"/>
  <c r="E10" i="18"/>
  <c r="C10" i="18"/>
  <c r="U10" i="18"/>
  <c r="E8" i="18"/>
  <c r="C8" i="18"/>
  <c r="U8" i="18"/>
  <c r="F125" i="17"/>
  <c r="E128" i="17"/>
  <c r="E135" i="17"/>
  <c r="E10" i="17"/>
  <c r="E147" i="17"/>
  <c r="E86" i="17"/>
  <c r="E138" i="17"/>
  <c r="E34" i="17"/>
  <c r="E141" i="17"/>
  <c r="E33" i="17"/>
  <c r="E129" i="17"/>
  <c r="E103" i="17"/>
  <c r="E85" i="17"/>
  <c r="E80" i="17"/>
  <c r="E35" i="17"/>
  <c r="E11" i="17"/>
  <c r="E28" i="17"/>
  <c r="E37" i="17"/>
  <c r="E36" i="17"/>
  <c r="E68" i="17"/>
  <c r="E62" i="17"/>
  <c r="E91" i="17"/>
  <c r="E145" i="17"/>
  <c r="E19" i="17"/>
  <c r="E29" i="17"/>
  <c r="E27" i="17"/>
  <c r="E99" i="17"/>
  <c r="E56" i="17"/>
  <c r="E140" i="17"/>
  <c r="E22" i="17"/>
  <c r="E71" i="17"/>
  <c r="E26" i="17"/>
  <c r="E136" i="17"/>
  <c r="E12" i="17"/>
  <c r="E48" i="17"/>
  <c r="E50" i="17"/>
  <c r="E40" i="17"/>
  <c r="E15" i="17"/>
  <c r="E16" i="17"/>
  <c r="E45" i="17"/>
  <c r="E115" i="17"/>
  <c r="E41" i="17"/>
  <c r="E167" i="17"/>
  <c r="E98" i="17"/>
  <c r="E123" i="17"/>
  <c r="E30" i="17"/>
  <c r="E18" i="17"/>
  <c r="E54" i="17"/>
  <c r="E38" i="17"/>
  <c r="E23" i="17"/>
  <c r="E93" i="17"/>
  <c r="E73" i="17"/>
  <c r="E88" i="17"/>
  <c r="E150" i="17"/>
  <c r="E124" i="17"/>
  <c r="E114" i="17"/>
  <c r="E157" i="17"/>
  <c r="E112" i="17"/>
  <c r="E95" i="17"/>
  <c r="E109" i="17"/>
  <c r="E58" i="17"/>
  <c r="E9" i="17"/>
  <c r="E102" i="17"/>
  <c r="E104" i="17"/>
  <c r="E74" i="17"/>
  <c r="E117" i="17"/>
  <c r="E126" i="17"/>
  <c r="E137" i="17"/>
  <c r="E65" i="17"/>
  <c r="E82" i="17"/>
  <c r="E67" i="17"/>
  <c r="E76" i="17"/>
  <c r="E51" i="17"/>
  <c r="E125" i="17"/>
  <c r="E118" i="17"/>
  <c r="E21" i="17"/>
  <c r="E57" i="17"/>
  <c r="E158" i="17"/>
  <c r="E105" i="17"/>
  <c r="E43" i="17"/>
  <c r="E166" i="17"/>
  <c r="E156" i="17"/>
  <c r="E55" i="17"/>
  <c r="E42" i="17"/>
  <c r="E90" i="17"/>
  <c r="E122" i="17"/>
  <c r="E77" i="17"/>
  <c r="E169" i="17"/>
  <c r="E155" i="17"/>
  <c r="E161" i="17"/>
  <c r="E163" i="17"/>
  <c r="E92" i="17"/>
  <c r="E143" i="17"/>
  <c r="E149" i="17"/>
  <c r="E133" i="17"/>
  <c r="E53" i="17"/>
  <c r="E159" i="17"/>
  <c r="E49" i="17"/>
  <c r="E84" i="17"/>
  <c r="E101" i="17"/>
  <c r="E134" i="17"/>
  <c r="E61" i="17"/>
  <c r="E107" i="17"/>
  <c r="E24" i="17"/>
  <c r="E164" i="17"/>
  <c r="E70" i="17"/>
  <c r="E44" i="17"/>
  <c r="E96" i="17"/>
  <c r="E106" i="17"/>
  <c r="E119" i="17"/>
  <c r="E94" i="17"/>
  <c r="E153" i="17"/>
  <c r="E121" i="17"/>
  <c r="E87" i="17"/>
  <c r="E168" i="17"/>
  <c r="E131" i="17"/>
  <c r="E108" i="17"/>
  <c r="E60" i="17"/>
  <c r="E170" i="17"/>
  <c r="E78" i="17"/>
  <c r="E72" i="17"/>
  <c r="E127" i="17"/>
  <c r="E144" i="17"/>
  <c r="E32" i="17"/>
  <c r="E160" i="17"/>
  <c r="E39" i="17"/>
  <c r="E165" i="17"/>
  <c r="E152" i="17"/>
  <c r="E142" i="17"/>
  <c r="E100" i="17"/>
  <c r="E69" i="17"/>
  <c r="E111" i="17"/>
  <c r="E148" i="17"/>
  <c r="E162" i="17"/>
  <c r="E116" i="17"/>
  <c r="E66" i="17"/>
  <c r="E25" i="17"/>
  <c r="E146" i="17"/>
  <c r="E59" i="17"/>
  <c r="E120" i="17"/>
  <c r="E31" i="17"/>
  <c r="E14" i="17"/>
  <c r="E75" i="17"/>
  <c r="E47" i="17"/>
  <c r="E79" i="17"/>
  <c r="E64" i="17"/>
  <c r="E17" i="17"/>
  <c r="E46" i="17"/>
  <c r="E154" i="17"/>
  <c r="E139" i="17"/>
  <c r="E110" i="17"/>
  <c r="E113" i="17"/>
  <c r="E97" i="17"/>
  <c r="E8" i="17"/>
  <c r="E132" i="17"/>
  <c r="E83" i="17"/>
  <c r="E151" i="17"/>
  <c r="E130" i="17"/>
  <c r="E89" i="17"/>
  <c r="E63" i="17"/>
  <c r="E81" i="17"/>
  <c r="E13" i="17"/>
  <c r="E20" i="17"/>
  <c r="E52" i="17"/>
  <c r="C128" i="17"/>
  <c r="C135" i="17"/>
  <c r="C10" i="17"/>
  <c r="C147" i="17"/>
  <c r="C86" i="17"/>
  <c r="C138" i="17"/>
  <c r="C34" i="17"/>
  <c r="C141" i="17"/>
  <c r="C33" i="17"/>
  <c r="C129" i="17"/>
  <c r="C103" i="17"/>
  <c r="C85" i="17"/>
  <c r="C80" i="17"/>
  <c r="C35" i="17"/>
  <c r="C11" i="17"/>
  <c r="C28" i="17"/>
  <c r="C37" i="17"/>
  <c r="C36" i="17"/>
  <c r="C68" i="17"/>
  <c r="C62" i="17"/>
  <c r="C91" i="17"/>
  <c r="C145" i="17"/>
  <c r="C19" i="17"/>
  <c r="C29" i="17"/>
  <c r="C27" i="17"/>
  <c r="C99" i="17"/>
  <c r="C56" i="17"/>
  <c r="C140" i="17"/>
  <c r="C22" i="17"/>
  <c r="C71" i="17"/>
  <c r="C26" i="17"/>
  <c r="C136" i="17"/>
  <c r="C12" i="17"/>
  <c r="C48" i="17"/>
  <c r="C50" i="17"/>
  <c r="C40" i="17"/>
  <c r="C15" i="17"/>
  <c r="C16" i="17"/>
  <c r="C45" i="17"/>
  <c r="C115" i="17"/>
  <c r="C41" i="17"/>
  <c r="C167" i="17"/>
  <c r="C98" i="17"/>
  <c r="C123" i="17"/>
  <c r="C30" i="17"/>
  <c r="C18" i="17"/>
  <c r="C54" i="17"/>
  <c r="C38" i="17"/>
  <c r="C23" i="17"/>
  <c r="C93" i="17"/>
  <c r="C73" i="17"/>
  <c r="C88" i="17"/>
  <c r="C150" i="17"/>
  <c r="C124" i="17"/>
  <c r="C114" i="17"/>
  <c r="C157" i="17"/>
  <c r="C112" i="17"/>
  <c r="C95" i="17"/>
  <c r="C109" i="17"/>
  <c r="C58" i="17"/>
  <c r="C9" i="17"/>
  <c r="C102" i="17"/>
  <c r="C104" i="17"/>
  <c r="C74" i="17"/>
  <c r="C117" i="17"/>
  <c r="C126" i="17"/>
  <c r="C137" i="17"/>
  <c r="C65" i="17"/>
  <c r="C82" i="17"/>
  <c r="C67" i="17"/>
  <c r="C76" i="17"/>
  <c r="C51" i="17"/>
  <c r="C125" i="17"/>
  <c r="C118" i="17"/>
  <c r="C21" i="17"/>
  <c r="C57" i="17"/>
  <c r="C158" i="17"/>
  <c r="C105" i="17"/>
  <c r="C43" i="17"/>
  <c r="C166" i="17"/>
  <c r="C156" i="17"/>
  <c r="C55" i="17"/>
  <c r="C42" i="17"/>
  <c r="C90" i="17"/>
  <c r="C122" i="17"/>
  <c r="C77" i="17"/>
  <c r="C169" i="17"/>
  <c r="C155" i="17"/>
  <c r="C161" i="17"/>
  <c r="C163" i="17"/>
  <c r="C92" i="17"/>
  <c r="C143" i="17"/>
  <c r="C149" i="17"/>
  <c r="C133" i="17"/>
  <c r="C53" i="17"/>
  <c r="C159" i="17"/>
  <c r="C49" i="17"/>
  <c r="C84" i="17"/>
  <c r="C101" i="17"/>
  <c r="C134" i="17"/>
  <c r="C61" i="17"/>
  <c r="C107" i="17"/>
  <c r="C24" i="17"/>
  <c r="C164" i="17"/>
  <c r="C70" i="17"/>
  <c r="C44" i="17"/>
  <c r="C96" i="17"/>
  <c r="C106" i="17"/>
  <c r="C119" i="17"/>
  <c r="C94" i="17"/>
  <c r="C153" i="17"/>
  <c r="C121" i="17"/>
  <c r="C87" i="17"/>
  <c r="C168" i="17"/>
  <c r="C131" i="17"/>
  <c r="C108" i="17"/>
  <c r="C60" i="17"/>
  <c r="C170" i="17"/>
  <c r="C78" i="17"/>
  <c r="C72" i="17"/>
  <c r="C127" i="17"/>
  <c r="C144" i="17"/>
  <c r="C32" i="17"/>
  <c r="C160" i="17"/>
  <c r="C39" i="17"/>
  <c r="C165" i="17"/>
  <c r="C152" i="17"/>
  <c r="C142" i="17"/>
  <c r="C100" i="17"/>
  <c r="C69" i="17"/>
  <c r="C111" i="17"/>
  <c r="C148" i="17"/>
  <c r="C162" i="17"/>
  <c r="C116" i="17"/>
  <c r="C66" i="17"/>
  <c r="C25" i="17"/>
  <c r="C146" i="17"/>
  <c r="C59" i="17"/>
  <c r="C120" i="17"/>
  <c r="C31" i="17"/>
  <c r="C14" i="17"/>
  <c r="C75" i="17"/>
  <c r="C47" i="17"/>
  <c r="C79" i="17"/>
  <c r="C64" i="17"/>
  <c r="C17" i="17"/>
  <c r="C46" i="17"/>
  <c r="C154" i="17"/>
  <c r="C139" i="17"/>
  <c r="C110" i="17"/>
  <c r="C113" i="17"/>
  <c r="C97" i="17"/>
  <c r="C8" i="17"/>
  <c r="C132" i="17"/>
  <c r="C83" i="17"/>
  <c r="C151" i="17"/>
  <c r="C130" i="17"/>
  <c r="C89" i="17"/>
  <c r="C63" i="17"/>
  <c r="C81" i="17"/>
  <c r="C13" i="17"/>
  <c r="C20" i="17"/>
  <c r="C52" i="17"/>
  <c r="D27" i="16"/>
  <c r="D26" i="16"/>
  <c r="D23" i="16"/>
  <c r="D22" i="16"/>
  <c r="B27" i="16"/>
  <c r="B26" i="16"/>
  <c r="B23" i="16"/>
  <c r="B22" i="16"/>
  <c r="I14" i="18" l="1"/>
  <c r="I33" i="18"/>
  <c r="I47" i="18"/>
  <c r="I64" i="18"/>
  <c r="I42" i="18"/>
  <c r="I61" i="18"/>
  <c r="I46" i="18"/>
  <c r="I58" i="18"/>
  <c r="I71" i="18"/>
  <c r="I72" i="18"/>
  <c r="I103" i="18"/>
  <c r="I114" i="18"/>
  <c r="I110" i="18"/>
  <c r="I118" i="18"/>
  <c r="I133" i="18"/>
  <c r="I134" i="18"/>
  <c r="I140" i="18"/>
  <c r="I144" i="18"/>
  <c r="I148" i="18"/>
  <c r="I150" i="18"/>
  <c r="I157" i="18"/>
  <c r="I160" i="18"/>
  <c r="I163" i="18"/>
  <c r="I167" i="18"/>
  <c r="I12" i="18"/>
  <c r="I16" i="18"/>
  <c r="I130" i="18"/>
  <c r="I24" i="18"/>
  <c r="I131" i="18"/>
  <c r="I25" i="18"/>
  <c r="I31" i="18"/>
  <c r="I34" i="18"/>
  <c r="I81" i="18"/>
  <c r="I80" i="18"/>
  <c r="I87" i="18"/>
  <c r="I91" i="18"/>
  <c r="I93" i="18"/>
  <c r="I109" i="18"/>
  <c r="I126" i="18"/>
  <c r="I132" i="18"/>
  <c r="I137" i="18"/>
  <c r="I141" i="18"/>
  <c r="I145" i="18"/>
  <c r="I149" i="18"/>
  <c r="I156" i="18"/>
  <c r="I153" i="18"/>
  <c r="I165" i="18"/>
  <c r="I166" i="18"/>
  <c r="I170" i="18"/>
  <c r="I20" i="18"/>
  <c r="I15" i="18"/>
  <c r="I17" i="18"/>
  <c r="I27" i="18"/>
  <c r="I28" i="18"/>
  <c r="I39" i="18"/>
  <c r="I43" i="18"/>
  <c r="I54" i="18"/>
  <c r="I51" i="18"/>
  <c r="I57" i="18"/>
  <c r="I62" i="18"/>
  <c r="I59" i="18"/>
  <c r="I66" i="18"/>
  <c r="I74" i="18"/>
  <c r="I108" i="18"/>
  <c r="I101" i="18"/>
  <c r="I136" i="18"/>
  <c r="I138" i="18"/>
  <c r="I142" i="18"/>
  <c r="I146" i="18"/>
  <c r="I151" i="18"/>
  <c r="I155" i="18"/>
  <c r="I158" i="18"/>
  <c r="I162" i="18"/>
  <c r="I168" i="18"/>
  <c r="I169" i="18"/>
  <c r="I8" i="18"/>
  <c r="I11" i="18"/>
  <c r="I13" i="18"/>
  <c r="I19" i="18"/>
  <c r="I21" i="18"/>
  <c r="I23" i="18"/>
  <c r="I32" i="18"/>
  <c r="I29" i="18"/>
  <c r="I35" i="18"/>
  <c r="I41" i="18"/>
  <c r="I40" i="18"/>
  <c r="I44" i="18"/>
  <c r="I45" i="18"/>
  <c r="I53" i="18"/>
  <c r="I95" i="18"/>
  <c r="I92" i="18"/>
  <c r="I97" i="18"/>
  <c r="I100" i="18"/>
  <c r="I115" i="18"/>
  <c r="I113" i="18"/>
  <c r="I117" i="18"/>
  <c r="I119" i="18"/>
  <c r="I123" i="18"/>
  <c r="I127" i="18"/>
  <c r="I124" i="18"/>
  <c r="I56" i="18"/>
  <c r="I77" i="18"/>
  <c r="I85" i="18"/>
  <c r="I86" i="18"/>
  <c r="I104" i="18"/>
  <c r="I105" i="18"/>
  <c r="I106" i="18"/>
  <c r="I111" i="18"/>
  <c r="I121" i="18"/>
  <c r="I125" i="18"/>
  <c r="I128" i="18"/>
  <c r="I135" i="18"/>
  <c r="I139" i="18"/>
  <c r="I143" i="18"/>
  <c r="I147" i="18"/>
  <c r="I152" i="18"/>
  <c r="I154" i="18"/>
  <c r="I159" i="18"/>
  <c r="I164" i="18"/>
  <c r="I161" i="18"/>
  <c r="I22" i="18"/>
  <c r="I36" i="18"/>
  <c r="I26" i="18"/>
  <c r="I48" i="18"/>
  <c r="I49" i="18"/>
  <c r="I10" i="18"/>
  <c r="I9" i="18"/>
  <c r="I50" i="18"/>
  <c r="I60" i="18"/>
  <c r="I63" i="18"/>
  <c r="I55" i="18"/>
  <c r="I65" i="18"/>
  <c r="I67" i="18"/>
  <c r="I69" i="18"/>
  <c r="I120" i="18"/>
  <c r="I76" i="18"/>
  <c r="I68" i="18"/>
  <c r="I73" i="18"/>
  <c r="I79" i="18"/>
  <c r="I70" i="18"/>
  <c r="I78" i="18"/>
  <c r="I82" i="18"/>
  <c r="I83" i="18"/>
  <c r="I84" i="18"/>
  <c r="I94" i="18"/>
  <c r="I90" i="18"/>
  <c r="I20" i="17"/>
  <c r="I89" i="17"/>
  <c r="I132" i="17"/>
  <c r="I110" i="17"/>
  <c r="I17" i="17"/>
  <c r="I75" i="17"/>
  <c r="I59" i="17"/>
  <c r="I116" i="17"/>
  <c r="I69" i="17"/>
  <c r="I165" i="17"/>
  <c r="I144" i="17"/>
  <c r="I170" i="17"/>
  <c r="I168" i="17"/>
  <c r="I94" i="17"/>
  <c r="I44" i="17"/>
  <c r="I107" i="17"/>
  <c r="I84" i="17"/>
  <c r="I133" i="17"/>
  <c r="I163" i="17"/>
  <c r="I77" i="17"/>
  <c r="I55" i="17"/>
  <c r="I105" i="17"/>
  <c r="I118" i="17"/>
  <c r="I67" i="17"/>
  <c r="I126" i="17"/>
  <c r="I102" i="17"/>
  <c r="I95" i="17"/>
  <c r="I124" i="17"/>
  <c r="I93" i="17"/>
  <c r="I18" i="17"/>
  <c r="I167" i="17"/>
  <c r="I16" i="17"/>
  <c r="I48" i="17"/>
  <c r="I71" i="17"/>
  <c r="I99" i="17"/>
  <c r="I145" i="17"/>
  <c r="I36" i="17"/>
  <c r="I35" i="17"/>
  <c r="I129" i="17"/>
  <c r="I138" i="17"/>
  <c r="I135" i="17"/>
  <c r="I13" i="17"/>
  <c r="I130" i="17"/>
  <c r="I81" i="17"/>
  <c r="I8" i="17"/>
  <c r="I139" i="17"/>
  <c r="I64" i="17"/>
  <c r="I14" i="17"/>
  <c r="I146" i="17"/>
  <c r="I162" i="17"/>
  <c r="I100" i="17"/>
  <c r="I39" i="17"/>
  <c r="I127" i="17"/>
  <c r="I60" i="17"/>
  <c r="I87" i="17"/>
  <c r="I119" i="17"/>
  <c r="I70" i="17"/>
  <c r="I61" i="17"/>
  <c r="I49" i="17"/>
  <c r="I149" i="17"/>
  <c r="I161" i="17"/>
  <c r="I122" i="17"/>
  <c r="I156" i="17"/>
  <c r="I158" i="17"/>
  <c r="I125" i="17"/>
  <c r="I82" i="17"/>
  <c r="I117" i="17"/>
  <c r="I9" i="17"/>
  <c r="I112" i="17"/>
  <c r="I150" i="17"/>
  <c r="I23" i="17"/>
  <c r="I30" i="17"/>
  <c r="I41" i="17"/>
  <c r="I15" i="17"/>
  <c r="I12" i="17"/>
  <c r="I22" i="17"/>
  <c r="I27" i="17"/>
  <c r="I91" i="17"/>
  <c r="I37" i="17"/>
  <c r="I80" i="17"/>
  <c r="I33" i="17"/>
  <c r="I86" i="17"/>
  <c r="I128" i="17"/>
  <c r="I151" i="17"/>
  <c r="I97" i="17"/>
  <c r="I154" i="17"/>
  <c r="I79" i="17"/>
  <c r="I31" i="17"/>
  <c r="I25" i="17"/>
  <c r="I148" i="17"/>
  <c r="I142" i="17"/>
  <c r="I160" i="17"/>
  <c r="I72" i="17"/>
  <c r="I108" i="17"/>
  <c r="I121" i="17"/>
  <c r="I106" i="17"/>
  <c r="I164" i="17"/>
  <c r="I134" i="17"/>
  <c r="I159" i="17"/>
  <c r="I143" i="17"/>
  <c r="I155" i="17"/>
  <c r="I90" i="17"/>
  <c r="I166" i="17"/>
  <c r="I57" i="17"/>
  <c r="I51" i="17"/>
  <c r="I65" i="17"/>
  <c r="I74" i="17"/>
  <c r="I58" i="17"/>
  <c r="I157" i="17"/>
  <c r="I88" i="17"/>
  <c r="I38" i="17"/>
  <c r="I123" i="17"/>
  <c r="I115" i="17"/>
  <c r="I40" i="17"/>
  <c r="I136" i="17"/>
  <c r="I140" i="17"/>
  <c r="I29" i="17"/>
  <c r="I62" i="17"/>
  <c r="I28" i="17"/>
  <c r="I85" i="17"/>
  <c r="I141" i="17"/>
  <c r="I147" i="17"/>
  <c r="I52" i="17"/>
  <c r="I63" i="17"/>
  <c r="I83" i="17"/>
  <c r="I113" i="17"/>
  <c r="I46" i="17"/>
  <c r="I47" i="17"/>
  <c r="I120" i="17"/>
  <c r="I66" i="17"/>
  <c r="I111" i="17"/>
  <c r="I152" i="17"/>
  <c r="I32" i="17"/>
  <c r="I78" i="17"/>
  <c r="I131" i="17"/>
  <c r="I153" i="17"/>
  <c r="I96" i="17"/>
  <c r="I24" i="17"/>
  <c r="I101" i="17"/>
  <c r="I53" i="17"/>
  <c r="I92" i="17"/>
  <c r="I169" i="17"/>
  <c r="I42" i="17"/>
  <c r="I43" i="17"/>
  <c r="I21" i="17"/>
  <c r="I76" i="17"/>
  <c r="I137" i="17"/>
  <c r="I104" i="17"/>
  <c r="I109" i="17"/>
  <c r="I114" i="17"/>
  <c r="I73" i="17"/>
  <c r="I54" i="17"/>
  <c r="I98" i="17"/>
  <c r="I45" i="17"/>
  <c r="I50" i="17"/>
  <c r="I26" i="17"/>
  <c r="I56" i="17"/>
  <c r="I19" i="17"/>
  <c r="I68" i="17"/>
  <c r="I11" i="17"/>
  <c r="I103" i="17"/>
  <c r="I34" i="17"/>
  <c r="I10" i="17"/>
  <c r="B28" i="16" l="1"/>
  <c r="D18" i="16"/>
  <c r="D17" i="16"/>
  <c r="D14" i="16"/>
  <c r="D13" i="16"/>
  <c r="D10" i="16"/>
  <c r="D9" i="16"/>
  <c r="B18" i="16"/>
  <c r="B17" i="16"/>
  <c r="B14" i="16"/>
  <c r="B13" i="16"/>
  <c r="B10" i="16"/>
  <c r="B9" i="16"/>
  <c r="D6" i="16"/>
  <c r="D5" i="16"/>
  <c r="B6" i="16"/>
  <c r="B5" i="16"/>
  <c r="C27" i="16" l="1"/>
  <c r="E27" i="16" s="1"/>
  <c r="C26" i="16"/>
  <c r="B24" i="16"/>
  <c r="B11" i="16"/>
  <c r="C9" i="16" s="1"/>
  <c r="B15" i="16"/>
  <c r="C14" i="16" s="1"/>
  <c r="E14" i="16" s="1"/>
  <c r="B19" i="16"/>
  <c r="C17" i="16" s="1"/>
  <c r="B7" i="16"/>
  <c r="C6" i="16" s="1"/>
  <c r="E6" i="16" s="1"/>
  <c r="C13" i="16" l="1"/>
  <c r="E13" i="16" s="1"/>
  <c r="E15" i="16" s="1"/>
  <c r="L81" i="11" s="1"/>
  <c r="C23" i="16"/>
  <c r="E23" i="16" s="1"/>
  <c r="C22" i="16"/>
  <c r="C28" i="16"/>
  <c r="E26" i="16"/>
  <c r="E28" i="16" s="1"/>
  <c r="L135" i="12" s="1"/>
  <c r="E17" i="16"/>
  <c r="C18" i="16"/>
  <c r="E18" i="16" s="1"/>
  <c r="E9" i="16"/>
  <c r="C10" i="16"/>
  <c r="E10" i="16" s="1"/>
  <c r="C5" i="16"/>
  <c r="C15" i="16" l="1"/>
  <c r="C24" i="16"/>
  <c r="E22" i="16"/>
  <c r="E24" i="16" s="1"/>
  <c r="L81" i="12" s="1"/>
  <c r="L127" i="18"/>
  <c r="L125" i="17"/>
  <c r="N150" i="18"/>
  <c r="N152" i="17"/>
  <c r="C19" i="16"/>
  <c r="E11" i="16"/>
  <c r="L51" i="11" s="1"/>
  <c r="E19" i="16"/>
  <c r="L135" i="11" s="1"/>
  <c r="C11" i="16"/>
  <c r="E5" i="16"/>
  <c r="E7" i="16" s="1"/>
  <c r="L16" i="11" s="1"/>
  <c r="C7" i="16"/>
  <c r="N127" i="18" l="1"/>
  <c r="R127" i="18" s="1"/>
  <c r="N125" i="17"/>
  <c r="R125" i="17" s="1"/>
  <c r="L141" i="18"/>
  <c r="L141" i="17"/>
  <c r="L90" i="18"/>
  <c r="L98" i="17"/>
  <c r="L150" i="18"/>
  <c r="R150" i="18" s="1"/>
  <c r="L152" i="17"/>
  <c r="R152" i="17" s="1"/>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K81" i="12"/>
  <c r="M81" i="12" s="1"/>
  <c r="E81" i="12"/>
  <c r="F81" i="12" s="1"/>
  <c r="E6"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8" i="12"/>
  <c r="D6" i="12"/>
  <c r="H6" i="12" s="1"/>
  <c r="P43"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8"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103" i="15"/>
  <c r="P104" i="15"/>
  <c r="P105" i="15"/>
  <c r="P106" i="15"/>
  <c r="P107" i="15"/>
  <c r="P108" i="15"/>
  <c r="P109" i="15"/>
  <c r="P110" i="15"/>
  <c r="P111" i="15"/>
  <c r="P112" i="15"/>
  <c r="P113" i="15"/>
  <c r="P114" i="15"/>
  <c r="P115" i="15"/>
  <c r="P116" i="15"/>
  <c r="P117" i="15"/>
  <c r="P118" i="15"/>
  <c r="P119" i="15"/>
  <c r="P120" i="15"/>
  <c r="P121" i="15"/>
  <c r="P122" i="15"/>
  <c r="P123" i="15"/>
  <c r="P124" i="15"/>
  <c r="P125" i="15"/>
  <c r="P126" i="15"/>
  <c r="P127" i="15"/>
  <c r="P128" i="15"/>
  <c r="P129" i="15"/>
  <c r="P130" i="15"/>
  <c r="P131" i="15"/>
  <c r="P132" i="15"/>
  <c r="P133" i="15"/>
  <c r="P134" i="15"/>
  <c r="P135" i="15"/>
  <c r="P136" i="15"/>
  <c r="P137" i="15"/>
  <c r="P138" i="15"/>
  <c r="P139" i="15"/>
  <c r="P140" i="15"/>
  <c r="P141" i="15"/>
  <c r="P142" i="15"/>
  <c r="P143" i="15"/>
  <c r="P144" i="15"/>
  <c r="P145" i="15"/>
  <c r="P146" i="15"/>
  <c r="P147" i="15"/>
  <c r="P148" i="15"/>
  <c r="P149" i="15"/>
  <c r="P150" i="15"/>
  <c r="P151" i="15"/>
  <c r="P152" i="15"/>
  <c r="P153" i="15"/>
  <c r="P154" i="15"/>
  <c r="P155" i="15"/>
  <c r="P156" i="15"/>
  <c r="P157" i="15"/>
  <c r="P158" i="15"/>
  <c r="P159" i="15"/>
  <c r="P160" i="15"/>
  <c r="P161" i="15"/>
  <c r="P162" i="15"/>
  <c r="P163" i="15"/>
  <c r="P164" i="15"/>
  <c r="P165" i="15"/>
  <c r="P166" i="15"/>
  <c r="P167" i="15"/>
  <c r="P168" i="15"/>
  <c r="P169" i="15"/>
  <c r="P170" i="15"/>
  <c r="P172" i="15"/>
  <c r="P172" i="4"/>
  <c r="O172"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8" i="15"/>
  <c r="O6" i="15"/>
  <c r="C6" i="12"/>
  <c r="M172" i="15"/>
  <c r="L172" i="15"/>
  <c r="K172" i="15"/>
  <c r="J172" i="15"/>
  <c r="I172" i="15"/>
  <c r="H172" i="15"/>
  <c r="G172" i="15"/>
  <c r="F172" i="15"/>
  <c r="E172" i="15"/>
  <c r="D172" i="15"/>
  <c r="C172" i="15"/>
  <c r="N170" i="15"/>
  <c r="N169" i="15"/>
  <c r="N168" i="15"/>
  <c r="N167" i="15"/>
  <c r="N166" i="15"/>
  <c r="N165" i="15"/>
  <c r="N164" i="15"/>
  <c r="N163" i="15"/>
  <c r="N162" i="15"/>
  <c r="N161" i="15"/>
  <c r="N160" i="15"/>
  <c r="N159" i="15"/>
  <c r="N158" i="15"/>
  <c r="N157" i="15"/>
  <c r="N156" i="15"/>
  <c r="N155" i="15"/>
  <c r="N154" i="15"/>
  <c r="N153" i="15"/>
  <c r="N152" i="15"/>
  <c r="N151" i="15"/>
  <c r="N150" i="15"/>
  <c r="N149" i="15"/>
  <c r="N148" i="15"/>
  <c r="N147" i="15"/>
  <c r="N146" i="15"/>
  <c r="N145" i="15"/>
  <c r="N144" i="15"/>
  <c r="N143" i="15"/>
  <c r="N142" i="15"/>
  <c r="N141" i="15"/>
  <c r="N140" i="15"/>
  <c r="N139" i="15"/>
  <c r="N138" i="15"/>
  <c r="N137" i="15"/>
  <c r="N136" i="15"/>
  <c r="N135" i="15"/>
  <c r="N134" i="15"/>
  <c r="N133" i="15"/>
  <c r="N132" i="15"/>
  <c r="N131" i="15"/>
  <c r="N130" i="15"/>
  <c r="N129" i="15"/>
  <c r="N128" i="15"/>
  <c r="N127" i="15"/>
  <c r="N126" i="15"/>
  <c r="N125" i="15"/>
  <c r="N124" i="15"/>
  <c r="N123" i="15"/>
  <c r="N122" i="15"/>
  <c r="N121" i="15"/>
  <c r="N120" i="15"/>
  <c r="N119" i="15"/>
  <c r="N118" i="15"/>
  <c r="N117" i="15"/>
  <c r="N116" i="15"/>
  <c r="N115" i="15"/>
  <c r="N114" i="15"/>
  <c r="N113" i="15"/>
  <c r="N112" i="15"/>
  <c r="N111" i="15"/>
  <c r="N110" i="15"/>
  <c r="N109" i="15"/>
  <c r="N108" i="15"/>
  <c r="N107" i="15"/>
  <c r="N106" i="15"/>
  <c r="N105" i="15"/>
  <c r="N104" i="15"/>
  <c r="N103" i="15"/>
  <c r="N102" i="15"/>
  <c r="N101" i="15"/>
  <c r="N100" i="15"/>
  <c r="N99" i="15"/>
  <c r="N98" i="15"/>
  <c r="N97" i="15"/>
  <c r="N96" i="15"/>
  <c r="N95" i="15"/>
  <c r="N94" i="15"/>
  <c r="N93" i="15"/>
  <c r="N92" i="15"/>
  <c r="N91" i="15"/>
  <c r="N90" i="15"/>
  <c r="N89" i="15"/>
  <c r="N88" i="15"/>
  <c r="N87" i="15"/>
  <c r="N86" i="15"/>
  <c r="N85" i="15"/>
  <c r="N84" i="15"/>
  <c r="N83" i="15"/>
  <c r="N82" i="15"/>
  <c r="N81" i="15"/>
  <c r="N80" i="15"/>
  <c r="N79" i="15"/>
  <c r="N78" i="15"/>
  <c r="N77" i="15"/>
  <c r="N76" i="15"/>
  <c r="N75" i="15"/>
  <c r="N74" i="15"/>
  <c r="N73" i="15"/>
  <c r="N72" i="15"/>
  <c r="N71" i="15"/>
  <c r="N70" i="15"/>
  <c r="N69" i="15"/>
  <c r="N68" i="15"/>
  <c r="N67" i="15"/>
  <c r="N66" i="15"/>
  <c r="N65" i="15"/>
  <c r="N64" i="15"/>
  <c r="N63" i="15"/>
  <c r="N62" i="15"/>
  <c r="N61" i="15"/>
  <c r="N60" i="15"/>
  <c r="N59" i="15"/>
  <c r="N58" i="15"/>
  <c r="N57" i="15"/>
  <c r="N56" i="15"/>
  <c r="N55" i="15"/>
  <c r="N54" i="15"/>
  <c r="N53" i="15"/>
  <c r="N52" i="15"/>
  <c r="N51" i="15"/>
  <c r="N50" i="15"/>
  <c r="N49" i="15"/>
  <c r="N48" i="15"/>
  <c r="N47" i="15"/>
  <c r="N46" i="15"/>
  <c r="N45" i="15"/>
  <c r="N44" i="15"/>
  <c r="N43" i="15"/>
  <c r="N42" i="15"/>
  <c r="N41" i="15"/>
  <c r="N40" i="15"/>
  <c r="N39" i="15"/>
  <c r="N38" i="15"/>
  <c r="N37" i="15"/>
  <c r="N36" i="15"/>
  <c r="N35" i="15"/>
  <c r="N34" i="15"/>
  <c r="N33" i="15"/>
  <c r="N32" i="15"/>
  <c r="N31" i="15"/>
  <c r="N30" i="15"/>
  <c r="N29" i="15"/>
  <c r="N28" i="15"/>
  <c r="N27" i="15"/>
  <c r="N26" i="15"/>
  <c r="N25" i="15"/>
  <c r="N24" i="15"/>
  <c r="N23" i="15"/>
  <c r="N22" i="15"/>
  <c r="N21" i="15"/>
  <c r="N20" i="15"/>
  <c r="N19" i="15"/>
  <c r="N18" i="15"/>
  <c r="N17" i="15"/>
  <c r="N16" i="15"/>
  <c r="N15" i="15"/>
  <c r="N14" i="15"/>
  <c r="N13" i="15"/>
  <c r="N12" i="15"/>
  <c r="N11" i="15"/>
  <c r="N10" i="15"/>
  <c r="N9" i="15"/>
  <c r="N172" i="15" s="1"/>
  <c r="N8" i="15"/>
  <c r="W6" i="15"/>
  <c r="S6" i="15"/>
  <c r="N6" i="15"/>
  <c r="V6" i="15" s="1"/>
  <c r="N5" i="15"/>
  <c r="M5" i="15"/>
  <c r="L5" i="15"/>
  <c r="K5" i="15"/>
  <c r="J5" i="15"/>
  <c r="I5" i="15"/>
  <c r="H5" i="15"/>
  <c r="G5" i="15"/>
  <c r="F5" i="15"/>
  <c r="E5" i="15"/>
  <c r="D5" i="15"/>
  <c r="O127" i="18" l="1"/>
  <c r="O125" i="17"/>
  <c r="C172" i="12"/>
  <c r="D172" i="12" s="1"/>
  <c r="I81" i="12"/>
  <c r="G81" i="12"/>
  <c r="H81" i="12"/>
  <c r="T6" i="15"/>
  <c r="Q6" i="15"/>
  <c r="Y6" i="15" s="1"/>
  <c r="U6" i="15"/>
  <c r="X6" i="15"/>
  <c r="R6" i="15"/>
  <c r="P9" i="4" l="1"/>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159" i="4"/>
  <c r="P160" i="4"/>
  <c r="P161" i="4"/>
  <c r="P162" i="4"/>
  <c r="P163" i="4"/>
  <c r="P164" i="4"/>
  <c r="P165" i="4"/>
  <c r="P166" i="4"/>
  <c r="P167" i="4"/>
  <c r="P168" i="4"/>
  <c r="P169" i="4"/>
  <c r="P170" i="4"/>
  <c r="P8" i="4"/>
  <c r="D166" i="11" l="1"/>
  <c r="D167" i="11"/>
  <c r="D168" i="11"/>
  <c r="D169" i="11"/>
  <c r="D170" i="11"/>
  <c r="C167" i="11"/>
  <c r="C168" i="11"/>
  <c r="C169" i="11"/>
  <c r="C170" i="11"/>
  <c r="D81" i="11"/>
  <c r="C81" i="11"/>
  <c r="D62" i="11"/>
  <c r="C62" i="11"/>
  <c r="C6" i="11"/>
  <c r="C16" i="11"/>
  <c r="E6" i="11" l="1"/>
  <c r="C9" i="11"/>
  <c r="C10" i="11"/>
  <c r="C11" i="11"/>
  <c r="C12" i="11"/>
  <c r="C13" i="11"/>
  <c r="C14" i="11"/>
  <c r="C15"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3" i="11"/>
  <c r="C64" i="11"/>
  <c r="C65" i="11"/>
  <c r="C66" i="11"/>
  <c r="C67" i="11"/>
  <c r="C68" i="11"/>
  <c r="C69" i="11"/>
  <c r="C70" i="11"/>
  <c r="C71" i="11"/>
  <c r="C72" i="11"/>
  <c r="C73" i="11"/>
  <c r="C74" i="11"/>
  <c r="C75" i="11"/>
  <c r="C76" i="11"/>
  <c r="C77" i="11"/>
  <c r="C78" i="11"/>
  <c r="C79" i="11"/>
  <c r="C80"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8" i="11"/>
  <c r="D6" i="11"/>
  <c r="H6" i="11" s="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3" i="11"/>
  <c r="D64" i="11"/>
  <c r="D65" i="11"/>
  <c r="D66" i="11"/>
  <c r="D67" i="11"/>
  <c r="D68" i="11"/>
  <c r="D69" i="11"/>
  <c r="D70" i="11"/>
  <c r="D71" i="11"/>
  <c r="D72" i="11"/>
  <c r="D73" i="11"/>
  <c r="D74" i="11"/>
  <c r="D75" i="11"/>
  <c r="D76" i="11"/>
  <c r="D77" i="11"/>
  <c r="D78" i="11"/>
  <c r="D79" i="11"/>
  <c r="D80"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8" i="11"/>
  <c r="D171" i="10"/>
  <c r="C171" i="10"/>
  <c r="D170" i="10"/>
  <c r="C170" i="10"/>
  <c r="D169" i="10"/>
  <c r="C169" i="10"/>
  <c r="D168" i="10"/>
  <c r="C168" i="10"/>
  <c r="D167" i="10"/>
  <c r="C167" i="10"/>
  <c r="D166" i="10"/>
  <c r="E166" i="10" s="1"/>
  <c r="C166" i="10"/>
  <c r="D165" i="10"/>
  <c r="C165" i="10"/>
  <c r="D164" i="10"/>
  <c r="E164" i="10" s="1"/>
  <c r="C164" i="10"/>
  <c r="D163" i="10"/>
  <c r="E163" i="10" s="1"/>
  <c r="C163" i="10"/>
  <c r="D162" i="10"/>
  <c r="E162" i="10" s="1"/>
  <c r="C162" i="10"/>
  <c r="D161" i="10"/>
  <c r="E161" i="10" s="1"/>
  <c r="C161" i="10"/>
  <c r="D160" i="10"/>
  <c r="C160" i="10"/>
  <c r="D159" i="10"/>
  <c r="C159" i="10"/>
  <c r="D158" i="10"/>
  <c r="H158" i="10" s="1"/>
  <c r="C158" i="10"/>
  <c r="D157" i="10"/>
  <c r="H157" i="10" s="1"/>
  <c r="C157" i="10"/>
  <c r="D156" i="10"/>
  <c r="C156" i="10"/>
  <c r="D155" i="10"/>
  <c r="C155" i="10"/>
  <c r="D154" i="10"/>
  <c r="E154" i="10" s="1"/>
  <c r="C154" i="10"/>
  <c r="D153" i="10"/>
  <c r="C153" i="10"/>
  <c r="D152" i="10"/>
  <c r="C152" i="10"/>
  <c r="D151" i="10"/>
  <c r="C151" i="10"/>
  <c r="D150" i="10"/>
  <c r="C150" i="10"/>
  <c r="D149" i="10"/>
  <c r="E149" i="10" s="1"/>
  <c r="C149" i="10"/>
  <c r="D148" i="10"/>
  <c r="E148" i="10" s="1"/>
  <c r="C148" i="10"/>
  <c r="D147" i="10"/>
  <c r="C147" i="10"/>
  <c r="D146" i="10"/>
  <c r="H146" i="10" s="1"/>
  <c r="C146" i="10"/>
  <c r="D145" i="10"/>
  <c r="E145" i="10" s="1"/>
  <c r="C145" i="10"/>
  <c r="D144" i="10"/>
  <c r="C144" i="10"/>
  <c r="D143" i="10"/>
  <c r="C143" i="10"/>
  <c r="D142" i="10"/>
  <c r="H142" i="10" s="1"/>
  <c r="C142" i="10"/>
  <c r="D141" i="10"/>
  <c r="H141" i="10" s="1"/>
  <c r="C141" i="10"/>
  <c r="D140" i="10"/>
  <c r="C140" i="10"/>
  <c r="D139" i="10"/>
  <c r="C139" i="10"/>
  <c r="D138" i="10"/>
  <c r="C138" i="10"/>
  <c r="D137" i="10"/>
  <c r="C137" i="10"/>
  <c r="D136" i="10"/>
  <c r="H136" i="10" s="1"/>
  <c r="C136" i="10"/>
  <c r="D135" i="10"/>
  <c r="C135" i="10"/>
  <c r="D134" i="10"/>
  <c r="C134" i="10"/>
  <c r="D133" i="10"/>
  <c r="H133" i="10" s="1"/>
  <c r="C133" i="10"/>
  <c r="D132" i="10"/>
  <c r="E132" i="10" s="1"/>
  <c r="C132" i="10"/>
  <c r="D131" i="10"/>
  <c r="C131" i="10"/>
  <c r="D130" i="10"/>
  <c r="E130" i="10" s="1"/>
  <c r="C130" i="10"/>
  <c r="D129" i="10"/>
  <c r="C129" i="10"/>
  <c r="D128" i="10"/>
  <c r="C128" i="10"/>
  <c r="D127" i="10"/>
  <c r="C127" i="10"/>
  <c r="D126" i="10"/>
  <c r="C126" i="10"/>
  <c r="D125" i="10"/>
  <c r="C125" i="10"/>
  <c r="D124" i="10"/>
  <c r="E124" i="10" s="1"/>
  <c r="C124" i="10"/>
  <c r="D123" i="10"/>
  <c r="C123" i="10"/>
  <c r="D122" i="10"/>
  <c r="E122" i="10" s="1"/>
  <c r="C122" i="10"/>
  <c r="D121" i="10"/>
  <c r="C121" i="10"/>
  <c r="D120" i="10"/>
  <c r="C120" i="10"/>
  <c r="D119" i="10"/>
  <c r="C119" i="10"/>
  <c r="D118" i="10"/>
  <c r="C118" i="10"/>
  <c r="D117" i="10"/>
  <c r="C117" i="10"/>
  <c r="D116" i="10"/>
  <c r="E116" i="10" s="1"/>
  <c r="C116" i="10"/>
  <c r="D115" i="10"/>
  <c r="C115" i="10"/>
  <c r="D114" i="10"/>
  <c r="C114" i="10"/>
  <c r="D113" i="10"/>
  <c r="C113" i="10"/>
  <c r="D112" i="10"/>
  <c r="C112" i="10"/>
  <c r="D111" i="10"/>
  <c r="C111" i="10"/>
  <c r="D110" i="10"/>
  <c r="C110" i="10"/>
  <c r="D109" i="10"/>
  <c r="C109" i="10"/>
  <c r="D108" i="10"/>
  <c r="E108" i="10" s="1"/>
  <c r="C108" i="10"/>
  <c r="D107" i="10"/>
  <c r="C107" i="10"/>
  <c r="D106" i="10"/>
  <c r="C106" i="10"/>
  <c r="D105" i="10"/>
  <c r="C105" i="10"/>
  <c r="D104" i="10"/>
  <c r="C104" i="10"/>
  <c r="D103" i="10"/>
  <c r="C103" i="10"/>
  <c r="D102" i="10"/>
  <c r="H102" i="10" s="1"/>
  <c r="C102" i="10"/>
  <c r="D101" i="10"/>
  <c r="C101" i="10"/>
  <c r="D100" i="10"/>
  <c r="E100" i="10" s="1"/>
  <c r="C100" i="10"/>
  <c r="D99" i="10"/>
  <c r="C99" i="10"/>
  <c r="D98" i="10"/>
  <c r="H98" i="10" s="1"/>
  <c r="C98" i="10"/>
  <c r="D97" i="10"/>
  <c r="C97" i="10"/>
  <c r="D96" i="10"/>
  <c r="H96" i="10" s="1"/>
  <c r="C96" i="10"/>
  <c r="D95" i="10"/>
  <c r="C95" i="10"/>
  <c r="D94" i="10"/>
  <c r="C94" i="10"/>
  <c r="D93" i="10"/>
  <c r="E93" i="10" s="1"/>
  <c r="C93" i="10"/>
  <c r="D92" i="10"/>
  <c r="E92" i="10" s="1"/>
  <c r="C92" i="10"/>
  <c r="D91" i="10"/>
  <c r="E91" i="10" s="1"/>
  <c r="C91" i="10"/>
  <c r="D90" i="10"/>
  <c r="H90" i="10" s="1"/>
  <c r="C90" i="10"/>
  <c r="D89" i="10"/>
  <c r="C89" i="10"/>
  <c r="D88" i="10"/>
  <c r="E88" i="10" s="1"/>
  <c r="C88" i="10"/>
  <c r="D87" i="10"/>
  <c r="E87" i="10" s="1"/>
  <c r="C87" i="10"/>
  <c r="D86" i="10"/>
  <c r="H86" i="10" s="1"/>
  <c r="C86" i="10"/>
  <c r="D85" i="10"/>
  <c r="E85" i="10" s="1"/>
  <c r="C85" i="10"/>
  <c r="D84" i="10"/>
  <c r="C84" i="10"/>
  <c r="D83" i="10"/>
  <c r="C83" i="10"/>
  <c r="D82" i="10"/>
  <c r="E82" i="10" s="1"/>
  <c r="C82" i="10"/>
  <c r="D81" i="10"/>
  <c r="E81" i="10" s="1"/>
  <c r="C81" i="10"/>
  <c r="D80" i="10"/>
  <c r="E80" i="10" s="1"/>
  <c r="C80" i="10"/>
  <c r="D79" i="10"/>
  <c r="C79" i="10"/>
  <c r="D78" i="10"/>
  <c r="E78" i="10" s="1"/>
  <c r="C78" i="10"/>
  <c r="D77" i="10"/>
  <c r="C77" i="10"/>
  <c r="D76" i="10"/>
  <c r="E76" i="10" s="1"/>
  <c r="C76" i="10"/>
  <c r="D75" i="10"/>
  <c r="E75" i="10" s="1"/>
  <c r="C75" i="10"/>
  <c r="D74" i="10"/>
  <c r="E74" i="10" s="1"/>
  <c r="C74" i="10"/>
  <c r="D73" i="10"/>
  <c r="C73" i="10"/>
  <c r="D72" i="10"/>
  <c r="E72" i="10" s="1"/>
  <c r="C72" i="10"/>
  <c r="D71" i="10"/>
  <c r="E71" i="10" s="1"/>
  <c r="C71" i="10"/>
  <c r="D70" i="10"/>
  <c r="E70" i="10" s="1"/>
  <c r="C70" i="10"/>
  <c r="D69" i="10"/>
  <c r="C69" i="10"/>
  <c r="D68" i="10"/>
  <c r="C68" i="10"/>
  <c r="D67" i="10"/>
  <c r="C67" i="10"/>
  <c r="D66" i="10"/>
  <c r="H66" i="10" s="1"/>
  <c r="C66" i="10"/>
  <c r="D65" i="10"/>
  <c r="C65" i="10"/>
  <c r="D64" i="10"/>
  <c r="E64" i="10" s="1"/>
  <c r="C64" i="10"/>
  <c r="D63" i="10"/>
  <c r="H63" i="10" s="1"/>
  <c r="C63" i="10"/>
  <c r="D62" i="10"/>
  <c r="C62" i="10"/>
  <c r="D61" i="10"/>
  <c r="C61" i="10"/>
  <c r="D60" i="10"/>
  <c r="E60" i="10" s="1"/>
  <c r="C60" i="10"/>
  <c r="D59" i="10"/>
  <c r="C59" i="10"/>
  <c r="D58" i="10"/>
  <c r="E58" i="10" s="1"/>
  <c r="C58" i="10"/>
  <c r="D57" i="10"/>
  <c r="E57" i="10" s="1"/>
  <c r="C57" i="10"/>
  <c r="D56" i="10"/>
  <c r="E56" i="10" s="1"/>
  <c r="C56" i="10"/>
  <c r="D55" i="10"/>
  <c r="C55" i="10"/>
  <c r="D54" i="10"/>
  <c r="E54" i="10" s="1"/>
  <c r="C54" i="10"/>
  <c r="D53" i="10"/>
  <c r="E53" i="10" s="1"/>
  <c r="C53" i="10"/>
  <c r="D52" i="10"/>
  <c r="E52" i="10" s="1"/>
  <c r="C52" i="10"/>
  <c r="D51" i="10"/>
  <c r="E51" i="10" s="1"/>
  <c r="C51" i="10"/>
  <c r="D50" i="10"/>
  <c r="H50" i="10" s="1"/>
  <c r="C50" i="10"/>
  <c r="D49" i="10"/>
  <c r="C49" i="10"/>
  <c r="D48" i="10"/>
  <c r="E48" i="10" s="1"/>
  <c r="C48" i="10"/>
  <c r="D47" i="10"/>
  <c r="E47" i="10" s="1"/>
  <c r="C47" i="10"/>
  <c r="D46" i="10"/>
  <c r="E46" i="10" s="1"/>
  <c r="C46" i="10"/>
  <c r="D45" i="10"/>
  <c r="C45" i="10"/>
  <c r="D44" i="10"/>
  <c r="C44" i="10"/>
  <c r="D43" i="10"/>
  <c r="C43" i="10"/>
  <c r="D42" i="10"/>
  <c r="C42" i="10"/>
  <c r="D41" i="10"/>
  <c r="E41" i="10" s="1"/>
  <c r="C41" i="10"/>
  <c r="D40" i="10"/>
  <c r="E40" i="10" s="1"/>
  <c r="C40" i="10"/>
  <c r="D39" i="10"/>
  <c r="E39" i="10" s="1"/>
  <c r="C39" i="10"/>
  <c r="D38" i="10"/>
  <c r="C38" i="10"/>
  <c r="D37" i="10"/>
  <c r="C37" i="10"/>
  <c r="D36" i="10"/>
  <c r="C36" i="10"/>
  <c r="D35" i="10"/>
  <c r="C35" i="10"/>
  <c r="D34" i="10"/>
  <c r="C34" i="10"/>
  <c r="D33" i="10"/>
  <c r="E33" i="10" s="1"/>
  <c r="C33" i="10"/>
  <c r="D32" i="10"/>
  <c r="C32" i="10"/>
  <c r="D31" i="10"/>
  <c r="E31" i="10" s="1"/>
  <c r="C31" i="10"/>
  <c r="D30" i="10"/>
  <c r="H30" i="10" s="1"/>
  <c r="C30" i="10"/>
  <c r="D29" i="10"/>
  <c r="C29" i="10"/>
  <c r="D28" i="10"/>
  <c r="C28" i="10"/>
  <c r="D27" i="10"/>
  <c r="C27" i="10"/>
  <c r="D26" i="10"/>
  <c r="C26" i="10"/>
  <c r="D25" i="10"/>
  <c r="E25" i="10" s="1"/>
  <c r="C25" i="10"/>
  <c r="D24" i="10"/>
  <c r="C24" i="10"/>
  <c r="D23" i="10"/>
  <c r="E23" i="10" s="1"/>
  <c r="C23" i="10"/>
  <c r="D22" i="10"/>
  <c r="C22" i="10"/>
  <c r="D21" i="10"/>
  <c r="C21" i="10"/>
  <c r="D20" i="10"/>
  <c r="E20" i="10" s="1"/>
  <c r="C20" i="10"/>
  <c r="D19" i="10"/>
  <c r="C19" i="10"/>
  <c r="D18" i="10"/>
  <c r="C18" i="10"/>
  <c r="D17" i="10"/>
  <c r="E17" i="10" s="1"/>
  <c r="C17" i="10"/>
  <c r="D16" i="10"/>
  <c r="C16" i="10"/>
  <c r="D15" i="10"/>
  <c r="E15" i="10" s="1"/>
  <c r="C15" i="10"/>
  <c r="D14" i="10"/>
  <c r="H14" i="10" s="1"/>
  <c r="C14" i="10"/>
  <c r="D13" i="10"/>
  <c r="C13" i="10"/>
  <c r="D12" i="10"/>
  <c r="H12" i="10" s="1"/>
  <c r="C12" i="10"/>
  <c r="D11" i="10"/>
  <c r="C11" i="10"/>
  <c r="D10" i="10"/>
  <c r="C10" i="10"/>
  <c r="D9" i="10"/>
  <c r="E9" i="10" s="1"/>
  <c r="C9" i="10"/>
  <c r="D8" i="10"/>
  <c r="C8" i="10"/>
  <c r="I7" i="10"/>
  <c r="I6" i="10"/>
  <c r="D6" i="10"/>
  <c r="C6" i="10"/>
  <c r="D5" i="10"/>
  <c r="C5" i="10"/>
  <c r="C4" i="10"/>
  <c r="D3" i="10"/>
  <c r="C3" i="10"/>
  <c r="J1" i="10"/>
  <c r="K1" i="10" s="1"/>
  <c r="L1" i="10" s="1"/>
  <c r="E30" i="10" l="1"/>
  <c r="H82" i="10"/>
  <c r="H75" i="10"/>
  <c r="H161" i="10"/>
  <c r="H46" i="10"/>
  <c r="H118" i="10"/>
  <c r="E141" i="10"/>
  <c r="H45" i="10"/>
  <c r="H91" i="10"/>
  <c r="H36" i="10"/>
  <c r="H38" i="10"/>
  <c r="H52" i="10"/>
  <c r="H70" i="10"/>
  <c r="H126" i="10"/>
  <c r="H65" i="10"/>
  <c r="H69" i="10"/>
  <c r="H34" i="10"/>
  <c r="H13" i="10"/>
  <c r="H21" i="10"/>
  <c r="H51" i="10"/>
  <c r="H64" i="10"/>
  <c r="H10" i="10"/>
  <c r="H18" i="10"/>
  <c r="E69" i="10"/>
  <c r="H138" i="10"/>
  <c r="H171" i="10"/>
  <c r="H22" i="10"/>
  <c r="H42" i="10"/>
  <c r="H44" i="10"/>
  <c r="H53" i="10"/>
  <c r="H55" i="10"/>
  <c r="H57" i="10"/>
  <c r="E63" i="10"/>
  <c r="H85" i="10"/>
  <c r="H88" i="10"/>
  <c r="H110" i="10"/>
  <c r="H144" i="10"/>
  <c r="E38" i="10"/>
  <c r="H56" i="10"/>
  <c r="H72" i="10"/>
  <c r="H92" i="10"/>
  <c r="E158" i="10"/>
  <c r="E14" i="10"/>
  <c r="E22" i="10"/>
  <c r="H29" i="10"/>
  <c r="H37" i="10"/>
  <c r="H81" i="10"/>
  <c r="H87" i="10"/>
  <c r="E102" i="10"/>
  <c r="E118" i="10"/>
  <c r="E138" i="10"/>
  <c r="E142" i="10"/>
  <c r="H154" i="10"/>
  <c r="E157" i="10"/>
  <c r="H58" i="10"/>
  <c r="H20" i="10"/>
  <c r="H26" i="10"/>
  <c r="H28" i="10"/>
  <c r="E36" i="10"/>
  <c r="H71" i="10"/>
  <c r="E110" i="10"/>
  <c r="E126" i="10"/>
  <c r="E144" i="10"/>
  <c r="E171" i="10"/>
  <c r="E62" i="10"/>
  <c r="H62" i="10"/>
  <c r="H112" i="10"/>
  <c r="E112" i="10"/>
  <c r="H128" i="10"/>
  <c r="E128" i="10"/>
  <c r="H153" i="10"/>
  <c r="E153" i="10"/>
  <c r="H19" i="10"/>
  <c r="E19" i="10"/>
  <c r="E29" i="10"/>
  <c r="H35" i="10"/>
  <c r="E35" i="10"/>
  <c r="H79" i="10"/>
  <c r="E79" i="10"/>
  <c r="H170" i="10"/>
  <c r="E170" i="10"/>
  <c r="E28" i="10"/>
  <c r="H11" i="10"/>
  <c r="E11" i="10"/>
  <c r="E21" i="10"/>
  <c r="H27" i="10"/>
  <c r="E27" i="10"/>
  <c r="E37" i="10"/>
  <c r="H43" i="10"/>
  <c r="E43" i="10"/>
  <c r="H137" i="10"/>
  <c r="E137" i="10"/>
  <c r="H156" i="10"/>
  <c r="E156" i="10"/>
  <c r="H167" i="10"/>
  <c r="E169" i="10"/>
  <c r="H169" i="10"/>
  <c r="H49" i="10"/>
  <c r="E49" i="10"/>
  <c r="E67" i="10"/>
  <c r="H67" i="10"/>
  <c r="E73" i="10"/>
  <c r="H73" i="10"/>
  <c r="E84" i="10"/>
  <c r="H84" i="10"/>
  <c r="H160" i="10"/>
  <c r="E160" i="10"/>
  <c r="E13" i="10"/>
  <c r="E45" i="10"/>
  <c r="H77" i="10"/>
  <c r="H134" i="10"/>
  <c r="E134" i="10"/>
  <c r="E12" i="10"/>
  <c r="E44" i="10"/>
  <c r="H59" i="10"/>
  <c r="E61" i="10"/>
  <c r="H61" i="10"/>
  <c r="E68" i="10"/>
  <c r="H68" i="10"/>
  <c r="H83" i="10"/>
  <c r="E83" i="10"/>
  <c r="H89" i="10"/>
  <c r="E89" i="10"/>
  <c r="H104" i="10"/>
  <c r="E104" i="10"/>
  <c r="H120" i="10"/>
  <c r="E120" i="10"/>
  <c r="H140" i="10"/>
  <c r="E140" i="10"/>
  <c r="H150" i="10"/>
  <c r="E150" i="10"/>
  <c r="H159" i="10"/>
  <c r="E159" i="10"/>
  <c r="H94" i="10"/>
  <c r="H106" i="10"/>
  <c r="H114" i="10"/>
  <c r="H152" i="10"/>
  <c r="H168" i="10"/>
  <c r="H8" i="10"/>
  <c r="E16" i="10"/>
  <c r="H24" i="10"/>
  <c r="H32" i="10"/>
  <c r="E55" i="10"/>
  <c r="E59" i="10"/>
  <c r="H60" i="10"/>
  <c r="E65" i="10"/>
  <c r="E77" i="10"/>
  <c r="H78" i="10"/>
  <c r="H93" i="10"/>
  <c r="E96" i="10"/>
  <c r="H100" i="10"/>
  <c r="E106" i="10"/>
  <c r="H108" i="10"/>
  <c r="E114" i="10"/>
  <c r="H116" i="10"/>
  <c r="H124" i="10"/>
  <c r="H132" i="10"/>
  <c r="E133" i="10"/>
  <c r="E136" i="10"/>
  <c r="H145" i="10"/>
  <c r="E146" i="10"/>
  <c r="H148" i="10"/>
  <c r="E152" i="10"/>
  <c r="H163" i="10"/>
  <c r="H166" i="10"/>
  <c r="E167" i="10"/>
  <c r="E168" i="10"/>
  <c r="H122" i="10"/>
  <c r="H130" i="10"/>
  <c r="H149" i="10"/>
  <c r="H54" i="10"/>
  <c r="H74" i="10"/>
  <c r="H76" i="10"/>
  <c r="H80" i="10"/>
  <c r="C172" i="11"/>
  <c r="D172" i="11" s="1"/>
  <c r="E95" i="10"/>
  <c r="H95" i="10"/>
  <c r="E111" i="10"/>
  <c r="H111" i="10"/>
  <c r="E117" i="10"/>
  <c r="H117" i="10"/>
  <c r="E125" i="10"/>
  <c r="H125" i="10"/>
  <c r="E8" i="10"/>
  <c r="H23" i="10"/>
  <c r="E24" i="10"/>
  <c r="H31" i="10"/>
  <c r="E32" i="10"/>
  <c r="H47" i="10"/>
  <c r="E98" i="10"/>
  <c r="E107" i="10"/>
  <c r="H107" i="10"/>
  <c r="E119" i="10"/>
  <c r="H119" i="10"/>
  <c r="E127" i="10"/>
  <c r="H127" i="10"/>
  <c r="H9" i="10"/>
  <c r="E10" i="10"/>
  <c r="H16" i="10"/>
  <c r="H17" i="10"/>
  <c r="E18" i="10"/>
  <c r="H25" i="10"/>
  <c r="E26" i="10"/>
  <c r="H33" i="10"/>
  <c r="E34" i="10"/>
  <c r="H40" i="10"/>
  <c r="H41" i="10"/>
  <c r="E42" i="10"/>
  <c r="H48" i="10"/>
  <c r="E94" i="10"/>
  <c r="E103" i="10"/>
  <c r="H103" i="10"/>
  <c r="E113" i="10"/>
  <c r="H113" i="10"/>
  <c r="E121" i="10"/>
  <c r="H121" i="10"/>
  <c r="E129" i="10"/>
  <c r="H129" i="10"/>
  <c r="H15" i="10"/>
  <c r="H39" i="10"/>
  <c r="E99" i="10"/>
  <c r="H99" i="10"/>
  <c r="E115" i="10"/>
  <c r="H115" i="10"/>
  <c r="E123" i="10"/>
  <c r="H123" i="10"/>
  <c r="H131" i="10"/>
  <c r="E131" i="10"/>
  <c r="H147" i="10"/>
  <c r="E147" i="10"/>
  <c r="H143" i="10"/>
  <c r="E143" i="10"/>
  <c r="E50" i="10"/>
  <c r="E66" i="10"/>
  <c r="E86" i="10"/>
  <c r="E90" i="10"/>
  <c r="H139" i="10"/>
  <c r="E139" i="10"/>
  <c r="H155" i="10"/>
  <c r="E155" i="10"/>
  <c r="H165" i="10"/>
  <c r="E165" i="10"/>
  <c r="C173" i="10"/>
  <c r="E97" i="10"/>
  <c r="H97" i="10"/>
  <c r="E101" i="10"/>
  <c r="H101" i="10"/>
  <c r="E105" i="10"/>
  <c r="H105" i="10"/>
  <c r="E109" i="10"/>
  <c r="H109" i="10"/>
  <c r="H135" i="10"/>
  <c r="E135" i="10"/>
  <c r="H151" i="10"/>
  <c r="E151" i="10"/>
  <c r="H162" i="10"/>
  <c r="H164" i="10"/>
  <c r="E173" i="10" l="1"/>
  <c r="F98" i="10" s="1"/>
  <c r="H173" i="10"/>
  <c r="I139" i="10" s="1"/>
  <c r="J139" i="10" s="1"/>
  <c r="F115" i="10" l="1"/>
  <c r="G115" i="10" s="1"/>
  <c r="F123" i="10"/>
  <c r="G123" i="10" s="1"/>
  <c r="F90" i="10"/>
  <c r="G90" i="10" s="1"/>
  <c r="F119" i="10"/>
  <c r="G119" i="10" s="1"/>
  <c r="F151" i="10"/>
  <c r="G151" i="10" s="1"/>
  <c r="F127" i="10"/>
  <c r="G127" i="10" s="1"/>
  <c r="F50" i="10"/>
  <c r="G50" i="10" s="1"/>
  <c r="F147" i="10"/>
  <c r="G147" i="10" s="1"/>
  <c r="F103" i="10"/>
  <c r="G103" i="10" s="1"/>
  <c r="F139" i="10"/>
  <c r="K139" i="10" s="1"/>
  <c r="L139" i="10" s="1"/>
  <c r="F66" i="10"/>
  <c r="G66" i="10" s="1"/>
  <c r="F111" i="10"/>
  <c r="G111" i="10" s="1"/>
  <c r="F113" i="10"/>
  <c r="G113" i="10" s="1"/>
  <c r="F135" i="10"/>
  <c r="G135" i="10" s="1"/>
  <c r="F143" i="10"/>
  <c r="G143" i="10" s="1"/>
  <c r="F8" i="10"/>
  <c r="G8" i="10" s="1"/>
  <c r="I101" i="10"/>
  <c r="J101" i="10" s="1"/>
  <c r="I40" i="10"/>
  <c r="J40" i="10" s="1"/>
  <c r="I17" i="10"/>
  <c r="J17" i="10" s="1"/>
  <c r="I121" i="10"/>
  <c r="J121" i="10" s="1"/>
  <c r="I9" i="10"/>
  <c r="J9" i="10" s="1"/>
  <c r="I117" i="10"/>
  <c r="J117" i="10" s="1"/>
  <c r="I135" i="10"/>
  <c r="J135" i="10" s="1"/>
  <c r="I95" i="10"/>
  <c r="J95" i="10" s="1"/>
  <c r="I155" i="10"/>
  <c r="J155" i="10" s="1"/>
  <c r="I33" i="10"/>
  <c r="J33" i="10" s="1"/>
  <c r="I115" i="10"/>
  <c r="J115" i="10" s="1"/>
  <c r="F99" i="10"/>
  <c r="G99" i="10" s="1"/>
  <c r="I23" i="10"/>
  <c r="J23" i="10" s="1"/>
  <c r="F24" i="10"/>
  <c r="I16" i="10"/>
  <c r="J16" i="10" s="1"/>
  <c r="F121" i="10"/>
  <c r="G121" i="10" s="1"/>
  <c r="I131" i="10"/>
  <c r="J131" i="10" s="1"/>
  <c r="F165" i="10"/>
  <c r="G165" i="10" s="1"/>
  <c r="I164" i="10"/>
  <c r="J164" i="10" s="1"/>
  <c r="F107" i="10"/>
  <c r="F101" i="10"/>
  <c r="K101" i="10" s="1"/>
  <c r="L101" i="10" s="1"/>
  <c r="F42" i="10"/>
  <c r="G42" i="10" s="1"/>
  <c r="I123" i="10"/>
  <c r="J123" i="10" s="1"/>
  <c r="F155" i="10"/>
  <c r="G155" i="10" s="1"/>
  <c r="F117" i="10"/>
  <c r="G117" i="10" s="1"/>
  <c r="F32" i="10"/>
  <c r="G32" i="10" s="1"/>
  <c r="F105" i="10"/>
  <c r="G105" i="10" s="1"/>
  <c r="F94" i="10"/>
  <c r="G94" i="10" s="1"/>
  <c r="I107" i="10"/>
  <c r="J107" i="10" s="1"/>
  <c r="F26" i="10"/>
  <c r="G26" i="10" s="1"/>
  <c r="F129" i="10"/>
  <c r="G129" i="10" s="1"/>
  <c r="F86" i="10"/>
  <c r="G86" i="10" s="1"/>
  <c r="F97" i="10"/>
  <c r="G97" i="10" s="1"/>
  <c r="F18" i="10"/>
  <c r="G18" i="10" s="1"/>
  <c r="F10" i="10"/>
  <c r="G10" i="10" s="1"/>
  <c r="I31" i="10"/>
  <c r="J31" i="10" s="1"/>
  <c r="I113" i="10"/>
  <c r="J113" i="10" s="1"/>
  <c r="F131" i="10"/>
  <c r="G131" i="10" s="1"/>
  <c r="F109" i="10"/>
  <c r="G109" i="10" s="1"/>
  <c r="F125" i="10"/>
  <c r="G125" i="10" s="1"/>
  <c r="I109" i="10"/>
  <c r="J109" i="10" s="1"/>
  <c r="G24" i="10"/>
  <c r="G98" i="10"/>
  <c r="I100" i="10"/>
  <c r="J100" i="10" s="1"/>
  <c r="I56" i="10"/>
  <c r="J56" i="10" s="1"/>
  <c r="I14" i="10"/>
  <c r="J14" i="10" s="1"/>
  <c r="I46" i="10"/>
  <c r="J46" i="10" s="1"/>
  <c r="I20" i="10"/>
  <c r="J20" i="10" s="1"/>
  <c r="I36" i="10"/>
  <c r="J36" i="10" s="1"/>
  <c r="I58" i="10"/>
  <c r="J58" i="10" s="1"/>
  <c r="I18" i="10"/>
  <c r="J18" i="10" s="1"/>
  <c r="I74" i="10"/>
  <c r="J74" i="10" s="1"/>
  <c r="I59" i="10"/>
  <c r="J59" i="10" s="1"/>
  <c r="I83" i="10"/>
  <c r="J83" i="10" s="1"/>
  <c r="I49" i="10"/>
  <c r="J49" i="10" s="1"/>
  <c r="I65" i="10"/>
  <c r="J65" i="10" s="1"/>
  <c r="I81" i="10"/>
  <c r="J81" i="10" s="1"/>
  <c r="I94" i="10"/>
  <c r="J94" i="10" s="1"/>
  <c r="I55" i="10"/>
  <c r="J55" i="10" s="1"/>
  <c r="I79" i="10"/>
  <c r="J79" i="10" s="1"/>
  <c r="I98" i="10"/>
  <c r="J98" i="10" s="1"/>
  <c r="I145" i="10"/>
  <c r="J145" i="10" s="1"/>
  <c r="I133" i="10"/>
  <c r="J133" i="10" s="1"/>
  <c r="I132" i="10"/>
  <c r="J132" i="10" s="1"/>
  <c r="I77" i="10"/>
  <c r="J77" i="10" s="1"/>
  <c r="I102" i="10"/>
  <c r="J102" i="10" s="1"/>
  <c r="I141" i="10"/>
  <c r="J141" i="10" s="1"/>
  <c r="I152" i="10"/>
  <c r="J152" i="10" s="1"/>
  <c r="I161" i="10"/>
  <c r="J161" i="10" s="1"/>
  <c r="I73" i="10"/>
  <c r="J73" i="10" s="1"/>
  <c r="I67" i="10"/>
  <c r="J67" i="10" s="1"/>
  <c r="I149" i="10"/>
  <c r="J149" i="10" s="1"/>
  <c r="I166" i="10"/>
  <c r="J166" i="10" s="1"/>
  <c r="I88" i="10"/>
  <c r="J88" i="10" s="1"/>
  <c r="I60" i="10"/>
  <c r="J60" i="10" s="1"/>
  <c r="I76" i="10"/>
  <c r="J76" i="10" s="1"/>
  <c r="I118" i="10"/>
  <c r="J118" i="10" s="1"/>
  <c r="I75" i="10"/>
  <c r="J75" i="10" s="1"/>
  <c r="I144" i="10"/>
  <c r="J144" i="10" s="1"/>
  <c r="I11" i="10"/>
  <c r="J11" i="10" s="1"/>
  <c r="I43" i="10"/>
  <c r="J43" i="10" s="1"/>
  <c r="I136" i="10"/>
  <c r="J136" i="10" s="1"/>
  <c r="I22" i="10"/>
  <c r="J22" i="10" s="1"/>
  <c r="I72" i="10"/>
  <c r="J72" i="10" s="1"/>
  <c r="I8" i="10"/>
  <c r="I24" i="10"/>
  <c r="J24" i="10" s="1"/>
  <c r="I64" i="10"/>
  <c r="J64" i="10" s="1"/>
  <c r="I26" i="10"/>
  <c r="J26" i="10" s="1"/>
  <c r="I80" i="10"/>
  <c r="J80" i="10" s="1"/>
  <c r="I37" i="10"/>
  <c r="J37" i="10" s="1"/>
  <c r="I62" i="10"/>
  <c r="J62" i="10" s="1"/>
  <c r="I86" i="10"/>
  <c r="J86" i="10" s="1"/>
  <c r="I114" i="10"/>
  <c r="J114" i="10" s="1"/>
  <c r="I122" i="10"/>
  <c r="J122" i="10" s="1"/>
  <c r="I130" i="10"/>
  <c r="J130" i="10" s="1"/>
  <c r="I52" i="10"/>
  <c r="J52" i="10" s="1"/>
  <c r="I68" i="10"/>
  <c r="J68" i="10" s="1"/>
  <c r="I84" i="10"/>
  <c r="J84" i="10" s="1"/>
  <c r="I96" i="10"/>
  <c r="J96" i="10" s="1"/>
  <c r="I110" i="10"/>
  <c r="J110" i="10" s="1"/>
  <c r="I169" i="10"/>
  <c r="J169" i="10" s="1"/>
  <c r="I63" i="10"/>
  <c r="J63" i="10" s="1"/>
  <c r="I87" i="10"/>
  <c r="J87" i="10" s="1"/>
  <c r="I21" i="10"/>
  <c r="J21" i="10" s="1"/>
  <c r="I51" i="10"/>
  <c r="J51" i="10" s="1"/>
  <c r="I159" i="10"/>
  <c r="J159" i="10" s="1"/>
  <c r="I140" i="10"/>
  <c r="J140" i="10" s="1"/>
  <c r="I153" i="10"/>
  <c r="J153" i="10" s="1"/>
  <c r="I19" i="10"/>
  <c r="J19" i="10" s="1"/>
  <c r="I35" i="10"/>
  <c r="J35" i="10" s="1"/>
  <c r="I53" i="10"/>
  <c r="J53" i="10" s="1"/>
  <c r="I85" i="10"/>
  <c r="J85" i="10" s="1"/>
  <c r="I104" i="10"/>
  <c r="J104" i="10" s="1"/>
  <c r="I157" i="10"/>
  <c r="J157" i="10" s="1"/>
  <c r="I160" i="10"/>
  <c r="J160" i="10" s="1"/>
  <c r="I142" i="10"/>
  <c r="J142" i="10" s="1"/>
  <c r="I171" i="10"/>
  <c r="J171" i="10" s="1"/>
  <c r="I138" i="10"/>
  <c r="J138" i="10" s="1"/>
  <c r="I168" i="10"/>
  <c r="J168" i="10" s="1"/>
  <c r="I30" i="10"/>
  <c r="J30" i="10" s="1"/>
  <c r="I82" i="10"/>
  <c r="J82" i="10" s="1"/>
  <c r="I12" i="10"/>
  <c r="J12" i="10" s="1"/>
  <c r="I28" i="10"/>
  <c r="J28" i="10" s="1"/>
  <c r="I44" i="10"/>
  <c r="J44" i="10" s="1"/>
  <c r="I108" i="10"/>
  <c r="J108" i="10" s="1"/>
  <c r="I34" i="10"/>
  <c r="J34" i="10" s="1"/>
  <c r="I13" i="10"/>
  <c r="J13" i="10" s="1"/>
  <c r="I45" i="10"/>
  <c r="J45" i="10" s="1"/>
  <c r="I70" i="10"/>
  <c r="J70" i="10" s="1"/>
  <c r="I91" i="10"/>
  <c r="J91" i="10" s="1"/>
  <c r="I57" i="10"/>
  <c r="J57" i="10" s="1"/>
  <c r="I89" i="10"/>
  <c r="J89" i="10" s="1"/>
  <c r="I66" i="10"/>
  <c r="J66" i="10" s="1"/>
  <c r="I90" i="10"/>
  <c r="J90" i="10" s="1"/>
  <c r="I106" i="10"/>
  <c r="J106" i="10" s="1"/>
  <c r="I29" i="10"/>
  <c r="J29" i="10" s="1"/>
  <c r="I167" i="10"/>
  <c r="J167" i="10" s="1"/>
  <c r="I148" i="10"/>
  <c r="J148" i="10" s="1"/>
  <c r="I61" i="10"/>
  <c r="J61" i="10" s="1"/>
  <c r="I134" i="10"/>
  <c r="J134" i="10" s="1"/>
  <c r="I146" i="10"/>
  <c r="J146" i="10" s="1"/>
  <c r="I93" i="10"/>
  <c r="J93" i="10" s="1"/>
  <c r="I158" i="10"/>
  <c r="J158" i="10" s="1"/>
  <c r="I154" i="10"/>
  <c r="J154" i="10" s="1"/>
  <c r="I163" i="10"/>
  <c r="J163" i="10" s="1"/>
  <c r="I38" i="10"/>
  <c r="J38" i="10" s="1"/>
  <c r="I32" i="10"/>
  <c r="J32" i="10" s="1"/>
  <c r="I10" i="10"/>
  <c r="J10" i="10" s="1"/>
  <c r="I42" i="10"/>
  <c r="J42" i="10" s="1"/>
  <c r="I54" i="10"/>
  <c r="J54" i="10" s="1"/>
  <c r="I78" i="10"/>
  <c r="J78" i="10" s="1"/>
  <c r="I92" i="10"/>
  <c r="J92" i="10" s="1"/>
  <c r="I116" i="10"/>
  <c r="J116" i="10" s="1"/>
  <c r="I124" i="10"/>
  <c r="J124" i="10" s="1"/>
  <c r="I50" i="10"/>
  <c r="J50" i="10" s="1"/>
  <c r="I71" i="10"/>
  <c r="J71" i="10" s="1"/>
  <c r="I126" i="10"/>
  <c r="J126" i="10" s="1"/>
  <c r="I156" i="10"/>
  <c r="J156" i="10" s="1"/>
  <c r="I137" i="10"/>
  <c r="J137" i="10" s="1"/>
  <c r="I27" i="10"/>
  <c r="J27" i="10" s="1"/>
  <c r="I69" i="10"/>
  <c r="J69" i="10" s="1"/>
  <c r="I112" i="10"/>
  <c r="J112" i="10" s="1"/>
  <c r="I120" i="10"/>
  <c r="J120" i="10" s="1"/>
  <c r="I128" i="10"/>
  <c r="J128" i="10" s="1"/>
  <c r="I150" i="10"/>
  <c r="J150" i="10" s="1"/>
  <c r="I170" i="10"/>
  <c r="J170" i="10" s="1"/>
  <c r="I41" i="10"/>
  <c r="J41" i="10" s="1"/>
  <c r="I143" i="10"/>
  <c r="J143" i="10" s="1"/>
  <c r="I151" i="10"/>
  <c r="J151" i="10" s="1"/>
  <c r="I48" i="10"/>
  <c r="J48" i="10" s="1"/>
  <c r="I125" i="10"/>
  <c r="J125" i="10" s="1"/>
  <c r="I99" i="10"/>
  <c r="J99" i="10" s="1"/>
  <c r="I119" i="10"/>
  <c r="J119" i="10" s="1"/>
  <c r="I129" i="10"/>
  <c r="J129" i="10" s="1"/>
  <c r="F170" i="10"/>
  <c r="F162" i="10"/>
  <c r="F168" i="10"/>
  <c r="F160" i="10"/>
  <c r="F166" i="10"/>
  <c r="F158" i="10"/>
  <c r="F92" i="10"/>
  <c r="F88" i="10"/>
  <c r="F84" i="10"/>
  <c r="F82" i="10"/>
  <c r="F80" i="10"/>
  <c r="F78" i="10"/>
  <c r="F76" i="10"/>
  <c r="F74" i="10"/>
  <c r="F72" i="10"/>
  <c r="F70" i="10"/>
  <c r="F68" i="10"/>
  <c r="F64" i="10"/>
  <c r="F62" i="10"/>
  <c r="F60" i="10"/>
  <c r="F58" i="10"/>
  <c r="F56" i="10"/>
  <c r="F54" i="10"/>
  <c r="F52" i="10"/>
  <c r="F91" i="10"/>
  <c r="F83" i="10"/>
  <c r="F75" i="10"/>
  <c r="F67" i="10"/>
  <c r="F59" i="10"/>
  <c r="F51" i="10"/>
  <c r="F47" i="10"/>
  <c r="F39" i="10"/>
  <c r="F31" i="10"/>
  <c r="F23" i="10"/>
  <c r="F15" i="10"/>
  <c r="F43" i="10"/>
  <c r="F27" i="10"/>
  <c r="F19" i="10"/>
  <c r="F81" i="10"/>
  <c r="F57" i="10"/>
  <c r="F25" i="10"/>
  <c r="F93" i="10"/>
  <c r="F85" i="10"/>
  <c r="F77" i="10"/>
  <c r="F69" i="10"/>
  <c r="F61" i="10"/>
  <c r="F53" i="10"/>
  <c r="F45" i="10"/>
  <c r="F37" i="10"/>
  <c r="F29" i="10"/>
  <c r="F21" i="10"/>
  <c r="F13" i="10"/>
  <c r="F87" i="10"/>
  <c r="F79" i="10"/>
  <c r="F71" i="10"/>
  <c r="F63" i="10"/>
  <c r="F55" i="10"/>
  <c r="F35" i="10"/>
  <c r="F11" i="10"/>
  <c r="F164" i="10"/>
  <c r="F89" i="10"/>
  <c r="F73" i="10"/>
  <c r="F65" i="10"/>
  <c r="F49" i="10"/>
  <c r="F41" i="10"/>
  <c r="F33" i="10"/>
  <c r="F17" i="10"/>
  <c r="F9" i="10"/>
  <c r="F30" i="10"/>
  <c r="F112" i="10"/>
  <c r="F120" i="10"/>
  <c r="F128" i="10"/>
  <c r="F154" i="10"/>
  <c r="F14" i="10"/>
  <c r="F46" i="10"/>
  <c r="F12" i="10"/>
  <c r="F28" i="10"/>
  <c r="F44" i="10"/>
  <c r="F150" i="10"/>
  <c r="F108" i="10"/>
  <c r="F140" i="10"/>
  <c r="F156" i="10"/>
  <c r="F116" i="10"/>
  <c r="F137" i="10"/>
  <c r="F106" i="10"/>
  <c r="F118" i="10"/>
  <c r="F126" i="10"/>
  <c r="F110" i="10"/>
  <c r="F153" i="10"/>
  <c r="F134" i="10"/>
  <c r="F146" i="10"/>
  <c r="F96" i="10"/>
  <c r="F142" i="10"/>
  <c r="F157" i="10"/>
  <c r="F136" i="10"/>
  <c r="F152" i="10"/>
  <c r="F167" i="10"/>
  <c r="F40" i="10"/>
  <c r="F102" i="10"/>
  <c r="F104" i="10"/>
  <c r="F163" i="10"/>
  <c r="F144" i="10"/>
  <c r="F161" i="10"/>
  <c r="F159" i="10"/>
  <c r="F114" i="10"/>
  <c r="F122" i="10"/>
  <c r="F130" i="10"/>
  <c r="F124" i="10"/>
  <c r="F20" i="10"/>
  <c r="F36" i="10"/>
  <c r="F133" i="10"/>
  <c r="F145" i="10"/>
  <c r="F100" i="10"/>
  <c r="F141" i="10"/>
  <c r="F169" i="10"/>
  <c r="F132" i="10"/>
  <c r="F148" i="10"/>
  <c r="F16" i="10"/>
  <c r="F48" i="10"/>
  <c r="F22" i="10"/>
  <c r="F138" i="10"/>
  <c r="F38" i="10"/>
  <c r="F149" i="10"/>
  <c r="F171" i="10"/>
  <c r="F34" i="10"/>
  <c r="F95" i="10"/>
  <c r="I47" i="10"/>
  <c r="J47" i="10" s="1"/>
  <c r="I165" i="10"/>
  <c r="J165" i="10" s="1"/>
  <c r="I162" i="10"/>
  <c r="J162" i="10" s="1"/>
  <c r="I39" i="10"/>
  <c r="J39" i="10" s="1"/>
  <c r="I127" i="10"/>
  <c r="J127" i="10" s="1"/>
  <c r="I103" i="10"/>
  <c r="J103" i="10" s="1"/>
  <c r="I15" i="10"/>
  <c r="J15" i="10" s="1"/>
  <c r="I147" i="10"/>
  <c r="J147" i="10" s="1"/>
  <c r="I97" i="10"/>
  <c r="J97" i="10" s="1"/>
  <c r="I111" i="10"/>
  <c r="J111" i="10" s="1"/>
  <c r="I25" i="10"/>
  <c r="J25" i="10" s="1"/>
  <c r="I105" i="10"/>
  <c r="J105" i="10" s="1"/>
  <c r="K115" i="10" l="1"/>
  <c r="L115" i="10" s="1"/>
  <c r="G101" i="10"/>
  <c r="K135" i="10"/>
  <c r="L135" i="10" s="1"/>
  <c r="K109" i="10"/>
  <c r="L109" i="10" s="1"/>
  <c r="G139" i="10"/>
  <c r="K107" i="10"/>
  <c r="L107" i="10" s="1"/>
  <c r="K117" i="10"/>
  <c r="L117" i="10" s="1"/>
  <c r="K143" i="10"/>
  <c r="L143" i="10" s="1"/>
  <c r="K123" i="10"/>
  <c r="L123" i="10" s="1"/>
  <c r="K98" i="10"/>
  <c r="L98" i="10" s="1"/>
  <c r="G107" i="10"/>
  <c r="K50" i="10"/>
  <c r="L50" i="10" s="1"/>
  <c r="K103" i="10"/>
  <c r="L103" i="10" s="1"/>
  <c r="K86" i="10"/>
  <c r="L86" i="10" s="1"/>
  <c r="K155" i="10"/>
  <c r="L155" i="10" s="1"/>
  <c r="K165" i="10"/>
  <c r="L165" i="10" s="1"/>
  <c r="K113" i="10"/>
  <c r="L113" i="10" s="1"/>
  <c r="K32" i="10"/>
  <c r="L32" i="10" s="1"/>
  <c r="K121" i="10"/>
  <c r="L121" i="10" s="1"/>
  <c r="K26" i="10"/>
  <c r="L26" i="10" s="1"/>
  <c r="K131" i="10"/>
  <c r="L131" i="10" s="1"/>
  <c r="G95" i="10"/>
  <c r="K95" i="10"/>
  <c r="L95" i="10" s="1"/>
  <c r="K16" i="10"/>
  <c r="L16" i="10" s="1"/>
  <c r="G16" i="10"/>
  <c r="G141" i="10"/>
  <c r="K141" i="10"/>
  <c r="L141" i="10" s="1"/>
  <c r="K122" i="10"/>
  <c r="L122" i="10" s="1"/>
  <c r="G122" i="10"/>
  <c r="K40" i="10"/>
  <c r="L40" i="10" s="1"/>
  <c r="G40" i="10"/>
  <c r="G134" i="10"/>
  <c r="K134" i="10"/>
  <c r="L134" i="10" s="1"/>
  <c r="K118" i="10"/>
  <c r="L118" i="10" s="1"/>
  <c r="G118" i="10"/>
  <c r="K44" i="10"/>
  <c r="L44" i="10" s="1"/>
  <c r="G44" i="10"/>
  <c r="K112" i="10"/>
  <c r="L112" i="10" s="1"/>
  <c r="G112" i="10"/>
  <c r="K73" i="10"/>
  <c r="L73" i="10" s="1"/>
  <c r="G73" i="10"/>
  <c r="K79" i="10"/>
  <c r="L79" i="10" s="1"/>
  <c r="G79" i="10"/>
  <c r="G29" i="10"/>
  <c r="K29" i="10"/>
  <c r="L29" i="10" s="1"/>
  <c r="G93" i="10"/>
  <c r="K93" i="10"/>
  <c r="L93" i="10" s="1"/>
  <c r="G23" i="10"/>
  <c r="K23" i="10"/>
  <c r="L23" i="10" s="1"/>
  <c r="K83" i="10"/>
  <c r="L83" i="10" s="1"/>
  <c r="G83" i="10"/>
  <c r="K56" i="10"/>
  <c r="L56" i="10" s="1"/>
  <c r="G56" i="10"/>
  <c r="K74" i="10"/>
  <c r="L74" i="10" s="1"/>
  <c r="G74" i="10"/>
  <c r="G158" i="10"/>
  <c r="K158" i="10"/>
  <c r="L158" i="10" s="1"/>
  <c r="K162" i="10"/>
  <c r="L162" i="10" s="1"/>
  <c r="G162" i="10"/>
  <c r="K94" i="10"/>
  <c r="L94" i="10" s="1"/>
  <c r="G138" i="10"/>
  <c r="K138" i="10"/>
  <c r="L138" i="10" s="1"/>
  <c r="K20" i="10"/>
  <c r="L20" i="10" s="1"/>
  <c r="G20" i="10"/>
  <c r="K163" i="10"/>
  <c r="L163" i="10" s="1"/>
  <c r="G163" i="10"/>
  <c r="G153" i="10"/>
  <c r="K153" i="10"/>
  <c r="L153" i="10" s="1"/>
  <c r="K28" i="10"/>
  <c r="L28" i="10" s="1"/>
  <c r="G28" i="10"/>
  <c r="K30" i="10"/>
  <c r="L30" i="10" s="1"/>
  <c r="G30" i="10"/>
  <c r="K55" i="10"/>
  <c r="L55" i="10" s="1"/>
  <c r="G55" i="10"/>
  <c r="G37" i="10"/>
  <c r="K37" i="10"/>
  <c r="L37" i="10" s="1"/>
  <c r="K27" i="10"/>
  <c r="L27" i="10" s="1"/>
  <c r="G27" i="10"/>
  <c r="K59" i="10"/>
  <c r="L59" i="10" s="1"/>
  <c r="G59" i="10"/>
  <c r="K58" i="10"/>
  <c r="L58" i="10" s="1"/>
  <c r="G58" i="10"/>
  <c r="K68" i="10"/>
  <c r="L68" i="10" s="1"/>
  <c r="G68" i="10"/>
  <c r="K84" i="10"/>
  <c r="L84" i="10" s="1"/>
  <c r="G84" i="10"/>
  <c r="K170" i="10"/>
  <c r="L170" i="10" s="1"/>
  <c r="G170" i="10"/>
  <c r="I173" i="10"/>
  <c r="J173" i="10" s="1"/>
  <c r="J8" i="10"/>
  <c r="K105" i="10"/>
  <c r="L105" i="10" s="1"/>
  <c r="K125" i="10"/>
  <c r="L125" i="10" s="1"/>
  <c r="K99" i="10"/>
  <c r="L99" i="10" s="1"/>
  <c r="K66" i="10"/>
  <c r="L66" i="10" s="1"/>
  <c r="K8" i="10"/>
  <c r="K147" i="10"/>
  <c r="L147" i="10" s="1"/>
  <c r="K171" i="10"/>
  <c r="L171" i="10" s="1"/>
  <c r="G171" i="10"/>
  <c r="K22" i="10"/>
  <c r="L22" i="10" s="1"/>
  <c r="G22" i="10"/>
  <c r="G132" i="10"/>
  <c r="K132" i="10"/>
  <c r="L132" i="10" s="1"/>
  <c r="G145" i="10"/>
  <c r="K145" i="10"/>
  <c r="L145" i="10" s="1"/>
  <c r="K124" i="10"/>
  <c r="L124" i="10" s="1"/>
  <c r="G124" i="10"/>
  <c r="K159" i="10"/>
  <c r="L159" i="10" s="1"/>
  <c r="G159" i="10"/>
  <c r="K104" i="10"/>
  <c r="L104" i="10" s="1"/>
  <c r="G104" i="10"/>
  <c r="G152" i="10"/>
  <c r="K152" i="10"/>
  <c r="L152" i="10" s="1"/>
  <c r="K96" i="10"/>
  <c r="L96" i="10" s="1"/>
  <c r="G96" i="10"/>
  <c r="K110" i="10"/>
  <c r="L110" i="10" s="1"/>
  <c r="G110" i="10"/>
  <c r="G137" i="10"/>
  <c r="K137" i="10"/>
  <c r="L137" i="10" s="1"/>
  <c r="K108" i="10"/>
  <c r="L108" i="10" s="1"/>
  <c r="G108" i="10"/>
  <c r="K12" i="10"/>
  <c r="L12" i="10" s="1"/>
  <c r="G12" i="10"/>
  <c r="K128" i="10"/>
  <c r="L128" i="10" s="1"/>
  <c r="G128" i="10"/>
  <c r="K9" i="10"/>
  <c r="L9" i="10" s="1"/>
  <c r="G9" i="10"/>
  <c r="K49" i="10"/>
  <c r="L49" i="10" s="1"/>
  <c r="G49" i="10"/>
  <c r="K164" i="10"/>
  <c r="L164" i="10" s="1"/>
  <c r="G164" i="10"/>
  <c r="K63" i="10"/>
  <c r="L63" i="10" s="1"/>
  <c r="G63" i="10"/>
  <c r="G13" i="10"/>
  <c r="K13" i="10"/>
  <c r="L13" i="10" s="1"/>
  <c r="G45" i="10"/>
  <c r="K45" i="10"/>
  <c r="L45" i="10" s="1"/>
  <c r="K77" i="10"/>
  <c r="L77" i="10" s="1"/>
  <c r="G77" i="10"/>
  <c r="K57" i="10"/>
  <c r="L57" i="10" s="1"/>
  <c r="G57" i="10"/>
  <c r="G43" i="10"/>
  <c r="K43" i="10"/>
  <c r="L43" i="10" s="1"/>
  <c r="G39" i="10"/>
  <c r="K39" i="10"/>
  <c r="L39" i="10" s="1"/>
  <c r="K67" i="10"/>
  <c r="L67" i="10" s="1"/>
  <c r="G67" i="10"/>
  <c r="K52" i="10"/>
  <c r="L52" i="10" s="1"/>
  <c r="G52" i="10"/>
  <c r="K60" i="10"/>
  <c r="L60" i="10" s="1"/>
  <c r="G60" i="10"/>
  <c r="K70" i="10"/>
  <c r="L70" i="10" s="1"/>
  <c r="G70" i="10"/>
  <c r="K78" i="10"/>
  <c r="L78" i="10" s="1"/>
  <c r="G78" i="10"/>
  <c r="K88" i="10"/>
  <c r="L88" i="10" s="1"/>
  <c r="G88" i="10"/>
  <c r="G160" i="10"/>
  <c r="K160" i="10"/>
  <c r="L160" i="10" s="1"/>
  <c r="K111" i="10"/>
  <c r="L111" i="10" s="1"/>
  <c r="K42" i="10"/>
  <c r="L42" i="10" s="1"/>
  <c r="K119" i="10"/>
  <c r="L119" i="10" s="1"/>
  <c r="K90" i="10"/>
  <c r="L90" i="10" s="1"/>
  <c r="K18" i="10"/>
  <c r="L18" i="10" s="1"/>
  <c r="K10" i="10"/>
  <c r="L10" i="10" s="1"/>
  <c r="K38" i="10"/>
  <c r="L38" i="10" s="1"/>
  <c r="G38" i="10"/>
  <c r="K36" i="10"/>
  <c r="L36" i="10" s="1"/>
  <c r="G36" i="10"/>
  <c r="G144" i="10"/>
  <c r="K144" i="10"/>
  <c r="L144" i="10" s="1"/>
  <c r="G157" i="10"/>
  <c r="K157" i="10"/>
  <c r="L157" i="10" s="1"/>
  <c r="G156" i="10"/>
  <c r="K156" i="10"/>
  <c r="L156" i="10" s="1"/>
  <c r="K14" i="10"/>
  <c r="L14" i="10" s="1"/>
  <c r="G14" i="10"/>
  <c r="K33" i="10"/>
  <c r="L33" i="10" s="1"/>
  <c r="G33" i="10"/>
  <c r="G35" i="10"/>
  <c r="K35" i="10"/>
  <c r="L35" i="10" s="1"/>
  <c r="K61" i="10"/>
  <c r="L61" i="10" s="1"/>
  <c r="G61" i="10"/>
  <c r="G19" i="10"/>
  <c r="K19" i="10"/>
  <c r="L19" i="10" s="1"/>
  <c r="K51" i="10"/>
  <c r="L51" i="10" s="1"/>
  <c r="G51" i="10"/>
  <c r="K64" i="10"/>
  <c r="L64" i="10" s="1"/>
  <c r="G64" i="10"/>
  <c r="K82" i="10"/>
  <c r="L82" i="10" s="1"/>
  <c r="G82" i="10"/>
  <c r="K24" i="10"/>
  <c r="L24" i="10" s="1"/>
  <c r="K34" i="10"/>
  <c r="L34" i="10" s="1"/>
  <c r="G34" i="10"/>
  <c r="G148" i="10"/>
  <c r="K148" i="10"/>
  <c r="L148" i="10" s="1"/>
  <c r="K100" i="10"/>
  <c r="L100" i="10" s="1"/>
  <c r="G100" i="10"/>
  <c r="K114" i="10"/>
  <c r="L114" i="10" s="1"/>
  <c r="G114" i="10"/>
  <c r="K167" i="10"/>
  <c r="L167" i="10" s="1"/>
  <c r="G167" i="10"/>
  <c r="G142" i="10"/>
  <c r="K142" i="10"/>
  <c r="L142" i="10" s="1"/>
  <c r="K106" i="10"/>
  <c r="L106" i="10" s="1"/>
  <c r="G106" i="10"/>
  <c r="G140" i="10"/>
  <c r="K140" i="10"/>
  <c r="L140" i="10" s="1"/>
  <c r="G154" i="10"/>
  <c r="K154" i="10"/>
  <c r="L154" i="10" s="1"/>
  <c r="K41" i="10"/>
  <c r="L41" i="10" s="1"/>
  <c r="G41" i="10"/>
  <c r="K89" i="10"/>
  <c r="L89" i="10" s="1"/>
  <c r="G89" i="10"/>
  <c r="K87" i="10"/>
  <c r="L87" i="10" s="1"/>
  <c r="G87" i="10"/>
  <c r="K69" i="10"/>
  <c r="L69" i="10" s="1"/>
  <c r="G69" i="10"/>
  <c r="K25" i="10"/>
  <c r="L25" i="10" s="1"/>
  <c r="G25" i="10"/>
  <c r="K31" i="10"/>
  <c r="L31" i="10" s="1"/>
  <c r="G31" i="10"/>
  <c r="K91" i="10"/>
  <c r="L91" i="10" s="1"/>
  <c r="G91" i="10"/>
  <c r="K76" i="10"/>
  <c r="L76" i="10" s="1"/>
  <c r="G76" i="10"/>
  <c r="G166" i="10"/>
  <c r="K166" i="10"/>
  <c r="L166" i="10" s="1"/>
  <c r="K97" i="10"/>
  <c r="L97" i="10" s="1"/>
  <c r="K127" i="10"/>
  <c r="L127" i="10" s="1"/>
  <c r="F173" i="10"/>
  <c r="G173" i="10" s="1"/>
  <c r="G149" i="10"/>
  <c r="K149" i="10"/>
  <c r="L149" i="10" s="1"/>
  <c r="K48" i="10"/>
  <c r="L48" i="10" s="1"/>
  <c r="G48" i="10"/>
  <c r="K169" i="10"/>
  <c r="L169" i="10" s="1"/>
  <c r="G169" i="10"/>
  <c r="G133" i="10"/>
  <c r="K133" i="10"/>
  <c r="L133" i="10" s="1"/>
  <c r="K130" i="10"/>
  <c r="L130" i="10" s="1"/>
  <c r="G130" i="10"/>
  <c r="K161" i="10"/>
  <c r="L161" i="10" s="1"/>
  <c r="G161" i="10"/>
  <c r="K102" i="10"/>
  <c r="L102" i="10" s="1"/>
  <c r="G102" i="10"/>
  <c r="G136" i="10"/>
  <c r="K136" i="10"/>
  <c r="L136" i="10" s="1"/>
  <c r="G146" i="10"/>
  <c r="K146" i="10"/>
  <c r="L146" i="10" s="1"/>
  <c r="K126" i="10"/>
  <c r="L126" i="10" s="1"/>
  <c r="G126" i="10"/>
  <c r="K116" i="10"/>
  <c r="L116" i="10" s="1"/>
  <c r="G116" i="10"/>
  <c r="G150" i="10"/>
  <c r="K150" i="10"/>
  <c r="L150" i="10" s="1"/>
  <c r="K46" i="10"/>
  <c r="L46" i="10" s="1"/>
  <c r="G46" i="10"/>
  <c r="K120" i="10"/>
  <c r="L120" i="10" s="1"/>
  <c r="G120" i="10"/>
  <c r="K17" i="10"/>
  <c r="L17" i="10" s="1"/>
  <c r="G17" i="10"/>
  <c r="K65" i="10"/>
  <c r="L65" i="10" s="1"/>
  <c r="G65" i="10"/>
  <c r="G11" i="10"/>
  <c r="K11" i="10"/>
  <c r="L11" i="10" s="1"/>
  <c r="K71" i="10"/>
  <c r="L71" i="10" s="1"/>
  <c r="G71" i="10"/>
  <c r="G21" i="10"/>
  <c r="K21" i="10"/>
  <c r="L21" i="10" s="1"/>
  <c r="K53" i="10"/>
  <c r="L53" i="10" s="1"/>
  <c r="G53" i="10"/>
  <c r="K85" i="10"/>
  <c r="L85" i="10" s="1"/>
  <c r="G85" i="10"/>
  <c r="K81" i="10"/>
  <c r="L81" i="10" s="1"/>
  <c r="G81" i="10"/>
  <c r="G15" i="10"/>
  <c r="K15" i="10"/>
  <c r="L15" i="10" s="1"/>
  <c r="G47" i="10"/>
  <c r="K47" i="10"/>
  <c r="L47" i="10" s="1"/>
  <c r="K75" i="10"/>
  <c r="L75" i="10" s="1"/>
  <c r="G75" i="10"/>
  <c r="K54" i="10"/>
  <c r="L54" i="10" s="1"/>
  <c r="G54" i="10"/>
  <c r="K62" i="10"/>
  <c r="L62" i="10" s="1"/>
  <c r="G62" i="10"/>
  <c r="K72" i="10"/>
  <c r="L72" i="10" s="1"/>
  <c r="G72" i="10"/>
  <c r="K80" i="10"/>
  <c r="L80" i="10" s="1"/>
  <c r="G80" i="10"/>
  <c r="K92" i="10"/>
  <c r="L92" i="10" s="1"/>
  <c r="G92" i="10"/>
  <c r="G168" i="10"/>
  <c r="K168" i="10"/>
  <c r="L168" i="10" s="1"/>
  <c r="K129" i="10"/>
  <c r="L129" i="10" s="1"/>
  <c r="K151" i="10"/>
  <c r="L151" i="10" s="1"/>
  <c r="K173" i="10" l="1"/>
  <c r="L8" i="10"/>
  <c r="I175" i="9" l="1"/>
  <c r="H175" i="9"/>
  <c r="F175" i="9"/>
  <c r="E175" i="9"/>
  <c r="D172" i="9"/>
  <c r="L170" i="12" s="1"/>
  <c r="C172" i="9"/>
  <c r="D171" i="9"/>
  <c r="L169" i="12" s="1"/>
  <c r="C171" i="9"/>
  <c r="D170" i="9"/>
  <c r="C170" i="9"/>
  <c r="D169" i="9"/>
  <c r="C169" i="9"/>
  <c r="D168" i="9"/>
  <c r="C168" i="9"/>
  <c r="D167" i="9"/>
  <c r="L165" i="12" s="1"/>
  <c r="C167" i="9"/>
  <c r="D166" i="9"/>
  <c r="C166" i="9"/>
  <c r="D165" i="9"/>
  <c r="L163" i="12" s="1"/>
  <c r="C165" i="9"/>
  <c r="D164" i="9"/>
  <c r="L162" i="12" s="1"/>
  <c r="C164" i="9"/>
  <c r="D163" i="9"/>
  <c r="L161" i="12" s="1"/>
  <c r="C163" i="9"/>
  <c r="D162" i="9"/>
  <c r="C162" i="9"/>
  <c r="D161" i="9"/>
  <c r="L159" i="12" s="1"/>
  <c r="C161" i="9"/>
  <c r="D160" i="9"/>
  <c r="C160" i="9"/>
  <c r="D159" i="9"/>
  <c r="C159" i="9"/>
  <c r="D158" i="9"/>
  <c r="C158" i="9"/>
  <c r="D157" i="9"/>
  <c r="C157" i="9"/>
  <c r="D156" i="9"/>
  <c r="L154" i="12" s="1"/>
  <c r="C156" i="9"/>
  <c r="D155" i="9"/>
  <c r="C155" i="9"/>
  <c r="D154" i="9"/>
  <c r="C154" i="9"/>
  <c r="D153" i="9"/>
  <c r="C153" i="9"/>
  <c r="D152" i="9"/>
  <c r="L150" i="12" s="1"/>
  <c r="C152" i="9"/>
  <c r="D151" i="9"/>
  <c r="C151" i="9"/>
  <c r="D150" i="9"/>
  <c r="C150" i="9"/>
  <c r="D149" i="9"/>
  <c r="C149" i="9"/>
  <c r="D148" i="9"/>
  <c r="L146" i="12" s="1"/>
  <c r="C148" i="9"/>
  <c r="D147" i="9"/>
  <c r="C147" i="9"/>
  <c r="D146" i="9"/>
  <c r="L144" i="12" s="1"/>
  <c r="C146" i="9"/>
  <c r="D145" i="9"/>
  <c r="L143" i="12" s="1"/>
  <c r="C145" i="9"/>
  <c r="D144" i="9"/>
  <c r="L142" i="12" s="1"/>
  <c r="C144" i="9"/>
  <c r="D143" i="9"/>
  <c r="C143" i="9"/>
  <c r="D142" i="9"/>
  <c r="C142" i="9"/>
  <c r="D141" i="9"/>
  <c r="L139" i="12" s="1"/>
  <c r="C141" i="9"/>
  <c r="D140" i="9"/>
  <c r="C140" i="9"/>
  <c r="D139" i="9"/>
  <c r="L137" i="12" s="1"/>
  <c r="C139" i="9"/>
  <c r="D138" i="9"/>
  <c r="C138" i="9"/>
  <c r="D137" i="9"/>
  <c r="C137" i="9"/>
  <c r="D136" i="9"/>
  <c r="C136" i="9"/>
  <c r="D135" i="9"/>
  <c r="L133" i="12" s="1"/>
  <c r="C135" i="9"/>
  <c r="D134" i="9"/>
  <c r="C134" i="9"/>
  <c r="D133" i="9"/>
  <c r="L131" i="12" s="1"/>
  <c r="C133" i="9"/>
  <c r="D132" i="9"/>
  <c r="C132" i="9"/>
  <c r="D131" i="9"/>
  <c r="L129" i="12" s="1"/>
  <c r="C131" i="9"/>
  <c r="D130" i="9"/>
  <c r="C130" i="9"/>
  <c r="D129" i="9"/>
  <c r="L127" i="12" s="1"/>
  <c r="C129" i="9"/>
  <c r="D128" i="9"/>
  <c r="C128" i="9"/>
  <c r="D127" i="9"/>
  <c r="C127" i="9"/>
  <c r="D126" i="9"/>
  <c r="C126" i="9"/>
  <c r="D125" i="9"/>
  <c r="L123" i="12" s="1"/>
  <c r="C125" i="9"/>
  <c r="D124" i="9"/>
  <c r="C124" i="9"/>
  <c r="D123" i="9"/>
  <c r="L121" i="12" s="1"/>
  <c r="C123" i="9"/>
  <c r="D122" i="9"/>
  <c r="L120" i="12" s="1"/>
  <c r="C122" i="9"/>
  <c r="D121" i="9"/>
  <c r="C121" i="9"/>
  <c r="D120" i="9"/>
  <c r="H120" i="9" s="1"/>
  <c r="C120" i="9"/>
  <c r="L118" i="12"/>
  <c r="C119" i="9"/>
  <c r="L117" i="12"/>
  <c r="C118" i="9"/>
  <c r="C117" i="9"/>
  <c r="L115" i="12"/>
  <c r="C116" i="9"/>
  <c r="C115" i="9"/>
  <c r="C114" i="9"/>
  <c r="C113" i="9"/>
  <c r="C112" i="9"/>
  <c r="C111" i="9"/>
  <c r="C110" i="9"/>
  <c r="C109" i="9"/>
  <c r="L107" i="12"/>
  <c r="C108" i="9"/>
  <c r="L106" i="12"/>
  <c r="C107" i="9"/>
  <c r="C106" i="9"/>
  <c r="L104" i="12"/>
  <c r="C105" i="9"/>
  <c r="L103" i="12"/>
  <c r="C104" i="9"/>
  <c r="C103" i="9"/>
  <c r="C102" i="9"/>
  <c r="L100" i="12"/>
  <c r="C101" i="9"/>
  <c r="L99" i="12"/>
  <c r="C100" i="9"/>
  <c r="L98" i="12"/>
  <c r="C99" i="9"/>
  <c r="C98" i="9"/>
  <c r="L96" i="12"/>
  <c r="C97" i="9"/>
  <c r="C96" i="9"/>
  <c r="L94" i="12"/>
  <c r="C95" i="9"/>
  <c r="L93" i="12"/>
  <c r="C94" i="9"/>
  <c r="C93" i="9"/>
  <c r="L91" i="12"/>
  <c r="C92" i="9"/>
  <c r="L90" i="12"/>
  <c r="C91" i="9"/>
  <c r="C90" i="9"/>
  <c r="L88" i="12"/>
  <c r="C89" i="9"/>
  <c r="L87" i="12"/>
  <c r="C88" i="9"/>
  <c r="C87" i="9"/>
  <c r="L85" i="12"/>
  <c r="C86" i="9"/>
  <c r="C85" i="9"/>
  <c r="C84" i="9"/>
  <c r="L82" i="12"/>
  <c r="C83" i="9"/>
  <c r="C82" i="9"/>
  <c r="C81" i="9"/>
  <c r="L78" i="12"/>
  <c r="C80" i="9"/>
  <c r="L77" i="12"/>
  <c r="C79" i="9"/>
  <c r="C78" i="9"/>
  <c r="C77" i="9"/>
  <c r="C76" i="9"/>
  <c r="L73" i="12"/>
  <c r="C75" i="9"/>
  <c r="C74" i="9"/>
  <c r="L71" i="12"/>
  <c r="C73" i="9"/>
  <c r="C72" i="9"/>
  <c r="C71" i="9"/>
  <c r="L68" i="12"/>
  <c r="C70" i="9"/>
  <c r="L67" i="12"/>
  <c r="C69" i="9"/>
  <c r="C68" i="9"/>
  <c r="L65" i="12"/>
  <c r="C67" i="9"/>
  <c r="L64" i="12"/>
  <c r="C66" i="9"/>
  <c r="C65" i="9"/>
  <c r="D64" i="9"/>
  <c r="L62" i="12" s="1"/>
  <c r="C64" i="9"/>
  <c r="D63" i="9"/>
  <c r="C63" i="9"/>
  <c r="D62" i="9"/>
  <c r="E62" i="9" s="1"/>
  <c r="C62" i="9"/>
  <c r="D61" i="9"/>
  <c r="C61" i="9"/>
  <c r="D60" i="9"/>
  <c r="C60" i="9"/>
  <c r="D59" i="9"/>
  <c r="L59" i="12" s="1"/>
  <c r="C59" i="9"/>
  <c r="D58" i="9"/>
  <c r="C58" i="9"/>
  <c r="D57" i="9"/>
  <c r="L57" i="12" s="1"/>
  <c r="C57" i="9"/>
  <c r="D56" i="9"/>
  <c r="C56" i="9"/>
  <c r="D55" i="9"/>
  <c r="C55" i="9"/>
  <c r="D54" i="9"/>
  <c r="C54" i="9"/>
  <c r="D53" i="9"/>
  <c r="L53" i="12" s="1"/>
  <c r="C53" i="9"/>
  <c r="D52" i="9"/>
  <c r="C52" i="9"/>
  <c r="D51" i="9"/>
  <c r="L51" i="12" s="1"/>
  <c r="C51" i="9"/>
  <c r="D50" i="9"/>
  <c r="L50" i="12" s="1"/>
  <c r="C50" i="9"/>
  <c r="D49" i="9"/>
  <c r="C49" i="9"/>
  <c r="D48" i="9"/>
  <c r="C48" i="9"/>
  <c r="D47" i="9"/>
  <c r="L47" i="12" s="1"/>
  <c r="C47" i="9"/>
  <c r="D46" i="9"/>
  <c r="C46" i="9"/>
  <c r="D45" i="9"/>
  <c r="C45" i="9"/>
  <c r="D44" i="9"/>
  <c r="C44" i="9"/>
  <c r="D43" i="9"/>
  <c r="L43" i="12" s="1"/>
  <c r="C43" i="9"/>
  <c r="D42" i="9"/>
  <c r="C42" i="9"/>
  <c r="D41" i="9"/>
  <c r="L41" i="12" s="1"/>
  <c r="C41" i="9"/>
  <c r="D40" i="9"/>
  <c r="C40" i="9"/>
  <c r="D39" i="9"/>
  <c r="C39" i="9"/>
  <c r="D38" i="9"/>
  <c r="C38" i="9"/>
  <c r="D37" i="9"/>
  <c r="L37" i="12" s="1"/>
  <c r="C37" i="9"/>
  <c r="D36" i="9"/>
  <c r="C36" i="9"/>
  <c r="D35" i="9"/>
  <c r="C35" i="9"/>
  <c r="D34" i="9"/>
  <c r="C34" i="9"/>
  <c r="D33" i="9"/>
  <c r="L33" i="12" s="1"/>
  <c r="C33" i="9"/>
  <c r="D32" i="9"/>
  <c r="C32" i="9"/>
  <c r="D31" i="9"/>
  <c r="C31" i="9"/>
  <c r="D30" i="9"/>
  <c r="L30" i="12" s="1"/>
  <c r="C30" i="9"/>
  <c r="D29" i="9"/>
  <c r="L29" i="12" s="1"/>
  <c r="C29" i="9"/>
  <c r="D28" i="9"/>
  <c r="C28" i="9"/>
  <c r="D27" i="9"/>
  <c r="C27" i="9"/>
  <c r="D26" i="9"/>
  <c r="C26" i="9"/>
  <c r="D25" i="9"/>
  <c r="L25" i="12" s="1"/>
  <c r="C25" i="9"/>
  <c r="D24" i="9"/>
  <c r="C24" i="9"/>
  <c r="D23" i="9"/>
  <c r="L23" i="12" s="1"/>
  <c r="C23" i="9"/>
  <c r="D22" i="9"/>
  <c r="C22" i="9"/>
  <c r="D21" i="9"/>
  <c r="L21" i="12" s="1"/>
  <c r="C21" i="9"/>
  <c r="D20" i="9"/>
  <c r="C20" i="9"/>
  <c r="D19" i="9"/>
  <c r="L19" i="12" s="1"/>
  <c r="C19" i="9"/>
  <c r="D18" i="9"/>
  <c r="C18" i="9"/>
  <c r="D17" i="9"/>
  <c r="L17" i="12" s="1"/>
  <c r="C17" i="9"/>
  <c r="D16" i="9"/>
  <c r="L16" i="12" s="1"/>
  <c r="C16" i="9"/>
  <c r="D15" i="9"/>
  <c r="L15" i="12" s="1"/>
  <c r="C15" i="9"/>
  <c r="D14" i="9"/>
  <c r="L14" i="12" s="1"/>
  <c r="C14" i="9"/>
  <c r="D13" i="9"/>
  <c r="L13" i="12" s="1"/>
  <c r="C13" i="9"/>
  <c r="D12" i="9"/>
  <c r="L12" i="12" s="1"/>
  <c r="C12" i="9"/>
  <c r="D11" i="9"/>
  <c r="L11" i="12" s="1"/>
  <c r="C11" i="9"/>
  <c r="D10" i="9"/>
  <c r="L10" i="12" s="1"/>
  <c r="C10" i="9"/>
  <c r="D9" i="9"/>
  <c r="L9" i="12" s="1"/>
  <c r="C9" i="9"/>
  <c r="D8" i="9"/>
  <c r="C8" i="9"/>
  <c r="I7" i="9"/>
  <c r="I6" i="9"/>
  <c r="D6" i="9"/>
  <c r="C6" i="9"/>
  <c r="D5" i="9"/>
  <c r="C5" i="9"/>
  <c r="C4" i="9"/>
  <c r="D3" i="9"/>
  <c r="C3" i="9"/>
  <c r="J1" i="9"/>
  <c r="I177" i="8"/>
  <c r="H177" i="8"/>
  <c r="F177" i="8"/>
  <c r="E177" i="8"/>
  <c r="D176" i="8"/>
  <c r="D174" i="8"/>
  <c r="C174" i="8"/>
  <c r="D173" i="8"/>
  <c r="C173" i="8"/>
  <c r="D172" i="8"/>
  <c r="L168" i="11" s="1"/>
  <c r="C172" i="8"/>
  <c r="D171" i="8"/>
  <c r="C171" i="8"/>
  <c r="D170" i="8"/>
  <c r="L166" i="11" s="1"/>
  <c r="C170" i="8"/>
  <c r="D169" i="8"/>
  <c r="L165" i="11" s="1"/>
  <c r="C169" i="8"/>
  <c r="D168" i="8"/>
  <c r="L164" i="11" s="1"/>
  <c r="C168" i="8"/>
  <c r="D167" i="8"/>
  <c r="L163" i="11" s="1"/>
  <c r="C167" i="8"/>
  <c r="D166" i="8"/>
  <c r="C166" i="8"/>
  <c r="D165" i="8"/>
  <c r="C165" i="8"/>
  <c r="D164" i="8"/>
  <c r="L160" i="11" s="1"/>
  <c r="C164" i="8"/>
  <c r="D163" i="8"/>
  <c r="C163" i="8"/>
  <c r="D162" i="8"/>
  <c r="L158" i="11" s="1"/>
  <c r="C162" i="8"/>
  <c r="D161" i="8"/>
  <c r="C161" i="8"/>
  <c r="D160" i="8"/>
  <c r="L156" i="11" s="1"/>
  <c r="C160" i="8"/>
  <c r="D159" i="8"/>
  <c r="C159" i="8"/>
  <c r="D158" i="8"/>
  <c r="L154" i="11" s="1"/>
  <c r="C158" i="8"/>
  <c r="D157" i="8"/>
  <c r="C157" i="8"/>
  <c r="D156" i="8"/>
  <c r="C156" i="8"/>
  <c r="D155" i="8"/>
  <c r="C155" i="8"/>
  <c r="D154" i="8"/>
  <c r="L150" i="11" s="1"/>
  <c r="C154" i="8"/>
  <c r="D153" i="8"/>
  <c r="C153" i="8"/>
  <c r="D152" i="8"/>
  <c r="L148" i="11" s="1"/>
  <c r="C152" i="8"/>
  <c r="D151" i="8"/>
  <c r="L147" i="11" s="1"/>
  <c r="C151" i="8"/>
  <c r="D150" i="8"/>
  <c r="C150" i="8"/>
  <c r="D149" i="8"/>
  <c r="C149" i="8"/>
  <c r="D148" i="8"/>
  <c r="C148" i="8"/>
  <c r="D147" i="8"/>
  <c r="C147" i="8"/>
  <c r="D146" i="8"/>
  <c r="C146" i="8"/>
  <c r="D145" i="8"/>
  <c r="C145" i="8"/>
  <c r="D144" i="8"/>
  <c r="C144" i="8"/>
  <c r="D143" i="8"/>
  <c r="C143" i="8"/>
  <c r="D142" i="8"/>
  <c r="C142" i="8"/>
  <c r="D141" i="8"/>
  <c r="C141" i="8"/>
  <c r="D140" i="8"/>
  <c r="L136" i="11" s="1"/>
  <c r="C140" i="8"/>
  <c r="D139" i="8"/>
  <c r="C139" i="8"/>
  <c r="D138" i="8"/>
  <c r="L134" i="11" s="1"/>
  <c r="C138" i="8"/>
  <c r="D137" i="8"/>
  <c r="L133" i="11" s="1"/>
  <c r="C137" i="8"/>
  <c r="D136" i="8"/>
  <c r="C136" i="8"/>
  <c r="D135" i="8"/>
  <c r="C135" i="8"/>
  <c r="D134" i="8"/>
  <c r="C134" i="8"/>
  <c r="D133" i="8"/>
  <c r="L129" i="11" s="1"/>
  <c r="C133" i="8"/>
  <c r="D132" i="8"/>
  <c r="L128" i="11" s="1"/>
  <c r="C132" i="8"/>
  <c r="D131" i="8"/>
  <c r="L127" i="11" s="1"/>
  <c r="C131" i="8"/>
  <c r="D130" i="8"/>
  <c r="C130" i="8"/>
  <c r="D129" i="8"/>
  <c r="L125" i="11" s="1"/>
  <c r="C129" i="8"/>
  <c r="D128" i="8"/>
  <c r="L124" i="11" s="1"/>
  <c r="C128" i="8"/>
  <c r="D127" i="8"/>
  <c r="C127" i="8"/>
  <c r="D126" i="8"/>
  <c r="C126" i="8"/>
  <c r="D125" i="8"/>
  <c r="L121" i="11" s="1"/>
  <c r="C125" i="8"/>
  <c r="D124" i="8"/>
  <c r="L120" i="11" s="1"/>
  <c r="C124" i="8"/>
  <c r="D123" i="8"/>
  <c r="C123" i="8"/>
  <c r="D122" i="8"/>
  <c r="H122" i="8" s="1"/>
  <c r="C122" i="8"/>
  <c r="D121" i="8"/>
  <c r="C121" i="8"/>
  <c r="D120" i="8"/>
  <c r="L117" i="11" s="1"/>
  <c r="C120" i="8"/>
  <c r="D119" i="8"/>
  <c r="C119" i="8"/>
  <c r="D118" i="8"/>
  <c r="L115" i="11" s="1"/>
  <c r="C118" i="8"/>
  <c r="D117" i="8"/>
  <c r="C117" i="8"/>
  <c r="D116" i="8"/>
  <c r="C116" i="8"/>
  <c r="D115" i="8"/>
  <c r="C115" i="8"/>
  <c r="D114" i="8"/>
  <c r="L111" i="11" s="1"/>
  <c r="C114" i="8"/>
  <c r="D113" i="8"/>
  <c r="C113" i="8"/>
  <c r="D112" i="8"/>
  <c r="L109" i="11" s="1"/>
  <c r="C112" i="8"/>
  <c r="D111" i="8"/>
  <c r="C111" i="8"/>
  <c r="D110" i="8"/>
  <c r="C110" i="8"/>
  <c r="D109" i="8"/>
  <c r="C109" i="8"/>
  <c r="D108" i="8"/>
  <c r="C108" i="8"/>
  <c r="D107" i="8"/>
  <c r="L104" i="11" s="1"/>
  <c r="C107" i="8"/>
  <c r="D106" i="8"/>
  <c r="L103" i="11" s="1"/>
  <c r="C106" i="8"/>
  <c r="D105" i="8"/>
  <c r="L102" i="11" s="1"/>
  <c r="C105" i="8"/>
  <c r="D104" i="8"/>
  <c r="L101" i="11" s="1"/>
  <c r="C104" i="8"/>
  <c r="D103" i="8"/>
  <c r="L100" i="11" s="1"/>
  <c r="C103" i="8"/>
  <c r="D102" i="8"/>
  <c r="C102" i="8"/>
  <c r="D101" i="8"/>
  <c r="L98" i="11" s="1"/>
  <c r="C101" i="8"/>
  <c r="D100" i="8"/>
  <c r="L97" i="11" s="1"/>
  <c r="C100" i="8"/>
  <c r="D99" i="8"/>
  <c r="L96" i="11" s="1"/>
  <c r="C99" i="8"/>
  <c r="D98" i="8"/>
  <c r="L95" i="11" s="1"/>
  <c r="C98" i="8"/>
  <c r="D97" i="8"/>
  <c r="C97" i="8"/>
  <c r="D96" i="8"/>
  <c r="L93" i="11" s="1"/>
  <c r="C96" i="8"/>
  <c r="D95" i="8"/>
  <c r="C95" i="8"/>
  <c r="D94" i="8"/>
  <c r="C94" i="8"/>
  <c r="D93" i="8"/>
  <c r="C93" i="8"/>
  <c r="D92" i="8"/>
  <c r="L89" i="11" s="1"/>
  <c r="C92" i="8"/>
  <c r="D91" i="8"/>
  <c r="L88" i="11" s="1"/>
  <c r="C91" i="8"/>
  <c r="D90" i="8"/>
  <c r="L87" i="11" s="1"/>
  <c r="C90" i="8"/>
  <c r="D89" i="8"/>
  <c r="C89" i="8"/>
  <c r="D88" i="8"/>
  <c r="C88" i="8"/>
  <c r="D87" i="8"/>
  <c r="C87" i="8"/>
  <c r="D86" i="8"/>
  <c r="C86" i="8"/>
  <c r="D85" i="8"/>
  <c r="C85" i="8"/>
  <c r="D84" i="8"/>
  <c r="C84" i="8"/>
  <c r="D83" i="8"/>
  <c r="C83" i="8"/>
  <c r="D82" i="8"/>
  <c r="C82" i="8"/>
  <c r="D81" i="8"/>
  <c r="C81" i="8"/>
  <c r="D80" i="8"/>
  <c r="L76" i="11" s="1"/>
  <c r="C80" i="8"/>
  <c r="D79" i="8"/>
  <c r="L75" i="11" s="1"/>
  <c r="C79" i="8"/>
  <c r="D78" i="8"/>
  <c r="C78" i="8"/>
  <c r="D77" i="8"/>
  <c r="C77" i="8"/>
  <c r="D76" i="8"/>
  <c r="L72" i="11" s="1"/>
  <c r="C76" i="8"/>
  <c r="D75" i="8"/>
  <c r="C75" i="8"/>
  <c r="D74" i="8"/>
  <c r="L70" i="11" s="1"/>
  <c r="C74" i="8"/>
  <c r="D73" i="8"/>
  <c r="C73" i="8"/>
  <c r="D72" i="8"/>
  <c r="C72" i="8"/>
  <c r="D71" i="8"/>
  <c r="C71" i="8"/>
  <c r="D70" i="8"/>
  <c r="C70" i="8"/>
  <c r="D69" i="8"/>
  <c r="C69" i="8"/>
  <c r="D68" i="8"/>
  <c r="C68" i="8"/>
  <c r="D67" i="8"/>
  <c r="C67" i="8"/>
  <c r="D66" i="8"/>
  <c r="C66" i="8"/>
  <c r="D65" i="8"/>
  <c r="E65" i="8" s="1"/>
  <c r="C65" i="8"/>
  <c r="D64" i="8"/>
  <c r="E64" i="8" s="1"/>
  <c r="C64" i="8"/>
  <c r="D63" i="8"/>
  <c r="L61" i="11" s="1"/>
  <c r="C63" i="8"/>
  <c r="D62" i="8"/>
  <c r="C62" i="8"/>
  <c r="D61" i="8"/>
  <c r="C61" i="8"/>
  <c r="D60" i="8"/>
  <c r="C60" i="8"/>
  <c r="D59" i="8"/>
  <c r="C59" i="8"/>
  <c r="D58" i="8"/>
  <c r="C58" i="8"/>
  <c r="D57" i="8"/>
  <c r="C57" i="8"/>
  <c r="D56" i="8"/>
  <c r="C56" i="8"/>
  <c r="D55" i="8"/>
  <c r="C55" i="8"/>
  <c r="D54" i="8"/>
  <c r="E54" i="8" s="1"/>
  <c r="C54" i="8"/>
  <c r="D53" i="8"/>
  <c r="C53" i="8"/>
  <c r="D52" i="8"/>
  <c r="C52" i="8"/>
  <c r="D51" i="8"/>
  <c r="L50" i="11" s="1"/>
  <c r="C51" i="8"/>
  <c r="D50" i="8"/>
  <c r="C50" i="8"/>
  <c r="D49" i="8"/>
  <c r="C49" i="8"/>
  <c r="D48" i="8"/>
  <c r="C48" i="8"/>
  <c r="D47" i="8"/>
  <c r="C47" i="8"/>
  <c r="D46" i="8"/>
  <c r="C46" i="8"/>
  <c r="D45" i="8"/>
  <c r="C45" i="8"/>
  <c r="D44" i="8"/>
  <c r="C44" i="8"/>
  <c r="D43" i="8"/>
  <c r="C43" i="8"/>
  <c r="D42" i="8"/>
  <c r="C42" i="8"/>
  <c r="D41" i="8"/>
  <c r="C41" i="8"/>
  <c r="D40" i="8"/>
  <c r="C40" i="8"/>
  <c r="D39" i="8"/>
  <c r="C39" i="8"/>
  <c r="D38" i="8"/>
  <c r="C38" i="8"/>
  <c r="D37" i="8"/>
  <c r="C37" i="8"/>
  <c r="D36" i="8"/>
  <c r="C36" i="8"/>
  <c r="D35" i="8"/>
  <c r="L34" i="11" s="1"/>
  <c r="C35" i="8"/>
  <c r="D34" i="8"/>
  <c r="C34" i="8"/>
  <c r="D33" i="8"/>
  <c r="C33" i="8"/>
  <c r="D32" i="8"/>
  <c r="C32" i="8"/>
  <c r="D31" i="8"/>
  <c r="C31" i="8"/>
  <c r="D30" i="8"/>
  <c r="C30" i="8"/>
  <c r="D29" i="8"/>
  <c r="L28" i="11" s="1"/>
  <c r="C29" i="8"/>
  <c r="D28" i="8"/>
  <c r="C28" i="8"/>
  <c r="D27" i="8"/>
  <c r="L26" i="11" s="1"/>
  <c r="C27" i="8"/>
  <c r="D26" i="8"/>
  <c r="C26" i="8"/>
  <c r="D25" i="8"/>
  <c r="C25" i="8"/>
  <c r="D24" i="8"/>
  <c r="C24" i="8"/>
  <c r="D23" i="8"/>
  <c r="L22" i="11" s="1"/>
  <c r="C23" i="8"/>
  <c r="D22" i="8"/>
  <c r="C22" i="8"/>
  <c r="D21" i="8"/>
  <c r="L20" i="11" s="1"/>
  <c r="C21" i="8"/>
  <c r="D20" i="8"/>
  <c r="C20" i="8"/>
  <c r="D19" i="8"/>
  <c r="C19" i="8"/>
  <c r="D18" i="8"/>
  <c r="E18" i="8" s="1"/>
  <c r="C18" i="8"/>
  <c r="D17" i="8"/>
  <c r="L17" i="11" s="1"/>
  <c r="C17" i="8"/>
  <c r="D16" i="8"/>
  <c r="C16" i="8"/>
  <c r="D15" i="8"/>
  <c r="L15" i="11" s="1"/>
  <c r="C15" i="8"/>
  <c r="D14" i="8"/>
  <c r="C14" i="8"/>
  <c r="D13" i="8"/>
  <c r="L13" i="11" s="1"/>
  <c r="C13" i="8"/>
  <c r="D12" i="8"/>
  <c r="L12" i="11" s="1"/>
  <c r="C12" i="8"/>
  <c r="D11" i="8"/>
  <c r="L11" i="11" s="1"/>
  <c r="C11" i="8"/>
  <c r="D10" i="8"/>
  <c r="C10" i="8"/>
  <c r="D9" i="8"/>
  <c r="L9" i="11" s="1"/>
  <c r="C9" i="8"/>
  <c r="D8" i="8"/>
  <c r="C8" i="8"/>
  <c r="I7" i="8"/>
  <c r="I6" i="8"/>
  <c r="D6" i="8"/>
  <c r="C6" i="8"/>
  <c r="C5" i="8"/>
  <c r="D4" i="8"/>
  <c r="C4" i="8"/>
  <c r="D3" i="8"/>
  <c r="C3" i="8"/>
  <c r="L129" i="18" l="1"/>
  <c r="L128" i="17"/>
  <c r="L9" i="18"/>
  <c r="L10" i="17"/>
  <c r="L86" i="18"/>
  <c r="L86" i="17"/>
  <c r="L29" i="18"/>
  <c r="L34" i="17"/>
  <c r="L28" i="18"/>
  <c r="L33" i="17"/>
  <c r="L80" i="18"/>
  <c r="L85" i="17"/>
  <c r="L35" i="18"/>
  <c r="L35" i="17"/>
  <c r="L36" i="17"/>
  <c r="L26" i="18"/>
  <c r="L59" i="18"/>
  <c r="L62" i="17"/>
  <c r="L93" i="18"/>
  <c r="L99" i="17"/>
  <c r="L161" i="18"/>
  <c r="L167" i="17"/>
  <c r="L151" i="18"/>
  <c r="L150" i="17"/>
  <c r="L137" i="18"/>
  <c r="L137" i="17"/>
  <c r="L168" i="18"/>
  <c r="L166" i="17"/>
  <c r="L154" i="18"/>
  <c r="L155" i="17"/>
  <c r="L164" i="18"/>
  <c r="L163" i="17"/>
  <c r="L143" i="18"/>
  <c r="L143" i="17"/>
  <c r="L133" i="18"/>
  <c r="L133" i="17"/>
  <c r="L159" i="18"/>
  <c r="L159" i="17"/>
  <c r="L83" i="18"/>
  <c r="L87" i="17"/>
  <c r="L60" i="17"/>
  <c r="L63" i="18"/>
  <c r="L81" i="18"/>
  <c r="L78" i="17"/>
  <c r="L126" i="18"/>
  <c r="L127" i="17"/>
  <c r="L41" i="18"/>
  <c r="L39" i="17"/>
  <c r="L120" i="18"/>
  <c r="L120" i="17"/>
  <c r="L85" i="18"/>
  <c r="L83" i="17"/>
  <c r="L128" i="18"/>
  <c r="L130" i="17"/>
  <c r="N115" i="18"/>
  <c r="N112" i="17"/>
  <c r="N117" i="18"/>
  <c r="N117" i="17"/>
  <c r="N168" i="18"/>
  <c r="N166" i="17"/>
  <c r="N121" i="18"/>
  <c r="N122" i="17"/>
  <c r="N164" i="18"/>
  <c r="N163" i="17"/>
  <c r="N143" i="18"/>
  <c r="N143" i="17"/>
  <c r="N53" i="17"/>
  <c r="N61" i="18"/>
  <c r="N99" i="18"/>
  <c r="N96" i="17"/>
  <c r="N129" i="18"/>
  <c r="N128" i="17"/>
  <c r="N9" i="18"/>
  <c r="N10" i="17"/>
  <c r="N86" i="18"/>
  <c r="N86" i="17"/>
  <c r="N34" i="17"/>
  <c r="N29" i="18"/>
  <c r="N33" i="17"/>
  <c r="N28" i="18"/>
  <c r="N105" i="18"/>
  <c r="N103" i="17"/>
  <c r="N70" i="18"/>
  <c r="N80" i="17"/>
  <c r="N20" i="18"/>
  <c r="N11" i="17"/>
  <c r="N37" i="17"/>
  <c r="N33" i="18"/>
  <c r="N92" i="18"/>
  <c r="N91" i="17"/>
  <c r="N31" i="18"/>
  <c r="N27" i="17"/>
  <c r="N21" i="18"/>
  <c r="N22" i="17"/>
  <c r="N11" i="18"/>
  <c r="N12" i="17"/>
  <c r="N51" i="18"/>
  <c r="N50" i="17"/>
  <c r="N45" i="17"/>
  <c r="N64" i="18"/>
  <c r="N90" i="18"/>
  <c r="R90" i="18" s="1"/>
  <c r="N98" i="17"/>
  <c r="R98" i="17" s="1"/>
  <c r="N32" i="18"/>
  <c r="N30" i="17"/>
  <c r="N25" i="18"/>
  <c r="N23" i="17"/>
  <c r="N68" i="18"/>
  <c r="N73" i="17"/>
  <c r="N62" i="18"/>
  <c r="N58" i="17"/>
  <c r="N108" i="18"/>
  <c r="N104" i="17"/>
  <c r="N82" i="17"/>
  <c r="N95" i="18"/>
  <c r="N43" i="18"/>
  <c r="N42" i="17"/>
  <c r="N154" i="18"/>
  <c r="N155" i="17"/>
  <c r="N82" i="18"/>
  <c r="N84" i="17"/>
  <c r="N97" i="18"/>
  <c r="N94" i="17"/>
  <c r="N83" i="18"/>
  <c r="N87" i="17"/>
  <c r="N132" i="18"/>
  <c r="N131" i="17"/>
  <c r="N81" i="18"/>
  <c r="N78" i="17"/>
  <c r="N126" i="18"/>
  <c r="N127" i="17"/>
  <c r="N32" i="17"/>
  <c r="N37" i="18"/>
  <c r="N39" i="17"/>
  <c r="N41" i="18"/>
  <c r="N104" i="18"/>
  <c r="N100" i="17"/>
  <c r="N109" i="18"/>
  <c r="N111" i="17"/>
  <c r="N66" i="18"/>
  <c r="N66" i="17"/>
  <c r="N116" i="18"/>
  <c r="N113" i="17"/>
  <c r="N8" i="17"/>
  <c r="N8" i="18"/>
  <c r="N85" i="18"/>
  <c r="N83" i="17"/>
  <c r="N128" i="18"/>
  <c r="N130" i="17"/>
  <c r="N13" i="17"/>
  <c r="N12" i="18"/>
  <c r="L147" i="18"/>
  <c r="L147" i="17"/>
  <c r="L103" i="18"/>
  <c r="L102" i="17"/>
  <c r="L74" i="18"/>
  <c r="L74" i="17"/>
  <c r="L65" i="17"/>
  <c r="L71" i="18"/>
  <c r="L43" i="17"/>
  <c r="L40" i="18"/>
  <c r="L157" i="18"/>
  <c r="L156" i="17"/>
  <c r="L121" i="18"/>
  <c r="R121" i="18" s="1"/>
  <c r="L122" i="17"/>
  <c r="L170" i="18"/>
  <c r="L169" i="17"/>
  <c r="L165" i="18"/>
  <c r="L161" i="17"/>
  <c r="L149" i="18"/>
  <c r="L149" i="17"/>
  <c r="L53" i="17"/>
  <c r="R53" i="17" s="1"/>
  <c r="L61" i="18"/>
  <c r="R61" i="18" s="1"/>
  <c r="L58" i="18"/>
  <c r="L61" i="17"/>
  <c r="L24" i="17"/>
  <c r="L30" i="18"/>
  <c r="L99" i="18"/>
  <c r="R99" i="18" s="1"/>
  <c r="L96" i="17"/>
  <c r="R96" i="17" s="1"/>
  <c r="L119" i="18"/>
  <c r="L119" i="17"/>
  <c r="L123" i="18"/>
  <c r="L121" i="17"/>
  <c r="L107" i="18"/>
  <c r="L108" i="17"/>
  <c r="L76" i="18"/>
  <c r="L72" i="17"/>
  <c r="L166" i="18"/>
  <c r="L165" i="17"/>
  <c r="L142" i="18"/>
  <c r="L142" i="17"/>
  <c r="L31" i="17"/>
  <c r="L34" i="18"/>
  <c r="L75" i="18"/>
  <c r="L75" i="17"/>
  <c r="L16" i="18"/>
  <c r="L17" i="17"/>
  <c r="L155" i="18"/>
  <c r="L154" i="17"/>
  <c r="L114" i="18"/>
  <c r="L110" i="17"/>
  <c r="L100" i="18"/>
  <c r="L97" i="17"/>
  <c r="L152" i="18"/>
  <c r="L151" i="17"/>
  <c r="L87" i="18"/>
  <c r="L89" i="17"/>
  <c r="L78" i="18"/>
  <c r="L81" i="17"/>
  <c r="N153" i="18"/>
  <c r="N157" i="17"/>
  <c r="N40" i="18"/>
  <c r="N43" i="17"/>
  <c r="N79" i="18"/>
  <c r="N77" i="17"/>
  <c r="N91" i="18"/>
  <c r="N92" i="17"/>
  <c r="N159" i="18"/>
  <c r="N159" i="17"/>
  <c r="N135" i="18"/>
  <c r="N135" i="17"/>
  <c r="N147" i="18"/>
  <c r="N147" i="17"/>
  <c r="N138" i="18"/>
  <c r="N138" i="17"/>
  <c r="N141" i="18"/>
  <c r="R141" i="18" s="1"/>
  <c r="N141" i="17"/>
  <c r="R141" i="17" s="1"/>
  <c r="N145" i="18"/>
  <c r="N145" i="17"/>
  <c r="N161" i="18"/>
  <c r="N167" i="17"/>
  <c r="N130" i="18"/>
  <c r="N124" i="17"/>
  <c r="N111" i="18"/>
  <c r="N109" i="17"/>
  <c r="N67" i="18"/>
  <c r="N67" i="17"/>
  <c r="N118" i="18"/>
  <c r="N118" i="17"/>
  <c r="N158" i="18"/>
  <c r="N158" i="17"/>
  <c r="N55" i="17"/>
  <c r="N53" i="18"/>
  <c r="N98" i="18"/>
  <c r="N101" i="17"/>
  <c r="N119" i="18"/>
  <c r="N119" i="17"/>
  <c r="N121" i="17"/>
  <c r="N123" i="18"/>
  <c r="N112" i="18"/>
  <c r="N116" i="17"/>
  <c r="N27" i="18"/>
  <c r="N25" i="17"/>
  <c r="N60" i="18"/>
  <c r="N59" i="17"/>
  <c r="N75" i="18"/>
  <c r="N75" i="17"/>
  <c r="N16" i="18"/>
  <c r="N17" i="17"/>
  <c r="N131" i="18"/>
  <c r="N132" i="17"/>
  <c r="N18" i="18"/>
  <c r="N20" i="17"/>
  <c r="E27" i="9"/>
  <c r="L27" i="12"/>
  <c r="E31" i="9"/>
  <c r="L31" i="12"/>
  <c r="E35" i="9"/>
  <c r="L35" i="12"/>
  <c r="E39" i="9"/>
  <c r="L39" i="12"/>
  <c r="E45" i="9"/>
  <c r="L45" i="12"/>
  <c r="E49" i="9"/>
  <c r="L49" i="12"/>
  <c r="E55" i="9"/>
  <c r="L55" i="12"/>
  <c r="H61" i="9"/>
  <c r="L61" i="12"/>
  <c r="E65" i="9"/>
  <c r="L63" i="12"/>
  <c r="E71" i="9"/>
  <c r="L69" i="12"/>
  <c r="E77" i="9"/>
  <c r="L75" i="12"/>
  <c r="E81" i="9"/>
  <c r="L79" i="12"/>
  <c r="E85" i="9"/>
  <c r="L84" i="12"/>
  <c r="E87" i="9"/>
  <c r="L86" i="12"/>
  <c r="E93" i="9"/>
  <c r="L92" i="12"/>
  <c r="E103" i="9"/>
  <c r="L102" i="12"/>
  <c r="E109" i="9"/>
  <c r="L108" i="12"/>
  <c r="E111" i="9"/>
  <c r="L110" i="12"/>
  <c r="H113" i="9"/>
  <c r="L112" i="12"/>
  <c r="E115" i="9"/>
  <c r="L114" i="12"/>
  <c r="E117" i="9"/>
  <c r="L116" i="12"/>
  <c r="H121" i="9"/>
  <c r="L119" i="12"/>
  <c r="E127" i="9"/>
  <c r="L125" i="12"/>
  <c r="H137" i="9"/>
  <c r="H143" i="9"/>
  <c r="L141" i="12"/>
  <c r="H147" i="9"/>
  <c r="L145" i="12"/>
  <c r="E149" i="9"/>
  <c r="L147" i="12"/>
  <c r="E151" i="9"/>
  <c r="L149" i="12"/>
  <c r="E153" i="9"/>
  <c r="L151" i="12"/>
  <c r="E155" i="9"/>
  <c r="L153" i="12"/>
  <c r="E157" i="9"/>
  <c r="L155" i="12"/>
  <c r="H159" i="9"/>
  <c r="L157" i="12"/>
  <c r="E169" i="9"/>
  <c r="L167" i="12"/>
  <c r="E8" i="9"/>
  <c r="L8" i="12"/>
  <c r="E18" i="9"/>
  <c r="L18" i="12"/>
  <c r="E20" i="9"/>
  <c r="L20" i="12"/>
  <c r="E22" i="9"/>
  <c r="L22" i="12"/>
  <c r="E24" i="9"/>
  <c r="L24" i="12"/>
  <c r="E26" i="9"/>
  <c r="L26" i="12"/>
  <c r="E28" i="9"/>
  <c r="L28" i="12"/>
  <c r="E32" i="9"/>
  <c r="L32" i="12"/>
  <c r="E34" i="9"/>
  <c r="L34" i="12"/>
  <c r="H36" i="9"/>
  <c r="L36" i="12"/>
  <c r="E38" i="9"/>
  <c r="L38" i="12"/>
  <c r="E40" i="9"/>
  <c r="L40" i="12"/>
  <c r="E42" i="9"/>
  <c r="L42" i="12"/>
  <c r="E44" i="9"/>
  <c r="L44" i="12"/>
  <c r="E46" i="9"/>
  <c r="L46" i="12"/>
  <c r="E48" i="9"/>
  <c r="L48" i="12"/>
  <c r="E52" i="9"/>
  <c r="L52" i="12"/>
  <c r="E54" i="9"/>
  <c r="L54" i="12"/>
  <c r="E56" i="9"/>
  <c r="L56" i="12"/>
  <c r="E58" i="9"/>
  <c r="L58" i="12"/>
  <c r="E60" i="9"/>
  <c r="L60" i="12"/>
  <c r="E68" i="9"/>
  <c r="L66" i="12"/>
  <c r="E72" i="9"/>
  <c r="L70" i="12"/>
  <c r="E74" i="9"/>
  <c r="L72" i="12"/>
  <c r="E76" i="9"/>
  <c r="L74" i="12"/>
  <c r="E78" i="9"/>
  <c r="L76" i="12"/>
  <c r="E82" i="9"/>
  <c r="L80" i="12"/>
  <c r="E84" i="9"/>
  <c r="L83" i="12"/>
  <c r="H90" i="9"/>
  <c r="L89" i="12"/>
  <c r="H96" i="9"/>
  <c r="L95" i="12"/>
  <c r="H98" i="9"/>
  <c r="L97" i="12"/>
  <c r="H102" i="9"/>
  <c r="L101" i="12"/>
  <c r="E106" i="9"/>
  <c r="L105" i="12"/>
  <c r="E110" i="9"/>
  <c r="L109" i="12"/>
  <c r="E112" i="9"/>
  <c r="L111" i="12"/>
  <c r="E114" i="9"/>
  <c r="L113" i="12"/>
  <c r="H124" i="9"/>
  <c r="L122" i="12"/>
  <c r="E126" i="9"/>
  <c r="L124" i="12"/>
  <c r="H128" i="9"/>
  <c r="L126" i="12"/>
  <c r="E130" i="9"/>
  <c r="L128" i="12"/>
  <c r="H132" i="9"/>
  <c r="L130" i="12"/>
  <c r="H134" i="9"/>
  <c r="L132" i="12"/>
  <c r="H136" i="9"/>
  <c r="L134" i="12"/>
  <c r="H138" i="9"/>
  <c r="L136" i="12"/>
  <c r="E140" i="9"/>
  <c r="L138" i="12"/>
  <c r="H142" i="9"/>
  <c r="L140" i="12"/>
  <c r="E150" i="9"/>
  <c r="L148" i="12"/>
  <c r="E154" i="9"/>
  <c r="L152" i="12"/>
  <c r="H158" i="9"/>
  <c r="L156" i="12"/>
  <c r="E160" i="9"/>
  <c r="L158" i="12"/>
  <c r="E162" i="9"/>
  <c r="L160" i="12"/>
  <c r="H166" i="9"/>
  <c r="L164" i="12"/>
  <c r="E168" i="9"/>
  <c r="L166" i="12"/>
  <c r="E170" i="9"/>
  <c r="L168" i="12"/>
  <c r="H20" i="8"/>
  <c r="H82" i="8"/>
  <c r="E143" i="9"/>
  <c r="E10" i="8"/>
  <c r="L10" i="11"/>
  <c r="E14" i="8"/>
  <c r="L14" i="11"/>
  <c r="E20" i="8"/>
  <c r="L19" i="11"/>
  <c r="E22" i="8"/>
  <c r="L21" i="11"/>
  <c r="E26" i="8"/>
  <c r="L25" i="11"/>
  <c r="E30" i="8"/>
  <c r="L29" i="11"/>
  <c r="E34" i="8"/>
  <c r="L33" i="11"/>
  <c r="E38" i="8"/>
  <c r="L37" i="11"/>
  <c r="E40" i="8"/>
  <c r="L39" i="11"/>
  <c r="E46" i="8"/>
  <c r="L45" i="11"/>
  <c r="E50" i="8"/>
  <c r="L49" i="11"/>
  <c r="E56" i="8"/>
  <c r="L54" i="11"/>
  <c r="E19" i="8"/>
  <c r="L18" i="11"/>
  <c r="E25" i="8"/>
  <c r="L24" i="11"/>
  <c r="H31" i="8"/>
  <c r="L30" i="11"/>
  <c r="E33" i="8"/>
  <c r="L32" i="11"/>
  <c r="H37" i="8"/>
  <c r="L36" i="11"/>
  <c r="E39" i="8"/>
  <c r="L38" i="11"/>
  <c r="E41" i="8"/>
  <c r="L40" i="11"/>
  <c r="E43" i="8"/>
  <c r="L42" i="11"/>
  <c r="E45" i="8"/>
  <c r="L44" i="11"/>
  <c r="E47" i="8"/>
  <c r="L46" i="11"/>
  <c r="E49" i="8"/>
  <c r="L48" i="11"/>
  <c r="E53" i="8"/>
  <c r="L52" i="11"/>
  <c r="E55" i="8"/>
  <c r="L53" i="11"/>
  <c r="E57" i="8"/>
  <c r="L55" i="11"/>
  <c r="E59" i="8"/>
  <c r="L57" i="11"/>
  <c r="E61" i="8"/>
  <c r="L59" i="11"/>
  <c r="E67" i="8"/>
  <c r="L63" i="11"/>
  <c r="E69" i="8"/>
  <c r="L65" i="11"/>
  <c r="E71" i="8"/>
  <c r="L67" i="11"/>
  <c r="E73" i="8"/>
  <c r="L69" i="11"/>
  <c r="E75" i="8"/>
  <c r="L71" i="11"/>
  <c r="E77" i="8"/>
  <c r="L73" i="11"/>
  <c r="E81" i="8"/>
  <c r="L77" i="11"/>
  <c r="E83" i="8"/>
  <c r="L79" i="11"/>
  <c r="E85" i="8"/>
  <c r="L82" i="11"/>
  <c r="E87" i="8"/>
  <c r="L84" i="11"/>
  <c r="E89" i="8"/>
  <c r="L86" i="11"/>
  <c r="E93" i="8"/>
  <c r="L90" i="11"/>
  <c r="E95" i="8"/>
  <c r="L92" i="11"/>
  <c r="E97" i="8"/>
  <c r="L94" i="11"/>
  <c r="E109" i="8"/>
  <c r="L106" i="11"/>
  <c r="E111" i="8"/>
  <c r="L108" i="11"/>
  <c r="E113" i="8"/>
  <c r="L110" i="11"/>
  <c r="E115" i="8"/>
  <c r="L112" i="11"/>
  <c r="E117" i="8"/>
  <c r="L114" i="11"/>
  <c r="E119" i="8"/>
  <c r="L116" i="11"/>
  <c r="E121" i="8"/>
  <c r="L118" i="11"/>
  <c r="H123" i="8"/>
  <c r="L119" i="11"/>
  <c r="E127" i="8"/>
  <c r="L123" i="11"/>
  <c r="H135" i="8"/>
  <c r="L131" i="11"/>
  <c r="H139" i="8"/>
  <c r="E141" i="8"/>
  <c r="L137" i="11"/>
  <c r="E143" i="8"/>
  <c r="L139" i="11"/>
  <c r="H145" i="8"/>
  <c r="L141" i="11"/>
  <c r="E147" i="8"/>
  <c r="L143" i="11"/>
  <c r="H149" i="8"/>
  <c r="L145" i="11"/>
  <c r="E153" i="8"/>
  <c r="L149" i="11"/>
  <c r="E155" i="8"/>
  <c r="L151" i="11"/>
  <c r="E157" i="8"/>
  <c r="L153" i="11"/>
  <c r="E159" i="8"/>
  <c r="L155" i="11"/>
  <c r="H161" i="8"/>
  <c r="L157" i="11"/>
  <c r="E163" i="8"/>
  <c r="L159" i="11"/>
  <c r="E165" i="8"/>
  <c r="L161" i="11"/>
  <c r="E171" i="8"/>
  <c r="L167" i="11"/>
  <c r="E173" i="8"/>
  <c r="L169" i="11"/>
  <c r="E8" i="8"/>
  <c r="L8" i="11"/>
  <c r="E24" i="8"/>
  <c r="L23" i="11"/>
  <c r="E32" i="8"/>
  <c r="L31" i="11"/>
  <c r="E42" i="8"/>
  <c r="L41" i="11"/>
  <c r="E48" i="8"/>
  <c r="L47" i="11"/>
  <c r="E52" i="8"/>
  <c r="E58" i="8"/>
  <c r="L56" i="11"/>
  <c r="E60" i="8"/>
  <c r="L58" i="11"/>
  <c r="E62" i="8"/>
  <c r="L60" i="11"/>
  <c r="E66" i="8"/>
  <c r="L62" i="11"/>
  <c r="H68" i="8"/>
  <c r="L64" i="11"/>
  <c r="E70" i="8"/>
  <c r="L66" i="11"/>
  <c r="E78" i="8"/>
  <c r="L74" i="11"/>
  <c r="E82" i="8"/>
  <c r="L78" i="11"/>
  <c r="E84" i="8"/>
  <c r="L80" i="11"/>
  <c r="E86" i="8"/>
  <c r="L83" i="11"/>
  <c r="H88" i="8"/>
  <c r="L85" i="11"/>
  <c r="E94" i="8"/>
  <c r="L91" i="11"/>
  <c r="E102" i="8"/>
  <c r="L99" i="11"/>
  <c r="E108" i="8"/>
  <c r="L105" i="11"/>
  <c r="E110" i="8"/>
  <c r="L107" i="11"/>
  <c r="E116" i="8"/>
  <c r="L113" i="11"/>
  <c r="H126" i="8"/>
  <c r="L122" i="11"/>
  <c r="H130" i="8"/>
  <c r="L126" i="11"/>
  <c r="H134" i="8"/>
  <c r="L130" i="11"/>
  <c r="H136" i="8"/>
  <c r="L132" i="11"/>
  <c r="E142" i="8"/>
  <c r="L138" i="11"/>
  <c r="H144" i="8"/>
  <c r="L140" i="11"/>
  <c r="E146" i="8"/>
  <c r="L142" i="11"/>
  <c r="E148" i="8"/>
  <c r="L144" i="11"/>
  <c r="E150" i="8"/>
  <c r="L146" i="11"/>
  <c r="E156" i="8"/>
  <c r="L152" i="11"/>
  <c r="E166" i="8"/>
  <c r="L162" i="11"/>
  <c r="E174" i="8"/>
  <c r="L170" i="11"/>
  <c r="E28" i="8"/>
  <c r="L27" i="11"/>
  <c r="E36" i="8"/>
  <c r="L35" i="11"/>
  <c r="E44" i="8"/>
  <c r="L43" i="11"/>
  <c r="E72" i="8"/>
  <c r="L68" i="11"/>
  <c r="H34" i="9"/>
  <c r="E96" i="9"/>
  <c r="H102" i="8"/>
  <c r="E104" i="8"/>
  <c r="H106" i="8"/>
  <c r="H120" i="8"/>
  <c r="H128" i="8"/>
  <c r="E30" i="9"/>
  <c r="H51" i="9"/>
  <c r="E124" i="9"/>
  <c r="H169" i="8"/>
  <c r="H10" i="9"/>
  <c r="E161" i="8"/>
  <c r="H13" i="9"/>
  <c r="E132" i="9"/>
  <c r="E134" i="9"/>
  <c r="E136" i="9"/>
  <c r="E142" i="9"/>
  <c r="E120" i="8"/>
  <c r="E102" i="9"/>
  <c r="E113" i="9"/>
  <c r="E128" i="9"/>
  <c r="E158" i="9"/>
  <c r="E166" i="9"/>
  <c r="E137" i="9"/>
  <c r="H19" i="8"/>
  <c r="H21" i="8"/>
  <c r="H86" i="8"/>
  <c r="E139" i="8"/>
  <c r="H158" i="8"/>
  <c r="H166" i="8"/>
  <c r="H26" i="9"/>
  <c r="H54" i="9"/>
  <c r="E61" i="9"/>
  <c r="H85" i="9"/>
  <c r="H87" i="9"/>
  <c r="E90" i="9"/>
  <c r="E138" i="9"/>
  <c r="E147" i="9"/>
  <c r="E90" i="8"/>
  <c r="H90" i="8"/>
  <c r="H132" i="8"/>
  <c r="E132" i="8"/>
  <c r="H63" i="9"/>
  <c r="E63" i="9"/>
  <c r="H83" i="9"/>
  <c r="E83" i="9"/>
  <c r="H92" i="9"/>
  <c r="E92" i="9"/>
  <c r="E105" i="9"/>
  <c r="H105" i="9"/>
  <c r="H123" i="9"/>
  <c r="E123" i="9"/>
  <c r="H161" i="9"/>
  <c r="E161" i="9"/>
  <c r="H15" i="9"/>
  <c r="H17" i="9"/>
  <c r="H19" i="9"/>
  <c r="H21" i="9"/>
  <c r="H23" i="9"/>
  <c r="H25" i="9"/>
  <c r="E25" i="9"/>
  <c r="H33" i="9"/>
  <c r="E33" i="9"/>
  <c r="H41" i="9"/>
  <c r="E41" i="9"/>
  <c r="H48" i="9"/>
  <c r="E51" i="9"/>
  <c r="H53" i="9"/>
  <c r="E53" i="9"/>
  <c r="H67" i="9"/>
  <c r="E67" i="9"/>
  <c r="E80" i="9"/>
  <c r="H80" i="9"/>
  <c r="E89" i="9"/>
  <c r="H89" i="9"/>
  <c r="H116" i="9"/>
  <c r="E116" i="9"/>
  <c r="H129" i="9"/>
  <c r="E129" i="9"/>
  <c r="H165" i="9"/>
  <c r="E165" i="9"/>
  <c r="H70" i="8"/>
  <c r="E74" i="8"/>
  <c r="H74" i="8"/>
  <c r="H108" i="8"/>
  <c r="E112" i="8"/>
  <c r="H112" i="8"/>
  <c r="H150" i="8"/>
  <c r="H30" i="9"/>
  <c r="H38" i="9"/>
  <c r="H47" i="9"/>
  <c r="E47" i="9"/>
  <c r="E64" i="9"/>
  <c r="H64" i="9"/>
  <c r="E95" i="9"/>
  <c r="H95" i="9"/>
  <c r="H27" i="8"/>
  <c r="E126" i="8"/>
  <c r="E135" i="8"/>
  <c r="E10" i="9"/>
  <c r="H12" i="9"/>
  <c r="E12" i="9"/>
  <c r="H29" i="9"/>
  <c r="E29" i="9"/>
  <c r="H37" i="9"/>
  <c r="E37" i="9"/>
  <c r="H57" i="9"/>
  <c r="E57" i="9"/>
  <c r="E70" i="9"/>
  <c r="H70" i="9"/>
  <c r="H86" i="9"/>
  <c r="E86" i="9"/>
  <c r="H108" i="9"/>
  <c r="E108" i="9"/>
  <c r="H139" i="9"/>
  <c r="E139" i="9"/>
  <c r="H146" i="9"/>
  <c r="E146" i="9"/>
  <c r="H69" i="9"/>
  <c r="H73" i="9"/>
  <c r="H79" i="9"/>
  <c r="H88" i="9"/>
  <c r="H94" i="9"/>
  <c r="E101" i="9"/>
  <c r="H104" i="9"/>
  <c r="H119" i="9"/>
  <c r="H122" i="9"/>
  <c r="H125" i="9"/>
  <c r="H145" i="9"/>
  <c r="H148" i="9"/>
  <c r="H152" i="9"/>
  <c r="H156" i="9"/>
  <c r="H164" i="9"/>
  <c r="H167" i="9"/>
  <c r="H171" i="9"/>
  <c r="H35" i="8"/>
  <c r="H76" i="8"/>
  <c r="E92" i="8"/>
  <c r="E107" i="8"/>
  <c r="H114" i="8"/>
  <c r="E168" i="8"/>
  <c r="H9" i="9"/>
  <c r="H14" i="9"/>
  <c r="H43" i="9"/>
  <c r="E50" i="9"/>
  <c r="H59" i="9"/>
  <c r="E66" i="9"/>
  <c r="E69" i="9"/>
  <c r="E73" i="9"/>
  <c r="H75" i="9"/>
  <c r="E79" i="9"/>
  <c r="E88" i="9"/>
  <c r="E94" i="9"/>
  <c r="E97" i="9"/>
  <c r="E98" i="9"/>
  <c r="H100" i="9"/>
  <c r="E104" i="9"/>
  <c r="H118" i="9"/>
  <c r="E119" i="9"/>
  <c r="E122" i="9"/>
  <c r="E125" i="9"/>
  <c r="H131" i="9"/>
  <c r="H141" i="9"/>
  <c r="H144" i="9"/>
  <c r="E145" i="9"/>
  <c r="E148" i="9"/>
  <c r="E152" i="9"/>
  <c r="E156" i="9"/>
  <c r="H163" i="9"/>
  <c r="E164" i="9"/>
  <c r="E167" i="9"/>
  <c r="E171" i="9"/>
  <c r="H9" i="8"/>
  <c r="H11" i="8"/>
  <c r="H13" i="8"/>
  <c r="H15" i="8"/>
  <c r="H17" i="8"/>
  <c r="H78" i="8"/>
  <c r="H80" i="8"/>
  <c r="H94" i="8"/>
  <c r="H96" i="8"/>
  <c r="H116" i="8"/>
  <c r="H118" i="8"/>
  <c r="H125" i="8"/>
  <c r="H129" i="8"/>
  <c r="H131" i="8"/>
  <c r="E145" i="8"/>
  <c r="H146" i="8"/>
  <c r="H156" i="8"/>
  <c r="H8" i="9"/>
  <c r="H11" i="9"/>
  <c r="E14" i="9"/>
  <c r="E16" i="9"/>
  <c r="H27" i="9"/>
  <c r="H28" i="9"/>
  <c r="H31" i="9"/>
  <c r="H32" i="9"/>
  <c r="H35" i="9"/>
  <c r="H39" i="9"/>
  <c r="H40" i="9"/>
  <c r="E43" i="9"/>
  <c r="H45" i="9"/>
  <c r="H46" i="9"/>
  <c r="H49" i="9"/>
  <c r="H55" i="9"/>
  <c r="H56" i="9"/>
  <c r="E59" i="9"/>
  <c r="H62" i="9"/>
  <c r="H65" i="9"/>
  <c r="H71" i="9"/>
  <c r="H72" i="9"/>
  <c r="E75" i="9"/>
  <c r="H77" i="9"/>
  <c r="H78" i="9"/>
  <c r="H81" i="9"/>
  <c r="H84" i="9"/>
  <c r="H97" i="9"/>
  <c r="E100" i="9"/>
  <c r="H103" i="9"/>
  <c r="H106" i="9"/>
  <c r="H111" i="9"/>
  <c r="E118" i="9"/>
  <c r="E120" i="9"/>
  <c r="E121" i="9"/>
  <c r="H127" i="9"/>
  <c r="E131" i="9"/>
  <c r="H140" i="9"/>
  <c r="E141" i="9"/>
  <c r="E144" i="9"/>
  <c r="H150" i="9"/>
  <c r="H154" i="9"/>
  <c r="E159" i="9"/>
  <c r="E163" i="9"/>
  <c r="H169" i="9"/>
  <c r="E17" i="8"/>
  <c r="E21" i="8"/>
  <c r="H29" i="8"/>
  <c r="E35" i="8"/>
  <c r="E68" i="8"/>
  <c r="E76" i="8"/>
  <c r="E80" i="8"/>
  <c r="E88" i="8"/>
  <c r="E96" i="8"/>
  <c r="E99" i="8"/>
  <c r="E106" i="8"/>
  <c r="E114" i="8"/>
  <c r="E118" i="8"/>
  <c r="H124" i="8"/>
  <c r="E128" i="8"/>
  <c r="E131" i="8"/>
  <c r="H137" i="8"/>
  <c r="H167" i="8"/>
  <c r="E169" i="8"/>
  <c r="E12" i="8"/>
  <c r="E29" i="8"/>
  <c r="E37" i="8"/>
  <c r="E51" i="8"/>
  <c r="E63" i="8"/>
  <c r="H72" i="8"/>
  <c r="E79" i="8"/>
  <c r="H84" i="8"/>
  <c r="E91" i="8"/>
  <c r="H92" i="8"/>
  <c r="E98" i="8"/>
  <c r="E103" i="8"/>
  <c r="H110" i="8"/>
  <c r="E124" i="8"/>
  <c r="E130" i="8"/>
  <c r="H133" i="8"/>
  <c r="E137" i="8"/>
  <c r="H148" i="8"/>
  <c r="H151" i="8"/>
  <c r="H157" i="8"/>
  <c r="E158" i="8"/>
  <c r="E167" i="8"/>
  <c r="H168" i="8"/>
  <c r="H174" i="8"/>
  <c r="C176" i="8"/>
  <c r="E27" i="8"/>
  <c r="E101" i="8"/>
  <c r="E122" i="8"/>
  <c r="H127" i="8"/>
  <c r="H159" i="8"/>
  <c r="E16" i="8"/>
  <c r="H23" i="8"/>
  <c r="H18" i="8"/>
  <c r="H22" i="8"/>
  <c r="E23" i="8"/>
  <c r="H25" i="8"/>
  <c r="E31" i="8"/>
  <c r="H33" i="8"/>
  <c r="H98" i="8"/>
  <c r="E100" i="8"/>
  <c r="E149" i="8"/>
  <c r="E151" i="8"/>
  <c r="C174" i="9"/>
  <c r="E9" i="9"/>
  <c r="E11" i="9"/>
  <c r="E13" i="9"/>
  <c r="E15" i="9"/>
  <c r="E17" i="9"/>
  <c r="E19" i="9"/>
  <c r="E21" i="9"/>
  <c r="E23" i="9"/>
  <c r="H42" i="9"/>
  <c r="H50" i="9"/>
  <c r="H58" i="9"/>
  <c r="H66" i="9"/>
  <c r="H74" i="9"/>
  <c r="H82" i="9"/>
  <c r="E107" i="9"/>
  <c r="H107" i="9"/>
  <c r="E99" i="9"/>
  <c r="H99" i="9"/>
  <c r="E36" i="9"/>
  <c r="H44" i="9"/>
  <c r="H52" i="9"/>
  <c r="H60" i="9"/>
  <c r="H68" i="9"/>
  <c r="H76" i="9"/>
  <c r="H135" i="9"/>
  <c r="E135" i="9"/>
  <c r="H16" i="9"/>
  <c r="H18" i="9"/>
  <c r="H20" i="9"/>
  <c r="H22" i="9"/>
  <c r="H24" i="9"/>
  <c r="E91" i="9"/>
  <c r="H91" i="9"/>
  <c r="H93" i="9"/>
  <c r="H101" i="9"/>
  <c r="H109" i="9"/>
  <c r="H115" i="9"/>
  <c r="H117" i="9"/>
  <c r="H126" i="9"/>
  <c r="H110" i="9"/>
  <c r="H112" i="9"/>
  <c r="H114" i="9"/>
  <c r="H130" i="9"/>
  <c r="H133" i="9"/>
  <c r="E133" i="9"/>
  <c r="H168" i="9"/>
  <c r="H149" i="9"/>
  <c r="H151" i="9"/>
  <c r="H153" i="9"/>
  <c r="H155" i="9"/>
  <c r="H157" i="9"/>
  <c r="H160" i="9"/>
  <c r="H170" i="9"/>
  <c r="H162" i="9"/>
  <c r="H172" i="9"/>
  <c r="E172" i="9"/>
  <c r="H152" i="8"/>
  <c r="E152" i="8"/>
  <c r="H160" i="8"/>
  <c r="E160" i="8"/>
  <c r="H162" i="8"/>
  <c r="E162" i="8"/>
  <c r="E9" i="8"/>
  <c r="E11" i="8"/>
  <c r="E13" i="8"/>
  <c r="E15" i="8"/>
  <c r="H39" i="8"/>
  <c r="H40" i="8"/>
  <c r="H42" i="8"/>
  <c r="H43" i="8"/>
  <c r="H45" i="8"/>
  <c r="H46" i="8"/>
  <c r="H48" i="8"/>
  <c r="H49" i="8"/>
  <c r="H51" i="8"/>
  <c r="H53" i="8"/>
  <c r="H54" i="8"/>
  <c r="H56" i="8"/>
  <c r="H58" i="8"/>
  <c r="H60" i="8"/>
  <c r="H61" i="8"/>
  <c r="H62" i="8"/>
  <c r="H64" i="8"/>
  <c r="H65" i="8"/>
  <c r="H66" i="8"/>
  <c r="H101" i="8"/>
  <c r="H8" i="8"/>
  <c r="H10" i="8"/>
  <c r="H12" i="8"/>
  <c r="H14" i="8"/>
  <c r="H16" i="8"/>
  <c r="H24" i="8"/>
  <c r="H26" i="8"/>
  <c r="H28" i="8"/>
  <c r="H30" i="8"/>
  <c r="H32" i="8"/>
  <c r="H34" i="8"/>
  <c r="H36" i="8"/>
  <c r="H100" i="8"/>
  <c r="H104" i="8"/>
  <c r="E105" i="8"/>
  <c r="H105" i="8"/>
  <c r="H38" i="8"/>
  <c r="H41" i="8"/>
  <c r="H44" i="8"/>
  <c r="H47" i="8"/>
  <c r="H50" i="8"/>
  <c r="H52" i="8"/>
  <c r="H55" i="8"/>
  <c r="H57" i="8"/>
  <c r="H59" i="8"/>
  <c r="H63" i="8"/>
  <c r="H97" i="8"/>
  <c r="H99" i="8"/>
  <c r="H103" i="8"/>
  <c r="E123" i="8"/>
  <c r="E138" i="8"/>
  <c r="H138" i="8"/>
  <c r="E140" i="8"/>
  <c r="H140" i="8"/>
  <c r="H67" i="8"/>
  <c r="H69" i="8"/>
  <c r="H71" i="8"/>
  <c r="H73" i="8"/>
  <c r="H75" i="8"/>
  <c r="H77" i="8"/>
  <c r="H79" i="8"/>
  <c r="H81" i="8"/>
  <c r="H83" i="8"/>
  <c r="H85" i="8"/>
  <c r="H87" i="8"/>
  <c r="H89" i="8"/>
  <c r="H91" i="8"/>
  <c r="H93" i="8"/>
  <c r="H95" i="8"/>
  <c r="E134" i="8"/>
  <c r="E136" i="8"/>
  <c r="H170" i="8"/>
  <c r="E170" i="8"/>
  <c r="E125" i="8"/>
  <c r="E129" i="8"/>
  <c r="E133" i="8"/>
  <c r="H141" i="8"/>
  <c r="H107" i="8"/>
  <c r="H109" i="8"/>
  <c r="H111" i="8"/>
  <c r="H113" i="8"/>
  <c r="H115" i="8"/>
  <c r="H117" i="8"/>
  <c r="H119" i="8"/>
  <c r="H121" i="8"/>
  <c r="H143" i="8"/>
  <c r="H154" i="8"/>
  <c r="E154" i="8"/>
  <c r="H164" i="8"/>
  <c r="E164" i="8"/>
  <c r="H172" i="8"/>
  <c r="E172" i="8"/>
  <c r="H142" i="8"/>
  <c r="E144" i="8"/>
  <c r="H147" i="8"/>
  <c r="H153" i="8"/>
  <c r="H163" i="8"/>
  <c r="H171" i="8"/>
  <c r="H155" i="8"/>
  <c r="H165" i="8"/>
  <c r="H173" i="8"/>
  <c r="R122" i="17" l="1"/>
  <c r="R40" i="18"/>
  <c r="R39" i="17"/>
  <c r="R34" i="17"/>
  <c r="R75" i="17"/>
  <c r="R121" i="17"/>
  <c r="R130" i="17"/>
  <c r="R33" i="17"/>
  <c r="L51" i="18"/>
  <c r="R51" i="18" s="1"/>
  <c r="L50" i="17"/>
  <c r="R50" i="17" s="1"/>
  <c r="L68" i="17"/>
  <c r="L69" i="18"/>
  <c r="L131" i="18"/>
  <c r="R131" i="18" s="1"/>
  <c r="L132" i="17"/>
  <c r="R132" i="17" s="1"/>
  <c r="L60" i="18"/>
  <c r="R60" i="18" s="1"/>
  <c r="L59" i="17"/>
  <c r="R59" i="17" s="1"/>
  <c r="L112" i="18"/>
  <c r="R112" i="18" s="1"/>
  <c r="L116" i="17"/>
  <c r="R116" i="17" s="1"/>
  <c r="L72" i="18"/>
  <c r="L69" i="17"/>
  <c r="L144" i="18"/>
  <c r="L144" i="17"/>
  <c r="L167" i="18"/>
  <c r="L168" i="17"/>
  <c r="L101" i="17"/>
  <c r="R101" i="17" s="1"/>
  <c r="L98" i="18"/>
  <c r="R98" i="18" s="1"/>
  <c r="L91" i="18"/>
  <c r="R91" i="18" s="1"/>
  <c r="L92" i="17"/>
  <c r="R92" i="17" s="1"/>
  <c r="L158" i="18"/>
  <c r="R158" i="18" s="1"/>
  <c r="L158" i="17"/>
  <c r="R158" i="17" s="1"/>
  <c r="L45" i="18"/>
  <c r="L51" i="17"/>
  <c r="L125" i="18"/>
  <c r="L126" i="17"/>
  <c r="L153" i="18"/>
  <c r="R153" i="18" s="1"/>
  <c r="L157" i="17"/>
  <c r="R157" i="17" s="1"/>
  <c r="L84" i="18"/>
  <c r="L88" i="17"/>
  <c r="L39" i="18"/>
  <c r="L38" i="17"/>
  <c r="L132" i="18"/>
  <c r="R132" i="18" s="1"/>
  <c r="L131" i="17"/>
  <c r="R131" i="17" s="1"/>
  <c r="L97" i="18"/>
  <c r="R97" i="18" s="1"/>
  <c r="L94" i="17"/>
  <c r="R94" i="17" s="1"/>
  <c r="L44" i="17"/>
  <c r="L48" i="18"/>
  <c r="L101" i="18"/>
  <c r="L107" i="17"/>
  <c r="L82" i="18"/>
  <c r="R82" i="18" s="1"/>
  <c r="L84" i="17"/>
  <c r="R84" i="17" s="1"/>
  <c r="L88" i="18"/>
  <c r="L90" i="17"/>
  <c r="L102" i="18"/>
  <c r="L105" i="17"/>
  <c r="L118" i="18"/>
  <c r="R118" i="18" s="1"/>
  <c r="L118" i="17"/>
  <c r="R118" i="17" s="1"/>
  <c r="L95" i="18"/>
  <c r="R95" i="18" s="1"/>
  <c r="L82" i="17"/>
  <c r="R82" i="17" s="1"/>
  <c r="L104" i="17"/>
  <c r="R104" i="17" s="1"/>
  <c r="L108" i="18"/>
  <c r="R108" i="18" s="1"/>
  <c r="L111" i="18"/>
  <c r="R111" i="18" s="1"/>
  <c r="L109" i="17"/>
  <c r="R109" i="17" s="1"/>
  <c r="L110" i="18"/>
  <c r="L114" i="17"/>
  <c r="L23" i="17"/>
  <c r="R23" i="17" s="1"/>
  <c r="L25" i="18"/>
  <c r="R25" i="18" s="1"/>
  <c r="L32" i="18"/>
  <c r="R32" i="18" s="1"/>
  <c r="L30" i="17"/>
  <c r="R30" i="17" s="1"/>
  <c r="L113" i="18"/>
  <c r="L115" i="17"/>
  <c r="L52" i="18"/>
  <c r="L40" i="17"/>
  <c r="L134" i="18"/>
  <c r="L136" i="17"/>
  <c r="L140" i="18"/>
  <c r="L140" i="17"/>
  <c r="L145" i="18"/>
  <c r="R145" i="18" s="1"/>
  <c r="L145" i="17"/>
  <c r="R145" i="17" s="1"/>
  <c r="L124" i="18"/>
  <c r="L129" i="17"/>
  <c r="L41" i="17"/>
  <c r="L47" i="18"/>
  <c r="L23" i="18"/>
  <c r="L26" i="17"/>
  <c r="L31" i="18"/>
  <c r="R31" i="18" s="1"/>
  <c r="L27" i="17"/>
  <c r="R27" i="17" s="1"/>
  <c r="L33" i="18"/>
  <c r="R33" i="18" s="1"/>
  <c r="L37" i="17"/>
  <c r="R37" i="17" s="1"/>
  <c r="L105" i="18"/>
  <c r="R105" i="18" s="1"/>
  <c r="L103" i="17"/>
  <c r="R103" i="17" s="1"/>
  <c r="L135" i="18"/>
  <c r="R135" i="18" s="1"/>
  <c r="L135" i="17"/>
  <c r="R135" i="17" s="1"/>
  <c r="N63" i="18"/>
  <c r="N60" i="17"/>
  <c r="R60" i="17" s="1"/>
  <c r="N106" i="18"/>
  <c r="N106" i="17"/>
  <c r="N163" i="18"/>
  <c r="N164" i="17"/>
  <c r="N136" i="18"/>
  <c r="N134" i="17"/>
  <c r="N88" i="18"/>
  <c r="N90" i="17"/>
  <c r="N46" i="18"/>
  <c r="N57" i="17"/>
  <c r="N137" i="18"/>
  <c r="N137" i="17"/>
  <c r="R137" i="17" s="1"/>
  <c r="N110" i="18"/>
  <c r="N114" i="17"/>
  <c r="N54" i="17"/>
  <c r="N57" i="18"/>
  <c r="N15" i="17"/>
  <c r="N13" i="18"/>
  <c r="N50" i="18"/>
  <c r="N56" i="17"/>
  <c r="N69" i="18"/>
  <c r="N68" i="17"/>
  <c r="R17" i="17"/>
  <c r="R119" i="17"/>
  <c r="R147" i="17"/>
  <c r="R83" i="17"/>
  <c r="R78" i="17"/>
  <c r="R87" i="17"/>
  <c r="R163" i="17"/>
  <c r="R166" i="17"/>
  <c r="R10" i="17"/>
  <c r="L11" i="18"/>
  <c r="R11" i="18" s="1"/>
  <c r="L12" i="17"/>
  <c r="R12" i="17" s="1"/>
  <c r="L11" i="17"/>
  <c r="R11" i="17" s="1"/>
  <c r="L20" i="18"/>
  <c r="R20" i="18" s="1"/>
  <c r="L13" i="17"/>
  <c r="R13" i="17" s="1"/>
  <c r="L12" i="18"/>
  <c r="R12" i="18" s="1"/>
  <c r="L8" i="17"/>
  <c r="R8" i="17" s="1"/>
  <c r="L8" i="18"/>
  <c r="R8" i="18" s="1"/>
  <c r="L139" i="18"/>
  <c r="L139" i="17"/>
  <c r="L65" i="18"/>
  <c r="L64" i="17"/>
  <c r="L14" i="18"/>
  <c r="L14" i="17"/>
  <c r="L66" i="18"/>
  <c r="R66" i="18" s="1"/>
  <c r="L66" i="17"/>
  <c r="R66" i="17" s="1"/>
  <c r="L109" i="18"/>
  <c r="R109" i="18" s="1"/>
  <c r="L111" i="17"/>
  <c r="R111" i="17" s="1"/>
  <c r="N78" i="18"/>
  <c r="N81" i="17"/>
  <c r="R81" i="17" s="1"/>
  <c r="N152" i="18"/>
  <c r="R152" i="18" s="1"/>
  <c r="N151" i="17"/>
  <c r="R151" i="17" s="1"/>
  <c r="N114" i="18"/>
  <c r="R114" i="18" s="1"/>
  <c r="N110" i="17"/>
  <c r="R110" i="17" s="1"/>
  <c r="N79" i="17"/>
  <c r="N77" i="18"/>
  <c r="N148" i="18"/>
  <c r="N148" i="17"/>
  <c r="N142" i="18"/>
  <c r="R142" i="18" s="1"/>
  <c r="N142" i="17"/>
  <c r="N160" i="18"/>
  <c r="N160" i="17"/>
  <c r="N76" i="18"/>
  <c r="R76" i="18" s="1"/>
  <c r="N72" i="17"/>
  <c r="R72" i="17" s="1"/>
  <c r="N108" i="17"/>
  <c r="R108" i="17" s="1"/>
  <c r="N107" i="18"/>
  <c r="R107" i="18" s="1"/>
  <c r="N70" i="17"/>
  <c r="N56" i="18"/>
  <c r="N61" i="17"/>
  <c r="R61" i="17" s="1"/>
  <c r="N58" i="18"/>
  <c r="R58" i="18" s="1"/>
  <c r="N149" i="18"/>
  <c r="R149" i="18" s="1"/>
  <c r="N149" i="17"/>
  <c r="R149" i="17" s="1"/>
  <c r="N170" i="18"/>
  <c r="R170" i="18" s="1"/>
  <c r="N169" i="17"/>
  <c r="R169" i="17" s="1"/>
  <c r="N22" i="18"/>
  <c r="N21" i="17"/>
  <c r="N71" i="18"/>
  <c r="R71" i="18" s="1"/>
  <c r="N65" i="17"/>
  <c r="R65" i="17" s="1"/>
  <c r="N74" i="17"/>
  <c r="R74" i="17" s="1"/>
  <c r="N74" i="18"/>
  <c r="R74" i="18" s="1"/>
  <c r="N94" i="18"/>
  <c r="N95" i="17"/>
  <c r="N96" i="18"/>
  <c r="N93" i="17"/>
  <c r="N19" i="18"/>
  <c r="N18" i="17"/>
  <c r="N113" i="18"/>
  <c r="N115" i="17"/>
  <c r="N52" i="18"/>
  <c r="N40" i="17"/>
  <c r="N134" i="18"/>
  <c r="N136" i="17"/>
  <c r="N140" i="18"/>
  <c r="N140" i="17"/>
  <c r="N36" i="18"/>
  <c r="N29" i="17"/>
  <c r="N26" i="18"/>
  <c r="R26" i="18" s="1"/>
  <c r="N36" i="17"/>
  <c r="R36" i="17" s="1"/>
  <c r="N35" i="18"/>
  <c r="R35" i="18" s="1"/>
  <c r="N35" i="17"/>
  <c r="R35" i="17" s="1"/>
  <c r="N124" i="18"/>
  <c r="N129" i="17"/>
  <c r="N63" i="17"/>
  <c r="N55" i="18"/>
  <c r="N54" i="18"/>
  <c r="N46" i="17"/>
  <c r="N47" i="17"/>
  <c r="N44" i="18"/>
  <c r="N120" i="18"/>
  <c r="R120" i="18" s="1"/>
  <c r="N120" i="17"/>
  <c r="N162" i="18"/>
  <c r="N162" i="17"/>
  <c r="R78" i="18"/>
  <c r="R16" i="18"/>
  <c r="R119" i="18"/>
  <c r="R43" i="17"/>
  <c r="R147" i="18"/>
  <c r="R85" i="18"/>
  <c r="R41" i="18"/>
  <c r="R81" i="18"/>
  <c r="R83" i="18"/>
  <c r="R164" i="18"/>
  <c r="R168" i="18"/>
  <c r="R29" i="18"/>
  <c r="R9" i="18"/>
  <c r="L62" i="18"/>
  <c r="R62" i="18" s="1"/>
  <c r="L58" i="17"/>
  <c r="R58" i="17" s="1"/>
  <c r="L50" i="18"/>
  <c r="R50" i="18" s="1"/>
  <c r="L56" i="17"/>
  <c r="L18" i="18"/>
  <c r="R18" i="18" s="1"/>
  <c r="L20" i="17"/>
  <c r="R20" i="17" s="1"/>
  <c r="L77" i="18"/>
  <c r="L79" i="17"/>
  <c r="L27" i="18"/>
  <c r="R27" i="18" s="1"/>
  <c r="L25" i="17"/>
  <c r="R25" i="17" s="1"/>
  <c r="L148" i="18"/>
  <c r="L148" i="17"/>
  <c r="L160" i="18"/>
  <c r="L160" i="17"/>
  <c r="L169" i="18"/>
  <c r="L170" i="17"/>
  <c r="L56" i="18"/>
  <c r="L70" i="17"/>
  <c r="R70" i="17" s="1"/>
  <c r="L49" i="17"/>
  <c r="L42" i="18"/>
  <c r="L43" i="18"/>
  <c r="R43" i="18" s="1"/>
  <c r="L42" i="17"/>
  <c r="R42" i="17" s="1"/>
  <c r="L22" i="18"/>
  <c r="L21" i="17"/>
  <c r="L67" i="18"/>
  <c r="R67" i="18" s="1"/>
  <c r="L67" i="17"/>
  <c r="R67" i="17" s="1"/>
  <c r="L94" i="18"/>
  <c r="L95" i="17"/>
  <c r="L130" i="18"/>
  <c r="R130" i="18" s="1"/>
  <c r="L124" i="17"/>
  <c r="R124" i="17" s="1"/>
  <c r="L96" i="18"/>
  <c r="L93" i="17"/>
  <c r="L32" i="17"/>
  <c r="R32" i="17" s="1"/>
  <c r="L37" i="18"/>
  <c r="R37" i="18" s="1"/>
  <c r="L156" i="18"/>
  <c r="L153" i="17"/>
  <c r="L106" i="18"/>
  <c r="L106" i="17"/>
  <c r="L163" i="18"/>
  <c r="R163" i="18" s="1"/>
  <c r="L164" i="17"/>
  <c r="L136" i="18"/>
  <c r="L134" i="17"/>
  <c r="L79" i="18"/>
  <c r="R79" i="18" s="1"/>
  <c r="L77" i="17"/>
  <c r="R77" i="17" s="1"/>
  <c r="L53" i="18"/>
  <c r="R53" i="18" s="1"/>
  <c r="L55" i="17"/>
  <c r="R55" i="17" s="1"/>
  <c r="L57" i="17"/>
  <c r="L46" i="18"/>
  <c r="L76" i="17"/>
  <c r="L73" i="18"/>
  <c r="L117" i="18"/>
  <c r="R117" i="18" s="1"/>
  <c r="L117" i="17"/>
  <c r="R117" i="17" s="1"/>
  <c r="L10" i="18"/>
  <c r="L9" i="17"/>
  <c r="L115" i="18"/>
  <c r="R115" i="18" s="1"/>
  <c r="L112" i="17"/>
  <c r="R112" i="17" s="1"/>
  <c r="L73" i="17"/>
  <c r="R73" i="17" s="1"/>
  <c r="L68" i="18"/>
  <c r="R68" i="18" s="1"/>
  <c r="L57" i="18"/>
  <c r="L54" i="17"/>
  <c r="R54" i="17" s="1"/>
  <c r="L122" i="18"/>
  <c r="L123" i="17"/>
  <c r="L15" i="18"/>
  <c r="L16" i="17"/>
  <c r="L38" i="18"/>
  <c r="L48" i="17"/>
  <c r="L89" i="18"/>
  <c r="L71" i="17"/>
  <c r="L36" i="18"/>
  <c r="L29" i="17"/>
  <c r="L24" i="18"/>
  <c r="L28" i="17"/>
  <c r="L19" i="18"/>
  <c r="L18" i="17"/>
  <c r="L13" i="18"/>
  <c r="L15" i="17"/>
  <c r="L21" i="18"/>
  <c r="R21" i="18" s="1"/>
  <c r="L22" i="17"/>
  <c r="R22" i="17" s="1"/>
  <c r="L92" i="18"/>
  <c r="R92" i="18" s="1"/>
  <c r="L91" i="17"/>
  <c r="R91" i="17" s="1"/>
  <c r="L70" i="18"/>
  <c r="R70" i="18" s="1"/>
  <c r="L80" i="17"/>
  <c r="R80" i="17" s="1"/>
  <c r="L138" i="18"/>
  <c r="R138" i="18" s="1"/>
  <c r="L138" i="17"/>
  <c r="R138" i="17" s="1"/>
  <c r="N156" i="18"/>
  <c r="N153" i="17"/>
  <c r="N48" i="18"/>
  <c r="N44" i="17"/>
  <c r="N101" i="18"/>
  <c r="N107" i="17"/>
  <c r="N133" i="18"/>
  <c r="R133" i="18" s="1"/>
  <c r="N133" i="17"/>
  <c r="R133" i="17" s="1"/>
  <c r="N102" i="18"/>
  <c r="N105" i="17"/>
  <c r="N73" i="18"/>
  <c r="N76" i="17"/>
  <c r="N9" i="17"/>
  <c r="N10" i="18"/>
  <c r="N151" i="18"/>
  <c r="R151" i="18" s="1"/>
  <c r="N150" i="17"/>
  <c r="R150" i="17" s="1"/>
  <c r="N47" i="18"/>
  <c r="N41" i="17"/>
  <c r="N26" i="17"/>
  <c r="N23" i="18"/>
  <c r="N17" i="18"/>
  <c r="N19" i="17"/>
  <c r="R142" i="17"/>
  <c r="R120" i="17"/>
  <c r="R127" i="17"/>
  <c r="R63" i="18"/>
  <c r="R159" i="17"/>
  <c r="R143" i="17"/>
  <c r="R155" i="17"/>
  <c r="R167" i="17"/>
  <c r="R86" i="17"/>
  <c r="R128" i="17"/>
  <c r="L45" i="17"/>
  <c r="R45" i="17" s="1"/>
  <c r="L64" i="18"/>
  <c r="R64" i="18" s="1"/>
  <c r="L17" i="18"/>
  <c r="L19" i="17"/>
  <c r="L52" i="17"/>
  <c r="L49" i="18"/>
  <c r="L55" i="18"/>
  <c r="L63" i="17"/>
  <c r="L113" i="17"/>
  <c r="R113" i="17" s="1"/>
  <c r="L116" i="18"/>
  <c r="R116" i="18" s="1"/>
  <c r="L54" i="18"/>
  <c r="L46" i="17"/>
  <c r="L44" i="18"/>
  <c r="L47" i="17"/>
  <c r="R47" i="17" s="1"/>
  <c r="L146" i="18"/>
  <c r="L146" i="17"/>
  <c r="L162" i="18"/>
  <c r="L162" i="17"/>
  <c r="L104" i="18"/>
  <c r="R104" i="18" s="1"/>
  <c r="L100" i="17"/>
  <c r="R100" i="17" s="1"/>
  <c r="N87" i="18"/>
  <c r="R87" i="18" s="1"/>
  <c r="N89" i="17"/>
  <c r="R89" i="17" s="1"/>
  <c r="N100" i="18"/>
  <c r="N97" i="17"/>
  <c r="R97" i="17" s="1"/>
  <c r="N155" i="18"/>
  <c r="R155" i="18" s="1"/>
  <c r="N154" i="17"/>
  <c r="R154" i="17" s="1"/>
  <c r="N34" i="18"/>
  <c r="R34" i="18" s="1"/>
  <c r="N31" i="17"/>
  <c r="R31" i="17" s="1"/>
  <c r="N69" i="17"/>
  <c r="N72" i="18"/>
  <c r="N166" i="18"/>
  <c r="R166" i="18" s="1"/>
  <c r="N165" i="17"/>
  <c r="R165" i="17" s="1"/>
  <c r="N144" i="18"/>
  <c r="N144" i="17"/>
  <c r="N169" i="18"/>
  <c r="N170" i="17"/>
  <c r="N167" i="18"/>
  <c r="N168" i="17"/>
  <c r="N24" i="17"/>
  <c r="R24" i="17" s="1"/>
  <c r="N30" i="18"/>
  <c r="R30" i="18" s="1"/>
  <c r="N42" i="18"/>
  <c r="N49" i="17"/>
  <c r="N165" i="18"/>
  <c r="R165" i="18" s="1"/>
  <c r="N161" i="17"/>
  <c r="R161" i="17" s="1"/>
  <c r="N157" i="18"/>
  <c r="R157" i="18" s="1"/>
  <c r="N156" i="17"/>
  <c r="R156" i="17" s="1"/>
  <c r="N45" i="18"/>
  <c r="N51" i="17"/>
  <c r="N125" i="18"/>
  <c r="N126" i="17"/>
  <c r="N103" i="18"/>
  <c r="R103" i="18" s="1"/>
  <c r="N102" i="17"/>
  <c r="R102" i="17" s="1"/>
  <c r="N84" i="18"/>
  <c r="N88" i="17"/>
  <c r="N39" i="18"/>
  <c r="N38" i="17"/>
  <c r="N122" i="18"/>
  <c r="N123" i="17"/>
  <c r="N16" i="17"/>
  <c r="N15" i="18"/>
  <c r="N38" i="18"/>
  <c r="N48" i="17"/>
  <c r="N71" i="17"/>
  <c r="N89" i="18"/>
  <c r="N99" i="17"/>
  <c r="R99" i="17" s="1"/>
  <c r="N93" i="18"/>
  <c r="R93" i="18" s="1"/>
  <c r="N59" i="18"/>
  <c r="R59" i="18" s="1"/>
  <c r="N62" i="17"/>
  <c r="R62" i="17" s="1"/>
  <c r="N24" i="18"/>
  <c r="N28" i="17"/>
  <c r="N80" i="18"/>
  <c r="R80" i="18" s="1"/>
  <c r="N85" i="17"/>
  <c r="R85" i="17" s="1"/>
  <c r="N49" i="18"/>
  <c r="N52" i="17"/>
  <c r="N139" i="17"/>
  <c r="N139" i="18"/>
  <c r="N65" i="18"/>
  <c r="N64" i="17"/>
  <c r="N14" i="17"/>
  <c r="N14" i="18"/>
  <c r="N146" i="18"/>
  <c r="N146" i="17"/>
  <c r="R100" i="18"/>
  <c r="R75" i="18"/>
  <c r="R123" i="18"/>
  <c r="R128" i="18"/>
  <c r="R126" i="18"/>
  <c r="R159" i="18"/>
  <c r="R143" i="18"/>
  <c r="R154" i="18"/>
  <c r="R137" i="18"/>
  <c r="R161" i="18"/>
  <c r="R28" i="18"/>
  <c r="R86" i="18"/>
  <c r="R129" i="18"/>
  <c r="E174" i="9"/>
  <c r="F113" i="9" s="1"/>
  <c r="G113" i="9" s="1"/>
  <c r="H174" i="9"/>
  <c r="I112" i="9" s="1"/>
  <c r="J112" i="9" s="1"/>
  <c r="E176" i="8"/>
  <c r="F11" i="8" s="1"/>
  <c r="H176" i="8"/>
  <c r="I50" i="8" s="1"/>
  <c r="J50" i="8" s="1"/>
  <c r="R9" i="17" l="1"/>
  <c r="R63" i="17"/>
  <c r="R29" i="17"/>
  <c r="R162" i="18"/>
  <c r="R44" i="18"/>
  <c r="R36" i="18"/>
  <c r="R79" i="17"/>
  <c r="R56" i="18"/>
  <c r="R23" i="18"/>
  <c r="R88" i="18"/>
  <c r="R101" i="18"/>
  <c r="R13" i="18"/>
  <c r="R57" i="17"/>
  <c r="R18" i="17"/>
  <c r="R48" i="17"/>
  <c r="R73" i="18"/>
  <c r="R106" i="17"/>
  <c r="R72" i="18"/>
  <c r="R52" i="17"/>
  <c r="R76" i="17"/>
  <c r="R14" i="17"/>
  <c r="R139" i="17"/>
  <c r="R48" i="18"/>
  <c r="R88" i="17"/>
  <c r="R126" i="17"/>
  <c r="R144" i="17"/>
  <c r="R123" i="17"/>
  <c r="R134" i="17"/>
  <c r="R160" i="17"/>
  <c r="R39" i="18"/>
  <c r="R45" i="18"/>
  <c r="R68" i="17"/>
  <c r="R146" i="17"/>
  <c r="R46" i="17"/>
  <c r="R28" i="17"/>
  <c r="R95" i="17"/>
  <c r="R148" i="17"/>
  <c r="R65" i="18"/>
  <c r="R124" i="18"/>
  <c r="R52" i="18"/>
  <c r="R110" i="18"/>
  <c r="R19" i="18"/>
  <c r="R38" i="18"/>
  <c r="R136" i="18"/>
  <c r="R106" i="18"/>
  <c r="R160" i="18"/>
  <c r="R47" i="18"/>
  <c r="R136" i="17"/>
  <c r="R115" i="17"/>
  <c r="R105" i="17"/>
  <c r="R55" i="18"/>
  <c r="R162" i="17"/>
  <c r="R49" i="18"/>
  <c r="R24" i="18"/>
  <c r="R89" i="18"/>
  <c r="R15" i="18"/>
  <c r="R57" i="18"/>
  <c r="R156" i="18"/>
  <c r="R96" i="18"/>
  <c r="R94" i="18"/>
  <c r="R22" i="18"/>
  <c r="R49" i="17"/>
  <c r="R169" i="18"/>
  <c r="R148" i="18"/>
  <c r="R77" i="18"/>
  <c r="R64" i="17"/>
  <c r="R26" i="17"/>
  <c r="R129" i="17"/>
  <c r="R140" i="17"/>
  <c r="R40" i="17"/>
  <c r="R114" i="17"/>
  <c r="R90" i="17"/>
  <c r="R107" i="17"/>
  <c r="R38" i="17"/>
  <c r="R51" i="17"/>
  <c r="R168" i="17"/>
  <c r="R69" i="17"/>
  <c r="R69" i="18"/>
  <c r="R140" i="18"/>
  <c r="R167" i="18"/>
  <c r="R19" i="17"/>
  <c r="R122" i="18"/>
  <c r="R10" i="18"/>
  <c r="R146" i="18"/>
  <c r="R54" i="18"/>
  <c r="R17" i="18"/>
  <c r="R15" i="17"/>
  <c r="R71" i="17"/>
  <c r="R16" i="17"/>
  <c r="R46" i="18"/>
  <c r="R164" i="17"/>
  <c r="R153" i="17"/>
  <c r="R93" i="17"/>
  <c r="R21" i="17"/>
  <c r="R42" i="18"/>
  <c r="R170" i="17"/>
  <c r="R56" i="17"/>
  <c r="R14" i="18"/>
  <c r="R139" i="18"/>
  <c r="R41" i="17"/>
  <c r="R134" i="18"/>
  <c r="R113" i="18"/>
  <c r="R102" i="18"/>
  <c r="R44" i="17"/>
  <c r="R84" i="18"/>
  <c r="R125" i="18"/>
  <c r="R144" i="18"/>
  <c r="F19" i="9"/>
  <c r="G19" i="9" s="1"/>
  <c r="F9" i="9"/>
  <c r="G9" i="9" s="1"/>
  <c r="F154" i="9"/>
  <c r="G154" i="9" s="1"/>
  <c r="F124" i="9"/>
  <c r="G124" i="9" s="1"/>
  <c r="F97" i="9"/>
  <c r="G97" i="9" s="1"/>
  <c r="F47" i="9"/>
  <c r="G47" i="9" s="1"/>
  <c r="F70" i="9"/>
  <c r="G70" i="9" s="1"/>
  <c r="F56" i="9"/>
  <c r="G56" i="9" s="1"/>
  <c r="F166" i="9"/>
  <c r="G166" i="9" s="1"/>
  <c r="F63" i="9"/>
  <c r="G63" i="9" s="1"/>
  <c r="F171" i="9"/>
  <c r="G171" i="9" s="1"/>
  <c r="F73" i="9"/>
  <c r="G73" i="9" s="1"/>
  <c r="F98" i="9"/>
  <c r="G98" i="9" s="1"/>
  <c r="F140" i="8"/>
  <c r="G140" i="8" s="1"/>
  <c r="F66" i="9"/>
  <c r="G66" i="9" s="1"/>
  <c r="F144" i="9"/>
  <c r="G144" i="9" s="1"/>
  <c r="F46" i="9"/>
  <c r="G46" i="9" s="1"/>
  <c r="F58" i="9"/>
  <c r="G58" i="9" s="1"/>
  <c r="F127" i="9"/>
  <c r="G127" i="9" s="1"/>
  <c r="F33" i="9"/>
  <c r="G33" i="9" s="1"/>
  <c r="F102" i="9"/>
  <c r="G102" i="9" s="1"/>
  <c r="F34" i="9"/>
  <c r="G34" i="9" s="1"/>
  <c r="F151" i="9"/>
  <c r="F91" i="9"/>
  <c r="G91" i="9" s="1"/>
  <c r="F37" i="9"/>
  <c r="G37" i="9" s="1"/>
  <c r="F172" i="9"/>
  <c r="G172" i="9" s="1"/>
  <c r="F114" i="9"/>
  <c r="G114" i="9" s="1"/>
  <c r="F140" i="9"/>
  <c r="G140" i="9" s="1"/>
  <c r="F18" i="9"/>
  <c r="G18" i="9" s="1"/>
  <c r="F99" i="9"/>
  <c r="G99" i="9" s="1"/>
  <c r="F109" i="9"/>
  <c r="G109" i="9" s="1"/>
  <c r="F131" i="9"/>
  <c r="G131" i="9" s="1"/>
  <c r="F152" i="9"/>
  <c r="G152" i="9" s="1"/>
  <c r="F170" i="9"/>
  <c r="F76" i="9"/>
  <c r="G76" i="9" s="1"/>
  <c r="F78" i="9"/>
  <c r="G78" i="9" s="1"/>
  <c r="F95" i="9"/>
  <c r="G95" i="9" s="1"/>
  <c r="F126" i="9"/>
  <c r="G126" i="9" s="1"/>
  <c r="F164" i="9"/>
  <c r="G164" i="9" s="1"/>
  <c r="F32" i="9"/>
  <c r="G32" i="9" s="1"/>
  <c r="F13" i="9"/>
  <c r="G13" i="9" s="1"/>
  <c r="F82" i="9"/>
  <c r="G82" i="9" s="1"/>
  <c r="F116" i="9"/>
  <c r="G116" i="9" s="1"/>
  <c r="F148" i="9"/>
  <c r="G148" i="9" s="1"/>
  <c r="F16" i="9"/>
  <c r="G16" i="9" s="1"/>
  <c r="F79" i="9"/>
  <c r="G79" i="9" s="1"/>
  <c r="F96" i="9"/>
  <c r="G96" i="9" s="1"/>
  <c r="F43" i="9"/>
  <c r="G43" i="9" s="1"/>
  <c r="F8" i="9"/>
  <c r="G8" i="9" s="1"/>
  <c r="F61" i="9"/>
  <c r="G61" i="9" s="1"/>
  <c r="F112" i="9"/>
  <c r="K112" i="9" s="1"/>
  <c r="F110" i="9"/>
  <c r="G110" i="9" s="1"/>
  <c r="F129" i="9"/>
  <c r="G129" i="9" s="1"/>
  <c r="F134" i="9"/>
  <c r="G134" i="9" s="1"/>
  <c r="F125" i="9"/>
  <c r="G125" i="9" s="1"/>
  <c r="F168" i="9"/>
  <c r="G168" i="9" s="1"/>
  <c r="F23" i="9"/>
  <c r="G23" i="9" s="1"/>
  <c r="F161" i="9"/>
  <c r="G161" i="9" s="1"/>
  <c r="F42" i="9"/>
  <c r="G42" i="9" s="1"/>
  <c r="F74" i="9"/>
  <c r="G74" i="9" s="1"/>
  <c r="F142" i="9"/>
  <c r="G142" i="9" s="1"/>
  <c r="F120" i="9"/>
  <c r="G120" i="9" s="1"/>
  <c r="F143" i="9"/>
  <c r="G143" i="9" s="1"/>
  <c r="F135" i="9"/>
  <c r="G135" i="9" s="1"/>
  <c r="F21" i="9"/>
  <c r="G21" i="9" s="1"/>
  <c r="F40" i="9"/>
  <c r="G40" i="9" s="1"/>
  <c r="F117" i="9"/>
  <c r="G117" i="9" s="1"/>
  <c r="F165" i="9"/>
  <c r="G165" i="9" s="1"/>
  <c r="F24" i="9"/>
  <c r="G24" i="9" s="1"/>
  <c r="F49" i="9"/>
  <c r="G49" i="9" s="1"/>
  <c r="F25" i="9"/>
  <c r="G25" i="9" s="1"/>
  <c r="F59" i="9"/>
  <c r="G59" i="9" s="1"/>
  <c r="F39" i="9"/>
  <c r="G39" i="9" s="1"/>
  <c r="F69" i="9"/>
  <c r="G69" i="9" s="1"/>
  <c r="F92" i="9"/>
  <c r="G92" i="9" s="1"/>
  <c r="F157" i="9"/>
  <c r="G157" i="9" s="1"/>
  <c r="F167" i="9"/>
  <c r="G167" i="9" s="1"/>
  <c r="F52" i="9"/>
  <c r="G52" i="9" s="1"/>
  <c r="F54" i="9"/>
  <c r="G54" i="9" s="1"/>
  <c r="F103" i="9"/>
  <c r="G103" i="9" s="1"/>
  <c r="F130" i="9"/>
  <c r="G130" i="9" s="1"/>
  <c r="F141" i="9"/>
  <c r="G141" i="9" s="1"/>
  <c r="F60" i="9"/>
  <c r="G60" i="9" s="1"/>
  <c r="F11" i="9"/>
  <c r="G11" i="9" s="1"/>
  <c r="F28" i="9"/>
  <c r="G28" i="9" s="1"/>
  <c r="F80" i="9"/>
  <c r="G80" i="9" s="1"/>
  <c r="F119" i="9"/>
  <c r="G119" i="9" s="1"/>
  <c r="F162" i="9"/>
  <c r="G162" i="9" s="1"/>
  <c r="F15" i="9"/>
  <c r="G15" i="9" s="1"/>
  <c r="F30" i="9"/>
  <c r="G30" i="9" s="1"/>
  <c r="F101" i="9"/>
  <c r="G101" i="9" s="1"/>
  <c r="F133" i="9"/>
  <c r="G133" i="9" s="1"/>
  <c r="F137" i="9"/>
  <c r="G137" i="9" s="1"/>
  <c r="F12" i="9"/>
  <c r="G12" i="9" s="1"/>
  <c r="F65" i="9"/>
  <c r="G65" i="9" s="1"/>
  <c r="F27" i="9"/>
  <c r="G27" i="9" s="1"/>
  <c r="F75" i="9"/>
  <c r="G75" i="9" s="1"/>
  <c r="F55" i="9"/>
  <c r="G55" i="9" s="1"/>
  <c r="F88" i="9"/>
  <c r="G88" i="9" s="1"/>
  <c r="F94" i="9"/>
  <c r="G94" i="9" s="1"/>
  <c r="F105" i="9"/>
  <c r="G105" i="9" s="1"/>
  <c r="F123" i="9"/>
  <c r="G123" i="9" s="1"/>
  <c r="F17" i="9"/>
  <c r="G17" i="9" s="1"/>
  <c r="F26" i="9"/>
  <c r="G26" i="9" s="1"/>
  <c r="F93" i="9"/>
  <c r="G93" i="9" s="1"/>
  <c r="F118" i="9"/>
  <c r="G118" i="9" s="1"/>
  <c r="F132" i="9"/>
  <c r="G132" i="9" s="1"/>
  <c r="F163" i="9"/>
  <c r="G163" i="9" s="1"/>
  <c r="F159" i="9"/>
  <c r="G159" i="9" s="1"/>
  <c r="F87" i="9"/>
  <c r="G87" i="9" s="1"/>
  <c r="F20" i="9"/>
  <c r="F44" i="9"/>
  <c r="F36" i="9"/>
  <c r="G36" i="9" s="1"/>
  <c r="F48" i="9"/>
  <c r="G48" i="9" s="1"/>
  <c r="F89" i="9"/>
  <c r="G89" i="9" s="1"/>
  <c r="F115" i="9"/>
  <c r="G115" i="9" s="1"/>
  <c r="F146" i="9"/>
  <c r="G146" i="9" s="1"/>
  <c r="F160" i="9"/>
  <c r="G160" i="9" s="1"/>
  <c r="F62" i="9"/>
  <c r="G62" i="9" s="1"/>
  <c r="F35" i="9"/>
  <c r="G35" i="9" s="1"/>
  <c r="F38" i="9"/>
  <c r="G38" i="9" s="1"/>
  <c r="F72" i="9"/>
  <c r="G72" i="9" s="1"/>
  <c r="F128" i="9"/>
  <c r="G128" i="9" s="1"/>
  <c r="F147" i="9"/>
  <c r="G147" i="9" s="1"/>
  <c r="F145" i="9"/>
  <c r="G145" i="9" s="1"/>
  <c r="F84" i="9"/>
  <c r="G84" i="9" s="1"/>
  <c r="F41" i="9"/>
  <c r="G41" i="9" s="1"/>
  <c r="F81" i="9"/>
  <c r="G81" i="9" s="1"/>
  <c r="F31" i="9"/>
  <c r="G31" i="9" s="1"/>
  <c r="F67" i="9"/>
  <c r="G67" i="9" s="1"/>
  <c r="F10" i="9"/>
  <c r="G10" i="9" s="1"/>
  <c r="F53" i="9"/>
  <c r="G53" i="9" s="1"/>
  <c r="F90" i="9"/>
  <c r="G90" i="9" s="1"/>
  <c r="F100" i="9"/>
  <c r="G100" i="9" s="1"/>
  <c r="F158" i="9"/>
  <c r="G158" i="9" s="1"/>
  <c r="F139" i="9"/>
  <c r="G139" i="9" s="1"/>
  <c r="F136" i="9"/>
  <c r="G136" i="9" s="1"/>
  <c r="F134" i="8"/>
  <c r="G134" i="8" s="1"/>
  <c r="F149" i="9"/>
  <c r="G149" i="9" s="1"/>
  <c r="F150" i="9"/>
  <c r="G150" i="9" s="1"/>
  <c r="F133" i="8"/>
  <c r="G133" i="8" s="1"/>
  <c r="F152" i="8"/>
  <c r="G152" i="8" s="1"/>
  <c r="F153" i="9"/>
  <c r="G153" i="9" s="1"/>
  <c r="F86" i="9"/>
  <c r="G86" i="9" s="1"/>
  <c r="F64" i="9"/>
  <c r="G64" i="9" s="1"/>
  <c r="F22" i="9"/>
  <c r="G22" i="9" s="1"/>
  <c r="F68" i="9"/>
  <c r="G68" i="9" s="1"/>
  <c r="F50" i="9"/>
  <c r="G50" i="9" s="1"/>
  <c r="F85" i="9"/>
  <c r="G85" i="9" s="1"/>
  <c r="F121" i="9"/>
  <c r="G121" i="9" s="1"/>
  <c r="F111" i="9"/>
  <c r="G111" i="9" s="1"/>
  <c r="F156" i="9"/>
  <c r="G156" i="9" s="1"/>
  <c r="F155" i="9"/>
  <c r="G155" i="9" s="1"/>
  <c r="F107" i="9"/>
  <c r="G107" i="9" s="1"/>
  <c r="F71" i="9"/>
  <c r="G71" i="9" s="1"/>
  <c r="F57" i="9"/>
  <c r="G57" i="9" s="1"/>
  <c r="F104" i="9"/>
  <c r="F29" i="9"/>
  <c r="G29" i="9" s="1"/>
  <c r="F51" i="9"/>
  <c r="G51" i="9" s="1"/>
  <c r="F83" i="9"/>
  <c r="G83" i="9" s="1"/>
  <c r="F14" i="9"/>
  <c r="F45" i="9"/>
  <c r="F77" i="9"/>
  <c r="G77" i="9" s="1"/>
  <c r="F106" i="9"/>
  <c r="G106" i="9" s="1"/>
  <c r="F108" i="9"/>
  <c r="G108" i="9" s="1"/>
  <c r="F122" i="9"/>
  <c r="G122" i="9" s="1"/>
  <c r="F169" i="9"/>
  <c r="G169" i="9" s="1"/>
  <c r="F138" i="9"/>
  <c r="G138" i="9" s="1"/>
  <c r="F13" i="8"/>
  <c r="G13" i="8" s="1"/>
  <c r="F164" i="8"/>
  <c r="G164" i="8" s="1"/>
  <c r="F170" i="8"/>
  <c r="G170" i="8" s="1"/>
  <c r="F123" i="8"/>
  <c r="G123" i="8" s="1"/>
  <c r="F9" i="8"/>
  <c r="G9" i="8" s="1"/>
  <c r="I153" i="8"/>
  <c r="J153" i="8" s="1"/>
  <c r="I117" i="9"/>
  <c r="J117" i="9" s="1"/>
  <c r="I91" i="8"/>
  <c r="J91" i="8" s="1"/>
  <c r="I74" i="9"/>
  <c r="J74" i="9" s="1"/>
  <c r="I99" i="9"/>
  <c r="J99" i="9" s="1"/>
  <c r="I68" i="9"/>
  <c r="J68" i="9" s="1"/>
  <c r="I115" i="9"/>
  <c r="J115" i="9" s="1"/>
  <c r="I8" i="8"/>
  <c r="J8" i="8" s="1"/>
  <c r="F172" i="8"/>
  <c r="G172" i="8" s="1"/>
  <c r="I87" i="8"/>
  <c r="J87" i="8" s="1"/>
  <c r="F15" i="8"/>
  <c r="G15" i="8" s="1"/>
  <c r="F138" i="8"/>
  <c r="G138" i="8" s="1"/>
  <c r="I76" i="9"/>
  <c r="J76" i="9" s="1"/>
  <c r="I149" i="9"/>
  <c r="J149" i="9" s="1"/>
  <c r="I135" i="9"/>
  <c r="J135" i="9" s="1"/>
  <c r="I105" i="8"/>
  <c r="J105" i="8" s="1"/>
  <c r="I43" i="8"/>
  <c r="J43" i="8" s="1"/>
  <c r="I100" i="8"/>
  <c r="J100" i="8" s="1"/>
  <c r="I85" i="8"/>
  <c r="J85" i="8" s="1"/>
  <c r="I104" i="8"/>
  <c r="J104" i="8" s="1"/>
  <c r="I10" i="8"/>
  <c r="J10" i="8" s="1"/>
  <c r="I26" i="8"/>
  <c r="J26" i="8" s="1"/>
  <c r="F144" i="8"/>
  <c r="G144" i="8" s="1"/>
  <c r="I111" i="8"/>
  <c r="J111" i="8" s="1"/>
  <c r="I65" i="8"/>
  <c r="J65" i="8" s="1"/>
  <c r="I152" i="8"/>
  <c r="J152" i="8" s="1"/>
  <c r="I51" i="8"/>
  <c r="J51" i="8" s="1"/>
  <c r="I171" i="8"/>
  <c r="J171" i="8" s="1"/>
  <c r="I163" i="8"/>
  <c r="J163" i="8" s="1"/>
  <c r="I107" i="8"/>
  <c r="J107" i="8" s="1"/>
  <c r="I48" i="8"/>
  <c r="J48" i="8" s="1"/>
  <c r="I138" i="8"/>
  <c r="J138" i="8" s="1"/>
  <c r="F136" i="8"/>
  <c r="G136" i="8" s="1"/>
  <c r="I103" i="8"/>
  <c r="J103" i="8" s="1"/>
  <c r="I81" i="8"/>
  <c r="J81" i="8" s="1"/>
  <c r="F162" i="8"/>
  <c r="G162" i="8" s="1"/>
  <c r="F105" i="8"/>
  <c r="G105" i="8" s="1"/>
  <c r="G20" i="9"/>
  <c r="G44" i="9"/>
  <c r="I107" i="9"/>
  <c r="J107" i="9" s="1"/>
  <c r="I16" i="9"/>
  <c r="J16" i="9" s="1"/>
  <c r="I114" i="9"/>
  <c r="J114" i="9" s="1"/>
  <c r="I157" i="9"/>
  <c r="I82" i="9"/>
  <c r="J82" i="9" s="1"/>
  <c r="I168" i="9"/>
  <c r="J168" i="9" s="1"/>
  <c r="I66" i="9"/>
  <c r="J66" i="9" s="1"/>
  <c r="I151" i="9"/>
  <c r="J151" i="9" s="1"/>
  <c r="I50" i="9"/>
  <c r="J50" i="9" s="1"/>
  <c r="I130" i="9"/>
  <c r="J130" i="9" s="1"/>
  <c r="I9" i="9"/>
  <c r="J9" i="9" s="1"/>
  <c r="I19" i="9"/>
  <c r="J19" i="9" s="1"/>
  <c r="I27" i="9"/>
  <c r="J27" i="9" s="1"/>
  <c r="I17" i="9"/>
  <c r="J17" i="9" s="1"/>
  <c r="I10" i="9"/>
  <c r="J10" i="9" s="1"/>
  <c r="I32" i="9"/>
  <c r="J32" i="9" s="1"/>
  <c r="I59" i="9"/>
  <c r="J59" i="9" s="1"/>
  <c r="I105" i="9"/>
  <c r="I61" i="9"/>
  <c r="J61" i="9" s="1"/>
  <c r="I84" i="9"/>
  <c r="J84" i="9" s="1"/>
  <c r="I30" i="9"/>
  <c r="J30" i="9" s="1"/>
  <c r="I63" i="9"/>
  <c r="J63" i="9" s="1"/>
  <c r="I89" i="9"/>
  <c r="J89" i="9" s="1"/>
  <c r="I34" i="9"/>
  <c r="J34" i="9" s="1"/>
  <c r="I67" i="9"/>
  <c r="J67" i="9" s="1"/>
  <c r="I161" i="9"/>
  <c r="J161" i="9" s="1"/>
  <c r="I159" i="9"/>
  <c r="J159" i="9" s="1"/>
  <c r="I46" i="9"/>
  <c r="J46" i="9" s="1"/>
  <c r="I65" i="9"/>
  <c r="J65" i="9" s="1"/>
  <c r="I78" i="9"/>
  <c r="J78" i="9" s="1"/>
  <c r="I86" i="9"/>
  <c r="J86" i="9" s="1"/>
  <c r="I108" i="9"/>
  <c r="J108" i="9" s="1"/>
  <c r="I147" i="9"/>
  <c r="J147" i="9" s="1"/>
  <c r="I106" i="9"/>
  <c r="J106" i="9" s="1"/>
  <c r="I124" i="9"/>
  <c r="J124" i="9" s="1"/>
  <c r="I139" i="9"/>
  <c r="I163" i="9"/>
  <c r="J163" i="9" s="1"/>
  <c r="I137" i="9"/>
  <c r="J137" i="9" s="1"/>
  <c r="I118" i="9"/>
  <c r="J118" i="9" s="1"/>
  <c r="I150" i="9"/>
  <c r="I158" i="9"/>
  <c r="I28" i="9"/>
  <c r="J28" i="9" s="1"/>
  <c r="I69" i="9"/>
  <c r="J69" i="9" s="1"/>
  <c r="I164" i="9"/>
  <c r="J164" i="9" s="1"/>
  <c r="I171" i="9"/>
  <c r="J171" i="9" s="1"/>
  <c r="I85" i="9"/>
  <c r="J85" i="9" s="1"/>
  <c r="I148" i="9"/>
  <c r="J148" i="9" s="1"/>
  <c r="I14" i="9"/>
  <c r="J14" i="9" s="1"/>
  <c r="I21" i="9"/>
  <c r="J21" i="9" s="1"/>
  <c r="I8" i="9"/>
  <c r="I31" i="9"/>
  <c r="J31" i="9" s="1"/>
  <c r="I23" i="9"/>
  <c r="J23" i="9" s="1"/>
  <c r="I13" i="9"/>
  <c r="J13" i="9" s="1"/>
  <c r="I36" i="9"/>
  <c r="J36" i="9" s="1"/>
  <c r="I64" i="9"/>
  <c r="J64" i="9" s="1"/>
  <c r="I53" i="9"/>
  <c r="J53" i="9" s="1"/>
  <c r="I87" i="9"/>
  <c r="J87" i="9" s="1"/>
  <c r="I119" i="9"/>
  <c r="J119" i="9" s="1"/>
  <c r="I72" i="9"/>
  <c r="J72" i="9" s="1"/>
  <c r="I55" i="9"/>
  <c r="J55" i="9" s="1"/>
  <c r="I100" i="9"/>
  <c r="J100" i="9" s="1"/>
  <c r="I43" i="9"/>
  <c r="J43" i="9" s="1"/>
  <c r="I125" i="9"/>
  <c r="J125" i="9" s="1"/>
  <c r="I132" i="9"/>
  <c r="J132" i="9" s="1"/>
  <c r="I38" i="9"/>
  <c r="J38" i="9" s="1"/>
  <c r="I57" i="9"/>
  <c r="J57" i="9" s="1"/>
  <c r="I70" i="9"/>
  <c r="J70" i="9" s="1"/>
  <c r="I129" i="9"/>
  <c r="I94" i="9"/>
  <c r="J94" i="9" s="1"/>
  <c r="I111" i="9"/>
  <c r="J111" i="9" s="1"/>
  <c r="I144" i="9"/>
  <c r="J144" i="9" s="1"/>
  <c r="I104" i="9"/>
  <c r="J104" i="9" s="1"/>
  <c r="I131" i="9"/>
  <c r="J131" i="9" s="1"/>
  <c r="I98" i="9"/>
  <c r="J98" i="9" s="1"/>
  <c r="I113" i="9"/>
  <c r="I140" i="9"/>
  <c r="I138" i="9"/>
  <c r="I136" i="9"/>
  <c r="I152" i="9"/>
  <c r="J152" i="9" s="1"/>
  <c r="I51" i="9"/>
  <c r="J51" i="9" s="1"/>
  <c r="I26" i="9"/>
  <c r="J26" i="9" s="1"/>
  <c r="I71" i="9"/>
  <c r="J71" i="9" s="1"/>
  <c r="I41" i="9"/>
  <c r="J41" i="9" s="1"/>
  <c r="I54" i="9"/>
  <c r="J54" i="9" s="1"/>
  <c r="I73" i="9"/>
  <c r="J73" i="9" s="1"/>
  <c r="I97" i="9"/>
  <c r="J97" i="9" s="1"/>
  <c r="I102" i="9"/>
  <c r="J102" i="9" s="1"/>
  <c r="I88" i="9"/>
  <c r="J88" i="9" s="1"/>
  <c r="I116" i="9"/>
  <c r="J116" i="9" s="1"/>
  <c r="I95" i="9"/>
  <c r="J95" i="9" s="1"/>
  <c r="I120" i="9"/>
  <c r="J120" i="9" s="1"/>
  <c r="I142" i="9"/>
  <c r="J142" i="9" s="1"/>
  <c r="I25" i="9"/>
  <c r="J25" i="9" s="1"/>
  <c r="I11" i="9"/>
  <c r="J11" i="9" s="1"/>
  <c r="I35" i="9"/>
  <c r="J35" i="9" s="1"/>
  <c r="I29" i="9"/>
  <c r="J29" i="9" s="1"/>
  <c r="I40" i="9"/>
  <c r="J40" i="9" s="1"/>
  <c r="I75" i="9"/>
  <c r="J75" i="9" s="1"/>
  <c r="I167" i="9"/>
  <c r="I45" i="9"/>
  <c r="J45" i="9" s="1"/>
  <c r="I77" i="9"/>
  <c r="J77" i="9" s="1"/>
  <c r="I92" i="9"/>
  <c r="J92" i="9" s="1"/>
  <c r="I122" i="9"/>
  <c r="I48" i="9"/>
  <c r="J48" i="9" s="1"/>
  <c r="I80" i="9"/>
  <c r="J80" i="9" s="1"/>
  <c r="I145" i="9"/>
  <c r="J145" i="9" s="1"/>
  <c r="I47" i="9"/>
  <c r="J47" i="9" s="1"/>
  <c r="I79" i="9"/>
  <c r="J79" i="9" s="1"/>
  <c r="I123" i="9"/>
  <c r="I127" i="9"/>
  <c r="J127" i="9" s="1"/>
  <c r="I49" i="9"/>
  <c r="J49" i="9" s="1"/>
  <c r="I62" i="9"/>
  <c r="J62" i="9" s="1"/>
  <c r="I81" i="9"/>
  <c r="J81" i="9" s="1"/>
  <c r="I121" i="9"/>
  <c r="J121" i="9" s="1"/>
  <c r="I96" i="9"/>
  <c r="J96" i="9" s="1"/>
  <c r="I134" i="9"/>
  <c r="J134" i="9" s="1"/>
  <c r="I90" i="9"/>
  <c r="J90" i="9" s="1"/>
  <c r="I103" i="9"/>
  <c r="J103" i="9" s="1"/>
  <c r="I146" i="9"/>
  <c r="J146" i="9" s="1"/>
  <c r="I141" i="9"/>
  <c r="J141" i="9" s="1"/>
  <c r="I128" i="9"/>
  <c r="J128" i="9" s="1"/>
  <c r="I154" i="9"/>
  <c r="J154" i="9" s="1"/>
  <c r="I165" i="9"/>
  <c r="J165" i="9" s="1"/>
  <c r="I166" i="9"/>
  <c r="J166" i="9" s="1"/>
  <c r="I12" i="9"/>
  <c r="J12" i="9" s="1"/>
  <c r="I33" i="9"/>
  <c r="J33" i="9" s="1"/>
  <c r="I15" i="9"/>
  <c r="J15" i="9" s="1"/>
  <c r="I37" i="9"/>
  <c r="J37" i="9" s="1"/>
  <c r="I83" i="9"/>
  <c r="J83" i="9" s="1"/>
  <c r="I39" i="9"/>
  <c r="J39" i="9" s="1"/>
  <c r="I56" i="9"/>
  <c r="J56" i="9" s="1"/>
  <c r="I169" i="9"/>
  <c r="I143" i="9"/>
  <c r="J143" i="9" s="1"/>
  <c r="I156" i="9"/>
  <c r="J156" i="9" s="1"/>
  <c r="I42" i="9"/>
  <c r="J42" i="9" s="1"/>
  <c r="I44" i="9"/>
  <c r="J44" i="9" s="1"/>
  <c r="I24" i="9"/>
  <c r="J24" i="9" s="1"/>
  <c r="G170" i="9"/>
  <c r="I52" i="9"/>
  <c r="J52" i="9" s="1"/>
  <c r="I101" i="9"/>
  <c r="J101" i="9" s="1"/>
  <c r="I160" i="9"/>
  <c r="J160" i="9" s="1"/>
  <c r="I155" i="9"/>
  <c r="J155" i="9" s="1"/>
  <c r="I58" i="9"/>
  <c r="J58" i="9" s="1"/>
  <c r="I60" i="9"/>
  <c r="J60" i="9" s="1"/>
  <c r="I91" i="9"/>
  <c r="J91" i="9" s="1"/>
  <c r="I109" i="9"/>
  <c r="J109" i="9" s="1"/>
  <c r="I110" i="9"/>
  <c r="J110" i="9" s="1"/>
  <c r="I153" i="9"/>
  <c r="J153" i="9" s="1"/>
  <c r="I93" i="9"/>
  <c r="J93" i="9" s="1"/>
  <c r="I22" i="9"/>
  <c r="J22" i="9" s="1"/>
  <c r="I18" i="9"/>
  <c r="J18" i="9" s="1"/>
  <c r="I126" i="9"/>
  <c r="J126" i="9" s="1"/>
  <c r="I133" i="9"/>
  <c r="J133" i="9" s="1"/>
  <c r="I170" i="9"/>
  <c r="J170" i="9" s="1"/>
  <c r="I172" i="9"/>
  <c r="J172" i="9" s="1"/>
  <c r="I20" i="9"/>
  <c r="J20" i="9" s="1"/>
  <c r="I162" i="9"/>
  <c r="J162" i="9" s="1"/>
  <c r="I25" i="8"/>
  <c r="J25" i="8" s="1"/>
  <c r="I130" i="8"/>
  <c r="J130" i="8" s="1"/>
  <c r="I37" i="8"/>
  <c r="J37" i="8" s="1"/>
  <c r="I35" i="8"/>
  <c r="J35" i="8" s="1"/>
  <c r="I33" i="8"/>
  <c r="J33" i="8" s="1"/>
  <c r="I31" i="8"/>
  <c r="J31" i="8" s="1"/>
  <c r="I29" i="8"/>
  <c r="J29" i="8" s="1"/>
  <c r="I27" i="8"/>
  <c r="J27" i="8" s="1"/>
  <c r="I23" i="8"/>
  <c r="J23" i="8" s="1"/>
  <c r="I15" i="8"/>
  <c r="J15" i="8" s="1"/>
  <c r="I68" i="8"/>
  <c r="J68" i="8" s="1"/>
  <c r="I76" i="8"/>
  <c r="J76" i="8" s="1"/>
  <c r="I84" i="8"/>
  <c r="J84" i="8" s="1"/>
  <c r="I92" i="8"/>
  <c r="J92" i="8" s="1"/>
  <c r="I125" i="8"/>
  <c r="J125" i="8" s="1"/>
  <c r="I146" i="8"/>
  <c r="J146" i="8" s="1"/>
  <c r="I136" i="8"/>
  <c r="J136" i="8" s="1"/>
  <c r="I126" i="8"/>
  <c r="J126" i="8" s="1"/>
  <c r="I112" i="8"/>
  <c r="J112" i="8" s="1"/>
  <c r="I120" i="8"/>
  <c r="J120" i="8" s="1"/>
  <c r="I148" i="8"/>
  <c r="J148" i="8" s="1"/>
  <c r="I127" i="8"/>
  <c r="J127" i="8" s="1"/>
  <c r="I135" i="8"/>
  <c r="J135" i="8" s="1"/>
  <c r="I149" i="8"/>
  <c r="J149" i="8" s="1"/>
  <c r="I150" i="8"/>
  <c r="J150" i="8" s="1"/>
  <c r="I157" i="8"/>
  <c r="J157" i="8" s="1"/>
  <c r="I161" i="8"/>
  <c r="J161" i="8" s="1"/>
  <c r="I9" i="8"/>
  <c r="J9" i="8" s="1"/>
  <c r="I11" i="8"/>
  <c r="J11" i="8" s="1"/>
  <c r="I21" i="8"/>
  <c r="J21" i="8" s="1"/>
  <c r="I80" i="8"/>
  <c r="J80" i="8" s="1"/>
  <c r="I96" i="8"/>
  <c r="J96" i="8" s="1"/>
  <c r="I116" i="8"/>
  <c r="J116" i="8" s="1"/>
  <c r="I131" i="8"/>
  <c r="J131" i="8" s="1"/>
  <c r="I174" i="8"/>
  <c r="J174" i="8" s="1"/>
  <c r="I74" i="8"/>
  <c r="J74" i="8" s="1"/>
  <c r="I82" i="8"/>
  <c r="J82" i="8" s="1"/>
  <c r="I123" i="8"/>
  <c r="J123" i="8" s="1"/>
  <c r="I129" i="8"/>
  <c r="J129" i="8" s="1"/>
  <c r="I124" i="8"/>
  <c r="J124" i="8" s="1"/>
  <c r="I139" i="8"/>
  <c r="J139" i="8" s="1"/>
  <c r="I169" i="8"/>
  <c r="J169" i="8" s="1"/>
  <c r="I158" i="8"/>
  <c r="J158" i="8" s="1"/>
  <c r="I22" i="8"/>
  <c r="J22" i="8" s="1"/>
  <c r="I19" i="8"/>
  <c r="J19" i="8" s="1"/>
  <c r="I18" i="8"/>
  <c r="J18" i="8" s="1"/>
  <c r="I17" i="8"/>
  <c r="J17" i="8" s="1"/>
  <c r="I70" i="8"/>
  <c r="J70" i="8" s="1"/>
  <c r="I78" i="8"/>
  <c r="J78" i="8" s="1"/>
  <c r="I86" i="8"/>
  <c r="J86" i="8" s="1"/>
  <c r="I94" i="8"/>
  <c r="J94" i="8" s="1"/>
  <c r="I145" i="8"/>
  <c r="J145" i="8" s="1"/>
  <c r="I134" i="8"/>
  <c r="J134" i="8" s="1"/>
  <c r="I106" i="8"/>
  <c r="J106" i="8" s="1"/>
  <c r="I114" i="8"/>
  <c r="J114" i="8" s="1"/>
  <c r="I128" i="8"/>
  <c r="J128" i="8" s="1"/>
  <c r="I151" i="8"/>
  <c r="J151" i="8" s="1"/>
  <c r="I98" i="8"/>
  <c r="J98" i="8" s="1"/>
  <c r="I72" i="8"/>
  <c r="J72" i="8" s="1"/>
  <c r="I88" i="8"/>
  <c r="J88" i="8" s="1"/>
  <c r="I144" i="8"/>
  <c r="J144" i="8" s="1"/>
  <c r="I122" i="8"/>
  <c r="J122" i="8" s="1"/>
  <c r="I108" i="8"/>
  <c r="J108" i="8" s="1"/>
  <c r="I133" i="8"/>
  <c r="J133" i="8" s="1"/>
  <c r="I137" i="8"/>
  <c r="J137" i="8" s="1"/>
  <c r="I159" i="8"/>
  <c r="J159" i="8" s="1"/>
  <c r="I168" i="8"/>
  <c r="J168" i="8" s="1"/>
  <c r="I167" i="8"/>
  <c r="J167" i="8" s="1"/>
  <c r="I166" i="8"/>
  <c r="J166" i="8" s="1"/>
  <c r="I13" i="8"/>
  <c r="J13" i="8" s="1"/>
  <c r="I20" i="8"/>
  <c r="J20" i="8" s="1"/>
  <c r="I102" i="8"/>
  <c r="J102" i="8" s="1"/>
  <c r="I90" i="8"/>
  <c r="J90" i="8" s="1"/>
  <c r="I132" i="8"/>
  <c r="J132" i="8" s="1"/>
  <c r="I156" i="8"/>
  <c r="J156" i="8" s="1"/>
  <c r="I110" i="8"/>
  <c r="J110" i="8" s="1"/>
  <c r="I118" i="8"/>
  <c r="J118" i="8" s="1"/>
  <c r="I67" i="8"/>
  <c r="J67" i="8" s="1"/>
  <c r="I115" i="8"/>
  <c r="J115" i="8" s="1"/>
  <c r="I155" i="8"/>
  <c r="J155" i="8" s="1"/>
  <c r="I147" i="8"/>
  <c r="J147" i="8" s="1"/>
  <c r="I41" i="8"/>
  <c r="J41" i="8" s="1"/>
  <c r="I95" i="8"/>
  <c r="J95" i="8" s="1"/>
  <c r="I49" i="8"/>
  <c r="J49" i="8" s="1"/>
  <c r="I117" i="8"/>
  <c r="J117" i="8" s="1"/>
  <c r="I173" i="8"/>
  <c r="J173" i="8" s="1"/>
  <c r="I40" i="8"/>
  <c r="J40" i="8" s="1"/>
  <c r="I89" i="8"/>
  <c r="J89" i="8" s="1"/>
  <c r="I61" i="8"/>
  <c r="J61" i="8" s="1"/>
  <c r="I16" i="8"/>
  <c r="J16" i="8" s="1"/>
  <c r="I57" i="8"/>
  <c r="J57" i="8" s="1"/>
  <c r="I75" i="8"/>
  <c r="J75" i="8" s="1"/>
  <c r="I164" i="8"/>
  <c r="J164" i="8" s="1"/>
  <c r="I109" i="8"/>
  <c r="J109" i="8" s="1"/>
  <c r="I160" i="8"/>
  <c r="J160" i="8" s="1"/>
  <c r="I12" i="8"/>
  <c r="J12" i="8" s="1"/>
  <c r="I63" i="8"/>
  <c r="J63" i="8" s="1"/>
  <c r="I71" i="8"/>
  <c r="J71" i="8" s="1"/>
  <c r="I60" i="8"/>
  <c r="J60" i="8" s="1"/>
  <c r="I113" i="8"/>
  <c r="J113" i="8" s="1"/>
  <c r="I56" i="8"/>
  <c r="J56" i="8" s="1"/>
  <c r="I32" i="8"/>
  <c r="J32" i="8" s="1"/>
  <c r="I69" i="8"/>
  <c r="J69" i="8" s="1"/>
  <c r="I142" i="8"/>
  <c r="J142" i="8" s="1"/>
  <c r="I58" i="8"/>
  <c r="J58" i="8" s="1"/>
  <c r="I52" i="8"/>
  <c r="J52" i="8" s="1"/>
  <c r="I143" i="8"/>
  <c r="J143" i="8" s="1"/>
  <c r="F169" i="8"/>
  <c r="F159" i="8"/>
  <c r="F151" i="8"/>
  <c r="F167" i="8"/>
  <c r="F157" i="8"/>
  <c r="F171" i="8"/>
  <c r="F163" i="8"/>
  <c r="F153" i="8"/>
  <c r="F155" i="8"/>
  <c r="F173" i="8"/>
  <c r="F165" i="8"/>
  <c r="F37" i="8"/>
  <c r="F35" i="8"/>
  <c r="F31" i="8"/>
  <c r="F27" i="8"/>
  <c r="F23" i="8"/>
  <c r="F22" i="8"/>
  <c r="F20" i="8"/>
  <c r="F18" i="8"/>
  <c r="F33" i="8"/>
  <c r="F29" i="8"/>
  <c r="F25" i="8"/>
  <c r="F19" i="8"/>
  <c r="F21" i="8"/>
  <c r="F8" i="8"/>
  <c r="F16" i="8"/>
  <c r="F28" i="8"/>
  <c r="F40" i="8"/>
  <c r="F48" i="8"/>
  <c r="F56" i="8"/>
  <c r="F64" i="8"/>
  <c r="F79" i="8"/>
  <c r="F93" i="8"/>
  <c r="F106" i="8"/>
  <c r="F80" i="8"/>
  <c r="F96" i="8"/>
  <c r="F111" i="8"/>
  <c r="F110" i="8"/>
  <c r="F26" i="8"/>
  <c r="F41" i="8"/>
  <c r="F49" i="8"/>
  <c r="F57" i="8"/>
  <c r="F65" i="8"/>
  <c r="F77" i="8"/>
  <c r="F95" i="8"/>
  <c r="F113" i="8"/>
  <c r="F74" i="8"/>
  <c r="F90" i="8"/>
  <c r="F108" i="8"/>
  <c r="F128" i="8"/>
  <c r="F141" i="8"/>
  <c r="F146" i="8"/>
  <c r="F132" i="8"/>
  <c r="F135" i="8"/>
  <c r="F148" i="8"/>
  <c r="F142" i="8"/>
  <c r="F166" i="8"/>
  <c r="F12" i="8"/>
  <c r="F36" i="8"/>
  <c r="F44" i="8"/>
  <c r="F52" i="8"/>
  <c r="F69" i="8"/>
  <c r="F85" i="8"/>
  <c r="F121" i="8"/>
  <c r="F88" i="8"/>
  <c r="F119" i="8"/>
  <c r="F118" i="8"/>
  <c r="F34" i="8"/>
  <c r="F53" i="8"/>
  <c r="F61" i="8"/>
  <c r="F87" i="8"/>
  <c r="F84" i="8"/>
  <c r="F131" i="8"/>
  <c r="F99" i="8"/>
  <c r="F39" i="8"/>
  <c r="F55" i="8"/>
  <c r="F75" i="8"/>
  <c r="F91" i="8"/>
  <c r="F86" i="8"/>
  <c r="F98" i="8"/>
  <c r="F168" i="8"/>
  <c r="F124" i="8"/>
  <c r="F161" i="8"/>
  <c r="F145" i="8"/>
  <c r="F156" i="8"/>
  <c r="F174" i="8"/>
  <c r="F10" i="8"/>
  <c r="F32" i="8"/>
  <c r="F42" i="8"/>
  <c r="F50" i="8"/>
  <c r="F58" i="8"/>
  <c r="F66" i="8"/>
  <c r="F81" i="8"/>
  <c r="F97" i="8"/>
  <c r="F114" i="8"/>
  <c r="F70" i="8"/>
  <c r="F82" i="8"/>
  <c r="F100" i="8"/>
  <c r="F112" i="8"/>
  <c r="F103" i="8"/>
  <c r="F117" i="8"/>
  <c r="F126" i="8"/>
  <c r="F30" i="8"/>
  <c r="F43" i="8"/>
  <c r="F51" i="8"/>
  <c r="F59" i="8"/>
  <c r="F67" i="8"/>
  <c r="F83" i="8"/>
  <c r="F101" i="8"/>
  <c r="F78" i="8"/>
  <c r="F94" i="8"/>
  <c r="F102" i="8"/>
  <c r="F115" i="8"/>
  <c r="F130" i="8"/>
  <c r="F150" i="8"/>
  <c r="F17" i="8"/>
  <c r="F60" i="8"/>
  <c r="F72" i="8"/>
  <c r="F127" i="8"/>
  <c r="F45" i="8"/>
  <c r="F71" i="8"/>
  <c r="F116" i="8"/>
  <c r="F137" i="8"/>
  <c r="F158" i="8"/>
  <c r="F143" i="8"/>
  <c r="F149" i="8"/>
  <c r="F14" i="8"/>
  <c r="F24" i="8"/>
  <c r="F38" i="8"/>
  <c r="F46" i="8"/>
  <c r="F54" i="8"/>
  <c r="F62" i="8"/>
  <c r="F73" i="8"/>
  <c r="F89" i="8"/>
  <c r="F122" i="8"/>
  <c r="F76" i="8"/>
  <c r="F92" i="8"/>
  <c r="F104" i="8"/>
  <c r="F120" i="8"/>
  <c r="F109" i="8"/>
  <c r="F47" i="8"/>
  <c r="F63" i="8"/>
  <c r="F68" i="8"/>
  <c r="F107" i="8"/>
  <c r="F147" i="8"/>
  <c r="F139" i="8"/>
  <c r="I46" i="8"/>
  <c r="J46" i="8" s="1"/>
  <c r="I36" i="8"/>
  <c r="J36" i="8" s="1"/>
  <c r="F129" i="8"/>
  <c r="G11" i="8"/>
  <c r="I162" i="8"/>
  <c r="J162" i="8" s="1"/>
  <c r="I54" i="8"/>
  <c r="J54" i="8" s="1"/>
  <c r="I47" i="8"/>
  <c r="J47" i="8" s="1"/>
  <c r="I170" i="8"/>
  <c r="J170" i="8" s="1"/>
  <c r="I64" i="8"/>
  <c r="J64" i="8" s="1"/>
  <c r="I140" i="8"/>
  <c r="J140" i="8" s="1"/>
  <c r="I55" i="8"/>
  <c r="J55" i="8" s="1"/>
  <c r="I24" i="8"/>
  <c r="J24" i="8" s="1"/>
  <c r="I59" i="8"/>
  <c r="J59" i="8" s="1"/>
  <c r="I45" i="8"/>
  <c r="J45" i="8" s="1"/>
  <c r="I119" i="8"/>
  <c r="J119" i="8" s="1"/>
  <c r="I14" i="8"/>
  <c r="J14" i="8" s="1"/>
  <c r="I42" i="8"/>
  <c r="J42" i="8" s="1"/>
  <c r="I66" i="8"/>
  <c r="J66" i="8" s="1"/>
  <c r="I30" i="8"/>
  <c r="J30" i="8" s="1"/>
  <c r="I99" i="8"/>
  <c r="J99" i="8" s="1"/>
  <c r="I83" i="8"/>
  <c r="J83" i="8" s="1"/>
  <c r="I141" i="8"/>
  <c r="J141" i="8" s="1"/>
  <c r="I77" i="8"/>
  <c r="J77" i="8" s="1"/>
  <c r="I154" i="8"/>
  <c r="J154" i="8" s="1"/>
  <c r="I39" i="8"/>
  <c r="J39" i="8" s="1"/>
  <c r="I34" i="8"/>
  <c r="J34" i="8" s="1"/>
  <c r="I97" i="8"/>
  <c r="J97" i="8" s="1"/>
  <c r="I79" i="8"/>
  <c r="J79" i="8" s="1"/>
  <c r="I28" i="8"/>
  <c r="J28" i="8" s="1"/>
  <c r="I73" i="8"/>
  <c r="J73" i="8" s="1"/>
  <c r="I172" i="8"/>
  <c r="J172" i="8" s="1"/>
  <c r="I62" i="8"/>
  <c r="J62" i="8" s="1"/>
  <c r="I38" i="8"/>
  <c r="J38" i="8" s="1"/>
  <c r="I93" i="8"/>
  <c r="J93" i="8" s="1"/>
  <c r="I165" i="8"/>
  <c r="J165" i="8" s="1"/>
  <c r="I101" i="8"/>
  <c r="J101" i="8" s="1"/>
  <c r="F125" i="8"/>
  <c r="F154" i="8"/>
  <c r="F160" i="8"/>
  <c r="I53" i="8"/>
  <c r="J53" i="8" s="1"/>
  <c r="I44" i="8"/>
  <c r="J44" i="8" s="1"/>
  <c r="I121" i="8"/>
  <c r="J121" i="8" s="1"/>
  <c r="G112" i="9" l="1"/>
  <c r="K151" i="9"/>
  <c r="E149" i="12" s="1"/>
  <c r="L112" i="9"/>
  <c r="E111" i="12"/>
  <c r="G151" i="9"/>
  <c r="K94" i="9"/>
  <c r="K110" i="9"/>
  <c r="K8" i="9"/>
  <c r="E8" i="12" s="1"/>
  <c r="K134" i="9"/>
  <c r="K165" i="9"/>
  <c r="K132" i="9"/>
  <c r="K68" i="9"/>
  <c r="K117" i="9"/>
  <c r="K149" i="9"/>
  <c r="K97" i="9"/>
  <c r="K45" i="9"/>
  <c r="K107" i="9"/>
  <c r="K152" i="8"/>
  <c r="K134" i="8"/>
  <c r="L134" i="8" s="1"/>
  <c r="G45" i="9"/>
  <c r="K19" i="9"/>
  <c r="F174" i="9"/>
  <c r="G174" i="9" s="1"/>
  <c r="K104" i="9"/>
  <c r="K29" i="9"/>
  <c r="K46" i="9"/>
  <c r="K88" i="9"/>
  <c r="K76" i="9"/>
  <c r="K23" i="9"/>
  <c r="K42" i="9"/>
  <c r="K106" i="9"/>
  <c r="K50" i="9"/>
  <c r="K108" i="9"/>
  <c r="K152" i="9"/>
  <c r="G104" i="9"/>
  <c r="G14" i="9"/>
  <c r="K51" i="9"/>
  <c r="K131" i="9"/>
  <c r="K79" i="9"/>
  <c r="K100" i="9"/>
  <c r="K27" i="9"/>
  <c r="K14" i="9"/>
  <c r="K147" i="9"/>
  <c r="K116" i="9"/>
  <c r="K163" i="9"/>
  <c r="K54" i="9"/>
  <c r="K59" i="9"/>
  <c r="K74" i="9"/>
  <c r="K101" i="9"/>
  <c r="K103" i="9"/>
  <c r="K82" i="9"/>
  <c r="K114" i="9"/>
  <c r="K57" i="9"/>
  <c r="K75" i="9"/>
  <c r="K66" i="9"/>
  <c r="K48" i="9"/>
  <c r="K60" i="9"/>
  <c r="K154" i="9"/>
  <c r="K52" i="9"/>
  <c r="K63" i="9"/>
  <c r="L63" i="9" s="1"/>
  <c r="K127" i="9"/>
  <c r="K119" i="9"/>
  <c r="K36" i="9"/>
  <c r="K121" i="9"/>
  <c r="K136" i="8"/>
  <c r="K11" i="8"/>
  <c r="K77" i="9"/>
  <c r="K71" i="9"/>
  <c r="K85" i="9"/>
  <c r="K95" i="9"/>
  <c r="K39" i="9"/>
  <c r="K65" i="9"/>
  <c r="K137" i="9"/>
  <c r="K30" i="9"/>
  <c r="K143" i="9"/>
  <c r="K26" i="9"/>
  <c r="K98" i="9"/>
  <c r="K43" i="9"/>
  <c r="K81" i="9"/>
  <c r="K126" i="9"/>
  <c r="K11" i="9"/>
  <c r="K168" i="9"/>
  <c r="K162" i="9"/>
  <c r="K123" i="8"/>
  <c r="K83" i="9"/>
  <c r="K141" i="9"/>
  <c r="K99" i="9"/>
  <c r="K87" i="9"/>
  <c r="K135" i="9"/>
  <c r="K160" i="9"/>
  <c r="K92" i="9"/>
  <c r="K115" i="9"/>
  <c r="K78" i="9"/>
  <c r="K138" i="8"/>
  <c r="K140" i="8"/>
  <c r="K133" i="8"/>
  <c r="K105" i="8"/>
  <c r="K164" i="8"/>
  <c r="J122" i="9"/>
  <c r="K122" i="9"/>
  <c r="J167" i="9"/>
  <c r="K167" i="9"/>
  <c r="J113" i="9"/>
  <c r="K113" i="9"/>
  <c r="K31" i="9"/>
  <c r="K61" i="9"/>
  <c r="K124" i="9"/>
  <c r="K148" i="9"/>
  <c r="K64" i="9"/>
  <c r="K56" i="9"/>
  <c r="K15" i="9"/>
  <c r="K120" i="9"/>
  <c r="L120" i="9" s="1"/>
  <c r="K130" i="9"/>
  <c r="K93" i="9"/>
  <c r="K9" i="9"/>
  <c r="K69" i="9"/>
  <c r="K10" i="9"/>
  <c r="K47" i="9"/>
  <c r="K155" i="9"/>
  <c r="K91" i="9"/>
  <c r="K170" i="9"/>
  <c r="J136" i="9"/>
  <c r="K136" i="9"/>
  <c r="I174" i="9"/>
  <c r="J174" i="9" s="1"/>
  <c r="J8" i="9"/>
  <c r="J105" i="9"/>
  <c r="K105" i="9"/>
  <c r="K33" i="9"/>
  <c r="K73" i="9"/>
  <c r="K12" i="9"/>
  <c r="K145" i="9"/>
  <c r="K111" i="9"/>
  <c r="K171" i="9"/>
  <c r="K21" i="9"/>
  <c r="K153" i="9"/>
  <c r="K28" i="9"/>
  <c r="K161" i="9"/>
  <c r="K144" i="9"/>
  <c r="K118" i="9"/>
  <c r="K34" i="9"/>
  <c r="K17" i="9"/>
  <c r="K96" i="9"/>
  <c r="K13" i="9"/>
  <c r="K164" i="9"/>
  <c r="K44" i="9"/>
  <c r="K133" i="9"/>
  <c r="K24" i="9"/>
  <c r="K58" i="9"/>
  <c r="K146" i="9"/>
  <c r="J123" i="9"/>
  <c r="K123" i="9"/>
  <c r="J138" i="9"/>
  <c r="K138" i="9"/>
  <c r="J158" i="9"/>
  <c r="K158" i="9"/>
  <c r="K84" i="9"/>
  <c r="K166" i="9"/>
  <c r="K102" i="9"/>
  <c r="K90" i="9"/>
  <c r="K55" i="9"/>
  <c r="K16" i="9"/>
  <c r="K156" i="9"/>
  <c r="K128" i="9"/>
  <c r="K62" i="9"/>
  <c r="L62" i="9" s="1"/>
  <c r="K80" i="9"/>
  <c r="K32" i="9"/>
  <c r="K20" i="9"/>
  <c r="K18" i="9"/>
  <c r="K22" i="9"/>
  <c r="J157" i="9"/>
  <c r="K157" i="9"/>
  <c r="K70" i="9"/>
  <c r="K35" i="9"/>
  <c r="K86" i="9"/>
  <c r="K49" i="9"/>
  <c r="K125" i="9"/>
  <c r="J169" i="9"/>
  <c r="K169" i="9"/>
  <c r="J140" i="9"/>
  <c r="K140" i="9"/>
  <c r="J129" i="9"/>
  <c r="K129" i="9"/>
  <c r="J150" i="9"/>
  <c r="K150" i="9"/>
  <c r="J139" i="9"/>
  <c r="K139" i="9"/>
  <c r="K67" i="9"/>
  <c r="K25" i="9"/>
  <c r="K41" i="9"/>
  <c r="K72" i="9"/>
  <c r="K38" i="9"/>
  <c r="K37" i="9"/>
  <c r="K142" i="9"/>
  <c r="K159" i="9"/>
  <c r="K109" i="9"/>
  <c r="K53" i="9"/>
  <c r="K172" i="9"/>
  <c r="K40" i="9"/>
  <c r="K89" i="9"/>
  <c r="G125" i="8"/>
  <c r="K125" i="8"/>
  <c r="K139" i="8"/>
  <c r="G139" i="8"/>
  <c r="K104" i="8"/>
  <c r="G104" i="8"/>
  <c r="K46" i="8"/>
  <c r="G46" i="8"/>
  <c r="K116" i="8"/>
  <c r="G116" i="8"/>
  <c r="G130" i="8"/>
  <c r="K130" i="8"/>
  <c r="K78" i="8"/>
  <c r="G78" i="8"/>
  <c r="G126" i="8"/>
  <c r="K126" i="8"/>
  <c r="G97" i="8"/>
  <c r="K97" i="8"/>
  <c r="K174" i="8"/>
  <c r="G174" i="8"/>
  <c r="G91" i="8"/>
  <c r="K91" i="8"/>
  <c r="G61" i="8"/>
  <c r="K61" i="8"/>
  <c r="G69" i="8"/>
  <c r="K69" i="8"/>
  <c r="K135" i="8"/>
  <c r="G135" i="8"/>
  <c r="G113" i="8"/>
  <c r="K113" i="8"/>
  <c r="K110" i="8"/>
  <c r="G110" i="8"/>
  <c r="K56" i="8"/>
  <c r="G56" i="8"/>
  <c r="K25" i="8"/>
  <c r="G25" i="8"/>
  <c r="K31" i="8"/>
  <c r="G31" i="8"/>
  <c r="K171" i="8"/>
  <c r="G171" i="8"/>
  <c r="K147" i="8"/>
  <c r="G147" i="8"/>
  <c r="K92" i="8"/>
  <c r="G92" i="8"/>
  <c r="K38" i="8"/>
  <c r="G38" i="8"/>
  <c r="G71" i="8"/>
  <c r="K71" i="8"/>
  <c r="G115" i="8"/>
  <c r="K115" i="8"/>
  <c r="G51" i="8"/>
  <c r="K51" i="8"/>
  <c r="K82" i="8"/>
  <c r="G82" i="8"/>
  <c r="K42" i="8"/>
  <c r="G42" i="8"/>
  <c r="K168" i="8"/>
  <c r="G168" i="8"/>
  <c r="G131" i="8"/>
  <c r="K131" i="8"/>
  <c r="K88" i="8"/>
  <c r="G88" i="8"/>
  <c r="K166" i="8"/>
  <c r="G166" i="8"/>
  <c r="K108" i="8"/>
  <c r="G108" i="8"/>
  <c r="G49" i="8"/>
  <c r="K49" i="8"/>
  <c r="G93" i="8"/>
  <c r="K93" i="8"/>
  <c r="F176" i="8"/>
  <c r="G176" i="8" s="1"/>
  <c r="K8" i="8"/>
  <c r="G8" i="8"/>
  <c r="K22" i="8"/>
  <c r="G22" i="8"/>
  <c r="G155" i="8"/>
  <c r="K155" i="8"/>
  <c r="K160" i="8"/>
  <c r="G160" i="8"/>
  <c r="K172" i="8"/>
  <c r="K170" i="8"/>
  <c r="G107" i="8"/>
  <c r="K107" i="8"/>
  <c r="G109" i="8"/>
  <c r="K109" i="8"/>
  <c r="K76" i="8"/>
  <c r="G76" i="8"/>
  <c r="K62" i="8"/>
  <c r="G62" i="8"/>
  <c r="K24" i="8"/>
  <c r="G24" i="8"/>
  <c r="K158" i="8"/>
  <c r="G158" i="8"/>
  <c r="G45" i="8"/>
  <c r="K45" i="8"/>
  <c r="K17" i="8"/>
  <c r="G17" i="8"/>
  <c r="K102" i="8"/>
  <c r="G102" i="8"/>
  <c r="G83" i="8"/>
  <c r="K83" i="8"/>
  <c r="G43" i="8"/>
  <c r="K43" i="8"/>
  <c r="G103" i="8"/>
  <c r="K103" i="8"/>
  <c r="K70" i="8"/>
  <c r="G70" i="8"/>
  <c r="K66" i="8"/>
  <c r="G66" i="8"/>
  <c r="K32" i="8"/>
  <c r="G32" i="8"/>
  <c r="K145" i="8"/>
  <c r="G145" i="8"/>
  <c r="K98" i="8"/>
  <c r="G98" i="8"/>
  <c r="G55" i="8"/>
  <c r="K55" i="8"/>
  <c r="K84" i="8"/>
  <c r="G84" i="8"/>
  <c r="K34" i="8"/>
  <c r="G34" i="8"/>
  <c r="G121" i="8"/>
  <c r="K121" i="8"/>
  <c r="K44" i="8"/>
  <c r="G44" i="8"/>
  <c r="G142" i="8"/>
  <c r="K142" i="8"/>
  <c r="G146" i="8"/>
  <c r="K146" i="8"/>
  <c r="K90" i="8"/>
  <c r="G90" i="8"/>
  <c r="G77" i="8"/>
  <c r="K77" i="8"/>
  <c r="G41" i="8"/>
  <c r="K41" i="8"/>
  <c r="K96" i="8"/>
  <c r="G96" i="8"/>
  <c r="G79" i="8"/>
  <c r="K79" i="8"/>
  <c r="K40" i="8"/>
  <c r="G40" i="8"/>
  <c r="K21" i="8"/>
  <c r="G21" i="8"/>
  <c r="K33" i="8"/>
  <c r="G33" i="8"/>
  <c r="K23" i="8"/>
  <c r="G23" i="8"/>
  <c r="K37" i="8"/>
  <c r="G37" i="8"/>
  <c r="K153" i="8"/>
  <c r="G153" i="8"/>
  <c r="G167" i="8"/>
  <c r="K167" i="8"/>
  <c r="K162" i="8"/>
  <c r="K13" i="8"/>
  <c r="K9" i="8"/>
  <c r="I176" i="8"/>
  <c r="J176" i="8" s="1"/>
  <c r="G63" i="8"/>
  <c r="K63" i="8"/>
  <c r="G89" i="8"/>
  <c r="K89" i="8"/>
  <c r="G149" i="8"/>
  <c r="K149" i="8"/>
  <c r="K72" i="8"/>
  <c r="G72" i="8"/>
  <c r="G59" i="8"/>
  <c r="K59" i="8"/>
  <c r="K100" i="8"/>
  <c r="G100" i="8"/>
  <c r="K50" i="8"/>
  <c r="G50" i="8"/>
  <c r="G124" i="8"/>
  <c r="K124" i="8"/>
  <c r="G99" i="8"/>
  <c r="K99" i="8"/>
  <c r="G119" i="8"/>
  <c r="K119" i="8"/>
  <c r="K12" i="8"/>
  <c r="G12" i="8"/>
  <c r="G128" i="8"/>
  <c r="K128" i="8"/>
  <c r="G57" i="8"/>
  <c r="K57" i="8"/>
  <c r="K106" i="8"/>
  <c r="G106" i="8"/>
  <c r="G16" i="8"/>
  <c r="K16" i="8"/>
  <c r="G20" i="8"/>
  <c r="K20" i="8"/>
  <c r="G173" i="8"/>
  <c r="K173" i="8"/>
  <c r="K159" i="8"/>
  <c r="G159" i="8"/>
  <c r="G129" i="8"/>
  <c r="K129" i="8"/>
  <c r="G47" i="8"/>
  <c r="K47" i="8"/>
  <c r="G73" i="8"/>
  <c r="K73" i="8"/>
  <c r="K143" i="8"/>
  <c r="G143" i="8"/>
  <c r="K60" i="8"/>
  <c r="G60" i="8"/>
  <c r="G101" i="8"/>
  <c r="K101" i="8"/>
  <c r="G117" i="8"/>
  <c r="K117" i="8"/>
  <c r="G81" i="8"/>
  <c r="K81" i="8"/>
  <c r="K156" i="8"/>
  <c r="G156" i="8"/>
  <c r="G75" i="8"/>
  <c r="K75" i="8"/>
  <c r="G53" i="8"/>
  <c r="K53" i="8"/>
  <c r="K52" i="8"/>
  <c r="G52" i="8"/>
  <c r="G132" i="8"/>
  <c r="K132" i="8"/>
  <c r="G95" i="8"/>
  <c r="K95" i="8"/>
  <c r="G111" i="8"/>
  <c r="K111" i="8"/>
  <c r="K48" i="8"/>
  <c r="G48" i="8"/>
  <c r="K29" i="8"/>
  <c r="G29" i="8"/>
  <c r="K35" i="8"/>
  <c r="G35" i="8"/>
  <c r="G157" i="8"/>
  <c r="K157" i="8"/>
  <c r="K169" i="8"/>
  <c r="G169" i="8"/>
  <c r="K154" i="8"/>
  <c r="G154" i="8"/>
  <c r="K15" i="8"/>
  <c r="K68" i="8"/>
  <c r="G68" i="8"/>
  <c r="K120" i="8"/>
  <c r="G120" i="8"/>
  <c r="G122" i="8"/>
  <c r="K122" i="8"/>
  <c r="K54" i="8"/>
  <c r="G54" i="8"/>
  <c r="G14" i="8"/>
  <c r="K14" i="8"/>
  <c r="K137" i="8"/>
  <c r="G137" i="8"/>
  <c r="G127" i="8"/>
  <c r="K127" i="8"/>
  <c r="K150" i="8"/>
  <c r="G150" i="8"/>
  <c r="K94" i="8"/>
  <c r="G94" i="8"/>
  <c r="G67" i="8"/>
  <c r="K67" i="8"/>
  <c r="K30" i="8"/>
  <c r="G30" i="8"/>
  <c r="K112" i="8"/>
  <c r="G112" i="8"/>
  <c r="K114" i="8"/>
  <c r="G114" i="8"/>
  <c r="K58" i="8"/>
  <c r="G58" i="8"/>
  <c r="G10" i="8"/>
  <c r="K10" i="8"/>
  <c r="K161" i="8"/>
  <c r="G161" i="8"/>
  <c r="K86" i="8"/>
  <c r="G86" i="8"/>
  <c r="G39" i="8"/>
  <c r="K39" i="8"/>
  <c r="G87" i="8"/>
  <c r="K87" i="8"/>
  <c r="K118" i="8"/>
  <c r="G118" i="8"/>
  <c r="G85" i="8"/>
  <c r="K85" i="8"/>
  <c r="K36" i="8"/>
  <c r="G36" i="8"/>
  <c r="G148" i="8"/>
  <c r="K148" i="8"/>
  <c r="K141" i="8"/>
  <c r="G141" i="8"/>
  <c r="K74" i="8"/>
  <c r="G74" i="8"/>
  <c r="G65" i="8"/>
  <c r="K65" i="8"/>
  <c r="K26" i="8"/>
  <c r="G26" i="8"/>
  <c r="K80" i="8"/>
  <c r="G80" i="8"/>
  <c r="K64" i="8"/>
  <c r="G64" i="8"/>
  <c r="K28" i="8"/>
  <c r="G28" i="8"/>
  <c r="K19" i="8"/>
  <c r="G19" i="8"/>
  <c r="G18" i="8"/>
  <c r="K18" i="8"/>
  <c r="K27" i="8"/>
  <c r="G27" i="8"/>
  <c r="G165" i="8"/>
  <c r="K165" i="8"/>
  <c r="K163" i="8"/>
  <c r="G163" i="8"/>
  <c r="K151" i="8"/>
  <c r="G151" i="8"/>
  <c r="K144" i="8"/>
  <c r="E130" i="11" l="1"/>
  <c r="L8" i="9"/>
  <c r="L151" i="9"/>
  <c r="L159" i="9"/>
  <c r="E157" i="12"/>
  <c r="L139" i="9"/>
  <c r="E137" i="12"/>
  <c r="L169" i="9"/>
  <c r="E167" i="12"/>
  <c r="L156" i="9"/>
  <c r="E154" i="12"/>
  <c r="L133" i="9"/>
  <c r="E131" i="12"/>
  <c r="L144" i="9"/>
  <c r="E142" i="12"/>
  <c r="L12" i="9"/>
  <c r="E12" i="12"/>
  <c r="L93" i="9"/>
  <c r="E92" i="12"/>
  <c r="L78" i="9"/>
  <c r="E76" i="12"/>
  <c r="L83" i="9"/>
  <c r="E82" i="12"/>
  <c r="L11" i="9"/>
  <c r="E11" i="12"/>
  <c r="L137" i="9"/>
  <c r="E135" i="12"/>
  <c r="L85" i="9"/>
  <c r="E84" i="12"/>
  <c r="L127" i="9"/>
  <c r="E125" i="12"/>
  <c r="L60" i="9"/>
  <c r="E60" i="12"/>
  <c r="L57" i="9"/>
  <c r="E57" i="12"/>
  <c r="L101" i="9"/>
  <c r="E100" i="12"/>
  <c r="L163" i="9"/>
  <c r="E161" i="12"/>
  <c r="L79" i="9"/>
  <c r="E77" i="12"/>
  <c r="L88" i="9"/>
  <c r="E87" i="12"/>
  <c r="L149" i="9"/>
  <c r="E147" i="12"/>
  <c r="L165" i="9"/>
  <c r="E163" i="12"/>
  <c r="L94" i="9"/>
  <c r="E93" i="12"/>
  <c r="F149" i="12"/>
  <c r="G149" i="12"/>
  <c r="L172" i="9"/>
  <c r="E170" i="12"/>
  <c r="L142" i="9"/>
  <c r="E140" i="12"/>
  <c r="L41" i="9"/>
  <c r="E41" i="12"/>
  <c r="L35" i="9"/>
  <c r="E35" i="12"/>
  <c r="L22" i="9"/>
  <c r="E22" i="12"/>
  <c r="L80" i="9"/>
  <c r="E78" i="12"/>
  <c r="L16" i="9"/>
  <c r="E16" i="12"/>
  <c r="L166" i="9"/>
  <c r="E164" i="12"/>
  <c r="L138" i="9"/>
  <c r="E136" i="12"/>
  <c r="L146" i="9"/>
  <c r="E144" i="12"/>
  <c r="L44" i="9"/>
  <c r="E44" i="12"/>
  <c r="L17" i="9"/>
  <c r="E17" i="12"/>
  <c r="L161" i="9"/>
  <c r="E159" i="12"/>
  <c r="L171" i="9"/>
  <c r="E169" i="12"/>
  <c r="L73" i="9"/>
  <c r="E71" i="12"/>
  <c r="L170" i="9"/>
  <c r="E168" i="12"/>
  <c r="L10" i="9"/>
  <c r="E10" i="12"/>
  <c r="L130" i="9"/>
  <c r="E128" i="12"/>
  <c r="L64" i="9"/>
  <c r="E62" i="12"/>
  <c r="L61" i="9"/>
  <c r="E61" i="12"/>
  <c r="L167" i="9"/>
  <c r="E165" i="12"/>
  <c r="L115" i="9"/>
  <c r="E114" i="12"/>
  <c r="L87" i="9"/>
  <c r="E86" i="12"/>
  <c r="L126" i="9"/>
  <c r="E124" i="12"/>
  <c r="L26" i="9"/>
  <c r="E26" i="12"/>
  <c r="L65" i="9"/>
  <c r="E63" i="12"/>
  <c r="L71" i="9"/>
  <c r="E69" i="12"/>
  <c r="L121" i="9"/>
  <c r="E119" i="12"/>
  <c r="L48" i="9"/>
  <c r="E48" i="12"/>
  <c r="L114" i="9"/>
  <c r="E113" i="12"/>
  <c r="L74" i="9"/>
  <c r="E72" i="12"/>
  <c r="L116" i="9"/>
  <c r="E115" i="12"/>
  <c r="L131" i="9"/>
  <c r="E129" i="12"/>
  <c r="L152" i="9"/>
  <c r="E150" i="12"/>
  <c r="L42" i="9"/>
  <c r="E42" i="12"/>
  <c r="L46" i="9"/>
  <c r="E46" i="12"/>
  <c r="L19" i="9"/>
  <c r="E19" i="12"/>
  <c r="L107" i="9"/>
  <c r="E106" i="12"/>
  <c r="L117" i="9"/>
  <c r="E116" i="12"/>
  <c r="L134" i="9"/>
  <c r="E132" i="12"/>
  <c r="L53" i="9"/>
  <c r="E53" i="12"/>
  <c r="L37" i="9"/>
  <c r="E37" i="12"/>
  <c r="L25" i="9"/>
  <c r="E25" i="12"/>
  <c r="L150" i="9"/>
  <c r="E148" i="12"/>
  <c r="L140" i="9"/>
  <c r="E138" i="12"/>
  <c r="L125" i="9"/>
  <c r="E123" i="12"/>
  <c r="L70" i="9"/>
  <c r="E68" i="12"/>
  <c r="L18" i="9"/>
  <c r="E18" i="12"/>
  <c r="L55" i="9"/>
  <c r="E55" i="12"/>
  <c r="L84" i="9"/>
  <c r="E83" i="12"/>
  <c r="L58" i="9"/>
  <c r="E58" i="12"/>
  <c r="L164" i="9"/>
  <c r="E162" i="12"/>
  <c r="L34" i="9"/>
  <c r="E34" i="12"/>
  <c r="L28" i="9"/>
  <c r="E28" i="12"/>
  <c r="L111" i="9"/>
  <c r="E110" i="12"/>
  <c r="L33" i="9"/>
  <c r="E33" i="12"/>
  <c r="L91" i="9"/>
  <c r="E90" i="12"/>
  <c r="L69" i="9"/>
  <c r="E67" i="12"/>
  <c r="L148" i="9"/>
  <c r="E146" i="12"/>
  <c r="L31" i="9"/>
  <c r="E31" i="12"/>
  <c r="L92" i="9"/>
  <c r="E91" i="12"/>
  <c r="L99" i="9"/>
  <c r="E98" i="12"/>
  <c r="L162" i="9"/>
  <c r="E160" i="12"/>
  <c r="L81" i="9"/>
  <c r="E79" i="12"/>
  <c r="L143" i="9"/>
  <c r="E141" i="12"/>
  <c r="L39" i="9"/>
  <c r="E39" i="12"/>
  <c r="L77" i="9"/>
  <c r="E75" i="12"/>
  <c r="L36" i="9"/>
  <c r="E36" i="12"/>
  <c r="L52" i="9"/>
  <c r="E52" i="12"/>
  <c r="L66" i="9"/>
  <c r="E64" i="12"/>
  <c r="L82" i="9"/>
  <c r="E80" i="12"/>
  <c r="L59" i="9"/>
  <c r="E59" i="12"/>
  <c r="L147" i="9"/>
  <c r="E145" i="12"/>
  <c r="L27" i="9"/>
  <c r="E27" i="12"/>
  <c r="L51" i="9"/>
  <c r="E51" i="12"/>
  <c r="L108" i="9"/>
  <c r="E107" i="12"/>
  <c r="L23" i="9"/>
  <c r="E23" i="12"/>
  <c r="L29" i="9"/>
  <c r="E29" i="12"/>
  <c r="L45" i="9"/>
  <c r="E45" i="12"/>
  <c r="L68" i="9"/>
  <c r="E66" i="12"/>
  <c r="F8" i="12"/>
  <c r="G8" i="12"/>
  <c r="F111" i="12"/>
  <c r="G111" i="12"/>
  <c r="L89" i="9"/>
  <c r="E88" i="12"/>
  <c r="L109" i="9"/>
  <c r="E108" i="12"/>
  <c r="L38" i="9"/>
  <c r="E38" i="12"/>
  <c r="L67" i="9"/>
  <c r="E65" i="12"/>
  <c r="L49" i="9"/>
  <c r="E49" i="12"/>
  <c r="L157" i="9"/>
  <c r="E155" i="12"/>
  <c r="L20" i="9"/>
  <c r="E20" i="12"/>
  <c r="L128" i="9"/>
  <c r="E126" i="12"/>
  <c r="L90" i="9"/>
  <c r="E89" i="12"/>
  <c r="L158" i="9"/>
  <c r="E156" i="12"/>
  <c r="L123" i="9"/>
  <c r="E121" i="12"/>
  <c r="L24" i="9"/>
  <c r="E24" i="12"/>
  <c r="L13" i="9"/>
  <c r="E13" i="12"/>
  <c r="L118" i="9"/>
  <c r="E117" i="12"/>
  <c r="L153" i="9"/>
  <c r="E151" i="12"/>
  <c r="L145" i="9"/>
  <c r="E143" i="12"/>
  <c r="L105" i="9"/>
  <c r="E104" i="12"/>
  <c r="L136" i="9"/>
  <c r="E134" i="12"/>
  <c r="L155" i="9"/>
  <c r="E153" i="12"/>
  <c r="L9" i="9"/>
  <c r="E9" i="12"/>
  <c r="L15" i="9"/>
  <c r="E15" i="12"/>
  <c r="L124" i="9"/>
  <c r="E122" i="12"/>
  <c r="L113" i="9"/>
  <c r="E112" i="12"/>
  <c r="L122" i="9"/>
  <c r="E120" i="12"/>
  <c r="L160" i="9"/>
  <c r="E158" i="12"/>
  <c r="L141" i="9"/>
  <c r="E139" i="12"/>
  <c r="L168" i="9"/>
  <c r="E166" i="12"/>
  <c r="L43" i="9"/>
  <c r="E43" i="12"/>
  <c r="L30" i="9"/>
  <c r="E30" i="12"/>
  <c r="L95" i="9"/>
  <c r="E94" i="12"/>
  <c r="L119" i="9"/>
  <c r="E118" i="12"/>
  <c r="L154" i="9"/>
  <c r="E152" i="12"/>
  <c r="L75" i="9"/>
  <c r="E73" i="12"/>
  <c r="L103" i="9"/>
  <c r="E102" i="12"/>
  <c r="L54" i="9"/>
  <c r="E54" i="12"/>
  <c r="L14" i="9"/>
  <c r="E14" i="12"/>
  <c r="L100" i="9"/>
  <c r="E99" i="12"/>
  <c r="L50" i="9"/>
  <c r="E50" i="12"/>
  <c r="L76" i="9"/>
  <c r="E74" i="12"/>
  <c r="L104" i="9"/>
  <c r="E103" i="12"/>
  <c r="L97" i="9"/>
  <c r="E96" i="12"/>
  <c r="L132" i="9"/>
  <c r="E130" i="12"/>
  <c r="L110" i="9"/>
  <c r="E109" i="12"/>
  <c r="L40" i="9"/>
  <c r="E40" i="12"/>
  <c r="L72" i="9"/>
  <c r="E70" i="12"/>
  <c r="L129" i="9"/>
  <c r="E127" i="12"/>
  <c r="L86" i="9"/>
  <c r="E85" i="12"/>
  <c r="L32" i="9"/>
  <c r="E32" i="12"/>
  <c r="L102" i="9"/>
  <c r="E101" i="12"/>
  <c r="L96" i="9"/>
  <c r="E95" i="12"/>
  <c r="L21" i="9"/>
  <c r="E21" i="12"/>
  <c r="L47" i="9"/>
  <c r="E47" i="12"/>
  <c r="L56" i="9"/>
  <c r="E56" i="12"/>
  <c r="L135" i="9"/>
  <c r="E133" i="12"/>
  <c r="L98" i="9"/>
  <c r="E97" i="12"/>
  <c r="L106" i="9"/>
  <c r="E105" i="12"/>
  <c r="E148" i="11"/>
  <c r="F148" i="11" s="1"/>
  <c r="L152" i="8"/>
  <c r="E132" i="11"/>
  <c r="F132" i="11" s="1"/>
  <c r="L136" i="8"/>
  <c r="E164" i="11"/>
  <c r="G164" i="11" s="1"/>
  <c r="H164" i="11" s="1"/>
  <c r="E11" i="11"/>
  <c r="G11" i="11" s="1"/>
  <c r="H11" i="11" s="1"/>
  <c r="E165" i="11"/>
  <c r="F165" i="11" s="1"/>
  <c r="E8" i="11"/>
  <c r="G8" i="11" s="1"/>
  <c r="L11" i="8"/>
  <c r="L123" i="8"/>
  <c r="E82" i="11"/>
  <c r="F82" i="11" s="1"/>
  <c r="E81" i="11"/>
  <c r="G81" i="11" s="1"/>
  <c r="H81" i="11" s="1"/>
  <c r="E166" i="11"/>
  <c r="F166" i="11" s="1"/>
  <c r="E16" i="11"/>
  <c r="F16" i="11" s="1"/>
  <c r="E119" i="11"/>
  <c r="F119" i="11" s="1"/>
  <c r="L173" i="8"/>
  <c r="E169" i="11"/>
  <c r="L171" i="8"/>
  <c r="E167" i="11"/>
  <c r="L174" i="8"/>
  <c r="E170" i="11"/>
  <c r="E135" i="11"/>
  <c r="E51" i="11"/>
  <c r="L172" i="8"/>
  <c r="E168" i="11"/>
  <c r="F130" i="11"/>
  <c r="G130" i="11"/>
  <c r="H130" i="11" s="1"/>
  <c r="L165" i="8"/>
  <c r="E161" i="11"/>
  <c r="L39" i="8"/>
  <c r="E38" i="11"/>
  <c r="L15" i="8"/>
  <c r="E15" i="11"/>
  <c r="L35" i="8"/>
  <c r="E34" i="11"/>
  <c r="L52" i="8"/>
  <c r="L143" i="8"/>
  <c r="E139" i="11"/>
  <c r="L106" i="8"/>
  <c r="E103" i="11"/>
  <c r="L100" i="8"/>
  <c r="E97" i="11"/>
  <c r="L9" i="8"/>
  <c r="E9" i="11"/>
  <c r="L37" i="8"/>
  <c r="E36" i="11"/>
  <c r="L40" i="8"/>
  <c r="E39" i="11"/>
  <c r="L44" i="8"/>
  <c r="E43" i="11"/>
  <c r="L66" i="8"/>
  <c r="E62" i="11"/>
  <c r="L158" i="8"/>
  <c r="E154" i="11"/>
  <c r="L49" i="8"/>
  <c r="E48" i="11"/>
  <c r="L131" i="8"/>
  <c r="E127" i="11"/>
  <c r="L51" i="8"/>
  <c r="E50" i="11"/>
  <c r="L126" i="8"/>
  <c r="E122" i="11"/>
  <c r="L133" i="8"/>
  <c r="E129" i="11"/>
  <c r="L28" i="8"/>
  <c r="E27" i="11"/>
  <c r="L36" i="8"/>
  <c r="E35" i="11"/>
  <c r="L58" i="8"/>
  <c r="E56" i="11"/>
  <c r="L137" i="8"/>
  <c r="E133" i="11"/>
  <c r="L120" i="8"/>
  <c r="E117" i="11"/>
  <c r="L132" i="8"/>
  <c r="E128" i="11"/>
  <c r="L57" i="8"/>
  <c r="E55" i="11"/>
  <c r="L99" i="8"/>
  <c r="E96" i="11"/>
  <c r="L59" i="8"/>
  <c r="E57" i="11"/>
  <c r="L63" i="8"/>
  <c r="E61" i="11"/>
  <c r="L79" i="8"/>
  <c r="E75" i="11"/>
  <c r="L166" i="8"/>
  <c r="E162" i="11"/>
  <c r="L42" i="8"/>
  <c r="E41" i="11"/>
  <c r="L92" i="8"/>
  <c r="E89" i="11"/>
  <c r="L110" i="8"/>
  <c r="E107" i="11"/>
  <c r="L135" i="8"/>
  <c r="E131" i="11"/>
  <c r="L46" i="8"/>
  <c r="E45" i="11"/>
  <c r="L139" i="8"/>
  <c r="L105" i="8"/>
  <c r="E102" i="11"/>
  <c r="L140" i="8"/>
  <c r="E136" i="11"/>
  <c r="L148" i="8"/>
  <c r="E144" i="11"/>
  <c r="L85" i="8"/>
  <c r="L87" i="8"/>
  <c r="E84" i="11"/>
  <c r="L10" i="8"/>
  <c r="E10" i="11"/>
  <c r="L127" i="8"/>
  <c r="E123" i="11"/>
  <c r="L14" i="8"/>
  <c r="E14" i="11"/>
  <c r="L122" i="8"/>
  <c r="L154" i="8"/>
  <c r="E150" i="11"/>
  <c r="L29" i="8"/>
  <c r="E28" i="11"/>
  <c r="L156" i="8"/>
  <c r="E152" i="11"/>
  <c r="L60" i="8"/>
  <c r="E58" i="11"/>
  <c r="L12" i="8"/>
  <c r="E12" i="11"/>
  <c r="L50" i="8"/>
  <c r="E49" i="11"/>
  <c r="L162" i="8"/>
  <c r="E158" i="11"/>
  <c r="L153" i="8"/>
  <c r="E149" i="11"/>
  <c r="L23" i="8"/>
  <c r="E22" i="11"/>
  <c r="L21" i="8"/>
  <c r="E20" i="11"/>
  <c r="L90" i="8"/>
  <c r="E87" i="11"/>
  <c r="L84" i="8"/>
  <c r="E80" i="11"/>
  <c r="L98" i="8"/>
  <c r="E95" i="11"/>
  <c r="L32" i="8"/>
  <c r="E31" i="11"/>
  <c r="L70" i="8"/>
  <c r="E66" i="11"/>
  <c r="L102" i="8"/>
  <c r="E99" i="11"/>
  <c r="L24" i="8"/>
  <c r="E23" i="11"/>
  <c r="L76" i="8"/>
  <c r="E72" i="11"/>
  <c r="L160" i="8"/>
  <c r="E156" i="11"/>
  <c r="L22" i="8"/>
  <c r="E21" i="11"/>
  <c r="L93" i="8"/>
  <c r="E90" i="11"/>
  <c r="L115" i="8"/>
  <c r="E112" i="11"/>
  <c r="L113" i="8"/>
  <c r="E110" i="11"/>
  <c r="L69" i="8"/>
  <c r="E65" i="11"/>
  <c r="L91" i="8"/>
  <c r="E88" i="11"/>
  <c r="L97" i="8"/>
  <c r="E94" i="11"/>
  <c r="L125" i="8"/>
  <c r="E121" i="11"/>
  <c r="L164" i="8"/>
  <c r="E160" i="11"/>
  <c r="L18" i="8"/>
  <c r="L65" i="8"/>
  <c r="L67" i="8"/>
  <c r="E63" i="11"/>
  <c r="L169" i="8"/>
  <c r="L48" i="8"/>
  <c r="E47" i="11"/>
  <c r="L159" i="8"/>
  <c r="E155" i="11"/>
  <c r="L72" i="8"/>
  <c r="E68" i="11"/>
  <c r="L33" i="8"/>
  <c r="E32" i="11"/>
  <c r="L96" i="8"/>
  <c r="E93" i="11"/>
  <c r="L34" i="8"/>
  <c r="E33" i="11"/>
  <c r="L145" i="8"/>
  <c r="E141" i="11"/>
  <c r="L17" i="8"/>
  <c r="E17" i="11"/>
  <c r="L62" i="8"/>
  <c r="E60" i="11"/>
  <c r="L71" i="8"/>
  <c r="E67" i="11"/>
  <c r="L61" i="8"/>
  <c r="E59" i="11"/>
  <c r="L130" i="8"/>
  <c r="E126" i="11"/>
  <c r="L138" i="8"/>
  <c r="E134" i="11"/>
  <c r="L151" i="8"/>
  <c r="E147" i="11"/>
  <c r="L80" i="8"/>
  <c r="E76" i="11"/>
  <c r="L141" i="8"/>
  <c r="E137" i="11"/>
  <c r="L118" i="8"/>
  <c r="E115" i="11"/>
  <c r="L161" i="8"/>
  <c r="E157" i="11"/>
  <c r="L112" i="8"/>
  <c r="E109" i="11"/>
  <c r="L150" i="8"/>
  <c r="E146" i="11"/>
  <c r="L54" i="8"/>
  <c r="L157" i="8"/>
  <c r="E153" i="11"/>
  <c r="L111" i="8"/>
  <c r="E108" i="11"/>
  <c r="L53" i="8"/>
  <c r="E52" i="11"/>
  <c r="L117" i="8"/>
  <c r="E114" i="11"/>
  <c r="L73" i="8"/>
  <c r="E69" i="11"/>
  <c r="L129" i="8"/>
  <c r="E125" i="11"/>
  <c r="L16" i="8"/>
  <c r="L149" i="8"/>
  <c r="E145" i="11"/>
  <c r="L13" i="8"/>
  <c r="E13" i="11"/>
  <c r="L41" i="8"/>
  <c r="E40" i="11"/>
  <c r="L142" i="8"/>
  <c r="E138" i="11"/>
  <c r="L121" i="8"/>
  <c r="E118" i="11"/>
  <c r="L43" i="8"/>
  <c r="E42" i="11"/>
  <c r="L45" i="8"/>
  <c r="E44" i="11"/>
  <c r="L107" i="8"/>
  <c r="E104" i="11"/>
  <c r="L25" i="8"/>
  <c r="E24" i="11"/>
  <c r="L144" i="8"/>
  <c r="E140" i="11"/>
  <c r="L163" i="8"/>
  <c r="E159" i="11"/>
  <c r="L27" i="8"/>
  <c r="E26" i="11"/>
  <c r="L19" i="8"/>
  <c r="E18" i="11"/>
  <c r="L64" i="8"/>
  <c r="L26" i="8"/>
  <c r="E25" i="11"/>
  <c r="L74" i="8"/>
  <c r="E70" i="11"/>
  <c r="L86" i="8"/>
  <c r="E83" i="11"/>
  <c r="L114" i="8"/>
  <c r="E111" i="11"/>
  <c r="L30" i="8"/>
  <c r="E29" i="11"/>
  <c r="L94" i="8"/>
  <c r="E91" i="11"/>
  <c r="L68" i="8"/>
  <c r="E64" i="11"/>
  <c r="L95" i="8"/>
  <c r="E92" i="11"/>
  <c r="L75" i="8"/>
  <c r="E71" i="11"/>
  <c r="L81" i="8"/>
  <c r="E77" i="11"/>
  <c r="L101" i="8"/>
  <c r="E98" i="11"/>
  <c r="L47" i="8"/>
  <c r="E46" i="11"/>
  <c r="L20" i="8"/>
  <c r="E19" i="11"/>
  <c r="L128" i="8"/>
  <c r="E124" i="11"/>
  <c r="L119" i="8"/>
  <c r="E116" i="11"/>
  <c r="L124" i="8"/>
  <c r="E120" i="11"/>
  <c r="L89" i="8"/>
  <c r="E86" i="11"/>
  <c r="L167" i="8"/>
  <c r="E163" i="11"/>
  <c r="L77" i="8"/>
  <c r="E73" i="11"/>
  <c r="L146" i="8"/>
  <c r="E142" i="11"/>
  <c r="L55" i="8"/>
  <c r="E53" i="11"/>
  <c r="L103" i="8"/>
  <c r="E100" i="11"/>
  <c r="L83" i="8"/>
  <c r="E79" i="11"/>
  <c r="L109" i="8"/>
  <c r="E106" i="11"/>
  <c r="L170" i="8"/>
  <c r="L155" i="8"/>
  <c r="E151" i="11"/>
  <c r="L108" i="8"/>
  <c r="E105" i="11"/>
  <c r="L88" i="8"/>
  <c r="E85" i="11"/>
  <c r="L168" i="8"/>
  <c r="L82" i="8"/>
  <c r="E78" i="11"/>
  <c r="L38" i="8"/>
  <c r="E37" i="11"/>
  <c r="L147" i="8"/>
  <c r="E143" i="11"/>
  <c r="L31" i="8"/>
  <c r="E30" i="11"/>
  <c r="L56" i="8"/>
  <c r="E54" i="11"/>
  <c r="L78" i="8"/>
  <c r="E74" i="11"/>
  <c r="L116" i="8"/>
  <c r="E113" i="11"/>
  <c r="L104" i="8"/>
  <c r="E101" i="11"/>
  <c r="K174" i="9"/>
  <c r="L8" i="8"/>
  <c r="K176" i="8"/>
  <c r="D9" i="18" l="1"/>
  <c r="D10" i="17"/>
  <c r="D152" i="18"/>
  <c r="D151" i="17"/>
  <c r="D127" i="18"/>
  <c r="J127" i="18" s="1"/>
  <c r="K127" i="18" s="1"/>
  <c r="D125" i="17"/>
  <c r="J125" i="17" s="1"/>
  <c r="K125" i="17" s="1"/>
  <c r="D144" i="18"/>
  <c r="D144" i="17"/>
  <c r="K111" i="12"/>
  <c r="M111" i="12" s="1"/>
  <c r="H111" i="12"/>
  <c r="I111" i="12"/>
  <c r="F66" i="12"/>
  <c r="G66" i="12"/>
  <c r="F29" i="12"/>
  <c r="G29" i="12"/>
  <c r="F107" i="12"/>
  <c r="G107" i="12"/>
  <c r="F27" i="12"/>
  <c r="G27" i="12"/>
  <c r="F59" i="12"/>
  <c r="G59" i="12"/>
  <c r="F64" i="12"/>
  <c r="G64" i="12"/>
  <c r="F36" i="12"/>
  <c r="G36" i="12"/>
  <c r="F39" i="12"/>
  <c r="G39" i="12"/>
  <c r="F79" i="12"/>
  <c r="G79" i="12"/>
  <c r="F98" i="12"/>
  <c r="G98" i="12"/>
  <c r="F31" i="12"/>
  <c r="G31" i="12"/>
  <c r="F67" i="12"/>
  <c r="G67" i="12"/>
  <c r="F33" i="12"/>
  <c r="G33" i="12"/>
  <c r="F28" i="12"/>
  <c r="G28" i="12"/>
  <c r="F162" i="12"/>
  <c r="G162" i="12"/>
  <c r="F83" i="12"/>
  <c r="G83" i="12"/>
  <c r="F18" i="12"/>
  <c r="G18" i="12"/>
  <c r="F123" i="12"/>
  <c r="G123" i="12"/>
  <c r="F148" i="12"/>
  <c r="G148" i="12"/>
  <c r="F37" i="12"/>
  <c r="G37" i="12"/>
  <c r="F132" i="12"/>
  <c r="G132" i="12"/>
  <c r="F106" i="12"/>
  <c r="G106" i="12"/>
  <c r="F46" i="12"/>
  <c r="G46" i="12"/>
  <c r="F150" i="12"/>
  <c r="G150" i="12"/>
  <c r="F115" i="12"/>
  <c r="G115" i="12"/>
  <c r="F113" i="12"/>
  <c r="G113" i="12"/>
  <c r="F119" i="12"/>
  <c r="G119" i="12"/>
  <c r="F63" i="12"/>
  <c r="G63" i="12"/>
  <c r="F124" i="12"/>
  <c r="G124" i="12"/>
  <c r="F114" i="12"/>
  <c r="G114" i="12"/>
  <c r="F61" i="12"/>
  <c r="G61" i="12"/>
  <c r="F128" i="12"/>
  <c r="G128" i="12"/>
  <c r="F168" i="12"/>
  <c r="G168" i="12"/>
  <c r="F169" i="12"/>
  <c r="G169" i="12"/>
  <c r="F17" i="12"/>
  <c r="G17" i="12"/>
  <c r="G144" i="12"/>
  <c r="F144" i="12"/>
  <c r="F164" i="12"/>
  <c r="G164" i="12"/>
  <c r="F78" i="12"/>
  <c r="G78" i="12"/>
  <c r="F35" i="12"/>
  <c r="G35" i="12"/>
  <c r="F140" i="12"/>
  <c r="G140" i="12"/>
  <c r="F163" i="12"/>
  <c r="G163" i="12"/>
  <c r="F87" i="12"/>
  <c r="G87" i="12"/>
  <c r="F161" i="12"/>
  <c r="G161" i="12"/>
  <c r="F57" i="12"/>
  <c r="G57" i="12"/>
  <c r="F125" i="12"/>
  <c r="G125" i="12"/>
  <c r="F135" i="12"/>
  <c r="G135" i="12"/>
  <c r="F82" i="12"/>
  <c r="G82" i="12"/>
  <c r="F92" i="12"/>
  <c r="G92" i="12"/>
  <c r="F142" i="12"/>
  <c r="G142" i="12"/>
  <c r="F137" i="12"/>
  <c r="G137" i="12"/>
  <c r="F97" i="12"/>
  <c r="G97" i="12"/>
  <c r="F21" i="12"/>
  <c r="G21" i="12"/>
  <c r="F85" i="12"/>
  <c r="G85" i="12"/>
  <c r="F109" i="12"/>
  <c r="G109" i="12"/>
  <c r="G74" i="12"/>
  <c r="F74" i="12"/>
  <c r="F54" i="12"/>
  <c r="G54" i="12"/>
  <c r="F118" i="12"/>
  <c r="G118" i="12"/>
  <c r="F166" i="12"/>
  <c r="G166" i="12"/>
  <c r="F112" i="12"/>
  <c r="G112" i="12"/>
  <c r="F153" i="12"/>
  <c r="G153" i="12"/>
  <c r="F151" i="12"/>
  <c r="G151" i="12"/>
  <c r="F121" i="12"/>
  <c r="G121" i="12"/>
  <c r="F89" i="12"/>
  <c r="G89" i="12"/>
  <c r="F49" i="12"/>
  <c r="G49" i="12"/>
  <c r="F38" i="12"/>
  <c r="G38" i="12"/>
  <c r="F88" i="12"/>
  <c r="G88" i="12"/>
  <c r="K149" i="12"/>
  <c r="M149" i="12" s="1"/>
  <c r="I149" i="12"/>
  <c r="H149" i="12"/>
  <c r="I8" i="12"/>
  <c r="K8" i="12"/>
  <c r="M8" i="12" s="1"/>
  <c r="H8" i="12"/>
  <c r="F45" i="12"/>
  <c r="G45" i="12"/>
  <c r="F23" i="12"/>
  <c r="G23" i="12"/>
  <c r="F51" i="12"/>
  <c r="G51" i="12"/>
  <c r="F145" i="12"/>
  <c r="G145" i="12"/>
  <c r="F80" i="12"/>
  <c r="G80" i="12"/>
  <c r="F52" i="12"/>
  <c r="G52" i="12"/>
  <c r="F75" i="12"/>
  <c r="G75" i="12"/>
  <c r="F141" i="12"/>
  <c r="G141" i="12"/>
  <c r="G160" i="12"/>
  <c r="F160" i="12"/>
  <c r="F91" i="12"/>
  <c r="G91" i="12"/>
  <c r="F146" i="12"/>
  <c r="G146" i="12"/>
  <c r="F90" i="12"/>
  <c r="G90" i="12"/>
  <c r="F110" i="12"/>
  <c r="G110" i="12"/>
  <c r="F34" i="12"/>
  <c r="G34" i="12"/>
  <c r="F58" i="12"/>
  <c r="G58" i="12"/>
  <c r="F55" i="12"/>
  <c r="G55" i="12"/>
  <c r="F68" i="12"/>
  <c r="G68" i="12"/>
  <c r="F138" i="12"/>
  <c r="G138" i="12"/>
  <c r="F25" i="12"/>
  <c r="G25" i="12"/>
  <c r="F53" i="12"/>
  <c r="G53" i="12"/>
  <c r="F116" i="12"/>
  <c r="G116" i="12"/>
  <c r="F19" i="12"/>
  <c r="G19" i="12"/>
  <c r="F42" i="12"/>
  <c r="G42" i="12"/>
  <c r="F129" i="12"/>
  <c r="G129" i="12"/>
  <c r="F72" i="12"/>
  <c r="G72" i="12"/>
  <c r="F48" i="12"/>
  <c r="G48" i="12"/>
  <c r="F69" i="12"/>
  <c r="G69" i="12"/>
  <c r="F26" i="12"/>
  <c r="G26" i="12"/>
  <c r="F86" i="12"/>
  <c r="G86" i="12"/>
  <c r="F165" i="12"/>
  <c r="G165" i="12"/>
  <c r="F62" i="12"/>
  <c r="G62" i="12"/>
  <c r="F10" i="12"/>
  <c r="G10" i="12"/>
  <c r="F71" i="12"/>
  <c r="G71" i="12"/>
  <c r="F159" i="12"/>
  <c r="G159" i="12"/>
  <c r="F44" i="12"/>
  <c r="G44" i="12"/>
  <c r="F136" i="12"/>
  <c r="G136" i="12"/>
  <c r="F16" i="12"/>
  <c r="G16" i="12"/>
  <c r="F22" i="12"/>
  <c r="G22" i="12"/>
  <c r="F41" i="12"/>
  <c r="G41" i="12"/>
  <c r="F170" i="12"/>
  <c r="G170" i="12"/>
  <c r="F93" i="12"/>
  <c r="G93" i="12"/>
  <c r="F147" i="12"/>
  <c r="G147" i="12"/>
  <c r="F77" i="12"/>
  <c r="G77" i="12"/>
  <c r="F100" i="12"/>
  <c r="G100" i="12"/>
  <c r="F60" i="12"/>
  <c r="G60" i="12"/>
  <c r="F84" i="12"/>
  <c r="G84" i="12"/>
  <c r="F11" i="12"/>
  <c r="G11" i="12"/>
  <c r="F76" i="12"/>
  <c r="G76" i="12"/>
  <c r="F12" i="12"/>
  <c r="G12" i="12"/>
  <c r="F131" i="12"/>
  <c r="G131" i="12"/>
  <c r="F167" i="12"/>
  <c r="G167" i="12"/>
  <c r="F157" i="12"/>
  <c r="G157" i="12"/>
  <c r="F154" i="12"/>
  <c r="G154" i="12"/>
  <c r="F56" i="12"/>
  <c r="G56" i="12"/>
  <c r="F101" i="12"/>
  <c r="G101" i="12"/>
  <c r="F70" i="12"/>
  <c r="G70" i="12"/>
  <c r="F96" i="12"/>
  <c r="G96" i="12"/>
  <c r="F99" i="12"/>
  <c r="G99" i="12"/>
  <c r="F73" i="12"/>
  <c r="G73" i="12"/>
  <c r="F30" i="12"/>
  <c r="G30" i="12"/>
  <c r="F158" i="12"/>
  <c r="G158" i="12"/>
  <c r="F15" i="12"/>
  <c r="G15" i="12"/>
  <c r="F104" i="12"/>
  <c r="G104" i="12"/>
  <c r="F13" i="12"/>
  <c r="G13" i="12"/>
  <c r="F20" i="12"/>
  <c r="G20" i="12"/>
  <c r="F105" i="12"/>
  <c r="G105" i="12"/>
  <c r="F133" i="12"/>
  <c r="G133" i="12"/>
  <c r="F47" i="12"/>
  <c r="G47" i="12"/>
  <c r="F95" i="12"/>
  <c r="G95" i="12"/>
  <c r="F32" i="12"/>
  <c r="G32" i="12"/>
  <c r="F127" i="12"/>
  <c r="G127" i="12"/>
  <c r="F40" i="12"/>
  <c r="G40" i="12"/>
  <c r="F130" i="12"/>
  <c r="G130" i="12"/>
  <c r="F103" i="12"/>
  <c r="G103" i="12"/>
  <c r="F50" i="12"/>
  <c r="G50" i="12"/>
  <c r="F14" i="12"/>
  <c r="G14" i="12"/>
  <c r="F102" i="12"/>
  <c r="G102" i="12"/>
  <c r="F152" i="12"/>
  <c r="G152" i="12"/>
  <c r="F94" i="12"/>
  <c r="G94" i="12"/>
  <c r="F43" i="12"/>
  <c r="G43" i="12"/>
  <c r="F139" i="12"/>
  <c r="G139" i="12"/>
  <c r="F120" i="12"/>
  <c r="G120" i="12"/>
  <c r="F122" i="12"/>
  <c r="G122" i="12"/>
  <c r="F9" i="12"/>
  <c r="G9" i="12"/>
  <c r="F134" i="12"/>
  <c r="G134" i="12"/>
  <c r="F143" i="12"/>
  <c r="G143" i="12"/>
  <c r="F117" i="12"/>
  <c r="G117" i="12"/>
  <c r="F24" i="12"/>
  <c r="G24" i="12"/>
  <c r="F156" i="12"/>
  <c r="G156" i="12"/>
  <c r="F126" i="12"/>
  <c r="G126" i="12"/>
  <c r="F155" i="12"/>
  <c r="G155" i="12"/>
  <c r="F65" i="12"/>
  <c r="G65" i="12"/>
  <c r="F108" i="12"/>
  <c r="G108" i="12"/>
  <c r="E172" i="12"/>
  <c r="G148" i="11"/>
  <c r="H148" i="11" s="1"/>
  <c r="G132" i="11"/>
  <c r="H132" i="11" s="1"/>
  <c r="F8" i="11"/>
  <c r="K8" i="11" s="1"/>
  <c r="M8" i="11" s="1"/>
  <c r="G82" i="11"/>
  <c r="H82" i="11" s="1"/>
  <c r="F11" i="11"/>
  <c r="I11" i="11" s="1"/>
  <c r="K148" i="11"/>
  <c r="M148" i="11" s="1"/>
  <c r="I148" i="11"/>
  <c r="K119" i="11"/>
  <c r="M119" i="11" s="1"/>
  <c r="J119" i="11"/>
  <c r="I82" i="11"/>
  <c r="K82" i="11"/>
  <c r="M82" i="11" s="1"/>
  <c r="F164" i="11"/>
  <c r="K132" i="11"/>
  <c r="M132" i="11" s="1"/>
  <c r="J132" i="11"/>
  <c r="F81" i="11"/>
  <c r="K16" i="11"/>
  <c r="M16" i="11" s="1"/>
  <c r="J16" i="11"/>
  <c r="K166" i="11"/>
  <c r="M166" i="11" s="1"/>
  <c r="I166" i="11"/>
  <c r="K165" i="11"/>
  <c r="M165" i="11" s="1"/>
  <c r="I165" i="11"/>
  <c r="G119" i="11"/>
  <c r="H119" i="11" s="1"/>
  <c r="J130" i="11"/>
  <c r="K130" i="11"/>
  <c r="M130" i="11" s="1"/>
  <c r="G166" i="11"/>
  <c r="H166" i="11" s="1"/>
  <c r="G165" i="11"/>
  <c r="H165" i="11" s="1"/>
  <c r="G16" i="11"/>
  <c r="H16" i="11" s="1"/>
  <c r="F51" i="11"/>
  <c r="G51" i="11"/>
  <c r="H51" i="11" s="1"/>
  <c r="F167" i="11"/>
  <c r="G167" i="11"/>
  <c r="H167" i="11" s="1"/>
  <c r="F169" i="11"/>
  <c r="G169" i="11"/>
  <c r="H169" i="11" s="1"/>
  <c r="F135" i="11"/>
  <c r="G135" i="11"/>
  <c r="H135" i="11" s="1"/>
  <c r="F168" i="11"/>
  <c r="G168" i="11"/>
  <c r="H168" i="11" s="1"/>
  <c r="F170" i="11"/>
  <c r="G170" i="11"/>
  <c r="H170" i="11" s="1"/>
  <c r="H8" i="11"/>
  <c r="F26" i="11"/>
  <c r="G26" i="11"/>
  <c r="H26" i="11" s="1"/>
  <c r="F104" i="11"/>
  <c r="G104" i="11"/>
  <c r="H104" i="11" s="1"/>
  <c r="F138" i="11"/>
  <c r="G138" i="11"/>
  <c r="H138" i="11" s="1"/>
  <c r="F52" i="11"/>
  <c r="G52" i="11"/>
  <c r="H52" i="11" s="1"/>
  <c r="F160" i="11"/>
  <c r="G160" i="11"/>
  <c r="H160" i="11" s="1"/>
  <c r="F94" i="11"/>
  <c r="G94" i="11"/>
  <c r="H94" i="11" s="1"/>
  <c r="F112" i="11"/>
  <c r="G112" i="11"/>
  <c r="H112" i="11" s="1"/>
  <c r="F72" i="11"/>
  <c r="G72" i="11"/>
  <c r="H72" i="11" s="1"/>
  <c r="F31" i="11"/>
  <c r="G31" i="11"/>
  <c r="H31" i="11" s="1"/>
  <c r="F20" i="11"/>
  <c r="G20" i="11"/>
  <c r="H20" i="11" s="1"/>
  <c r="F49" i="11"/>
  <c r="G49" i="11"/>
  <c r="H49" i="11" s="1"/>
  <c r="F28" i="11"/>
  <c r="G28" i="11"/>
  <c r="H28" i="11" s="1"/>
  <c r="F38" i="11"/>
  <c r="G38" i="11"/>
  <c r="H38" i="11" s="1"/>
  <c r="F74" i="11"/>
  <c r="G74" i="11"/>
  <c r="H74" i="11" s="1"/>
  <c r="F37" i="11"/>
  <c r="G37" i="11"/>
  <c r="H37" i="11" s="1"/>
  <c r="F100" i="11"/>
  <c r="G100" i="11"/>
  <c r="H100" i="11" s="1"/>
  <c r="F163" i="11"/>
  <c r="G163" i="11"/>
  <c r="H163" i="11" s="1"/>
  <c r="F124" i="11"/>
  <c r="G124" i="11"/>
  <c r="H124" i="11" s="1"/>
  <c r="F77" i="11"/>
  <c r="G77" i="11"/>
  <c r="H77" i="11" s="1"/>
  <c r="F91" i="11"/>
  <c r="G91" i="11"/>
  <c r="H91" i="11" s="1"/>
  <c r="F70" i="11"/>
  <c r="G70" i="11"/>
  <c r="H70" i="11" s="1"/>
  <c r="F109" i="11"/>
  <c r="G109" i="11"/>
  <c r="H109" i="11" s="1"/>
  <c r="F76" i="11"/>
  <c r="G76" i="11"/>
  <c r="H76" i="11" s="1"/>
  <c r="F134" i="11"/>
  <c r="G134" i="11"/>
  <c r="H134" i="11" s="1"/>
  <c r="F60" i="11"/>
  <c r="G60" i="11"/>
  <c r="H60" i="11" s="1"/>
  <c r="F141" i="11"/>
  <c r="G141" i="11"/>
  <c r="H141" i="11" s="1"/>
  <c r="F93" i="11"/>
  <c r="G93" i="11"/>
  <c r="H93" i="11" s="1"/>
  <c r="F68" i="11"/>
  <c r="G68" i="11"/>
  <c r="H68" i="11" s="1"/>
  <c r="F47" i="11"/>
  <c r="G47" i="11"/>
  <c r="H47" i="11" s="1"/>
  <c r="G14" i="11"/>
  <c r="H14" i="11" s="1"/>
  <c r="F14" i="11"/>
  <c r="G10" i="11"/>
  <c r="H10" i="11" s="1"/>
  <c r="F10" i="11"/>
  <c r="F45" i="11"/>
  <c r="G45" i="11"/>
  <c r="H45" i="11" s="1"/>
  <c r="F107" i="11"/>
  <c r="G107" i="11"/>
  <c r="H107" i="11" s="1"/>
  <c r="F41" i="11"/>
  <c r="G41" i="11"/>
  <c r="H41" i="11" s="1"/>
  <c r="F75" i="11"/>
  <c r="G75" i="11"/>
  <c r="H75" i="11" s="1"/>
  <c r="F57" i="11"/>
  <c r="G57" i="11"/>
  <c r="H57" i="11" s="1"/>
  <c r="F55" i="11"/>
  <c r="G55" i="11"/>
  <c r="H55" i="11" s="1"/>
  <c r="F117" i="11"/>
  <c r="G117" i="11"/>
  <c r="H117" i="11" s="1"/>
  <c r="F56" i="11"/>
  <c r="G56" i="11"/>
  <c r="H56" i="11" s="1"/>
  <c r="F27" i="11"/>
  <c r="G27" i="11"/>
  <c r="H27" i="11" s="1"/>
  <c r="F122" i="11"/>
  <c r="G122" i="11"/>
  <c r="H122" i="11" s="1"/>
  <c r="F127" i="11"/>
  <c r="G127" i="11"/>
  <c r="H127" i="11" s="1"/>
  <c r="F154" i="11"/>
  <c r="G154" i="11"/>
  <c r="H154" i="11" s="1"/>
  <c r="F43" i="11"/>
  <c r="G43" i="11"/>
  <c r="H43" i="11" s="1"/>
  <c r="F36" i="11"/>
  <c r="G36" i="11"/>
  <c r="H36" i="11" s="1"/>
  <c r="F97" i="11"/>
  <c r="G97" i="11"/>
  <c r="H97" i="11" s="1"/>
  <c r="F139" i="11"/>
  <c r="G139" i="11"/>
  <c r="H139" i="11" s="1"/>
  <c r="F85" i="11"/>
  <c r="G85" i="11"/>
  <c r="H85" i="11" s="1"/>
  <c r="F151" i="11"/>
  <c r="G151" i="11"/>
  <c r="H151" i="11" s="1"/>
  <c r="F18" i="11"/>
  <c r="G18" i="11"/>
  <c r="H18" i="11" s="1"/>
  <c r="F159" i="11"/>
  <c r="G159" i="11"/>
  <c r="H159" i="11" s="1"/>
  <c r="F24" i="11"/>
  <c r="G24" i="11"/>
  <c r="H24" i="11" s="1"/>
  <c r="F44" i="11"/>
  <c r="G44" i="11"/>
  <c r="H44" i="11" s="1"/>
  <c r="F118" i="11"/>
  <c r="G118" i="11"/>
  <c r="H118" i="11" s="1"/>
  <c r="F40" i="11"/>
  <c r="G40" i="11"/>
  <c r="H40" i="11" s="1"/>
  <c r="F145" i="11"/>
  <c r="G145" i="11"/>
  <c r="H145" i="11" s="1"/>
  <c r="F125" i="11"/>
  <c r="G125" i="11"/>
  <c r="H125" i="11" s="1"/>
  <c r="F114" i="11"/>
  <c r="G114" i="11"/>
  <c r="H114" i="11" s="1"/>
  <c r="F108" i="11"/>
  <c r="G108" i="11"/>
  <c r="H108" i="11" s="1"/>
  <c r="F121" i="11"/>
  <c r="G121" i="11"/>
  <c r="H121" i="11" s="1"/>
  <c r="F88" i="11"/>
  <c r="G88" i="11"/>
  <c r="H88" i="11" s="1"/>
  <c r="F110" i="11"/>
  <c r="G110" i="11"/>
  <c r="H110" i="11" s="1"/>
  <c r="F90" i="11"/>
  <c r="G90" i="11"/>
  <c r="H90" i="11" s="1"/>
  <c r="F156" i="11"/>
  <c r="G156" i="11"/>
  <c r="H156" i="11" s="1"/>
  <c r="F23" i="11"/>
  <c r="G23" i="11"/>
  <c r="H23" i="11" s="1"/>
  <c r="F66" i="11"/>
  <c r="G66" i="11"/>
  <c r="H66" i="11" s="1"/>
  <c r="F95" i="11"/>
  <c r="G95" i="11"/>
  <c r="H95" i="11" s="1"/>
  <c r="F87" i="11"/>
  <c r="G87" i="11"/>
  <c r="H87" i="11" s="1"/>
  <c r="F22" i="11"/>
  <c r="G22" i="11"/>
  <c r="H22" i="11" s="1"/>
  <c r="F158" i="11"/>
  <c r="G158" i="11"/>
  <c r="H158" i="11" s="1"/>
  <c r="G12" i="11"/>
  <c r="H12" i="11" s="1"/>
  <c r="F12" i="11"/>
  <c r="F152" i="11"/>
  <c r="G152" i="11"/>
  <c r="H152" i="11" s="1"/>
  <c r="F150" i="11"/>
  <c r="G150" i="11"/>
  <c r="H150" i="11" s="1"/>
  <c r="F144" i="11"/>
  <c r="G144" i="11"/>
  <c r="H144" i="11" s="1"/>
  <c r="F102" i="11"/>
  <c r="G102" i="11"/>
  <c r="H102" i="11" s="1"/>
  <c r="G15" i="11"/>
  <c r="H15" i="11" s="1"/>
  <c r="F15" i="11"/>
  <c r="F161" i="11"/>
  <c r="G161" i="11"/>
  <c r="H161" i="11" s="1"/>
  <c r="F105" i="11"/>
  <c r="G105" i="11"/>
  <c r="H105" i="11" s="1"/>
  <c r="F140" i="11"/>
  <c r="G140" i="11"/>
  <c r="H140" i="11" s="1"/>
  <c r="F42" i="11"/>
  <c r="G42" i="11"/>
  <c r="H42" i="11" s="1"/>
  <c r="G13" i="11"/>
  <c r="H13" i="11" s="1"/>
  <c r="F13" i="11"/>
  <c r="F69" i="11"/>
  <c r="G69" i="11"/>
  <c r="H69" i="11" s="1"/>
  <c r="F153" i="11"/>
  <c r="G153" i="11"/>
  <c r="H153" i="11" s="1"/>
  <c r="F63" i="11"/>
  <c r="G63" i="11"/>
  <c r="H63" i="11" s="1"/>
  <c r="F65" i="11"/>
  <c r="G65" i="11"/>
  <c r="H65" i="11" s="1"/>
  <c r="F21" i="11"/>
  <c r="G21" i="11"/>
  <c r="H21" i="11" s="1"/>
  <c r="F99" i="11"/>
  <c r="G99" i="11"/>
  <c r="H99" i="11" s="1"/>
  <c r="F80" i="11"/>
  <c r="G80" i="11"/>
  <c r="H80" i="11" s="1"/>
  <c r="F149" i="11"/>
  <c r="G149" i="11"/>
  <c r="H149" i="11" s="1"/>
  <c r="F58" i="11"/>
  <c r="G58" i="11"/>
  <c r="H58" i="11" s="1"/>
  <c r="F136" i="11"/>
  <c r="G136" i="11"/>
  <c r="H136" i="11" s="1"/>
  <c r="F34" i="11"/>
  <c r="G34" i="11"/>
  <c r="H34" i="11" s="1"/>
  <c r="F101" i="11"/>
  <c r="G101" i="11"/>
  <c r="H101" i="11" s="1"/>
  <c r="F30" i="11"/>
  <c r="G30" i="11"/>
  <c r="H30" i="11" s="1"/>
  <c r="F106" i="11"/>
  <c r="G106" i="11"/>
  <c r="H106" i="11" s="1"/>
  <c r="F142" i="11"/>
  <c r="G142" i="11"/>
  <c r="H142" i="11" s="1"/>
  <c r="F120" i="11"/>
  <c r="G120" i="11"/>
  <c r="H120" i="11" s="1"/>
  <c r="F46" i="11"/>
  <c r="G46" i="11"/>
  <c r="H46" i="11" s="1"/>
  <c r="F92" i="11"/>
  <c r="G92" i="11"/>
  <c r="H92" i="11" s="1"/>
  <c r="F111" i="11"/>
  <c r="G111" i="11"/>
  <c r="H111" i="11" s="1"/>
  <c r="F115" i="11"/>
  <c r="G115" i="11"/>
  <c r="H115" i="11" s="1"/>
  <c r="F59" i="11"/>
  <c r="G59" i="11"/>
  <c r="H59" i="11" s="1"/>
  <c r="F113" i="11"/>
  <c r="G113" i="11"/>
  <c r="H113" i="11" s="1"/>
  <c r="F54" i="11"/>
  <c r="G54" i="11"/>
  <c r="H54" i="11" s="1"/>
  <c r="F143" i="11"/>
  <c r="G143" i="11"/>
  <c r="H143" i="11" s="1"/>
  <c r="F78" i="11"/>
  <c r="G78" i="11"/>
  <c r="H78" i="11" s="1"/>
  <c r="F79" i="11"/>
  <c r="G79" i="11"/>
  <c r="H79" i="11" s="1"/>
  <c r="F53" i="11"/>
  <c r="G53" i="11"/>
  <c r="H53" i="11" s="1"/>
  <c r="F73" i="11"/>
  <c r="G73" i="11"/>
  <c r="H73" i="11" s="1"/>
  <c r="F86" i="11"/>
  <c r="G86" i="11"/>
  <c r="H86" i="11" s="1"/>
  <c r="F116" i="11"/>
  <c r="G116" i="11"/>
  <c r="H116" i="11" s="1"/>
  <c r="F19" i="11"/>
  <c r="G19" i="11"/>
  <c r="H19" i="11" s="1"/>
  <c r="F98" i="11"/>
  <c r="G98" i="11"/>
  <c r="H98" i="11" s="1"/>
  <c r="F71" i="11"/>
  <c r="G71" i="11"/>
  <c r="H71" i="11" s="1"/>
  <c r="F64" i="11"/>
  <c r="G64" i="11"/>
  <c r="H64" i="11" s="1"/>
  <c r="F29" i="11"/>
  <c r="G29" i="11"/>
  <c r="H29" i="11" s="1"/>
  <c r="F83" i="11"/>
  <c r="G83" i="11"/>
  <c r="H83" i="11" s="1"/>
  <c r="F25" i="11"/>
  <c r="G25" i="11"/>
  <c r="H25" i="11" s="1"/>
  <c r="F146" i="11"/>
  <c r="G146" i="11"/>
  <c r="H146" i="11" s="1"/>
  <c r="F157" i="11"/>
  <c r="G157" i="11"/>
  <c r="H157" i="11" s="1"/>
  <c r="F137" i="11"/>
  <c r="G137" i="11"/>
  <c r="H137" i="11" s="1"/>
  <c r="F147" i="11"/>
  <c r="G147" i="11"/>
  <c r="H147" i="11" s="1"/>
  <c r="F126" i="11"/>
  <c r="G126" i="11"/>
  <c r="H126" i="11" s="1"/>
  <c r="F67" i="11"/>
  <c r="G67" i="11"/>
  <c r="H67" i="11" s="1"/>
  <c r="G17" i="11"/>
  <c r="H17" i="11" s="1"/>
  <c r="F17" i="11"/>
  <c r="F33" i="11"/>
  <c r="G33" i="11"/>
  <c r="H33" i="11" s="1"/>
  <c r="F32" i="11"/>
  <c r="G32" i="11"/>
  <c r="H32" i="11" s="1"/>
  <c r="F155" i="11"/>
  <c r="G155" i="11"/>
  <c r="H155" i="11" s="1"/>
  <c r="F123" i="11"/>
  <c r="G123" i="11"/>
  <c r="H123" i="11" s="1"/>
  <c r="F84" i="11"/>
  <c r="G84" i="11"/>
  <c r="H84" i="11" s="1"/>
  <c r="F131" i="11"/>
  <c r="G131" i="11"/>
  <c r="H131" i="11" s="1"/>
  <c r="F89" i="11"/>
  <c r="G89" i="11"/>
  <c r="H89" i="11" s="1"/>
  <c r="F162" i="11"/>
  <c r="G162" i="11"/>
  <c r="H162" i="11" s="1"/>
  <c r="F61" i="11"/>
  <c r="G61" i="11"/>
  <c r="H61" i="11" s="1"/>
  <c r="F96" i="11"/>
  <c r="G96" i="11"/>
  <c r="H96" i="11" s="1"/>
  <c r="F128" i="11"/>
  <c r="G128" i="11"/>
  <c r="H128" i="11" s="1"/>
  <c r="F133" i="11"/>
  <c r="G133" i="11"/>
  <c r="H133" i="11" s="1"/>
  <c r="F35" i="11"/>
  <c r="G35" i="11"/>
  <c r="H35" i="11" s="1"/>
  <c r="F129" i="11"/>
  <c r="G129" i="11"/>
  <c r="H129" i="11" s="1"/>
  <c r="F50" i="11"/>
  <c r="G50" i="11"/>
  <c r="H50" i="11" s="1"/>
  <c r="F48" i="11"/>
  <c r="G48" i="11"/>
  <c r="H48" i="11" s="1"/>
  <c r="F62" i="11"/>
  <c r="G62" i="11"/>
  <c r="H62" i="11" s="1"/>
  <c r="F39" i="11"/>
  <c r="G39" i="11"/>
  <c r="H39" i="11" s="1"/>
  <c r="G9" i="11"/>
  <c r="F9" i="11"/>
  <c r="F103" i="11"/>
  <c r="G103" i="11"/>
  <c r="H103" i="11" s="1"/>
  <c r="E172" i="11"/>
  <c r="M172" i="6"/>
  <c r="L172" i="6"/>
  <c r="K172" i="6"/>
  <c r="J172" i="6"/>
  <c r="I172" i="6"/>
  <c r="H172" i="6"/>
  <c r="G172" i="6"/>
  <c r="F172" i="6"/>
  <c r="E172" i="6"/>
  <c r="D172" i="6"/>
  <c r="C172" i="6"/>
  <c r="N170" i="6"/>
  <c r="O170" i="6" s="1"/>
  <c r="B170" i="6"/>
  <c r="A170" i="6"/>
  <c r="N169" i="6"/>
  <c r="O169" i="6" s="1"/>
  <c r="B169" i="6"/>
  <c r="A169" i="6"/>
  <c r="N168" i="6"/>
  <c r="O168" i="6" s="1"/>
  <c r="B168" i="6"/>
  <c r="A168" i="6"/>
  <c r="N167" i="6"/>
  <c r="O167" i="6" s="1"/>
  <c r="B167" i="6"/>
  <c r="A167" i="6"/>
  <c r="N166" i="6"/>
  <c r="O166" i="6" s="1"/>
  <c r="B166" i="6"/>
  <c r="A166" i="6"/>
  <c r="N165" i="6"/>
  <c r="O165" i="6" s="1"/>
  <c r="B165" i="6"/>
  <c r="A165" i="6"/>
  <c r="N164" i="6"/>
  <c r="O164" i="6" s="1"/>
  <c r="B164" i="6"/>
  <c r="A164" i="6"/>
  <c r="N163" i="6"/>
  <c r="O163" i="6" s="1"/>
  <c r="B163" i="6"/>
  <c r="A163" i="6"/>
  <c r="N162" i="6"/>
  <c r="O162" i="6" s="1"/>
  <c r="B162" i="6"/>
  <c r="A162" i="6"/>
  <c r="N161" i="6"/>
  <c r="O161" i="6" s="1"/>
  <c r="B161" i="6"/>
  <c r="A161" i="6"/>
  <c r="N160" i="6"/>
  <c r="O160" i="6" s="1"/>
  <c r="B160" i="6"/>
  <c r="A160" i="6"/>
  <c r="N159" i="6"/>
  <c r="O159" i="6" s="1"/>
  <c r="B159" i="6"/>
  <c r="A159" i="6"/>
  <c r="N158" i="6"/>
  <c r="O158" i="6" s="1"/>
  <c r="B158" i="6"/>
  <c r="A158" i="6"/>
  <c r="N157" i="6"/>
  <c r="O157" i="6" s="1"/>
  <c r="B157" i="6"/>
  <c r="A157" i="6"/>
  <c r="N156" i="6"/>
  <c r="O156" i="6" s="1"/>
  <c r="B156" i="6"/>
  <c r="A156" i="6"/>
  <c r="N155" i="6"/>
  <c r="O155" i="6" s="1"/>
  <c r="B155" i="6"/>
  <c r="A155" i="6"/>
  <c r="N154" i="6"/>
  <c r="O154" i="6" s="1"/>
  <c r="B154" i="6"/>
  <c r="A154" i="6"/>
  <c r="N153" i="6"/>
  <c r="O153" i="6" s="1"/>
  <c r="B153" i="6"/>
  <c r="A153" i="6"/>
  <c r="N152" i="6"/>
  <c r="O152" i="6" s="1"/>
  <c r="B152" i="6"/>
  <c r="A152" i="6"/>
  <c r="N151" i="6"/>
  <c r="O151" i="6" s="1"/>
  <c r="B151" i="6"/>
  <c r="A151" i="6"/>
  <c r="N150" i="6"/>
  <c r="O150" i="6" s="1"/>
  <c r="B150" i="6"/>
  <c r="A150" i="6"/>
  <c r="N149" i="6"/>
  <c r="O149" i="6" s="1"/>
  <c r="B149" i="6"/>
  <c r="A149" i="6"/>
  <c r="N148" i="6"/>
  <c r="O148" i="6" s="1"/>
  <c r="B148" i="6"/>
  <c r="A148" i="6"/>
  <c r="N147" i="6"/>
  <c r="O147" i="6" s="1"/>
  <c r="B147" i="6"/>
  <c r="A147" i="6"/>
  <c r="N146" i="6"/>
  <c r="O146" i="6" s="1"/>
  <c r="B146" i="6"/>
  <c r="A146" i="6"/>
  <c r="N145" i="6"/>
  <c r="O145" i="6" s="1"/>
  <c r="B145" i="6"/>
  <c r="A145" i="6"/>
  <c r="N144" i="6"/>
  <c r="O144" i="6" s="1"/>
  <c r="B144" i="6"/>
  <c r="A144" i="6"/>
  <c r="N143" i="6"/>
  <c r="O143" i="6" s="1"/>
  <c r="B143" i="6"/>
  <c r="A143" i="6"/>
  <c r="N142" i="6"/>
  <c r="O142" i="6" s="1"/>
  <c r="B142" i="6"/>
  <c r="A142" i="6"/>
  <c r="N141" i="6"/>
  <c r="O141" i="6" s="1"/>
  <c r="B141" i="6"/>
  <c r="A141" i="6"/>
  <c r="N140" i="6"/>
  <c r="O140" i="6" s="1"/>
  <c r="B140" i="6"/>
  <c r="A140" i="6"/>
  <c r="N139" i="6"/>
  <c r="O139" i="6" s="1"/>
  <c r="B139" i="6"/>
  <c r="A139" i="6"/>
  <c r="N138" i="6"/>
  <c r="O138" i="6" s="1"/>
  <c r="B138" i="6"/>
  <c r="A138" i="6"/>
  <c r="N137" i="6"/>
  <c r="O137" i="6" s="1"/>
  <c r="B137" i="6"/>
  <c r="A137" i="6"/>
  <c r="N136" i="6"/>
  <c r="O136" i="6" s="1"/>
  <c r="B136" i="6"/>
  <c r="A136" i="6"/>
  <c r="N135" i="6"/>
  <c r="O135" i="6" s="1"/>
  <c r="B135" i="6"/>
  <c r="A135" i="6"/>
  <c r="N134" i="6"/>
  <c r="O134" i="6" s="1"/>
  <c r="B134" i="6"/>
  <c r="A134" i="6"/>
  <c r="N133" i="6"/>
  <c r="O133" i="6" s="1"/>
  <c r="B133" i="6"/>
  <c r="A133" i="6"/>
  <c r="N132" i="6"/>
  <c r="O132" i="6" s="1"/>
  <c r="B132" i="6"/>
  <c r="A132" i="6"/>
  <c r="N131" i="6"/>
  <c r="O131" i="6" s="1"/>
  <c r="B131" i="6"/>
  <c r="A131" i="6"/>
  <c r="N130" i="6"/>
  <c r="O130" i="6" s="1"/>
  <c r="B130" i="6"/>
  <c r="A130" i="6"/>
  <c r="N129" i="6"/>
  <c r="O129" i="6" s="1"/>
  <c r="B129" i="6"/>
  <c r="A129" i="6"/>
  <c r="N128" i="6"/>
  <c r="O128" i="6" s="1"/>
  <c r="B128" i="6"/>
  <c r="A128" i="6"/>
  <c r="N127" i="6"/>
  <c r="O127" i="6" s="1"/>
  <c r="B127" i="6"/>
  <c r="A127" i="6"/>
  <c r="N126" i="6"/>
  <c r="O126" i="6" s="1"/>
  <c r="B126" i="6"/>
  <c r="A126" i="6"/>
  <c r="N125" i="6"/>
  <c r="O125" i="6" s="1"/>
  <c r="B125" i="6"/>
  <c r="A125" i="6"/>
  <c r="N124" i="6"/>
  <c r="O124" i="6" s="1"/>
  <c r="B124" i="6"/>
  <c r="A124" i="6"/>
  <c r="N123" i="6"/>
  <c r="O123" i="6" s="1"/>
  <c r="B123" i="6"/>
  <c r="A123" i="6"/>
  <c r="N122" i="6"/>
  <c r="O122" i="6" s="1"/>
  <c r="B122" i="6"/>
  <c r="A122" i="6"/>
  <c r="N121" i="6"/>
  <c r="O121" i="6" s="1"/>
  <c r="B121" i="6"/>
  <c r="A121" i="6"/>
  <c r="N120" i="6"/>
  <c r="O120" i="6" s="1"/>
  <c r="B120" i="6"/>
  <c r="A120" i="6"/>
  <c r="N119" i="6"/>
  <c r="O119" i="6" s="1"/>
  <c r="B119" i="6"/>
  <c r="A119" i="6"/>
  <c r="N118" i="6"/>
  <c r="O118" i="6" s="1"/>
  <c r="B118" i="6"/>
  <c r="A118" i="6"/>
  <c r="N117" i="6"/>
  <c r="O117" i="6" s="1"/>
  <c r="B117" i="6"/>
  <c r="A117" i="6"/>
  <c r="N116" i="6"/>
  <c r="O116" i="6" s="1"/>
  <c r="B116" i="6"/>
  <c r="A116" i="6"/>
  <c r="N115" i="6"/>
  <c r="O115" i="6" s="1"/>
  <c r="B115" i="6"/>
  <c r="A115" i="6"/>
  <c r="N114" i="6"/>
  <c r="O114" i="6" s="1"/>
  <c r="B114" i="6"/>
  <c r="A114" i="6"/>
  <c r="N113" i="6"/>
  <c r="O113" i="6" s="1"/>
  <c r="B113" i="6"/>
  <c r="A113" i="6"/>
  <c r="N112" i="6"/>
  <c r="O112" i="6" s="1"/>
  <c r="B112" i="6"/>
  <c r="A112" i="6"/>
  <c r="N111" i="6"/>
  <c r="O111" i="6" s="1"/>
  <c r="B111" i="6"/>
  <c r="A111" i="6"/>
  <c r="N110" i="6"/>
  <c r="O110" i="6" s="1"/>
  <c r="B110" i="6"/>
  <c r="A110" i="6"/>
  <c r="N109" i="6"/>
  <c r="O109" i="6" s="1"/>
  <c r="B109" i="6"/>
  <c r="A109" i="6"/>
  <c r="N108" i="6"/>
  <c r="O108" i="6" s="1"/>
  <c r="B108" i="6"/>
  <c r="A108" i="6"/>
  <c r="N107" i="6"/>
  <c r="O107" i="6" s="1"/>
  <c r="B107" i="6"/>
  <c r="A107" i="6"/>
  <c r="N106" i="6"/>
  <c r="O106" i="6" s="1"/>
  <c r="B106" i="6"/>
  <c r="A106" i="6"/>
  <c r="N105" i="6"/>
  <c r="O105" i="6" s="1"/>
  <c r="B105" i="6"/>
  <c r="A105" i="6"/>
  <c r="N104" i="6"/>
  <c r="O104" i="6" s="1"/>
  <c r="B104" i="6"/>
  <c r="A104" i="6"/>
  <c r="N103" i="6"/>
  <c r="O103" i="6" s="1"/>
  <c r="B103" i="6"/>
  <c r="A103" i="6"/>
  <c r="N102" i="6"/>
  <c r="O102" i="6" s="1"/>
  <c r="B102" i="6"/>
  <c r="A102" i="6"/>
  <c r="N101" i="6"/>
  <c r="O101" i="6" s="1"/>
  <c r="B101" i="6"/>
  <c r="A101" i="6"/>
  <c r="N100" i="6"/>
  <c r="O100" i="6" s="1"/>
  <c r="B100" i="6"/>
  <c r="A100" i="6"/>
  <c r="N99" i="6"/>
  <c r="O99" i="6" s="1"/>
  <c r="B99" i="6"/>
  <c r="A99" i="6"/>
  <c r="N98" i="6"/>
  <c r="O98" i="6" s="1"/>
  <c r="B98" i="6"/>
  <c r="A98" i="6"/>
  <c r="N97" i="6"/>
  <c r="O97" i="6" s="1"/>
  <c r="B97" i="6"/>
  <c r="A97" i="6"/>
  <c r="N96" i="6"/>
  <c r="O96" i="6" s="1"/>
  <c r="B96" i="6"/>
  <c r="A96" i="6"/>
  <c r="N95" i="6"/>
  <c r="O95" i="6" s="1"/>
  <c r="B95" i="6"/>
  <c r="A95" i="6"/>
  <c r="N94" i="6"/>
  <c r="O94" i="6" s="1"/>
  <c r="B94" i="6"/>
  <c r="A94" i="6"/>
  <c r="N93" i="6"/>
  <c r="O93" i="6" s="1"/>
  <c r="B93" i="6"/>
  <c r="A93" i="6"/>
  <c r="N92" i="6"/>
  <c r="O92" i="6" s="1"/>
  <c r="B92" i="6"/>
  <c r="A92" i="6"/>
  <c r="N91" i="6"/>
  <c r="O91" i="6" s="1"/>
  <c r="B91" i="6"/>
  <c r="A91" i="6"/>
  <c r="N90" i="6"/>
  <c r="O90" i="6" s="1"/>
  <c r="B90" i="6"/>
  <c r="A90" i="6"/>
  <c r="N89" i="6"/>
  <c r="O89" i="6" s="1"/>
  <c r="B89" i="6"/>
  <c r="A89" i="6"/>
  <c r="N88" i="6"/>
  <c r="O88" i="6" s="1"/>
  <c r="B88" i="6"/>
  <c r="A88" i="6"/>
  <c r="N87" i="6"/>
  <c r="O87" i="6" s="1"/>
  <c r="B87" i="6"/>
  <c r="A87" i="6"/>
  <c r="O86" i="6"/>
  <c r="N86" i="6"/>
  <c r="B86" i="6"/>
  <c r="A86" i="6"/>
  <c r="O85" i="6"/>
  <c r="N85" i="6"/>
  <c r="B85" i="6"/>
  <c r="A85" i="6"/>
  <c r="O84" i="6"/>
  <c r="N84" i="6"/>
  <c r="B84" i="6"/>
  <c r="A84" i="6"/>
  <c r="O83" i="6"/>
  <c r="N83" i="6"/>
  <c r="B83" i="6"/>
  <c r="A83" i="6"/>
  <c r="O82" i="6"/>
  <c r="N82" i="6"/>
  <c r="B82" i="6"/>
  <c r="A82" i="6"/>
  <c r="O81" i="6"/>
  <c r="N81" i="6"/>
  <c r="B81" i="6"/>
  <c r="A81" i="6"/>
  <c r="O80" i="6"/>
  <c r="N80" i="6"/>
  <c r="B80" i="6"/>
  <c r="A80" i="6"/>
  <c r="O79" i="6"/>
  <c r="N79" i="6"/>
  <c r="B79" i="6"/>
  <c r="A79" i="6"/>
  <c r="O78" i="6"/>
  <c r="N78" i="6"/>
  <c r="B78" i="6"/>
  <c r="A78" i="6"/>
  <c r="O77" i="6"/>
  <c r="N77" i="6"/>
  <c r="B77" i="6"/>
  <c r="A77" i="6"/>
  <c r="O76" i="6"/>
  <c r="N76" i="6"/>
  <c r="B76" i="6"/>
  <c r="A76" i="6"/>
  <c r="O75" i="6"/>
  <c r="N75" i="6"/>
  <c r="B75" i="6"/>
  <c r="A75" i="6"/>
  <c r="O74" i="6"/>
  <c r="N74" i="6"/>
  <c r="B74" i="6"/>
  <c r="A74" i="6"/>
  <c r="O73" i="6"/>
  <c r="N73" i="6"/>
  <c r="B73" i="6"/>
  <c r="A73" i="6"/>
  <c r="O72" i="6"/>
  <c r="N72" i="6"/>
  <c r="B72" i="6"/>
  <c r="A72" i="6"/>
  <c r="O71" i="6"/>
  <c r="N71" i="6"/>
  <c r="B71" i="6"/>
  <c r="A71" i="6"/>
  <c r="O70" i="6"/>
  <c r="N70" i="6"/>
  <c r="B70" i="6"/>
  <c r="A70" i="6"/>
  <c r="O69" i="6"/>
  <c r="N69" i="6"/>
  <c r="B69" i="6"/>
  <c r="A69" i="6"/>
  <c r="O68" i="6"/>
  <c r="N68" i="6"/>
  <c r="B68" i="6"/>
  <c r="A68" i="6"/>
  <c r="O67" i="6"/>
  <c r="N67" i="6"/>
  <c r="B67" i="6"/>
  <c r="A67" i="6"/>
  <c r="O66" i="6"/>
  <c r="N66" i="6"/>
  <c r="B66" i="6"/>
  <c r="A66" i="6"/>
  <c r="O65" i="6"/>
  <c r="N65" i="6"/>
  <c r="B65" i="6"/>
  <c r="A65" i="6"/>
  <c r="O64" i="6"/>
  <c r="N64" i="6"/>
  <c r="B64" i="6"/>
  <c r="A64" i="6"/>
  <c r="O63" i="6"/>
  <c r="N63" i="6"/>
  <c r="B63" i="6"/>
  <c r="A63" i="6"/>
  <c r="O62" i="6"/>
  <c r="N62" i="6"/>
  <c r="B62" i="6"/>
  <c r="A62" i="6"/>
  <c r="O61" i="6"/>
  <c r="N61" i="6"/>
  <c r="B61" i="6"/>
  <c r="A61" i="6"/>
  <c r="O60" i="6"/>
  <c r="N60" i="6"/>
  <c r="B60" i="6"/>
  <c r="A60" i="6"/>
  <c r="O59" i="6"/>
  <c r="N59" i="6"/>
  <c r="B59" i="6"/>
  <c r="A59" i="6"/>
  <c r="O58" i="6"/>
  <c r="N58" i="6"/>
  <c r="B58" i="6"/>
  <c r="A58" i="6"/>
  <c r="O57" i="6"/>
  <c r="N57" i="6"/>
  <c r="B57" i="6"/>
  <c r="A57" i="6"/>
  <c r="O56" i="6"/>
  <c r="N56" i="6"/>
  <c r="B56" i="6"/>
  <c r="A56" i="6"/>
  <c r="O55" i="6"/>
  <c r="N55" i="6"/>
  <c r="B55" i="6"/>
  <c r="A55" i="6"/>
  <c r="O54" i="6"/>
  <c r="N54" i="6"/>
  <c r="B54" i="6"/>
  <c r="A54" i="6"/>
  <c r="O53" i="6"/>
  <c r="N53" i="6"/>
  <c r="B53" i="6"/>
  <c r="A53" i="6"/>
  <c r="O52" i="6"/>
  <c r="N52" i="6"/>
  <c r="B52" i="6"/>
  <c r="A52" i="6"/>
  <c r="O51" i="6"/>
  <c r="N51" i="6"/>
  <c r="B51" i="6"/>
  <c r="A51" i="6"/>
  <c r="O50" i="6"/>
  <c r="N50" i="6"/>
  <c r="B50" i="6"/>
  <c r="A50" i="6"/>
  <c r="O49" i="6"/>
  <c r="N49" i="6"/>
  <c r="B49" i="6"/>
  <c r="A49" i="6"/>
  <c r="O48" i="6"/>
  <c r="N48" i="6"/>
  <c r="B48" i="6"/>
  <c r="A48" i="6"/>
  <c r="O47" i="6"/>
  <c r="N47" i="6"/>
  <c r="B47" i="6"/>
  <c r="A47" i="6"/>
  <c r="O46" i="6"/>
  <c r="N46" i="6"/>
  <c r="B46" i="6"/>
  <c r="A46" i="6"/>
  <c r="O45" i="6"/>
  <c r="N45" i="6"/>
  <c r="B45" i="6"/>
  <c r="A45" i="6"/>
  <c r="O44" i="6"/>
  <c r="N44" i="6"/>
  <c r="B44" i="6"/>
  <c r="A44" i="6"/>
  <c r="O43" i="6"/>
  <c r="N43" i="6"/>
  <c r="B43" i="6"/>
  <c r="A43" i="6"/>
  <c r="O42" i="6"/>
  <c r="N42" i="6"/>
  <c r="B42" i="6"/>
  <c r="A42" i="6"/>
  <c r="O41" i="6"/>
  <c r="N41" i="6"/>
  <c r="B41" i="6"/>
  <c r="A41" i="6"/>
  <c r="O40" i="6"/>
  <c r="N40" i="6"/>
  <c r="B40" i="6"/>
  <c r="A40" i="6"/>
  <c r="O39" i="6"/>
  <c r="N39" i="6"/>
  <c r="B39" i="6"/>
  <c r="A39" i="6"/>
  <c r="O38" i="6"/>
  <c r="N38" i="6"/>
  <c r="B38" i="6"/>
  <c r="A38" i="6"/>
  <c r="O37" i="6"/>
  <c r="N37" i="6"/>
  <c r="B37" i="6"/>
  <c r="A37" i="6"/>
  <c r="O36" i="6"/>
  <c r="N36" i="6"/>
  <c r="B36" i="6"/>
  <c r="A36" i="6"/>
  <c r="O35" i="6"/>
  <c r="N35" i="6"/>
  <c r="B35" i="6"/>
  <c r="A35" i="6"/>
  <c r="O34" i="6"/>
  <c r="N34" i="6"/>
  <c r="B34" i="6"/>
  <c r="A34" i="6"/>
  <c r="O33" i="6"/>
  <c r="N33" i="6"/>
  <c r="B33" i="6"/>
  <c r="A33" i="6"/>
  <c r="O32" i="6"/>
  <c r="N32" i="6"/>
  <c r="B32" i="6"/>
  <c r="A32" i="6"/>
  <c r="O31" i="6"/>
  <c r="N31" i="6"/>
  <c r="B31" i="6"/>
  <c r="A31" i="6"/>
  <c r="O30" i="6"/>
  <c r="N30" i="6"/>
  <c r="B30" i="6"/>
  <c r="A30" i="6"/>
  <c r="O29" i="6"/>
  <c r="N29" i="6"/>
  <c r="B29" i="6"/>
  <c r="A29" i="6"/>
  <c r="O28" i="6"/>
  <c r="N28" i="6"/>
  <c r="B28" i="6"/>
  <c r="A28" i="6"/>
  <c r="O27" i="6"/>
  <c r="N27" i="6"/>
  <c r="B27" i="6"/>
  <c r="A27" i="6"/>
  <c r="O26" i="6"/>
  <c r="N26" i="6"/>
  <c r="B26" i="6"/>
  <c r="A26" i="6"/>
  <c r="O25" i="6"/>
  <c r="N25" i="6"/>
  <c r="B25" i="6"/>
  <c r="A25" i="6"/>
  <c r="O24" i="6"/>
  <c r="N24" i="6"/>
  <c r="B24" i="6"/>
  <c r="A24" i="6"/>
  <c r="O23" i="6"/>
  <c r="N23" i="6"/>
  <c r="B23" i="6"/>
  <c r="A23" i="6"/>
  <c r="O22" i="6"/>
  <c r="N22" i="6"/>
  <c r="B22" i="6"/>
  <c r="A22" i="6"/>
  <c r="O21" i="6"/>
  <c r="N21" i="6"/>
  <c r="B21" i="6"/>
  <c r="A21" i="6"/>
  <c r="O20" i="6"/>
  <c r="N20" i="6"/>
  <c r="B20" i="6"/>
  <c r="A20" i="6"/>
  <c r="O19" i="6"/>
  <c r="N19" i="6"/>
  <c r="B19" i="6"/>
  <c r="A19" i="6"/>
  <c r="O18" i="6"/>
  <c r="N18" i="6"/>
  <c r="B18" i="6"/>
  <c r="A18" i="6"/>
  <c r="O17" i="6"/>
  <c r="N17" i="6"/>
  <c r="B17" i="6"/>
  <c r="A17" i="6"/>
  <c r="O16" i="6"/>
  <c r="N16" i="6"/>
  <c r="B16" i="6"/>
  <c r="A16" i="6"/>
  <c r="O15" i="6"/>
  <c r="N15" i="6"/>
  <c r="B15" i="6"/>
  <c r="A15" i="6"/>
  <c r="O14" i="6"/>
  <c r="N14" i="6"/>
  <c r="B14" i="6"/>
  <c r="A14" i="6"/>
  <c r="O13" i="6"/>
  <c r="N13" i="6"/>
  <c r="B13" i="6"/>
  <c r="A13" i="6"/>
  <c r="O12" i="6"/>
  <c r="N12" i="6"/>
  <c r="B12" i="6"/>
  <c r="A12" i="6"/>
  <c r="O11" i="6"/>
  <c r="N11" i="6"/>
  <c r="B11" i="6"/>
  <c r="A11" i="6"/>
  <c r="O10" i="6"/>
  <c r="N10" i="6"/>
  <c r="B10" i="6"/>
  <c r="A10" i="6"/>
  <c r="O9" i="6"/>
  <c r="N9" i="6"/>
  <c r="B9" i="6"/>
  <c r="A9" i="6"/>
  <c r="O8" i="6"/>
  <c r="N8" i="6"/>
  <c r="B8" i="6"/>
  <c r="A8" i="6"/>
  <c r="U6" i="6"/>
  <c r="T6" i="6"/>
  <c r="Q6" i="6"/>
  <c r="P6" i="6"/>
  <c r="X6" i="6" s="1"/>
  <c r="N6" i="6"/>
  <c r="W6" i="6" s="1"/>
  <c r="N5" i="6"/>
  <c r="M5" i="6"/>
  <c r="L5" i="6"/>
  <c r="K5" i="6"/>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2" i="4"/>
  <c r="O6" i="4"/>
  <c r="M172" i="4"/>
  <c r="L172" i="4"/>
  <c r="K172" i="4"/>
  <c r="J172" i="4"/>
  <c r="I172" i="4"/>
  <c r="H172" i="4"/>
  <c r="G172" i="4"/>
  <c r="F172" i="4"/>
  <c r="E172" i="4"/>
  <c r="D172" i="4"/>
  <c r="C172"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N172" i="4" s="1"/>
  <c r="V6" i="4"/>
  <c r="R6" i="4"/>
  <c r="N6" i="4"/>
  <c r="U6" i="4" s="1"/>
  <c r="N5" i="4"/>
  <c r="M5" i="4"/>
  <c r="L5" i="4"/>
  <c r="K5" i="4"/>
  <c r="J5" i="4"/>
  <c r="I5" i="4"/>
  <c r="H5" i="4"/>
  <c r="G5" i="4"/>
  <c r="F5" i="4"/>
  <c r="E5" i="4"/>
  <c r="D5" i="4"/>
  <c r="D29" i="18" l="1"/>
  <c r="D34" i="17"/>
  <c r="D138" i="18"/>
  <c r="D138" i="17"/>
  <c r="D18" i="18"/>
  <c r="D20" i="17"/>
  <c r="D150" i="18"/>
  <c r="D152" i="17"/>
  <c r="D55" i="18"/>
  <c r="D63" i="17"/>
  <c r="D141" i="18"/>
  <c r="D141" i="17"/>
  <c r="M118" i="18"/>
  <c r="M118" i="17"/>
  <c r="M49" i="18"/>
  <c r="M52" i="17"/>
  <c r="D61" i="18"/>
  <c r="D53" i="17"/>
  <c r="D23" i="18"/>
  <c r="D26" i="17"/>
  <c r="D113" i="18"/>
  <c r="D115" i="17"/>
  <c r="D126" i="18"/>
  <c r="D127" i="17"/>
  <c r="D41" i="18"/>
  <c r="D39" i="17"/>
  <c r="D154" i="18"/>
  <c r="D155" i="17"/>
  <c r="D131" i="18"/>
  <c r="D132" i="17"/>
  <c r="D37" i="18"/>
  <c r="D32" i="17"/>
  <c r="D132" i="18"/>
  <c r="D131" i="17"/>
  <c r="D36" i="18"/>
  <c r="D29" i="17"/>
  <c r="D169" i="18"/>
  <c r="D170" i="17"/>
  <c r="D104" i="18"/>
  <c r="D100" i="17"/>
  <c r="D60" i="18"/>
  <c r="D59" i="17"/>
  <c r="D22" i="18"/>
  <c r="D21" i="17"/>
  <c r="D153" i="18"/>
  <c r="D157" i="17"/>
  <c r="D164" i="18"/>
  <c r="D163" i="17"/>
  <c r="D106" i="18"/>
  <c r="D106" i="17"/>
  <c r="D117" i="18"/>
  <c r="D117" i="17"/>
  <c r="D73" i="18"/>
  <c r="D76" i="17"/>
  <c r="D66" i="18"/>
  <c r="D66" i="17"/>
  <c r="D70" i="17"/>
  <c r="D56" i="18"/>
  <c r="D96" i="17"/>
  <c r="D99" i="18"/>
  <c r="D88" i="18"/>
  <c r="D90" i="17"/>
  <c r="D123" i="18"/>
  <c r="D121" i="17"/>
  <c r="D84" i="17"/>
  <c r="D82" i="18"/>
  <c r="D149" i="18"/>
  <c r="D149" i="17"/>
  <c r="D142" i="18"/>
  <c r="D142" i="17"/>
  <c r="D14" i="18"/>
  <c r="D14" i="17"/>
  <c r="D91" i="18"/>
  <c r="D92" i="17"/>
  <c r="D115" i="18"/>
  <c r="D112" i="17"/>
  <c r="D65" i="18"/>
  <c r="D64" i="17"/>
  <c r="D148" i="18"/>
  <c r="D148" i="17"/>
  <c r="D8" i="18"/>
  <c r="D8" i="17"/>
  <c r="D133" i="18"/>
  <c r="D133" i="17"/>
  <c r="D75" i="18"/>
  <c r="D75" i="17"/>
  <c r="D35" i="18"/>
  <c r="D35" i="17"/>
  <c r="D170" i="18"/>
  <c r="D169" i="17"/>
  <c r="D20" i="18"/>
  <c r="D11" i="17"/>
  <c r="D55" i="17"/>
  <c r="D53" i="18"/>
  <c r="D168" i="18"/>
  <c r="D166" i="17"/>
  <c r="D136" i="18"/>
  <c r="D134" i="17"/>
  <c r="D63" i="18"/>
  <c r="D60" i="17"/>
  <c r="D134" i="18"/>
  <c r="D136" i="17"/>
  <c r="D52" i="18"/>
  <c r="D40" i="17"/>
  <c r="D116" i="18"/>
  <c r="D113" i="17"/>
  <c r="D44" i="18"/>
  <c r="D47" i="17"/>
  <c r="D109" i="18"/>
  <c r="D111" i="17"/>
  <c r="D140" i="17"/>
  <c r="D140" i="18"/>
  <c r="D16" i="18"/>
  <c r="D17" i="17"/>
  <c r="D167" i="18"/>
  <c r="D168" i="17"/>
  <c r="D38" i="17"/>
  <c r="D39" i="18"/>
  <c r="D54" i="17"/>
  <c r="D57" i="18"/>
  <c r="D137" i="18"/>
  <c r="D137" i="17"/>
  <c r="D98" i="18"/>
  <c r="D101" i="17"/>
  <c r="D64" i="18"/>
  <c r="D45" i="17"/>
  <c r="D121" i="18"/>
  <c r="D122" i="17"/>
  <c r="D84" i="18"/>
  <c r="D88" i="17"/>
  <c r="D71" i="18"/>
  <c r="D65" i="17"/>
  <c r="D103" i="18"/>
  <c r="D102" i="17"/>
  <c r="D95" i="18"/>
  <c r="D82" i="17"/>
  <c r="D85" i="18"/>
  <c r="D83" i="17"/>
  <c r="D21" i="18"/>
  <c r="D22" i="17"/>
  <c r="D71" i="17"/>
  <c r="D89" i="18"/>
  <c r="D47" i="18"/>
  <c r="D41" i="17"/>
  <c r="D17" i="18"/>
  <c r="D19" i="17"/>
  <c r="D163" i="18"/>
  <c r="D164" i="17"/>
  <c r="D100" i="18"/>
  <c r="D97" i="17"/>
  <c r="D72" i="18"/>
  <c r="D69" i="17"/>
  <c r="D36" i="17"/>
  <c r="D26" i="18"/>
  <c r="D128" i="18"/>
  <c r="D130" i="17"/>
  <c r="D156" i="18"/>
  <c r="D153" i="17"/>
  <c r="M89" i="17"/>
  <c r="M87" i="18"/>
  <c r="M34" i="18"/>
  <c r="M31" i="17"/>
  <c r="D160" i="17"/>
  <c r="D160" i="18"/>
  <c r="F14" i="18"/>
  <c r="F14" i="17"/>
  <c r="F30" i="18"/>
  <c r="F24" i="17"/>
  <c r="D130" i="18"/>
  <c r="D124" i="17"/>
  <c r="D161" i="18"/>
  <c r="D167" i="17"/>
  <c r="D50" i="18"/>
  <c r="D56" i="17"/>
  <c r="D76" i="18"/>
  <c r="D72" i="17"/>
  <c r="D151" i="18"/>
  <c r="D150" i="17"/>
  <c r="D157" i="18"/>
  <c r="D156" i="17"/>
  <c r="D46" i="18"/>
  <c r="D57" i="17"/>
  <c r="D54" i="18"/>
  <c r="D46" i="17"/>
  <c r="D31" i="18"/>
  <c r="D27" i="17"/>
  <c r="D111" i="18"/>
  <c r="D109" i="17"/>
  <c r="D120" i="18"/>
  <c r="D120" i="17"/>
  <c r="D139" i="18"/>
  <c r="D139" i="17"/>
  <c r="D33" i="18"/>
  <c r="D37" i="17"/>
  <c r="D92" i="18"/>
  <c r="D91" i="17"/>
  <c r="D108" i="18"/>
  <c r="D104" i="17"/>
  <c r="D105" i="18"/>
  <c r="D103" i="17"/>
  <c r="D102" i="18"/>
  <c r="D105" i="17"/>
  <c r="D32" i="18"/>
  <c r="D30" i="17"/>
  <c r="D67" i="18"/>
  <c r="D67" i="17"/>
  <c r="D18" i="17"/>
  <c r="D19" i="18"/>
  <c r="D68" i="18"/>
  <c r="D73" i="17"/>
  <c r="D30" i="18"/>
  <c r="J30" i="18" s="1"/>
  <c r="K30" i="18" s="1"/>
  <c r="D24" i="17"/>
  <c r="J24" i="17" s="1"/>
  <c r="K24" i="17" s="1"/>
  <c r="D16" i="17"/>
  <c r="D15" i="18"/>
  <c r="D112" i="18"/>
  <c r="D116" i="17"/>
  <c r="D145" i="18"/>
  <c r="D145" i="17"/>
  <c r="D99" i="17"/>
  <c r="D93" i="18"/>
  <c r="D96" i="18"/>
  <c r="D93" i="17"/>
  <c r="D45" i="18"/>
  <c r="D51" i="17"/>
  <c r="D70" i="18"/>
  <c r="D80" i="17"/>
  <c r="D110" i="18"/>
  <c r="D114" i="17"/>
  <c r="D10" i="18"/>
  <c r="D9" i="17"/>
  <c r="D48" i="17"/>
  <c r="D38" i="18"/>
  <c r="D42" i="18"/>
  <c r="D49" i="17"/>
  <c r="D27" i="18"/>
  <c r="D25" i="17"/>
  <c r="D77" i="18"/>
  <c r="D79" i="17"/>
  <c r="D114" i="18"/>
  <c r="D110" i="17"/>
  <c r="D40" i="18"/>
  <c r="D43" i="17"/>
  <c r="D94" i="18"/>
  <c r="D95" i="17"/>
  <c r="D155" i="18"/>
  <c r="D154" i="17"/>
  <c r="D101" i="18"/>
  <c r="D107" i="17"/>
  <c r="D83" i="18"/>
  <c r="D87" i="17"/>
  <c r="D44" i="17"/>
  <c r="D48" i="18"/>
  <c r="D146" i="18"/>
  <c r="D146" i="17"/>
  <c r="D97" i="18"/>
  <c r="D94" i="17"/>
  <c r="D24" i="18"/>
  <c r="D28" i="17"/>
  <c r="D124" i="18"/>
  <c r="D129" i="17"/>
  <c r="D158" i="18"/>
  <c r="D158" i="17"/>
  <c r="D165" i="18"/>
  <c r="D161" i="17"/>
  <c r="D51" i="18"/>
  <c r="D50" i="17"/>
  <c r="D81" i="18"/>
  <c r="D78" i="17"/>
  <c r="D69" i="18"/>
  <c r="D68" i="17"/>
  <c r="D119" i="18"/>
  <c r="D119" i="17"/>
  <c r="D25" i="18"/>
  <c r="D23" i="17"/>
  <c r="D12" i="17"/>
  <c r="D11" i="18"/>
  <c r="D13" i="18"/>
  <c r="D15" i="17"/>
  <c r="D62" i="18"/>
  <c r="D58" i="17"/>
  <c r="D162" i="18"/>
  <c r="D162" i="17"/>
  <c r="D166" i="18"/>
  <c r="D165" i="17"/>
  <c r="D58" i="18"/>
  <c r="D61" i="17"/>
  <c r="D43" i="18"/>
  <c r="D42" i="17"/>
  <c r="D107" i="18"/>
  <c r="D108" i="17"/>
  <c r="D143" i="18"/>
  <c r="D143" i="17"/>
  <c r="D126" i="17"/>
  <c r="D125" i="18"/>
  <c r="D59" i="18"/>
  <c r="D62" i="17"/>
  <c r="D85" i="17"/>
  <c r="D80" i="18"/>
  <c r="D74" i="18"/>
  <c r="D74" i="17"/>
  <c r="D79" i="18"/>
  <c r="D77" i="17"/>
  <c r="D122" i="18"/>
  <c r="D123" i="17"/>
  <c r="D159" i="18"/>
  <c r="D159" i="17"/>
  <c r="D49" i="18"/>
  <c r="D52" i="17"/>
  <c r="M144" i="18"/>
  <c r="M144" i="17"/>
  <c r="M128" i="18"/>
  <c r="M130" i="17"/>
  <c r="M141" i="18"/>
  <c r="M141" i="17"/>
  <c r="M156" i="18"/>
  <c r="M153" i="17"/>
  <c r="D118" i="17"/>
  <c r="D118" i="18"/>
  <c r="O49" i="18"/>
  <c r="O52" i="17"/>
  <c r="O14" i="18"/>
  <c r="O14" i="17"/>
  <c r="D33" i="17"/>
  <c r="D28" i="18"/>
  <c r="D86" i="18"/>
  <c r="D86" i="17"/>
  <c r="D147" i="18"/>
  <c r="D147" i="17"/>
  <c r="D135" i="18"/>
  <c r="D135" i="17"/>
  <c r="D78" i="18"/>
  <c r="D81" i="17"/>
  <c r="D12" i="18"/>
  <c r="D13" i="17"/>
  <c r="D90" i="18"/>
  <c r="D98" i="17"/>
  <c r="D87" i="18"/>
  <c r="D89" i="17"/>
  <c r="M160" i="18"/>
  <c r="M160" i="17"/>
  <c r="D34" i="18"/>
  <c r="D31" i="17"/>
  <c r="F49" i="18"/>
  <c r="F52" i="17"/>
  <c r="O24" i="17"/>
  <c r="O30" i="18"/>
  <c r="G6" i="12"/>
  <c r="G172" i="12"/>
  <c r="I108" i="12"/>
  <c r="K108" i="12"/>
  <c r="M108" i="12" s="1"/>
  <c r="H108" i="12"/>
  <c r="K156" i="12"/>
  <c r="M156" i="12" s="1"/>
  <c r="J156" i="12"/>
  <c r="H156" i="12"/>
  <c r="K134" i="12"/>
  <c r="M134" i="12" s="1"/>
  <c r="J134" i="12"/>
  <c r="H134" i="12"/>
  <c r="K139" i="12"/>
  <c r="M139" i="12" s="1"/>
  <c r="H139" i="12"/>
  <c r="I139" i="12"/>
  <c r="K102" i="12"/>
  <c r="M102" i="12" s="1"/>
  <c r="I102" i="12"/>
  <c r="H102" i="12"/>
  <c r="K130" i="12"/>
  <c r="M130" i="12" s="1"/>
  <c r="H130" i="12"/>
  <c r="J130" i="12"/>
  <c r="K13" i="12"/>
  <c r="M13" i="12" s="1"/>
  <c r="I13" i="12"/>
  <c r="H13" i="12"/>
  <c r="I15" i="12"/>
  <c r="K15" i="12"/>
  <c r="M15" i="12" s="1"/>
  <c r="H15" i="12"/>
  <c r="K30" i="12"/>
  <c r="M30" i="12" s="1"/>
  <c r="H30" i="12"/>
  <c r="J30" i="12"/>
  <c r="I99" i="12"/>
  <c r="K99" i="12"/>
  <c r="M99" i="12" s="1"/>
  <c r="H99" i="12"/>
  <c r="K70" i="12"/>
  <c r="M70" i="12" s="1"/>
  <c r="H70" i="12"/>
  <c r="I70" i="12"/>
  <c r="I56" i="12"/>
  <c r="K56" i="12"/>
  <c r="M56" i="12" s="1"/>
  <c r="H56" i="12"/>
  <c r="J157" i="12"/>
  <c r="K157" i="12"/>
  <c r="M157" i="12" s="1"/>
  <c r="H157" i="12"/>
  <c r="I131" i="12"/>
  <c r="K131" i="12"/>
  <c r="M131" i="12" s="1"/>
  <c r="H131" i="12"/>
  <c r="K76" i="12"/>
  <c r="M76" i="12" s="1"/>
  <c r="H76" i="12"/>
  <c r="I76" i="12"/>
  <c r="K84" i="12"/>
  <c r="M84" i="12" s="1"/>
  <c r="H84" i="12"/>
  <c r="I84" i="12"/>
  <c r="J100" i="12"/>
  <c r="K100" i="12"/>
  <c r="M100" i="12" s="1"/>
  <c r="H100" i="12"/>
  <c r="I147" i="12"/>
  <c r="K147" i="12"/>
  <c r="M147" i="12" s="1"/>
  <c r="H147" i="12"/>
  <c r="K170" i="12"/>
  <c r="M170" i="12" s="1"/>
  <c r="H170" i="12"/>
  <c r="I170" i="12"/>
  <c r="K22" i="12"/>
  <c r="M22" i="12" s="1"/>
  <c r="I22" i="12"/>
  <c r="H22" i="12"/>
  <c r="K136" i="12"/>
  <c r="M136" i="12" s="1"/>
  <c r="H136" i="12"/>
  <c r="J136" i="12"/>
  <c r="K159" i="12"/>
  <c r="M159" i="12" s="1"/>
  <c r="H159" i="12"/>
  <c r="I159" i="12"/>
  <c r="I10" i="12"/>
  <c r="K10" i="12"/>
  <c r="M10" i="12" s="1"/>
  <c r="H10" i="12"/>
  <c r="K165" i="12"/>
  <c r="M165" i="12" s="1"/>
  <c r="H165" i="12"/>
  <c r="I165" i="12"/>
  <c r="K26" i="12"/>
  <c r="M26" i="12" s="1"/>
  <c r="I26" i="12"/>
  <c r="H26" i="12"/>
  <c r="K48" i="12"/>
  <c r="M48" i="12" s="1"/>
  <c r="I48" i="12"/>
  <c r="H48" i="12"/>
  <c r="K129" i="12"/>
  <c r="M129" i="12" s="1"/>
  <c r="I129" i="12"/>
  <c r="H129" i="12"/>
  <c r="K19" i="12"/>
  <c r="M19" i="12" s="1"/>
  <c r="H19" i="12"/>
  <c r="I19" i="12"/>
  <c r="K53" i="12"/>
  <c r="M53" i="12" s="1"/>
  <c r="I53" i="12"/>
  <c r="H53" i="12"/>
  <c r="K138" i="12"/>
  <c r="M138" i="12" s="1"/>
  <c r="H138" i="12"/>
  <c r="I138" i="12"/>
  <c r="I55" i="12"/>
  <c r="K55" i="12"/>
  <c r="M55" i="12" s="1"/>
  <c r="H55" i="12"/>
  <c r="K34" i="12"/>
  <c r="M34" i="12" s="1"/>
  <c r="I34" i="12"/>
  <c r="H34" i="12"/>
  <c r="K90" i="12"/>
  <c r="M90" i="12" s="1"/>
  <c r="I90" i="12"/>
  <c r="H90" i="12"/>
  <c r="I91" i="12"/>
  <c r="K91" i="12"/>
  <c r="M91" i="12" s="1"/>
  <c r="H91" i="12"/>
  <c r="K141" i="12"/>
  <c r="M141" i="12" s="1"/>
  <c r="H141" i="12"/>
  <c r="J141" i="12"/>
  <c r="K52" i="12"/>
  <c r="M52" i="12" s="1"/>
  <c r="H52" i="12"/>
  <c r="I52" i="12"/>
  <c r="K145" i="12"/>
  <c r="M145" i="12" s="1"/>
  <c r="H145" i="12"/>
  <c r="J145" i="12"/>
  <c r="I23" i="12"/>
  <c r="K23" i="12"/>
  <c r="M23" i="12" s="1"/>
  <c r="H23" i="12"/>
  <c r="K38" i="12"/>
  <c r="M38" i="12" s="1"/>
  <c r="H38" i="12"/>
  <c r="I38" i="12"/>
  <c r="K89" i="12"/>
  <c r="M89" i="12" s="1"/>
  <c r="J89" i="12"/>
  <c r="H89" i="12"/>
  <c r="H151" i="12"/>
  <c r="K151" i="12"/>
  <c r="M151" i="12" s="1"/>
  <c r="I151" i="12"/>
  <c r="K112" i="12"/>
  <c r="M112" i="12" s="1"/>
  <c r="H112" i="12"/>
  <c r="J112" i="12"/>
  <c r="K118" i="12"/>
  <c r="M118" i="12" s="1"/>
  <c r="I118" i="12"/>
  <c r="H118" i="12"/>
  <c r="K85" i="12"/>
  <c r="M85" i="12" s="1"/>
  <c r="H85" i="12"/>
  <c r="J85" i="12"/>
  <c r="K97" i="12"/>
  <c r="M97" i="12" s="1"/>
  <c r="J97" i="12"/>
  <c r="H97" i="12"/>
  <c r="K142" i="12"/>
  <c r="M142" i="12" s="1"/>
  <c r="I142" i="12"/>
  <c r="H142" i="12"/>
  <c r="K82" i="12"/>
  <c r="M82" i="12" s="1"/>
  <c r="H82" i="12"/>
  <c r="I82" i="12"/>
  <c r="K125" i="12"/>
  <c r="M125" i="12" s="1"/>
  <c r="H125" i="12"/>
  <c r="I125" i="12"/>
  <c r="I161" i="12"/>
  <c r="K161" i="12"/>
  <c r="M161" i="12" s="1"/>
  <c r="H161" i="12"/>
  <c r="K163" i="12"/>
  <c r="M163" i="12" s="1"/>
  <c r="H163" i="12"/>
  <c r="I163" i="12"/>
  <c r="I35" i="12"/>
  <c r="K35" i="12"/>
  <c r="M35" i="12" s="1"/>
  <c r="H35" i="12"/>
  <c r="K164" i="12"/>
  <c r="M164" i="12" s="1"/>
  <c r="J164" i="12"/>
  <c r="H164" i="12"/>
  <c r="K17" i="12"/>
  <c r="M17" i="12" s="1"/>
  <c r="H17" i="12"/>
  <c r="I17" i="12"/>
  <c r="K168" i="12"/>
  <c r="M168" i="12" s="1"/>
  <c r="I168" i="12"/>
  <c r="H168" i="12"/>
  <c r="K61" i="12"/>
  <c r="M61" i="12" s="1"/>
  <c r="J61" i="12"/>
  <c r="H61" i="12"/>
  <c r="K124" i="12"/>
  <c r="M124" i="12" s="1"/>
  <c r="I124" i="12"/>
  <c r="H124" i="12"/>
  <c r="K119" i="12"/>
  <c r="M119" i="12" s="1"/>
  <c r="H119" i="12"/>
  <c r="J119" i="12"/>
  <c r="I115" i="12"/>
  <c r="K115" i="12"/>
  <c r="M115" i="12" s="1"/>
  <c r="H115" i="12"/>
  <c r="K46" i="12"/>
  <c r="M46" i="12" s="1"/>
  <c r="H46" i="12"/>
  <c r="I46" i="12"/>
  <c r="J132" i="12"/>
  <c r="K132" i="12"/>
  <c r="M132" i="12" s="1"/>
  <c r="H132" i="12"/>
  <c r="K148" i="12"/>
  <c r="M148" i="12" s="1"/>
  <c r="H148" i="12"/>
  <c r="I148" i="12"/>
  <c r="K18" i="12"/>
  <c r="M18" i="12" s="1"/>
  <c r="I18" i="12"/>
  <c r="H18" i="12"/>
  <c r="K162" i="12"/>
  <c r="M162" i="12" s="1"/>
  <c r="H162" i="12"/>
  <c r="I162" i="12"/>
  <c r="K33" i="12"/>
  <c r="M33" i="12" s="1"/>
  <c r="I33" i="12"/>
  <c r="H33" i="12"/>
  <c r="I31" i="12"/>
  <c r="K31" i="12"/>
  <c r="M31" i="12" s="1"/>
  <c r="H31" i="12"/>
  <c r="I79" i="12"/>
  <c r="K79" i="12"/>
  <c r="M79" i="12" s="1"/>
  <c r="H79" i="12"/>
  <c r="K36" i="12"/>
  <c r="M36" i="12" s="1"/>
  <c r="J36" i="12"/>
  <c r="H36" i="12"/>
  <c r="I59" i="12"/>
  <c r="K59" i="12"/>
  <c r="M59" i="12" s="1"/>
  <c r="H59" i="12"/>
  <c r="K66" i="12"/>
  <c r="M66" i="12" s="1"/>
  <c r="I66" i="12"/>
  <c r="H66" i="12"/>
  <c r="I160" i="12"/>
  <c r="K160" i="12"/>
  <c r="M160" i="12" s="1"/>
  <c r="H160" i="12"/>
  <c r="I144" i="12"/>
  <c r="K144" i="12"/>
  <c r="M144" i="12" s="1"/>
  <c r="H144" i="12"/>
  <c r="K65" i="12"/>
  <c r="M65" i="12" s="1"/>
  <c r="I65" i="12"/>
  <c r="H65" i="12"/>
  <c r="K126" i="12"/>
  <c r="M126" i="12" s="1"/>
  <c r="H126" i="12"/>
  <c r="J126" i="12"/>
  <c r="I24" i="12"/>
  <c r="K24" i="12"/>
  <c r="M24" i="12" s="1"/>
  <c r="H24" i="12"/>
  <c r="K143" i="12"/>
  <c r="M143" i="12" s="1"/>
  <c r="I143" i="12"/>
  <c r="H143" i="12"/>
  <c r="K9" i="12"/>
  <c r="M9" i="12" s="1"/>
  <c r="H9" i="12"/>
  <c r="I9" i="12"/>
  <c r="K120" i="12"/>
  <c r="M120" i="12" s="1"/>
  <c r="H120" i="12"/>
  <c r="I120" i="12"/>
  <c r="K43" i="12"/>
  <c r="M43" i="12" s="1"/>
  <c r="H43" i="12"/>
  <c r="I43" i="12"/>
  <c r="K152" i="12"/>
  <c r="M152" i="12" s="1"/>
  <c r="I152" i="12"/>
  <c r="H152" i="12"/>
  <c r="K14" i="12"/>
  <c r="M14" i="12" s="1"/>
  <c r="H14" i="12"/>
  <c r="I14" i="12"/>
  <c r="K103" i="12"/>
  <c r="M103" i="12" s="1"/>
  <c r="H103" i="12"/>
  <c r="I103" i="12"/>
  <c r="K40" i="12"/>
  <c r="M40" i="12" s="1"/>
  <c r="I40" i="12"/>
  <c r="H40" i="12"/>
  <c r="K32" i="12"/>
  <c r="M32" i="12" s="1"/>
  <c r="I32" i="12"/>
  <c r="H32" i="12"/>
  <c r="I47" i="12"/>
  <c r="K47" i="12"/>
  <c r="M47" i="12" s="1"/>
  <c r="H47" i="12"/>
  <c r="K105" i="12"/>
  <c r="M105" i="12" s="1"/>
  <c r="I105" i="12"/>
  <c r="H105" i="12"/>
  <c r="K20" i="12"/>
  <c r="M20" i="12" s="1"/>
  <c r="H20" i="12"/>
  <c r="I20" i="12"/>
  <c r="K104" i="12"/>
  <c r="M104" i="12" s="1"/>
  <c r="J104" i="12"/>
  <c r="H104" i="12"/>
  <c r="K158" i="12"/>
  <c r="M158" i="12" s="1"/>
  <c r="H158" i="12"/>
  <c r="I158" i="12"/>
  <c r="K73" i="12"/>
  <c r="M73" i="12" s="1"/>
  <c r="H73" i="12"/>
  <c r="I73" i="12"/>
  <c r="K96" i="12"/>
  <c r="M96" i="12" s="1"/>
  <c r="H96" i="12"/>
  <c r="J96" i="12"/>
  <c r="J101" i="12"/>
  <c r="K101" i="12"/>
  <c r="M101" i="12" s="1"/>
  <c r="H101" i="12"/>
  <c r="K154" i="12"/>
  <c r="M154" i="12" s="1"/>
  <c r="H154" i="12"/>
  <c r="I154" i="12"/>
  <c r="K167" i="12"/>
  <c r="M167" i="12" s="1"/>
  <c r="I167" i="12"/>
  <c r="H167" i="12"/>
  <c r="K12" i="12"/>
  <c r="M12" i="12" s="1"/>
  <c r="J12" i="12"/>
  <c r="H12" i="12"/>
  <c r="K11" i="12"/>
  <c r="M11" i="12" s="1"/>
  <c r="I11" i="12"/>
  <c r="H11" i="12"/>
  <c r="K60" i="12"/>
  <c r="M60" i="12" s="1"/>
  <c r="I60" i="12"/>
  <c r="H60" i="12"/>
  <c r="K77" i="12"/>
  <c r="M77" i="12" s="1"/>
  <c r="H77" i="12"/>
  <c r="I77" i="12"/>
  <c r="K93" i="12"/>
  <c r="M93" i="12" s="1"/>
  <c r="H93" i="12"/>
  <c r="I93" i="12"/>
  <c r="K41" i="12"/>
  <c r="M41" i="12" s="1"/>
  <c r="H41" i="12"/>
  <c r="I41" i="12"/>
  <c r="K16" i="12"/>
  <c r="M16" i="12" s="1"/>
  <c r="H16" i="12"/>
  <c r="J16" i="12"/>
  <c r="K44" i="12"/>
  <c r="M44" i="12" s="1"/>
  <c r="H44" i="12"/>
  <c r="I44" i="12"/>
  <c r="I71" i="12"/>
  <c r="K71" i="12"/>
  <c r="M71" i="12" s="1"/>
  <c r="H71" i="12"/>
  <c r="K62" i="12"/>
  <c r="M62" i="12" s="1"/>
  <c r="H62" i="12"/>
  <c r="I62" i="12"/>
  <c r="K86" i="12"/>
  <c r="M86" i="12" s="1"/>
  <c r="I86" i="12"/>
  <c r="H86" i="12"/>
  <c r="K69" i="12"/>
  <c r="M69" i="12" s="1"/>
  <c r="H69" i="12"/>
  <c r="I69" i="12"/>
  <c r="K72" i="12"/>
  <c r="M72" i="12" s="1"/>
  <c r="H72" i="12"/>
  <c r="I72" i="12"/>
  <c r="K42" i="12"/>
  <c r="M42" i="12" s="1"/>
  <c r="I42" i="12"/>
  <c r="H42" i="12"/>
  <c r="I116" i="12"/>
  <c r="K116" i="12"/>
  <c r="M116" i="12" s="1"/>
  <c r="H116" i="12"/>
  <c r="K25" i="12"/>
  <c r="M25" i="12" s="1"/>
  <c r="H25" i="12"/>
  <c r="I25" i="12"/>
  <c r="K68" i="12"/>
  <c r="M68" i="12" s="1"/>
  <c r="I68" i="12"/>
  <c r="H68" i="12"/>
  <c r="K58" i="12"/>
  <c r="M58" i="12" s="1"/>
  <c r="I58" i="12"/>
  <c r="H58" i="12"/>
  <c r="K110" i="12"/>
  <c r="M110" i="12" s="1"/>
  <c r="H110" i="12"/>
  <c r="I110" i="12"/>
  <c r="K146" i="12"/>
  <c r="M146" i="12" s="1"/>
  <c r="H146" i="12"/>
  <c r="I146" i="12"/>
  <c r="K75" i="12"/>
  <c r="M75" i="12" s="1"/>
  <c r="I75" i="12"/>
  <c r="H75" i="12"/>
  <c r="K80" i="12"/>
  <c r="M80" i="12" s="1"/>
  <c r="I80" i="12"/>
  <c r="H80" i="12"/>
  <c r="K51" i="12"/>
  <c r="M51" i="12" s="1"/>
  <c r="H51" i="12"/>
  <c r="I51" i="12"/>
  <c r="K45" i="12"/>
  <c r="M45" i="12" s="1"/>
  <c r="I45" i="12"/>
  <c r="H45" i="12"/>
  <c r="K88" i="12"/>
  <c r="M88" i="12" s="1"/>
  <c r="H88" i="12"/>
  <c r="J88" i="12"/>
  <c r="K49" i="12"/>
  <c r="M49" i="12" s="1"/>
  <c r="H49" i="12"/>
  <c r="I49" i="12"/>
  <c r="K121" i="12"/>
  <c r="M121" i="12" s="1"/>
  <c r="I121" i="12"/>
  <c r="H121" i="12"/>
  <c r="K153" i="12"/>
  <c r="M153" i="12" s="1"/>
  <c r="I153" i="12"/>
  <c r="H153" i="12"/>
  <c r="K166" i="12"/>
  <c r="M166" i="12" s="1"/>
  <c r="I166" i="12"/>
  <c r="H166" i="12"/>
  <c r="K54" i="12"/>
  <c r="M54" i="12" s="1"/>
  <c r="I54" i="12"/>
  <c r="H54" i="12"/>
  <c r="K109" i="12"/>
  <c r="M109" i="12" s="1"/>
  <c r="H109" i="12"/>
  <c r="I109" i="12"/>
  <c r="K21" i="12"/>
  <c r="M21" i="12" s="1"/>
  <c r="H21" i="12"/>
  <c r="I21" i="12"/>
  <c r="K137" i="12"/>
  <c r="M137" i="12" s="1"/>
  <c r="I137" i="12"/>
  <c r="H137" i="12"/>
  <c r="I92" i="12"/>
  <c r="K92" i="12"/>
  <c r="M92" i="12" s="1"/>
  <c r="H92" i="12"/>
  <c r="K135" i="12"/>
  <c r="M135" i="12" s="1"/>
  <c r="H135" i="12"/>
  <c r="J135" i="12"/>
  <c r="K57" i="12"/>
  <c r="M57" i="12" s="1"/>
  <c r="H57" i="12"/>
  <c r="I57" i="12"/>
  <c r="K87" i="12"/>
  <c r="M87" i="12" s="1"/>
  <c r="H87" i="12"/>
  <c r="I87" i="12"/>
  <c r="K140" i="12"/>
  <c r="M140" i="12" s="1"/>
  <c r="H140" i="12"/>
  <c r="J140" i="12"/>
  <c r="K78" i="12"/>
  <c r="M78" i="12" s="1"/>
  <c r="I78" i="12"/>
  <c r="H78" i="12"/>
  <c r="K169" i="12"/>
  <c r="M169" i="12" s="1"/>
  <c r="H169" i="12"/>
  <c r="I169" i="12"/>
  <c r="K128" i="12"/>
  <c r="M128" i="12" s="1"/>
  <c r="H128" i="12"/>
  <c r="I128" i="12"/>
  <c r="K114" i="12"/>
  <c r="M114" i="12" s="1"/>
  <c r="H114" i="12"/>
  <c r="I114" i="12"/>
  <c r="I63" i="12"/>
  <c r="K63" i="12"/>
  <c r="M63" i="12" s="1"/>
  <c r="H63" i="12"/>
  <c r="K113" i="12"/>
  <c r="M113" i="12" s="1"/>
  <c r="H113" i="12"/>
  <c r="I113" i="12"/>
  <c r="K150" i="12"/>
  <c r="M150" i="12" s="1"/>
  <c r="I150" i="12"/>
  <c r="H150" i="12"/>
  <c r="K106" i="12"/>
  <c r="M106" i="12" s="1"/>
  <c r="I106" i="12"/>
  <c r="H106" i="12"/>
  <c r="K37" i="12"/>
  <c r="M37" i="12" s="1"/>
  <c r="I37" i="12"/>
  <c r="H37" i="12"/>
  <c r="I123" i="12"/>
  <c r="K123" i="12"/>
  <c r="M123" i="12" s="1"/>
  <c r="H123" i="12"/>
  <c r="I83" i="12"/>
  <c r="K83" i="12"/>
  <c r="M83" i="12" s="1"/>
  <c r="H83" i="12"/>
  <c r="K28" i="12"/>
  <c r="M28" i="12" s="1"/>
  <c r="H28" i="12"/>
  <c r="I28" i="12"/>
  <c r="I67" i="12"/>
  <c r="K67" i="12"/>
  <c r="M67" i="12" s="1"/>
  <c r="H67" i="12"/>
  <c r="K98" i="12"/>
  <c r="M98" i="12" s="1"/>
  <c r="H98" i="12"/>
  <c r="J98" i="12"/>
  <c r="I39" i="12"/>
  <c r="K39" i="12"/>
  <c r="M39" i="12" s="1"/>
  <c r="H39" i="12"/>
  <c r="K64" i="12"/>
  <c r="M64" i="12" s="1"/>
  <c r="J64" i="12"/>
  <c r="H64" i="12"/>
  <c r="I27" i="12"/>
  <c r="K27" i="12"/>
  <c r="M27" i="12" s="1"/>
  <c r="H27" i="12"/>
  <c r="K29" i="12"/>
  <c r="M29" i="12" s="1"/>
  <c r="I29" i="12"/>
  <c r="H29" i="12"/>
  <c r="I155" i="12"/>
  <c r="K155" i="12"/>
  <c r="M155" i="12" s="1"/>
  <c r="H155" i="12"/>
  <c r="K117" i="12"/>
  <c r="M117" i="12" s="1"/>
  <c r="H117" i="12"/>
  <c r="I117" i="12"/>
  <c r="K122" i="12"/>
  <c r="M122" i="12" s="1"/>
  <c r="J122" i="12"/>
  <c r="H122" i="12"/>
  <c r="K94" i="12"/>
  <c r="M94" i="12" s="1"/>
  <c r="I94" i="12"/>
  <c r="H94" i="12"/>
  <c r="K50" i="12"/>
  <c r="M50" i="12" s="1"/>
  <c r="J50" i="12"/>
  <c r="H50" i="12"/>
  <c r="K127" i="12"/>
  <c r="M127" i="12" s="1"/>
  <c r="H127" i="12"/>
  <c r="I127" i="12"/>
  <c r="K95" i="12"/>
  <c r="M95" i="12" s="1"/>
  <c r="H95" i="12"/>
  <c r="J95" i="12"/>
  <c r="I133" i="12"/>
  <c r="K133" i="12"/>
  <c r="M133" i="12" s="1"/>
  <c r="H133" i="12"/>
  <c r="I107" i="12"/>
  <c r="K107" i="12"/>
  <c r="M107" i="12" s="1"/>
  <c r="H107" i="12"/>
  <c r="I74" i="12"/>
  <c r="K74" i="12"/>
  <c r="M74" i="12" s="1"/>
  <c r="H74" i="12"/>
  <c r="I8" i="11"/>
  <c r="K11" i="11"/>
  <c r="M11" i="11" s="1"/>
  <c r="K103" i="11"/>
  <c r="M103" i="11" s="1"/>
  <c r="I103" i="11"/>
  <c r="K48" i="11"/>
  <c r="M48" i="11" s="1"/>
  <c r="I48" i="11"/>
  <c r="K133" i="11"/>
  <c r="M133" i="11" s="1"/>
  <c r="I133" i="11"/>
  <c r="I162" i="11"/>
  <c r="K162" i="11"/>
  <c r="M162" i="11" s="1"/>
  <c r="I123" i="11"/>
  <c r="K123" i="11"/>
  <c r="M123" i="11" s="1"/>
  <c r="K32" i="11"/>
  <c r="M32" i="11" s="1"/>
  <c r="I32" i="11"/>
  <c r="K126" i="11"/>
  <c r="M126" i="11" s="1"/>
  <c r="J126" i="11"/>
  <c r="I146" i="11"/>
  <c r="K146" i="11"/>
  <c r="M146" i="11" s="1"/>
  <c r="K64" i="11"/>
  <c r="M64" i="11" s="1"/>
  <c r="J64" i="11"/>
  <c r="K116" i="11"/>
  <c r="M116" i="11" s="1"/>
  <c r="I116" i="11"/>
  <c r="K79" i="11"/>
  <c r="M79" i="11" s="1"/>
  <c r="I79" i="11"/>
  <c r="K113" i="11"/>
  <c r="M113" i="11" s="1"/>
  <c r="I113" i="11"/>
  <c r="K92" i="11"/>
  <c r="M92" i="11" s="1"/>
  <c r="I92" i="11"/>
  <c r="I106" i="11"/>
  <c r="K106" i="11"/>
  <c r="M106" i="11" s="1"/>
  <c r="K136" i="11"/>
  <c r="M136" i="11" s="1"/>
  <c r="J136" i="11"/>
  <c r="I99" i="11"/>
  <c r="K99" i="11"/>
  <c r="M99" i="11" s="1"/>
  <c r="K161" i="11"/>
  <c r="M161" i="11" s="1"/>
  <c r="I161" i="11"/>
  <c r="I22" i="11"/>
  <c r="K22" i="11"/>
  <c r="M22" i="11" s="1"/>
  <c r="K23" i="11"/>
  <c r="M23" i="11" s="1"/>
  <c r="I23" i="11"/>
  <c r="K88" i="11"/>
  <c r="M88" i="11" s="1"/>
  <c r="J88" i="11"/>
  <c r="K125" i="11"/>
  <c r="M125" i="11" s="1"/>
  <c r="I125" i="11"/>
  <c r="K44" i="11"/>
  <c r="M44" i="11" s="1"/>
  <c r="I44" i="11"/>
  <c r="K151" i="11"/>
  <c r="M151" i="11" s="1"/>
  <c r="I151" i="11"/>
  <c r="K36" i="11"/>
  <c r="M36" i="11" s="1"/>
  <c r="J36" i="11"/>
  <c r="J122" i="11"/>
  <c r="K122" i="11"/>
  <c r="M122" i="11" s="1"/>
  <c r="K55" i="11"/>
  <c r="M55" i="11" s="1"/>
  <c r="I55" i="11"/>
  <c r="K93" i="11"/>
  <c r="M93" i="11" s="1"/>
  <c r="I93" i="11"/>
  <c r="K76" i="11"/>
  <c r="M76" i="11" s="1"/>
  <c r="I76" i="11"/>
  <c r="K77" i="11"/>
  <c r="M77" i="11" s="1"/>
  <c r="I77" i="11"/>
  <c r="K37" i="11"/>
  <c r="M37" i="11" s="1"/>
  <c r="I37" i="11"/>
  <c r="K49" i="11"/>
  <c r="M49" i="11" s="1"/>
  <c r="I49" i="11"/>
  <c r="K112" i="11"/>
  <c r="M112" i="11" s="1"/>
  <c r="J112" i="11"/>
  <c r="I138" i="11"/>
  <c r="K138" i="11"/>
  <c r="M138" i="11" s="1"/>
  <c r="I15" i="11"/>
  <c r="K15" i="11"/>
  <c r="M15" i="11" s="1"/>
  <c r="K169" i="11"/>
  <c r="M169" i="11" s="1"/>
  <c r="I169" i="11"/>
  <c r="K17" i="11"/>
  <c r="M17" i="11" s="1"/>
  <c r="I17" i="11"/>
  <c r="K13" i="11"/>
  <c r="M13" i="11" s="1"/>
  <c r="I13" i="11"/>
  <c r="K12" i="11"/>
  <c r="M12" i="11" s="1"/>
  <c r="J12" i="11"/>
  <c r="I10" i="11"/>
  <c r="K10" i="11"/>
  <c r="M10" i="11" s="1"/>
  <c r="I170" i="11"/>
  <c r="K170" i="11"/>
  <c r="M170" i="11" s="1"/>
  <c r="K135" i="11"/>
  <c r="M135" i="11" s="1"/>
  <c r="J135" i="11"/>
  <c r="K167" i="11"/>
  <c r="M167" i="11" s="1"/>
  <c r="I167" i="11"/>
  <c r="K39" i="11"/>
  <c r="M39" i="11" s="1"/>
  <c r="I39" i="11"/>
  <c r="K129" i="11"/>
  <c r="M129" i="11" s="1"/>
  <c r="I129" i="11"/>
  <c r="K96" i="11"/>
  <c r="M96" i="11" s="1"/>
  <c r="J96" i="11"/>
  <c r="I131" i="11"/>
  <c r="K131" i="11"/>
  <c r="M131" i="11" s="1"/>
  <c r="K137" i="11"/>
  <c r="M137" i="11" s="1"/>
  <c r="I137" i="11"/>
  <c r="I83" i="11"/>
  <c r="K83" i="11"/>
  <c r="M83" i="11" s="1"/>
  <c r="J98" i="11"/>
  <c r="K98" i="11"/>
  <c r="M98" i="11" s="1"/>
  <c r="K73" i="11"/>
  <c r="M73" i="11" s="1"/>
  <c r="I73" i="11"/>
  <c r="K143" i="11"/>
  <c r="M143" i="11" s="1"/>
  <c r="I143" i="11"/>
  <c r="I115" i="11"/>
  <c r="K115" i="11"/>
  <c r="M115" i="11" s="1"/>
  <c r="K120" i="11"/>
  <c r="M120" i="11" s="1"/>
  <c r="I120" i="11"/>
  <c r="K101" i="11"/>
  <c r="M101" i="11" s="1"/>
  <c r="J101" i="11"/>
  <c r="K149" i="11"/>
  <c r="M149" i="11" s="1"/>
  <c r="I149" i="11"/>
  <c r="K65" i="11"/>
  <c r="M65" i="11" s="1"/>
  <c r="I65" i="11"/>
  <c r="K153" i="11"/>
  <c r="M153" i="11" s="1"/>
  <c r="I153" i="11"/>
  <c r="K140" i="11"/>
  <c r="M140" i="11" s="1"/>
  <c r="J140" i="11"/>
  <c r="K102" i="11"/>
  <c r="M102" i="11" s="1"/>
  <c r="I102" i="11"/>
  <c r="K150" i="11"/>
  <c r="M150" i="11" s="1"/>
  <c r="I150" i="11"/>
  <c r="K95" i="11"/>
  <c r="M95" i="11" s="1"/>
  <c r="J95" i="11"/>
  <c r="I90" i="11"/>
  <c r="K90" i="11"/>
  <c r="M90" i="11" s="1"/>
  <c r="K108" i="11"/>
  <c r="M108" i="11" s="1"/>
  <c r="I108" i="11"/>
  <c r="K40" i="11"/>
  <c r="M40" i="11" s="1"/>
  <c r="I40" i="11"/>
  <c r="K159" i="11"/>
  <c r="M159" i="11" s="1"/>
  <c r="I159" i="11"/>
  <c r="I139" i="11"/>
  <c r="K139" i="11"/>
  <c r="M139" i="11" s="1"/>
  <c r="I154" i="11"/>
  <c r="K154" i="11"/>
  <c r="M154" i="11" s="1"/>
  <c r="K56" i="11"/>
  <c r="M56" i="11" s="1"/>
  <c r="I56" i="11"/>
  <c r="J75" i="11"/>
  <c r="K75" i="11"/>
  <c r="M75" i="11" s="1"/>
  <c r="I107" i="11"/>
  <c r="K107" i="11"/>
  <c r="M107" i="11" s="1"/>
  <c r="K47" i="11"/>
  <c r="M47" i="11" s="1"/>
  <c r="I47" i="11"/>
  <c r="K60" i="11"/>
  <c r="M60" i="11" s="1"/>
  <c r="I60" i="11"/>
  <c r="K70" i="11"/>
  <c r="M70" i="11" s="1"/>
  <c r="I70" i="11"/>
  <c r="I163" i="11"/>
  <c r="K163" i="11"/>
  <c r="M163" i="11" s="1"/>
  <c r="K38" i="11"/>
  <c r="M38" i="11" s="1"/>
  <c r="I38" i="11"/>
  <c r="K31" i="11"/>
  <c r="M31" i="11" s="1"/>
  <c r="I31" i="11"/>
  <c r="K160" i="11"/>
  <c r="M160" i="11" s="1"/>
  <c r="I160" i="11"/>
  <c r="I26" i="11"/>
  <c r="K26" i="11"/>
  <c r="M26" i="11" s="1"/>
  <c r="K9" i="11"/>
  <c r="M9" i="11" s="1"/>
  <c r="I9" i="11"/>
  <c r="I14" i="11"/>
  <c r="K14" i="11"/>
  <c r="M14" i="11" s="1"/>
  <c r="K168" i="11"/>
  <c r="M168" i="11" s="1"/>
  <c r="I168" i="11"/>
  <c r="I51" i="11"/>
  <c r="K51" i="11"/>
  <c r="M51" i="11" s="1"/>
  <c r="K81" i="11"/>
  <c r="M81" i="11" s="1"/>
  <c r="I81" i="11"/>
  <c r="K62" i="11"/>
  <c r="M62" i="11" s="1"/>
  <c r="I62" i="11"/>
  <c r="J50" i="11"/>
  <c r="K50" i="11"/>
  <c r="M50" i="11" s="1"/>
  <c r="I35" i="11"/>
  <c r="K35" i="11"/>
  <c r="M35" i="11" s="1"/>
  <c r="K128" i="11"/>
  <c r="M128" i="11" s="1"/>
  <c r="I128" i="11"/>
  <c r="K61" i="11"/>
  <c r="M61" i="11" s="1"/>
  <c r="J61" i="11"/>
  <c r="K89" i="11"/>
  <c r="M89" i="11" s="1"/>
  <c r="J89" i="11"/>
  <c r="K84" i="11"/>
  <c r="M84" i="11" s="1"/>
  <c r="I84" i="11"/>
  <c r="I155" i="11"/>
  <c r="K155" i="11"/>
  <c r="M155" i="11" s="1"/>
  <c r="K33" i="11"/>
  <c r="M33" i="11" s="1"/>
  <c r="I33" i="11"/>
  <c r="I67" i="11"/>
  <c r="K67" i="11"/>
  <c r="M67" i="11" s="1"/>
  <c r="I147" i="11"/>
  <c r="K147" i="11"/>
  <c r="M147" i="11" s="1"/>
  <c r="K157" i="11"/>
  <c r="M157" i="11" s="1"/>
  <c r="J157" i="11"/>
  <c r="K25" i="11"/>
  <c r="M25" i="11" s="1"/>
  <c r="I25" i="11"/>
  <c r="K29" i="11"/>
  <c r="M29" i="11" s="1"/>
  <c r="I29" i="11"/>
  <c r="K71" i="11"/>
  <c r="M71" i="11" s="1"/>
  <c r="I71" i="11"/>
  <c r="I19" i="11"/>
  <c r="K19" i="11"/>
  <c r="M19" i="11" s="1"/>
  <c r="K86" i="11"/>
  <c r="M86" i="11" s="1"/>
  <c r="I86" i="11"/>
  <c r="K53" i="11"/>
  <c r="M53" i="11" s="1"/>
  <c r="I53" i="11"/>
  <c r="K78" i="11"/>
  <c r="M78" i="11" s="1"/>
  <c r="I78" i="11"/>
  <c r="K54" i="11"/>
  <c r="M54" i="11" s="1"/>
  <c r="I54" i="11"/>
  <c r="I59" i="11"/>
  <c r="K59" i="11"/>
  <c r="M59" i="11" s="1"/>
  <c r="K111" i="11"/>
  <c r="M111" i="11" s="1"/>
  <c r="I111" i="11"/>
  <c r="K46" i="11"/>
  <c r="M46" i="11" s="1"/>
  <c r="I46" i="11"/>
  <c r="K142" i="11"/>
  <c r="M142" i="11" s="1"/>
  <c r="I142" i="11"/>
  <c r="K30" i="11"/>
  <c r="M30" i="11" s="1"/>
  <c r="J30" i="11"/>
  <c r="I34" i="11"/>
  <c r="K34" i="11"/>
  <c r="M34" i="11" s="1"/>
  <c r="I58" i="11"/>
  <c r="K58" i="11"/>
  <c r="M58" i="11" s="1"/>
  <c r="K80" i="11"/>
  <c r="M80" i="11" s="1"/>
  <c r="I80" i="11"/>
  <c r="K21" i="11"/>
  <c r="M21" i="11" s="1"/>
  <c r="I21" i="11"/>
  <c r="K63" i="11"/>
  <c r="M63" i="11" s="1"/>
  <c r="I63" i="11"/>
  <c r="K69" i="11"/>
  <c r="M69" i="11" s="1"/>
  <c r="I69" i="11"/>
  <c r="I42" i="11"/>
  <c r="K42" i="11"/>
  <c r="M42" i="11" s="1"/>
  <c r="K105" i="11"/>
  <c r="M105" i="11" s="1"/>
  <c r="I105" i="11"/>
  <c r="K144" i="11"/>
  <c r="M144" i="11" s="1"/>
  <c r="I144" i="11"/>
  <c r="K152" i="11"/>
  <c r="M152" i="11" s="1"/>
  <c r="I152" i="11"/>
  <c r="K158" i="11"/>
  <c r="M158" i="11" s="1"/>
  <c r="I158" i="11"/>
  <c r="K87" i="11"/>
  <c r="M87" i="11" s="1"/>
  <c r="I87" i="11"/>
  <c r="I66" i="11"/>
  <c r="K66" i="11"/>
  <c r="M66" i="11" s="1"/>
  <c r="K156" i="11"/>
  <c r="M156" i="11" s="1"/>
  <c r="J156" i="11"/>
  <c r="K110" i="11"/>
  <c r="M110" i="11" s="1"/>
  <c r="I110" i="11"/>
  <c r="K121" i="11"/>
  <c r="M121" i="11" s="1"/>
  <c r="I121" i="11"/>
  <c r="I114" i="11"/>
  <c r="K114" i="11"/>
  <c r="M114" i="11" s="1"/>
  <c r="K145" i="11"/>
  <c r="M145" i="11" s="1"/>
  <c r="J145" i="11"/>
  <c r="K118" i="11"/>
  <c r="M118" i="11" s="1"/>
  <c r="I118" i="11"/>
  <c r="K24" i="11"/>
  <c r="M24" i="11" s="1"/>
  <c r="I24" i="11"/>
  <c r="I18" i="11"/>
  <c r="K18" i="11"/>
  <c r="M18" i="11" s="1"/>
  <c r="K85" i="11"/>
  <c r="M85" i="11" s="1"/>
  <c r="J85" i="11"/>
  <c r="K97" i="11"/>
  <c r="M97" i="11" s="1"/>
  <c r="J97" i="11"/>
  <c r="I43" i="11"/>
  <c r="K43" i="11"/>
  <c r="M43" i="11" s="1"/>
  <c r="K127" i="11"/>
  <c r="M127" i="11" s="1"/>
  <c r="I127" i="11"/>
  <c r="I27" i="11"/>
  <c r="K27" i="11"/>
  <c r="M27" i="11" s="1"/>
  <c r="K117" i="11"/>
  <c r="M117" i="11" s="1"/>
  <c r="I117" i="11"/>
  <c r="K57" i="11"/>
  <c r="M57" i="11" s="1"/>
  <c r="I57" i="11"/>
  <c r="K41" i="11"/>
  <c r="M41" i="11" s="1"/>
  <c r="I41" i="11"/>
  <c r="K45" i="11"/>
  <c r="M45" i="11" s="1"/>
  <c r="I45" i="11"/>
  <c r="K68" i="11"/>
  <c r="M68" i="11" s="1"/>
  <c r="I68" i="11"/>
  <c r="K141" i="11"/>
  <c r="M141" i="11" s="1"/>
  <c r="J141" i="11"/>
  <c r="K134" i="11"/>
  <c r="M134" i="11" s="1"/>
  <c r="J134" i="11"/>
  <c r="K109" i="11"/>
  <c r="M109" i="11" s="1"/>
  <c r="I109" i="11"/>
  <c r="I91" i="11"/>
  <c r="K91" i="11"/>
  <c r="M91" i="11" s="1"/>
  <c r="K124" i="11"/>
  <c r="M124" i="11" s="1"/>
  <c r="I124" i="11"/>
  <c r="K100" i="11"/>
  <c r="M100" i="11" s="1"/>
  <c r="J100" i="11"/>
  <c r="I74" i="11"/>
  <c r="K74" i="11"/>
  <c r="M74" i="11" s="1"/>
  <c r="K28" i="11"/>
  <c r="M28" i="11" s="1"/>
  <c r="I28" i="11"/>
  <c r="K20" i="11"/>
  <c r="M20" i="11" s="1"/>
  <c r="I20" i="11"/>
  <c r="K72" i="11"/>
  <c r="M72" i="11" s="1"/>
  <c r="I72" i="11"/>
  <c r="K94" i="11"/>
  <c r="M94" i="11" s="1"/>
  <c r="I94" i="11"/>
  <c r="K52" i="11"/>
  <c r="M52" i="11" s="1"/>
  <c r="I52" i="11"/>
  <c r="K104" i="11"/>
  <c r="M104" i="11" s="1"/>
  <c r="J104" i="11"/>
  <c r="K164" i="11"/>
  <c r="M164" i="11" s="1"/>
  <c r="J164" i="11"/>
  <c r="G172" i="11"/>
  <c r="H9" i="11"/>
  <c r="G6" i="11"/>
  <c r="V6" i="6"/>
  <c r="R6" i="6"/>
  <c r="O6" i="6"/>
  <c r="S6" i="6"/>
  <c r="N172" i="6"/>
  <c r="O172" i="6" s="1"/>
  <c r="S6" i="4"/>
  <c r="W6" i="4"/>
  <c r="T6" i="4"/>
  <c r="X6" i="4"/>
  <c r="Q6" i="4"/>
  <c r="Y6" i="4" s="1"/>
  <c r="J52" i="17" l="1"/>
  <c r="K52" i="17" s="1"/>
  <c r="M122" i="18"/>
  <c r="M123" i="17"/>
  <c r="M62" i="17"/>
  <c r="M59" i="18"/>
  <c r="M58" i="17"/>
  <c r="M62" i="18"/>
  <c r="M119" i="18"/>
  <c r="M119" i="17"/>
  <c r="M161" i="17"/>
  <c r="M165" i="18"/>
  <c r="M97" i="18"/>
  <c r="M94" i="17"/>
  <c r="M25" i="17"/>
  <c r="M27" i="18"/>
  <c r="M45" i="18"/>
  <c r="M51" i="17"/>
  <c r="M112" i="18"/>
  <c r="M116" i="17"/>
  <c r="M18" i="17"/>
  <c r="M19" i="18"/>
  <c r="M139" i="18"/>
  <c r="M139" i="17"/>
  <c r="M72" i="17"/>
  <c r="M76" i="18"/>
  <c r="M127" i="18"/>
  <c r="S127" i="18" s="1"/>
  <c r="T127" i="18" s="1"/>
  <c r="M125" i="17"/>
  <c r="S125" i="17" s="1"/>
  <c r="T125" i="17" s="1"/>
  <c r="M129" i="18"/>
  <c r="M128" i="17"/>
  <c r="M100" i="18"/>
  <c r="M97" i="17"/>
  <c r="M103" i="18"/>
  <c r="M102" i="17"/>
  <c r="M136" i="18"/>
  <c r="M134" i="17"/>
  <c r="M133" i="18"/>
  <c r="M133" i="17"/>
  <c r="M14" i="18"/>
  <c r="S14" i="18" s="1"/>
  <c r="T14" i="18" s="1"/>
  <c r="M14" i="17"/>
  <c r="S14" i="17" s="1"/>
  <c r="T14" i="17" s="1"/>
  <c r="M66" i="17"/>
  <c r="M66" i="18"/>
  <c r="M104" i="18"/>
  <c r="M100" i="17"/>
  <c r="M23" i="18"/>
  <c r="M26" i="17"/>
  <c r="M12" i="18"/>
  <c r="M13" i="17"/>
  <c r="M95" i="18"/>
  <c r="M82" i="17"/>
  <c r="M44" i="18"/>
  <c r="M47" i="17"/>
  <c r="M20" i="18"/>
  <c r="M11" i="17"/>
  <c r="M142" i="18"/>
  <c r="M142" i="17"/>
  <c r="M73" i="18"/>
  <c r="M76" i="17"/>
  <c r="M169" i="18"/>
  <c r="M170" i="17"/>
  <c r="M41" i="18"/>
  <c r="M39" i="17"/>
  <c r="O125" i="18"/>
  <c r="O126" i="17"/>
  <c r="F81" i="18"/>
  <c r="J81" i="18" s="1"/>
  <c r="K81" i="18" s="1"/>
  <c r="F78" i="17"/>
  <c r="J78" i="17" s="1"/>
  <c r="K78" i="17" s="1"/>
  <c r="F167" i="18"/>
  <c r="J167" i="18" s="1"/>
  <c r="K167" i="18" s="1"/>
  <c r="F168" i="17"/>
  <c r="J168" i="17" s="1"/>
  <c r="K168" i="17" s="1"/>
  <c r="F119" i="17"/>
  <c r="J119" i="17" s="1"/>
  <c r="K119" i="17" s="1"/>
  <c r="F119" i="18"/>
  <c r="F69" i="18"/>
  <c r="J69" i="18" s="1"/>
  <c r="K69" i="18" s="1"/>
  <c r="F68" i="17"/>
  <c r="J68" i="17" s="1"/>
  <c r="K68" i="17" s="1"/>
  <c r="F59" i="18"/>
  <c r="J59" i="18" s="1"/>
  <c r="K59" i="18" s="1"/>
  <c r="F62" i="17"/>
  <c r="F21" i="18"/>
  <c r="J21" i="18" s="1"/>
  <c r="K21" i="18" s="1"/>
  <c r="F22" i="17"/>
  <c r="J22" i="17" s="1"/>
  <c r="K22" i="17" s="1"/>
  <c r="F114" i="17"/>
  <c r="J114" i="17" s="1"/>
  <c r="K114" i="17" s="1"/>
  <c r="F110" i="18"/>
  <c r="J110" i="18" s="1"/>
  <c r="K110" i="18" s="1"/>
  <c r="F48" i="18"/>
  <c r="J48" i="18" s="1"/>
  <c r="K48" i="18" s="1"/>
  <c r="F44" i="17"/>
  <c r="J44" i="17" s="1"/>
  <c r="K44" i="17" s="1"/>
  <c r="F67" i="18"/>
  <c r="J67" i="18" s="1"/>
  <c r="K67" i="18" s="1"/>
  <c r="F67" i="17"/>
  <c r="J67" i="17" s="1"/>
  <c r="K67" i="17" s="1"/>
  <c r="O40" i="18"/>
  <c r="O43" i="17"/>
  <c r="O88" i="18"/>
  <c r="O90" i="17"/>
  <c r="F83" i="18"/>
  <c r="J83" i="18" s="1"/>
  <c r="K83" i="18" s="1"/>
  <c r="F87" i="17"/>
  <c r="J87" i="17" s="1"/>
  <c r="K87" i="17" s="1"/>
  <c r="F47" i="18"/>
  <c r="J47" i="18" s="1"/>
  <c r="K47" i="18" s="1"/>
  <c r="F41" i="17"/>
  <c r="F106" i="18"/>
  <c r="J106" i="18" s="1"/>
  <c r="K106" i="18" s="1"/>
  <c r="F106" i="17"/>
  <c r="J106" i="17" s="1"/>
  <c r="K106" i="17" s="1"/>
  <c r="F102" i="18"/>
  <c r="J102" i="18" s="1"/>
  <c r="K102" i="18" s="1"/>
  <c r="F105" i="17"/>
  <c r="O121" i="18"/>
  <c r="O122" i="17"/>
  <c r="O154" i="18"/>
  <c r="O155" i="17"/>
  <c r="O80" i="18"/>
  <c r="O85" i="17"/>
  <c r="O134" i="18"/>
  <c r="O136" i="17"/>
  <c r="O51" i="18"/>
  <c r="O50" i="17"/>
  <c r="O25" i="17"/>
  <c r="O27" i="18"/>
  <c r="F68" i="18"/>
  <c r="J68" i="18" s="1"/>
  <c r="K68" i="18" s="1"/>
  <c r="F73" i="17"/>
  <c r="J73" i="17" s="1"/>
  <c r="K73" i="17" s="1"/>
  <c r="O124" i="18"/>
  <c r="O129" i="17"/>
  <c r="F15" i="18"/>
  <c r="J15" i="18" s="1"/>
  <c r="K15" i="18" s="1"/>
  <c r="F16" i="17"/>
  <c r="J16" i="17" s="1"/>
  <c r="K16" i="17" s="1"/>
  <c r="F107" i="18"/>
  <c r="J107" i="18" s="1"/>
  <c r="K107" i="18" s="1"/>
  <c r="F108" i="17"/>
  <c r="F152" i="18"/>
  <c r="J152" i="18" s="1"/>
  <c r="K152" i="18" s="1"/>
  <c r="F151" i="17"/>
  <c r="J151" i="17" s="1"/>
  <c r="K151" i="17" s="1"/>
  <c r="O85" i="18"/>
  <c r="O83" i="17"/>
  <c r="O112" i="18"/>
  <c r="O116" i="17"/>
  <c r="O163" i="18"/>
  <c r="O164" i="17"/>
  <c r="F89" i="18"/>
  <c r="J89" i="18" s="1"/>
  <c r="K89" i="18" s="1"/>
  <c r="F71" i="17"/>
  <c r="J71" i="17" s="1"/>
  <c r="K71" i="17" s="1"/>
  <c r="O54" i="17"/>
  <c r="O57" i="18"/>
  <c r="O113" i="18"/>
  <c r="O115" i="17"/>
  <c r="O135" i="17"/>
  <c r="O135" i="18"/>
  <c r="F35" i="18"/>
  <c r="J35" i="18" s="1"/>
  <c r="K35" i="18" s="1"/>
  <c r="F35" i="17"/>
  <c r="J35" i="17" s="1"/>
  <c r="K35" i="17" s="1"/>
  <c r="F18" i="18"/>
  <c r="J18" i="18" s="1"/>
  <c r="K18" i="18" s="1"/>
  <c r="F20" i="17"/>
  <c r="F39" i="18"/>
  <c r="J39" i="18" s="1"/>
  <c r="K39" i="18" s="1"/>
  <c r="F38" i="17"/>
  <c r="J38" i="17" s="1"/>
  <c r="K38" i="17" s="1"/>
  <c r="F29" i="18"/>
  <c r="J29" i="18" s="1"/>
  <c r="K29" i="18" s="1"/>
  <c r="F34" i="17"/>
  <c r="J34" i="17" s="1"/>
  <c r="K34" i="17" s="1"/>
  <c r="O144" i="18"/>
  <c r="S144" i="18" s="1"/>
  <c r="T144" i="18" s="1"/>
  <c r="O144" i="17"/>
  <c r="S144" i="17" s="1"/>
  <c r="T144" i="17" s="1"/>
  <c r="O155" i="18"/>
  <c r="O154" i="17"/>
  <c r="M159" i="18"/>
  <c r="M159" i="17"/>
  <c r="M79" i="18"/>
  <c r="M77" i="17"/>
  <c r="M80" i="18"/>
  <c r="S80" i="18" s="1"/>
  <c r="T80" i="18" s="1"/>
  <c r="M85" i="17"/>
  <c r="M107" i="18"/>
  <c r="M108" i="17"/>
  <c r="M58" i="18"/>
  <c r="M61" i="17"/>
  <c r="M162" i="18"/>
  <c r="M162" i="17"/>
  <c r="M13" i="18"/>
  <c r="M15" i="17"/>
  <c r="M23" i="17"/>
  <c r="M25" i="18"/>
  <c r="M158" i="18"/>
  <c r="M158" i="17"/>
  <c r="M24" i="18"/>
  <c r="M28" i="17"/>
  <c r="M146" i="18"/>
  <c r="M146" i="17"/>
  <c r="M83" i="18"/>
  <c r="M87" i="17"/>
  <c r="M155" i="18"/>
  <c r="M154" i="17"/>
  <c r="M43" i="17"/>
  <c r="M40" i="18"/>
  <c r="M77" i="18"/>
  <c r="M79" i="17"/>
  <c r="M42" i="18"/>
  <c r="M49" i="17"/>
  <c r="M10" i="18"/>
  <c r="M9" i="17"/>
  <c r="M70" i="18"/>
  <c r="M80" i="17"/>
  <c r="M145" i="18"/>
  <c r="M145" i="17"/>
  <c r="M15" i="18"/>
  <c r="M16" i="17"/>
  <c r="M67" i="17"/>
  <c r="M67" i="18"/>
  <c r="M102" i="18"/>
  <c r="M105" i="17"/>
  <c r="M108" i="18"/>
  <c r="M104" i="17"/>
  <c r="M33" i="18"/>
  <c r="M37" i="17"/>
  <c r="M27" i="17"/>
  <c r="M31" i="18"/>
  <c r="M46" i="18"/>
  <c r="M57" i="17"/>
  <c r="M151" i="18"/>
  <c r="M150" i="17"/>
  <c r="M130" i="18"/>
  <c r="M124" i="17"/>
  <c r="M19" i="17"/>
  <c r="M17" i="18"/>
  <c r="M88" i="17"/>
  <c r="M84" i="18"/>
  <c r="M39" i="18"/>
  <c r="M38" i="17"/>
  <c r="M134" i="18"/>
  <c r="S134" i="18" s="1"/>
  <c r="T134" i="18" s="1"/>
  <c r="M136" i="17"/>
  <c r="M75" i="18"/>
  <c r="M75" i="17"/>
  <c r="M148" i="18"/>
  <c r="M148" i="17"/>
  <c r="M115" i="18"/>
  <c r="M112" i="17"/>
  <c r="M149" i="18"/>
  <c r="M149" i="17"/>
  <c r="M117" i="18"/>
  <c r="M117" i="17"/>
  <c r="M126" i="18"/>
  <c r="M127" i="17"/>
  <c r="M55" i="18"/>
  <c r="M63" i="17"/>
  <c r="M147" i="18"/>
  <c r="M147" i="17"/>
  <c r="M33" i="17"/>
  <c r="M28" i="18"/>
  <c r="M163" i="18"/>
  <c r="S163" i="18" s="1"/>
  <c r="T163" i="18" s="1"/>
  <c r="M164" i="17"/>
  <c r="M21" i="18"/>
  <c r="M22" i="17"/>
  <c r="M71" i="18"/>
  <c r="M65" i="17"/>
  <c r="M54" i="17"/>
  <c r="M57" i="18"/>
  <c r="M140" i="18"/>
  <c r="M140" i="17"/>
  <c r="M40" i="17"/>
  <c r="M52" i="18"/>
  <c r="M168" i="18"/>
  <c r="M166" i="17"/>
  <c r="M70" i="17"/>
  <c r="M56" i="18"/>
  <c r="M106" i="18"/>
  <c r="M106" i="17"/>
  <c r="M29" i="17"/>
  <c r="M36" i="18"/>
  <c r="M113" i="18"/>
  <c r="M115" i="17"/>
  <c r="F98" i="18"/>
  <c r="J98" i="18" s="1"/>
  <c r="K98" i="18" s="1"/>
  <c r="F101" i="17"/>
  <c r="J101" i="17" s="1"/>
  <c r="K101" i="17" s="1"/>
  <c r="O41" i="18"/>
  <c r="O39" i="17"/>
  <c r="O170" i="18"/>
  <c r="O169" i="17"/>
  <c r="F161" i="18"/>
  <c r="J161" i="18" s="1"/>
  <c r="K161" i="18" s="1"/>
  <c r="F167" i="17"/>
  <c r="O167" i="18"/>
  <c r="O168" i="17"/>
  <c r="F54" i="18"/>
  <c r="J54" i="18" s="1"/>
  <c r="K54" i="18" s="1"/>
  <c r="F46" i="17"/>
  <c r="F23" i="18"/>
  <c r="J23" i="18" s="1"/>
  <c r="K23" i="18" s="1"/>
  <c r="F26" i="17"/>
  <c r="J26" i="17" s="1"/>
  <c r="K26" i="17" s="1"/>
  <c r="F164" i="18"/>
  <c r="J164" i="18" s="1"/>
  <c r="K164" i="18" s="1"/>
  <c r="F163" i="17"/>
  <c r="F22" i="18"/>
  <c r="J22" i="18" s="1"/>
  <c r="K22" i="18" s="1"/>
  <c r="F21" i="17"/>
  <c r="J21" i="17" s="1"/>
  <c r="K21" i="17" s="1"/>
  <c r="O132" i="18"/>
  <c r="O131" i="17"/>
  <c r="O21" i="18"/>
  <c r="O22" i="17"/>
  <c r="F75" i="18"/>
  <c r="J75" i="18" s="1"/>
  <c r="K75" i="18" s="1"/>
  <c r="F75" i="17"/>
  <c r="J75" i="17" s="1"/>
  <c r="K75" i="17" s="1"/>
  <c r="F56" i="18"/>
  <c r="J56" i="18" s="1"/>
  <c r="K56" i="18" s="1"/>
  <c r="F70" i="17"/>
  <c r="J70" i="17" s="1"/>
  <c r="K70" i="17" s="1"/>
  <c r="F12" i="18"/>
  <c r="J12" i="18" s="1"/>
  <c r="K12" i="18" s="1"/>
  <c r="F13" i="17"/>
  <c r="O67" i="18"/>
  <c r="O67" i="17"/>
  <c r="F25" i="18"/>
  <c r="J25" i="18" s="1"/>
  <c r="K25" i="18" s="1"/>
  <c r="F23" i="17"/>
  <c r="J23" i="17" s="1"/>
  <c r="K23" i="17" s="1"/>
  <c r="O150" i="18"/>
  <c r="O152" i="17"/>
  <c r="F104" i="18"/>
  <c r="J104" i="18" s="1"/>
  <c r="K104" i="18" s="1"/>
  <c r="F100" i="17"/>
  <c r="F70" i="18"/>
  <c r="J70" i="18" s="1"/>
  <c r="K70" i="18" s="1"/>
  <c r="F80" i="17"/>
  <c r="J80" i="17" s="1"/>
  <c r="K80" i="17" s="1"/>
  <c r="O58" i="18"/>
  <c r="O61" i="17"/>
  <c r="F87" i="18"/>
  <c r="J87" i="18" s="1"/>
  <c r="K87" i="18" s="1"/>
  <c r="F89" i="17"/>
  <c r="J89" i="17" s="1"/>
  <c r="K89" i="17" s="1"/>
  <c r="O83" i="18"/>
  <c r="O87" i="17"/>
  <c r="O90" i="18"/>
  <c r="O98" i="17"/>
  <c r="F137" i="18"/>
  <c r="J137" i="18" s="1"/>
  <c r="K137" i="18" s="1"/>
  <c r="F137" i="17"/>
  <c r="F60" i="18"/>
  <c r="J60" i="18" s="1"/>
  <c r="K60" i="18" s="1"/>
  <c r="F59" i="17"/>
  <c r="J59" i="17" s="1"/>
  <c r="K59" i="17" s="1"/>
  <c r="O101" i="18"/>
  <c r="O107" i="17"/>
  <c r="F58" i="17"/>
  <c r="J58" i="17" s="1"/>
  <c r="K58" i="17" s="1"/>
  <c r="F62" i="18"/>
  <c r="J62" i="18" s="1"/>
  <c r="K62" i="18" s="1"/>
  <c r="F33" i="18"/>
  <c r="J33" i="18" s="1"/>
  <c r="K33" i="18" s="1"/>
  <c r="F37" i="17"/>
  <c r="F10" i="18"/>
  <c r="J10" i="18" s="1"/>
  <c r="K10" i="18" s="1"/>
  <c r="F9" i="17"/>
  <c r="J9" i="17" s="1"/>
  <c r="K9" i="17" s="1"/>
  <c r="O102" i="18"/>
  <c r="O105" i="17"/>
  <c r="F108" i="18"/>
  <c r="J108" i="18" s="1"/>
  <c r="K108" i="18" s="1"/>
  <c r="F104" i="17"/>
  <c r="J104" i="17" s="1"/>
  <c r="K104" i="17" s="1"/>
  <c r="F40" i="17"/>
  <c r="J40" i="17" s="1"/>
  <c r="K40" i="17" s="1"/>
  <c r="F52" i="18"/>
  <c r="O141" i="18"/>
  <c r="S141" i="18" s="1"/>
  <c r="T141" i="18" s="1"/>
  <c r="O141" i="17"/>
  <c r="S141" i="17" s="1"/>
  <c r="T141" i="17" s="1"/>
  <c r="F95" i="18"/>
  <c r="J95" i="18" s="1"/>
  <c r="K95" i="18" s="1"/>
  <c r="F82" i="17"/>
  <c r="O84" i="18"/>
  <c r="O88" i="17"/>
  <c r="F147" i="18"/>
  <c r="J147" i="18" s="1"/>
  <c r="K147" i="18" s="1"/>
  <c r="F147" i="17"/>
  <c r="O17" i="17"/>
  <c r="O16" i="18"/>
  <c r="F117" i="17"/>
  <c r="J117" i="17" s="1"/>
  <c r="K117" i="17" s="1"/>
  <c r="F117" i="18"/>
  <c r="O114" i="18"/>
  <c r="O110" i="17"/>
  <c r="F134" i="18"/>
  <c r="J134" i="18" s="1"/>
  <c r="K134" i="18" s="1"/>
  <c r="F136" i="17"/>
  <c r="J136" i="17" s="1"/>
  <c r="K136" i="17" s="1"/>
  <c r="F61" i="18"/>
  <c r="J61" i="18" s="1"/>
  <c r="K61" i="18" s="1"/>
  <c r="F53" i="17"/>
  <c r="J53" i="17" s="1"/>
  <c r="K53" i="17" s="1"/>
  <c r="O138" i="18"/>
  <c r="O138" i="17"/>
  <c r="F123" i="18"/>
  <c r="J123" i="18" s="1"/>
  <c r="K123" i="18" s="1"/>
  <c r="F121" i="17"/>
  <c r="J121" i="17" s="1"/>
  <c r="K121" i="17" s="1"/>
  <c r="O128" i="17"/>
  <c r="O129" i="18"/>
  <c r="F28" i="17"/>
  <c r="J28" i="17" s="1"/>
  <c r="K28" i="17" s="1"/>
  <c r="F24" i="18"/>
  <c r="J24" i="18" s="1"/>
  <c r="K24" i="18" s="1"/>
  <c r="F169" i="18"/>
  <c r="J169" i="18" s="1"/>
  <c r="K169" i="18" s="1"/>
  <c r="F170" i="17"/>
  <c r="J170" i="17" s="1"/>
  <c r="K170" i="17" s="1"/>
  <c r="O112" i="17"/>
  <c r="O115" i="18"/>
  <c r="F100" i="18"/>
  <c r="J100" i="18" s="1"/>
  <c r="K100" i="18" s="1"/>
  <c r="F97" i="17"/>
  <c r="F73" i="18"/>
  <c r="J73" i="18" s="1"/>
  <c r="K73" i="18" s="1"/>
  <c r="F76" i="17"/>
  <c r="J76" i="17" s="1"/>
  <c r="K76" i="17" s="1"/>
  <c r="O19" i="17"/>
  <c r="O17" i="18"/>
  <c r="O31" i="18"/>
  <c r="O27" i="17"/>
  <c r="F124" i="18"/>
  <c r="J124" i="18" s="1"/>
  <c r="K124" i="18" s="1"/>
  <c r="F129" i="17"/>
  <c r="F31" i="17"/>
  <c r="J31" i="17" s="1"/>
  <c r="K31" i="17" s="1"/>
  <c r="F34" i="18"/>
  <c r="J34" i="18" s="1"/>
  <c r="K34" i="18" s="1"/>
  <c r="F99" i="18"/>
  <c r="J99" i="18" s="1"/>
  <c r="K99" i="18" s="1"/>
  <c r="F96" i="17"/>
  <c r="F156" i="18"/>
  <c r="J156" i="18" s="1"/>
  <c r="K156" i="18" s="1"/>
  <c r="F153" i="17"/>
  <c r="J153" i="17" s="1"/>
  <c r="K153" i="17" s="1"/>
  <c r="O107" i="18"/>
  <c r="O108" i="17"/>
  <c r="F78" i="18"/>
  <c r="J78" i="18" s="1"/>
  <c r="K78" i="18" s="1"/>
  <c r="F81" i="17"/>
  <c r="J81" i="17" s="1"/>
  <c r="K81" i="17" s="1"/>
  <c r="F28" i="18"/>
  <c r="J28" i="18" s="1"/>
  <c r="K28" i="18" s="1"/>
  <c r="F33" i="17"/>
  <c r="O152" i="18"/>
  <c r="O151" i="17"/>
  <c r="O8" i="18"/>
  <c r="O8" i="17"/>
  <c r="O63" i="18"/>
  <c r="O60" i="17"/>
  <c r="F112" i="18"/>
  <c r="J112" i="18" s="1"/>
  <c r="K112" i="18" s="1"/>
  <c r="F116" i="17"/>
  <c r="O158" i="18"/>
  <c r="O158" i="17"/>
  <c r="O44" i="18"/>
  <c r="O47" i="17"/>
  <c r="O157" i="18"/>
  <c r="O156" i="17"/>
  <c r="F20" i="18"/>
  <c r="J20" i="18" s="1"/>
  <c r="K20" i="18" s="1"/>
  <c r="F11" i="17"/>
  <c r="F146" i="18"/>
  <c r="J146" i="18" s="1"/>
  <c r="K146" i="18" s="1"/>
  <c r="F146" i="17"/>
  <c r="J146" i="17" s="1"/>
  <c r="K146" i="17" s="1"/>
  <c r="O122" i="18"/>
  <c r="O123" i="17"/>
  <c r="F43" i="18"/>
  <c r="J43" i="18" s="1"/>
  <c r="K43" i="18" s="1"/>
  <c r="F42" i="17"/>
  <c r="J42" i="17" s="1"/>
  <c r="K42" i="17" s="1"/>
  <c r="O93" i="18"/>
  <c r="O99" i="17"/>
  <c r="O105" i="18"/>
  <c r="O103" i="17"/>
  <c r="F113" i="18"/>
  <c r="J113" i="18" s="1"/>
  <c r="K113" i="18" s="1"/>
  <c r="F115" i="17"/>
  <c r="J115" i="17" s="1"/>
  <c r="K115" i="17" s="1"/>
  <c r="O128" i="18"/>
  <c r="S128" i="18" s="1"/>
  <c r="T128" i="18" s="1"/>
  <c r="O130" i="17"/>
  <c r="S130" i="17" s="1"/>
  <c r="T130" i="17" s="1"/>
  <c r="F142" i="17"/>
  <c r="J142" i="17" s="1"/>
  <c r="K142" i="17" s="1"/>
  <c r="F142" i="18"/>
  <c r="O35" i="18"/>
  <c r="O35" i="17"/>
  <c r="F120" i="18"/>
  <c r="J120" i="18" s="1"/>
  <c r="K120" i="18" s="1"/>
  <c r="F120" i="17"/>
  <c r="J120" i="17" s="1"/>
  <c r="K120" i="17" s="1"/>
  <c r="O143" i="18"/>
  <c r="O143" i="17"/>
  <c r="O57" i="17"/>
  <c r="O46" i="18"/>
  <c r="F37" i="18"/>
  <c r="J37" i="18" s="1"/>
  <c r="K37" i="18" s="1"/>
  <c r="F32" i="17"/>
  <c r="J32" i="17" s="1"/>
  <c r="K32" i="17" s="1"/>
  <c r="O139" i="18"/>
  <c r="O139" i="17"/>
  <c r="F91" i="18"/>
  <c r="J91" i="18" s="1"/>
  <c r="K91" i="18" s="1"/>
  <c r="F92" i="17"/>
  <c r="J92" i="17" s="1"/>
  <c r="K92" i="17" s="1"/>
  <c r="F145" i="18"/>
  <c r="J145" i="18" s="1"/>
  <c r="K145" i="18" s="1"/>
  <c r="F145" i="17"/>
  <c r="J145" i="17" s="1"/>
  <c r="K145" i="17" s="1"/>
  <c r="O109" i="18"/>
  <c r="O111" i="17"/>
  <c r="F155" i="18"/>
  <c r="J155" i="18" s="1"/>
  <c r="K155" i="18" s="1"/>
  <c r="F154" i="17"/>
  <c r="J154" i="17" s="1"/>
  <c r="K154" i="17" s="1"/>
  <c r="O136" i="18"/>
  <c r="O134" i="17"/>
  <c r="J33" i="17"/>
  <c r="K33" i="17" s="1"/>
  <c r="J108" i="17"/>
  <c r="K108" i="17" s="1"/>
  <c r="J105" i="17"/>
  <c r="K105" i="17" s="1"/>
  <c r="J37" i="17"/>
  <c r="K37" i="17" s="1"/>
  <c r="J97" i="17"/>
  <c r="K97" i="17" s="1"/>
  <c r="J137" i="17"/>
  <c r="K137" i="17" s="1"/>
  <c r="S52" i="17"/>
  <c r="T52" i="17" s="1"/>
  <c r="M42" i="17"/>
  <c r="M43" i="18"/>
  <c r="M124" i="18"/>
  <c r="M129" i="17"/>
  <c r="M44" i="17"/>
  <c r="M48" i="18"/>
  <c r="M94" i="18"/>
  <c r="M95" i="17"/>
  <c r="M48" i="17"/>
  <c r="M38" i="18"/>
  <c r="M93" i="18"/>
  <c r="M99" i="17"/>
  <c r="M105" i="18"/>
  <c r="M103" i="17"/>
  <c r="M111" i="18"/>
  <c r="M109" i="17"/>
  <c r="M54" i="18"/>
  <c r="M46" i="17"/>
  <c r="M161" i="18"/>
  <c r="M167" i="17"/>
  <c r="M137" i="18"/>
  <c r="M137" i="17"/>
  <c r="M17" i="17"/>
  <c r="M16" i="18"/>
  <c r="M164" i="18"/>
  <c r="M163" i="17"/>
  <c r="M135" i="18"/>
  <c r="S135" i="18" s="1"/>
  <c r="T135" i="18" s="1"/>
  <c r="M135" i="17"/>
  <c r="M72" i="18"/>
  <c r="M69" i="17"/>
  <c r="M167" i="18"/>
  <c r="M168" i="17"/>
  <c r="M132" i="18"/>
  <c r="M131" i="17"/>
  <c r="S131" i="17" s="1"/>
  <c r="T131" i="17" s="1"/>
  <c r="F125" i="18"/>
  <c r="J125" i="18" s="1"/>
  <c r="K125" i="18" s="1"/>
  <c r="F126" i="17"/>
  <c r="J126" i="17" s="1"/>
  <c r="K126" i="17" s="1"/>
  <c r="O98" i="18"/>
  <c r="O101" i="17"/>
  <c r="O77" i="17"/>
  <c r="O79" i="18"/>
  <c r="O46" i="17"/>
  <c r="O54" i="18"/>
  <c r="O92" i="18"/>
  <c r="O91" i="17"/>
  <c r="F153" i="18"/>
  <c r="J153" i="18" s="1"/>
  <c r="K153" i="18" s="1"/>
  <c r="F157" i="17"/>
  <c r="J157" i="17" s="1"/>
  <c r="K157" i="17" s="1"/>
  <c r="O23" i="18"/>
  <c r="O26" i="17"/>
  <c r="O164" i="18"/>
  <c r="O163" i="17"/>
  <c r="O21" i="17"/>
  <c r="O22" i="18"/>
  <c r="F82" i="18"/>
  <c r="J82" i="18" s="1"/>
  <c r="K82" i="18" s="1"/>
  <c r="F84" i="17"/>
  <c r="J84" i="17" s="1"/>
  <c r="K84" i="17" s="1"/>
  <c r="O70" i="17"/>
  <c r="O56" i="18"/>
  <c r="F72" i="17"/>
  <c r="J72" i="17" s="1"/>
  <c r="K72" i="17" s="1"/>
  <c r="F76" i="18"/>
  <c r="J76" i="18" s="1"/>
  <c r="K76" i="18" s="1"/>
  <c r="O12" i="18"/>
  <c r="O13" i="17"/>
  <c r="F40" i="18"/>
  <c r="J40" i="18" s="1"/>
  <c r="K40" i="18" s="1"/>
  <c r="F43" i="17"/>
  <c r="J43" i="17" s="1"/>
  <c r="K43" i="17" s="1"/>
  <c r="O25" i="18"/>
  <c r="O23" i="17"/>
  <c r="F88" i="18"/>
  <c r="J88" i="18" s="1"/>
  <c r="K88" i="18" s="1"/>
  <c r="F90" i="17"/>
  <c r="J90" i="17" s="1"/>
  <c r="K90" i="17" s="1"/>
  <c r="O70" i="18"/>
  <c r="O80" i="17"/>
  <c r="F19" i="18"/>
  <c r="J19" i="18" s="1"/>
  <c r="K19" i="18" s="1"/>
  <c r="F18" i="17"/>
  <c r="J18" i="17" s="1"/>
  <c r="K18" i="17" s="1"/>
  <c r="O65" i="18"/>
  <c r="O64" i="17"/>
  <c r="F168" i="18"/>
  <c r="J168" i="18" s="1"/>
  <c r="K168" i="18" s="1"/>
  <c r="F166" i="17"/>
  <c r="J166" i="17" s="1"/>
  <c r="K166" i="17" s="1"/>
  <c r="O13" i="18"/>
  <c r="O15" i="17"/>
  <c r="F45" i="18"/>
  <c r="J45" i="18" s="1"/>
  <c r="K45" i="18" s="1"/>
  <c r="F51" i="17"/>
  <c r="J51" i="17" s="1"/>
  <c r="K51" i="17" s="1"/>
  <c r="O60" i="18"/>
  <c r="O59" i="17"/>
  <c r="F96" i="18"/>
  <c r="J96" i="18" s="1"/>
  <c r="K96" i="18" s="1"/>
  <c r="F93" i="17"/>
  <c r="J93" i="17" s="1"/>
  <c r="K93" i="17" s="1"/>
  <c r="O37" i="17"/>
  <c r="O33" i="18"/>
  <c r="F38" i="18"/>
  <c r="J38" i="18" s="1"/>
  <c r="K38" i="18" s="1"/>
  <c r="F48" i="17"/>
  <c r="J48" i="17" s="1"/>
  <c r="K48" i="17" s="1"/>
  <c r="F74" i="17"/>
  <c r="J74" i="17" s="1"/>
  <c r="K74" i="17" s="1"/>
  <c r="F74" i="18"/>
  <c r="J74" i="18" s="1"/>
  <c r="K74" i="18" s="1"/>
  <c r="O9" i="17"/>
  <c r="O10" i="18"/>
  <c r="O108" i="18"/>
  <c r="O104" i="17"/>
  <c r="O52" i="18"/>
  <c r="O40" i="17"/>
  <c r="F121" i="18"/>
  <c r="J121" i="18" s="1"/>
  <c r="K121" i="18" s="1"/>
  <c r="F122" i="17"/>
  <c r="J122" i="17" s="1"/>
  <c r="K122" i="17" s="1"/>
  <c r="O95" i="18"/>
  <c r="O82" i="17"/>
  <c r="F9" i="18"/>
  <c r="J9" i="18" s="1"/>
  <c r="K9" i="18" s="1"/>
  <c r="F10" i="17"/>
  <c r="J10" i="17" s="1"/>
  <c r="K10" i="17" s="1"/>
  <c r="O55" i="18"/>
  <c r="O63" i="17"/>
  <c r="F149" i="18"/>
  <c r="J149" i="18" s="1"/>
  <c r="K149" i="18" s="1"/>
  <c r="F149" i="17"/>
  <c r="J149" i="17" s="1"/>
  <c r="K149" i="17" s="1"/>
  <c r="F154" i="18"/>
  <c r="J154" i="18" s="1"/>
  <c r="K154" i="18" s="1"/>
  <c r="F155" i="17"/>
  <c r="J155" i="17" s="1"/>
  <c r="K155" i="17" s="1"/>
  <c r="O117" i="18"/>
  <c r="O117" i="17"/>
  <c r="F159" i="18"/>
  <c r="J159" i="18" s="1"/>
  <c r="K159" i="18" s="1"/>
  <c r="F159" i="17"/>
  <c r="J159" i="17" s="1"/>
  <c r="K159" i="17" s="1"/>
  <c r="F80" i="18"/>
  <c r="J80" i="18" s="1"/>
  <c r="K80" i="18" s="1"/>
  <c r="F85" i="17"/>
  <c r="J85" i="17" s="1"/>
  <c r="K85" i="17" s="1"/>
  <c r="O49" i="17"/>
  <c r="O42" i="18"/>
  <c r="F29" i="17"/>
  <c r="J29" i="17" s="1"/>
  <c r="K29" i="17" s="1"/>
  <c r="F36" i="18"/>
  <c r="J36" i="18" s="1"/>
  <c r="K36" i="18" s="1"/>
  <c r="O61" i="18"/>
  <c r="O53" i="17"/>
  <c r="F77" i="18"/>
  <c r="J77" i="18" s="1"/>
  <c r="K77" i="18" s="1"/>
  <c r="F79" i="17"/>
  <c r="J79" i="17" s="1"/>
  <c r="K79" i="17" s="1"/>
  <c r="F51" i="18"/>
  <c r="J51" i="18" s="1"/>
  <c r="K51" i="18" s="1"/>
  <c r="F50" i="17"/>
  <c r="J50" i="17" s="1"/>
  <c r="K50" i="17" s="1"/>
  <c r="O123" i="18"/>
  <c r="O121" i="17"/>
  <c r="F66" i="18"/>
  <c r="J66" i="18" s="1"/>
  <c r="K66" i="18" s="1"/>
  <c r="F66" i="17"/>
  <c r="J66" i="17" s="1"/>
  <c r="K66" i="17" s="1"/>
  <c r="O24" i="18"/>
  <c r="O28" i="17"/>
  <c r="O169" i="18"/>
  <c r="O170" i="17"/>
  <c r="F27" i="18"/>
  <c r="J27" i="18" s="1"/>
  <c r="K27" i="18" s="1"/>
  <c r="F25" i="17"/>
  <c r="J25" i="17" s="1"/>
  <c r="K25" i="17" s="1"/>
  <c r="O97" i="17"/>
  <c r="O100" i="18"/>
  <c r="O94" i="18"/>
  <c r="O95" i="17"/>
  <c r="F140" i="18"/>
  <c r="J140" i="18" s="1"/>
  <c r="K140" i="18" s="1"/>
  <c r="F140" i="17"/>
  <c r="J140" i="17" s="1"/>
  <c r="K140" i="17" s="1"/>
  <c r="O73" i="18"/>
  <c r="O76" i="17"/>
  <c r="O34" i="18"/>
  <c r="S34" i="18" s="1"/>
  <c r="T34" i="18" s="1"/>
  <c r="O31" i="17"/>
  <c r="S31" i="17" s="1"/>
  <c r="T31" i="17" s="1"/>
  <c r="O99" i="18"/>
  <c r="O96" i="17"/>
  <c r="O156" i="18"/>
  <c r="S156" i="18" s="1"/>
  <c r="T156" i="18" s="1"/>
  <c r="O153" i="17"/>
  <c r="S153" i="17" s="1"/>
  <c r="T153" i="17" s="1"/>
  <c r="F151" i="18"/>
  <c r="J151" i="18" s="1"/>
  <c r="K151" i="18" s="1"/>
  <c r="F150" i="17"/>
  <c r="J150" i="17" s="1"/>
  <c r="K150" i="17" s="1"/>
  <c r="O28" i="18"/>
  <c r="O33" i="17"/>
  <c r="F50" i="18"/>
  <c r="J50" i="18" s="1"/>
  <c r="K50" i="18" s="1"/>
  <c r="F56" i="17"/>
  <c r="J56" i="17" s="1"/>
  <c r="K56" i="17" s="1"/>
  <c r="F85" i="18"/>
  <c r="J85" i="18" s="1"/>
  <c r="K85" i="18" s="1"/>
  <c r="F83" i="17"/>
  <c r="J83" i="17" s="1"/>
  <c r="K83" i="17" s="1"/>
  <c r="O165" i="18"/>
  <c r="O161" i="17"/>
  <c r="F97" i="18"/>
  <c r="J97" i="18" s="1"/>
  <c r="K97" i="18" s="1"/>
  <c r="F94" i="17"/>
  <c r="J94" i="17" s="1"/>
  <c r="K94" i="17" s="1"/>
  <c r="F163" i="18"/>
  <c r="J163" i="18" s="1"/>
  <c r="K163" i="18" s="1"/>
  <c r="F164" i="17"/>
  <c r="J164" i="17" s="1"/>
  <c r="K164" i="17" s="1"/>
  <c r="F44" i="18"/>
  <c r="J44" i="18" s="1"/>
  <c r="K44" i="18" s="1"/>
  <c r="F47" i="17"/>
  <c r="J47" i="17" s="1"/>
  <c r="K47" i="17" s="1"/>
  <c r="O20" i="18"/>
  <c r="O11" i="17"/>
  <c r="O146" i="18"/>
  <c r="O146" i="17"/>
  <c r="O43" i="18"/>
  <c r="O42" i="17"/>
  <c r="O53" i="18"/>
  <c r="O55" i="17"/>
  <c r="F57" i="18"/>
  <c r="J57" i="18" s="1"/>
  <c r="K57" i="18" s="1"/>
  <c r="F54" i="17"/>
  <c r="J54" i="17" s="1"/>
  <c r="K54" i="17" s="1"/>
  <c r="F72" i="18"/>
  <c r="J72" i="18" s="1"/>
  <c r="K72" i="18" s="1"/>
  <c r="F69" i="17"/>
  <c r="J69" i="17" s="1"/>
  <c r="K69" i="17" s="1"/>
  <c r="O32" i="18"/>
  <c r="O30" i="17"/>
  <c r="F126" i="18"/>
  <c r="J126" i="18" s="1"/>
  <c r="K126" i="18" s="1"/>
  <c r="F127" i="17"/>
  <c r="J127" i="17" s="1"/>
  <c r="K127" i="17" s="1"/>
  <c r="O36" i="17"/>
  <c r="O26" i="18"/>
  <c r="F135" i="18"/>
  <c r="J135" i="18" s="1"/>
  <c r="K135" i="18" s="1"/>
  <c r="F135" i="17"/>
  <c r="J135" i="17" s="1"/>
  <c r="K135" i="17" s="1"/>
  <c r="F116" i="18"/>
  <c r="J116" i="18" s="1"/>
  <c r="K116" i="18" s="1"/>
  <c r="F113" i="17"/>
  <c r="J113" i="17" s="1"/>
  <c r="K113" i="17" s="1"/>
  <c r="O142" i="18"/>
  <c r="O142" i="17"/>
  <c r="O120" i="18"/>
  <c r="O120" i="17"/>
  <c r="O37" i="18"/>
  <c r="O32" i="17"/>
  <c r="O91" i="18"/>
  <c r="O92" i="17"/>
  <c r="O145" i="18"/>
  <c r="O145" i="17"/>
  <c r="F86" i="18"/>
  <c r="J86" i="18" s="1"/>
  <c r="K86" i="18" s="1"/>
  <c r="F86" i="17"/>
  <c r="J86" i="17" s="1"/>
  <c r="K86" i="17" s="1"/>
  <c r="F144" i="18"/>
  <c r="J144" i="18" s="1"/>
  <c r="K144" i="18" s="1"/>
  <c r="F144" i="17"/>
  <c r="J144" i="17" s="1"/>
  <c r="K144" i="17" s="1"/>
  <c r="O133" i="18"/>
  <c r="O133" i="17"/>
  <c r="F166" i="18"/>
  <c r="J166" i="18" s="1"/>
  <c r="K166" i="18" s="1"/>
  <c r="F165" i="17"/>
  <c r="J165" i="17" s="1"/>
  <c r="K165" i="17" s="1"/>
  <c r="J13" i="17"/>
  <c r="K13" i="17" s="1"/>
  <c r="J142" i="18"/>
  <c r="K142" i="18" s="1"/>
  <c r="S49" i="18"/>
  <c r="T49" i="18" s="1"/>
  <c r="M152" i="18"/>
  <c r="M151" i="17"/>
  <c r="M74" i="18"/>
  <c r="M74" i="17"/>
  <c r="M143" i="18"/>
  <c r="M143" i="17"/>
  <c r="M166" i="18"/>
  <c r="M165" i="17"/>
  <c r="M12" i="17"/>
  <c r="M11" i="18"/>
  <c r="M81" i="18"/>
  <c r="M78" i="17"/>
  <c r="M107" i="17"/>
  <c r="S107" i="17" s="1"/>
  <c r="T107" i="17" s="1"/>
  <c r="M101" i="18"/>
  <c r="M114" i="18"/>
  <c r="M110" i="17"/>
  <c r="M110" i="18"/>
  <c r="M114" i="17"/>
  <c r="M30" i="18"/>
  <c r="S30" i="18" s="1"/>
  <c r="T30" i="18" s="1"/>
  <c r="M24" i="17"/>
  <c r="S24" i="17" s="1"/>
  <c r="T24" i="17" s="1"/>
  <c r="M30" i="17"/>
  <c r="M32" i="18"/>
  <c r="M92" i="18"/>
  <c r="M91" i="17"/>
  <c r="M157" i="18"/>
  <c r="M156" i="17"/>
  <c r="M78" i="18"/>
  <c r="M81" i="17"/>
  <c r="M71" i="17"/>
  <c r="M89" i="18"/>
  <c r="M64" i="18"/>
  <c r="M45" i="17"/>
  <c r="M116" i="18"/>
  <c r="M113" i="17"/>
  <c r="M170" i="18"/>
  <c r="M169" i="17"/>
  <c r="M64" i="17"/>
  <c r="M65" i="18"/>
  <c r="M123" i="18"/>
  <c r="M121" i="17"/>
  <c r="M154" i="18"/>
  <c r="M155" i="17"/>
  <c r="M150" i="18"/>
  <c r="M152" i="17"/>
  <c r="M86" i="18"/>
  <c r="M86" i="17"/>
  <c r="M47" i="18"/>
  <c r="M41" i="17"/>
  <c r="M121" i="18"/>
  <c r="M122" i="17"/>
  <c r="M63" i="18"/>
  <c r="M60" i="17"/>
  <c r="M8" i="18"/>
  <c r="M8" i="17"/>
  <c r="M90" i="17"/>
  <c r="S90" i="17" s="1"/>
  <c r="T90" i="17" s="1"/>
  <c r="M88" i="18"/>
  <c r="M153" i="18"/>
  <c r="M157" i="17"/>
  <c r="M61" i="18"/>
  <c r="M53" i="17"/>
  <c r="O161" i="18"/>
  <c r="O167" i="17"/>
  <c r="F111" i="18"/>
  <c r="J111" i="18" s="1"/>
  <c r="K111" i="18" s="1"/>
  <c r="F109" i="17"/>
  <c r="J109" i="17" s="1"/>
  <c r="K109" i="17" s="1"/>
  <c r="O75" i="18"/>
  <c r="O75" i="17"/>
  <c r="O76" i="18"/>
  <c r="O72" i="17"/>
  <c r="F148" i="18"/>
  <c r="J148" i="18" s="1"/>
  <c r="K148" i="18" s="1"/>
  <c r="F148" i="17"/>
  <c r="J148" i="17" s="1"/>
  <c r="K148" i="17" s="1"/>
  <c r="O104" i="18"/>
  <c r="O100" i="17"/>
  <c r="O87" i="18"/>
  <c r="S87" i="18" s="1"/>
  <c r="T87" i="18" s="1"/>
  <c r="O89" i="17"/>
  <c r="S89" i="17" s="1"/>
  <c r="T89" i="17" s="1"/>
  <c r="O168" i="18"/>
  <c r="O166" i="17"/>
  <c r="O137" i="18"/>
  <c r="O137" i="17"/>
  <c r="O58" i="17"/>
  <c r="O62" i="18"/>
  <c r="O74" i="18"/>
  <c r="O74" i="17"/>
  <c r="F130" i="18"/>
  <c r="J130" i="18" s="1"/>
  <c r="K130" i="18" s="1"/>
  <c r="F124" i="17"/>
  <c r="J124" i="17" s="1"/>
  <c r="K124" i="17" s="1"/>
  <c r="F12" i="17"/>
  <c r="J12" i="17" s="1"/>
  <c r="K12" i="17" s="1"/>
  <c r="F11" i="18"/>
  <c r="J11" i="18" s="1"/>
  <c r="K11" i="18" s="1"/>
  <c r="F84" i="18"/>
  <c r="J84" i="18" s="1"/>
  <c r="K84" i="18" s="1"/>
  <c r="F88" i="17"/>
  <c r="J88" i="17" s="1"/>
  <c r="K88" i="17" s="1"/>
  <c r="O147" i="18"/>
  <c r="O147" i="17"/>
  <c r="O149" i="18"/>
  <c r="O149" i="17"/>
  <c r="F64" i="18"/>
  <c r="J64" i="18" s="1"/>
  <c r="K64" i="18" s="1"/>
  <c r="F45" i="17"/>
  <c r="J45" i="17" s="1"/>
  <c r="K45" i="17" s="1"/>
  <c r="F115" i="18"/>
  <c r="J115" i="18" s="1"/>
  <c r="K115" i="18" s="1"/>
  <c r="F112" i="17"/>
  <c r="J112" i="17" s="1"/>
  <c r="K112" i="17" s="1"/>
  <c r="F31" i="18"/>
  <c r="J31" i="18" s="1"/>
  <c r="K31" i="18" s="1"/>
  <c r="F27" i="17"/>
  <c r="J27" i="17" s="1"/>
  <c r="K27" i="17" s="1"/>
  <c r="F131" i="18"/>
  <c r="J131" i="18" s="1"/>
  <c r="K131" i="18" s="1"/>
  <c r="F132" i="17"/>
  <c r="J132" i="17" s="1"/>
  <c r="K132" i="17" s="1"/>
  <c r="F160" i="18"/>
  <c r="J160" i="18" s="1"/>
  <c r="K160" i="18" s="1"/>
  <c r="F160" i="17"/>
  <c r="J160" i="17" s="1"/>
  <c r="K160" i="17" s="1"/>
  <c r="O78" i="18"/>
  <c r="O81" i="17"/>
  <c r="O50" i="18"/>
  <c r="O56" i="17"/>
  <c r="F118" i="18"/>
  <c r="J118" i="18" s="1"/>
  <c r="K118" i="18" s="1"/>
  <c r="F118" i="17"/>
  <c r="J118" i="17" s="1"/>
  <c r="K118" i="17" s="1"/>
  <c r="F157" i="18"/>
  <c r="J157" i="18" s="1"/>
  <c r="K157" i="18" s="1"/>
  <c r="F156" i="17"/>
  <c r="J156" i="17" s="1"/>
  <c r="K156" i="17" s="1"/>
  <c r="F162" i="18"/>
  <c r="J162" i="18" s="1"/>
  <c r="K162" i="18" s="1"/>
  <c r="F162" i="17"/>
  <c r="J162" i="17" s="1"/>
  <c r="K162" i="17" s="1"/>
  <c r="F93" i="18"/>
  <c r="J93" i="18" s="1"/>
  <c r="K93" i="18" s="1"/>
  <c r="F99" i="17"/>
  <c r="J99" i="17" s="1"/>
  <c r="K99" i="17" s="1"/>
  <c r="O72" i="18"/>
  <c r="O69" i="17"/>
  <c r="O116" i="18"/>
  <c r="O113" i="17"/>
  <c r="F65" i="17"/>
  <c r="J65" i="17" s="1"/>
  <c r="K65" i="17" s="1"/>
  <c r="F71" i="18"/>
  <c r="J71" i="18" s="1"/>
  <c r="K71" i="18" s="1"/>
  <c r="F102" i="17"/>
  <c r="J102" i="17" s="1"/>
  <c r="K102" i="17" s="1"/>
  <c r="F103" i="18"/>
  <c r="J103" i="18" s="1"/>
  <c r="K103" i="18" s="1"/>
  <c r="J62" i="17"/>
  <c r="K62" i="17" s="1"/>
  <c r="J129" i="17"/>
  <c r="K129" i="17" s="1"/>
  <c r="J116" i="17"/>
  <c r="K116" i="17" s="1"/>
  <c r="J46" i="17"/>
  <c r="K46" i="17" s="1"/>
  <c r="J167" i="17"/>
  <c r="K167" i="17" s="1"/>
  <c r="J41" i="17"/>
  <c r="K41" i="17" s="1"/>
  <c r="J82" i="17"/>
  <c r="K82" i="17" s="1"/>
  <c r="J11" i="17"/>
  <c r="K11" i="17" s="1"/>
  <c r="J14" i="17"/>
  <c r="K14" i="17" s="1"/>
  <c r="J163" i="17"/>
  <c r="K163" i="17" s="1"/>
  <c r="J100" i="17"/>
  <c r="K100" i="17" s="1"/>
  <c r="J20" i="17"/>
  <c r="K20" i="17" s="1"/>
  <c r="D129" i="18"/>
  <c r="D128" i="17"/>
  <c r="M125" i="18"/>
  <c r="M126" i="17"/>
  <c r="M69" i="18"/>
  <c r="M68" i="17"/>
  <c r="M50" i="17"/>
  <c r="M51" i="18"/>
  <c r="M96" i="18"/>
  <c r="M93" i="17"/>
  <c r="M68" i="18"/>
  <c r="M73" i="17"/>
  <c r="M120" i="18"/>
  <c r="M120" i="17"/>
  <c r="M56" i="17"/>
  <c r="M50" i="18"/>
  <c r="M90" i="18"/>
  <c r="M98" i="17"/>
  <c r="M138" i="18"/>
  <c r="M138" i="17"/>
  <c r="S138" i="17" s="1"/>
  <c r="T138" i="17" s="1"/>
  <c r="M36" i="17"/>
  <c r="M26" i="18"/>
  <c r="M85" i="18"/>
  <c r="M83" i="17"/>
  <c r="M98" i="18"/>
  <c r="M101" i="17"/>
  <c r="M109" i="18"/>
  <c r="M111" i="17"/>
  <c r="M55" i="17"/>
  <c r="M53" i="18"/>
  <c r="M99" i="18"/>
  <c r="M96" i="17"/>
  <c r="M22" i="18"/>
  <c r="M21" i="17"/>
  <c r="M37" i="18"/>
  <c r="M32" i="17"/>
  <c r="M18" i="18"/>
  <c r="M20" i="17"/>
  <c r="M34" i="17"/>
  <c r="M29" i="18"/>
  <c r="M35" i="17"/>
  <c r="M35" i="18"/>
  <c r="M91" i="18"/>
  <c r="M92" i="17"/>
  <c r="M82" i="18"/>
  <c r="M84" i="17"/>
  <c r="M59" i="17"/>
  <c r="M60" i="18"/>
  <c r="M131" i="18"/>
  <c r="M132" i="17"/>
  <c r="M10" i="17"/>
  <c r="M9" i="18"/>
  <c r="F41" i="18"/>
  <c r="J41" i="18" s="1"/>
  <c r="K41" i="18" s="1"/>
  <c r="F39" i="17"/>
  <c r="J39" i="17" s="1"/>
  <c r="K39" i="17" s="1"/>
  <c r="F170" i="18"/>
  <c r="J170" i="18" s="1"/>
  <c r="K170" i="18" s="1"/>
  <c r="F169" i="17"/>
  <c r="J169" i="17" s="1"/>
  <c r="K169" i="17" s="1"/>
  <c r="O81" i="18"/>
  <c r="O78" i="17"/>
  <c r="F79" i="18"/>
  <c r="J79" i="18" s="1"/>
  <c r="K79" i="18" s="1"/>
  <c r="F77" i="17"/>
  <c r="J77" i="17" s="1"/>
  <c r="K77" i="17" s="1"/>
  <c r="O119" i="18"/>
  <c r="O119" i="17"/>
  <c r="F92" i="18"/>
  <c r="J92" i="18" s="1"/>
  <c r="K92" i="18" s="1"/>
  <c r="F91" i="17"/>
  <c r="J91" i="17" s="1"/>
  <c r="K91" i="17" s="1"/>
  <c r="O69" i="18"/>
  <c r="O68" i="17"/>
  <c r="O153" i="18"/>
  <c r="O157" i="17"/>
  <c r="O111" i="18"/>
  <c r="O109" i="17"/>
  <c r="O59" i="18"/>
  <c r="O62" i="17"/>
  <c r="F132" i="18"/>
  <c r="J132" i="18" s="1"/>
  <c r="K132" i="18" s="1"/>
  <c r="F131" i="17"/>
  <c r="J131" i="17" s="1"/>
  <c r="K131" i="17" s="1"/>
  <c r="O82" i="18"/>
  <c r="O84" i="17"/>
  <c r="O110" i="18"/>
  <c r="O114" i="17"/>
  <c r="O44" i="17"/>
  <c r="O48" i="18"/>
  <c r="O148" i="18"/>
  <c r="O148" i="17"/>
  <c r="F150" i="18"/>
  <c r="J150" i="18" s="1"/>
  <c r="K150" i="18" s="1"/>
  <c r="F152" i="17"/>
  <c r="J152" i="17" s="1"/>
  <c r="K152" i="17" s="1"/>
  <c r="F58" i="18"/>
  <c r="J58" i="18" s="1"/>
  <c r="K58" i="18" s="1"/>
  <c r="F61" i="17"/>
  <c r="J61" i="17" s="1"/>
  <c r="K61" i="17" s="1"/>
  <c r="O19" i="18"/>
  <c r="O18" i="17"/>
  <c r="F65" i="18"/>
  <c r="J65" i="18" s="1"/>
  <c r="K65" i="18" s="1"/>
  <c r="F64" i="17"/>
  <c r="J64" i="17" s="1"/>
  <c r="K64" i="17" s="1"/>
  <c r="O47" i="18"/>
  <c r="O41" i="17"/>
  <c r="F13" i="18"/>
  <c r="J13" i="18" s="1"/>
  <c r="K13" i="18" s="1"/>
  <c r="F15" i="17"/>
  <c r="J15" i="17" s="1"/>
  <c r="K15" i="17" s="1"/>
  <c r="F90" i="18"/>
  <c r="J90" i="18" s="1"/>
  <c r="K90" i="18" s="1"/>
  <c r="F98" i="17"/>
  <c r="J98" i="17" s="1"/>
  <c r="K98" i="17" s="1"/>
  <c r="O45" i="18"/>
  <c r="O51" i="17"/>
  <c r="F101" i="18"/>
  <c r="J101" i="18" s="1"/>
  <c r="K101" i="18" s="1"/>
  <c r="F107" i="17"/>
  <c r="J107" i="17" s="1"/>
  <c r="K107" i="17" s="1"/>
  <c r="O93" i="17"/>
  <c r="O96" i="18"/>
  <c r="O106" i="18"/>
  <c r="O106" i="17"/>
  <c r="O48" i="17"/>
  <c r="O38" i="18"/>
  <c r="O124" i="17"/>
  <c r="O130" i="18"/>
  <c r="F141" i="18"/>
  <c r="J141" i="18" s="1"/>
  <c r="K141" i="18" s="1"/>
  <c r="F141" i="17"/>
  <c r="J141" i="17" s="1"/>
  <c r="K141" i="17" s="1"/>
  <c r="O11" i="18"/>
  <c r="O12" i="17"/>
  <c r="O9" i="18"/>
  <c r="O10" i="17"/>
  <c r="F55" i="18"/>
  <c r="J55" i="18" s="1"/>
  <c r="K55" i="18" s="1"/>
  <c r="F63" i="17"/>
  <c r="J63" i="17" s="1"/>
  <c r="K63" i="17" s="1"/>
  <c r="F16" i="18"/>
  <c r="J16" i="18" s="1"/>
  <c r="K16" i="18" s="1"/>
  <c r="F17" i="17"/>
  <c r="J17" i="17" s="1"/>
  <c r="K17" i="17" s="1"/>
  <c r="F114" i="18"/>
  <c r="J114" i="18" s="1"/>
  <c r="K114" i="18" s="1"/>
  <c r="F110" i="17"/>
  <c r="J110" i="17" s="1"/>
  <c r="K110" i="17" s="1"/>
  <c r="O159" i="18"/>
  <c r="O159" i="17"/>
  <c r="F42" i="18"/>
  <c r="J42" i="18" s="1"/>
  <c r="K42" i="18" s="1"/>
  <c r="F49" i="17"/>
  <c r="J49" i="17" s="1"/>
  <c r="K49" i="17" s="1"/>
  <c r="O45" i="17"/>
  <c r="O64" i="18"/>
  <c r="O36" i="18"/>
  <c r="O29" i="17"/>
  <c r="F138" i="18"/>
  <c r="J138" i="18" s="1"/>
  <c r="K138" i="18" s="1"/>
  <c r="F138" i="17"/>
  <c r="J138" i="17" s="1"/>
  <c r="K138" i="17" s="1"/>
  <c r="O77" i="18"/>
  <c r="O79" i="17"/>
  <c r="F129" i="18"/>
  <c r="F128" i="17"/>
  <c r="O66" i="17"/>
  <c r="O66" i="18"/>
  <c r="F94" i="18"/>
  <c r="J94" i="18" s="1"/>
  <c r="K94" i="18" s="1"/>
  <c r="F95" i="17"/>
  <c r="J95" i="17" s="1"/>
  <c r="K95" i="17" s="1"/>
  <c r="O68" i="18"/>
  <c r="O73" i="17"/>
  <c r="O140" i="18"/>
  <c r="O140" i="17"/>
  <c r="F17" i="18"/>
  <c r="J17" i="18" s="1"/>
  <c r="K17" i="18" s="1"/>
  <c r="F19" i="17"/>
  <c r="J19" i="17" s="1"/>
  <c r="K19" i="17" s="1"/>
  <c r="O131" i="18"/>
  <c r="O132" i="17"/>
  <c r="O160" i="18"/>
  <c r="S160" i="18" s="1"/>
  <c r="T160" i="18" s="1"/>
  <c r="O160" i="17"/>
  <c r="S160" i="17" s="1"/>
  <c r="T160" i="17" s="1"/>
  <c r="O16" i="17"/>
  <c r="O15" i="18"/>
  <c r="O151" i="18"/>
  <c r="O150" i="17"/>
  <c r="F8" i="18"/>
  <c r="J8" i="18" s="1"/>
  <c r="K8" i="18" s="1"/>
  <c r="F8" i="17"/>
  <c r="J8" i="17" s="1"/>
  <c r="K8" i="17" s="1"/>
  <c r="F63" i="18"/>
  <c r="J63" i="18" s="1"/>
  <c r="K63" i="18" s="1"/>
  <c r="F60" i="17"/>
  <c r="J60" i="17" s="1"/>
  <c r="K60" i="17" s="1"/>
  <c r="O118" i="18"/>
  <c r="S118" i="18" s="1"/>
  <c r="T118" i="18" s="1"/>
  <c r="O118" i="17"/>
  <c r="S118" i="17" s="1"/>
  <c r="T118" i="17" s="1"/>
  <c r="F165" i="18"/>
  <c r="J165" i="18" s="1"/>
  <c r="K165" i="18" s="1"/>
  <c r="F161" i="17"/>
  <c r="J161" i="17" s="1"/>
  <c r="K161" i="17" s="1"/>
  <c r="F158" i="18"/>
  <c r="J158" i="18" s="1"/>
  <c r="K158" i="18" s="1"/>
  <c r="F158" i="17"/>
  <c r="J158" i="17" s="1"/>
  <c r="K158" i="17" s="1"/>
  <c r="O97" i="18"/>
  <c r="O94" i="17"/>
  <c r="O89" i="18"/>
  <c r="O71" i="17"/>
  <c r="F122" i="18"/>
  <c r="J122" i="18" s="1"/>
  <c r="K122" i="18" s="1"/>
  <c r="F123" i="17"/>
  <c r="J123" i="17" s="1"/>
  <c r="K123" i="17" s="1"/>
  <c r="O162" i="18"/>
  <c r="O162" i="17"/>
  <c r="F53" i="18"/>
  <c r="J53" i="18" s="1"/>
  <c r="K53" i="18" s="1"/>
  <c r="F55" i="17"/>
  <c r="J55" i="17" s="1"/>
  <c r="K55" i="17" s="1"/>
  <c r="F32" i="18"/>
  <c r="J32" i="18" s="1"/>
  <c r="K32" i="18" s="1"/>
  <c r="F30" i="17"/>
  <c r="J30" i="17" s="1"/>
  <c r="K30" i="17" s="1"/>
  <c r="F105" i="18"/>
  <c r="J105" i="18" s="1"/>
  <c r="K105" i="18" s="1"/>
  <c r="F103" i="17"/>
  <c r="J103" i="17" s="1"/>
  <c r="K103" i="17" s="1"/>
  <c r="O126" i="18"/>
  <c r="O127" i="17"/>
  <c r="F26" i="18"/>
  <c r="J26" i="18" s="1"/>
  <c r="K26" i="18" s="1"/>
  <c r="F36" i="17"/>
  <c r="J36" i="17" s="1"/>
  <c r="K36" i="17" s="1"/>
  <c r="F128" i="18"/>
  <c r="J128" i="18" s="1"/>
  <c r="K128" i="18" s="1"/>
  <c r="F130" i="17"/>
  <c r="J130" i="17" s="1"/>
  <c r="K130" i="17" s="1"/>
  <c r="O18" i="18"/>
  <c r="O20" i="17"/>
  <c r="F143" i="18"/>
  <c r="J143" i="18" s="1"/>
  <c r="K143" i="18" s="1"/>
  <c r="F143" i="17"/>
  <c r="J143" i="17" s="1"/>
  <c r="K143" i="17" s="1"/>
  <c r="F57" i="17"/>
  <c r="J57" i="17" s="1"/>
  <c r="K57" i="17" s="1"/>
  <c r="F46" i="18"/>
  <c r="J46" i="18" s="1"/>
  <c r="K46" i="18" s="1"/>
  <c r="O71" i="18"/>
  <c r="O65" i="17"/>
  <c r="F139" i="18"/>
  <c r="J139" i="18" s="1"/>
  <c r="K139" i="18" s="1"/>
  <c r="F139" i="17"/>
  <c r="J139" i="17" s="1"/>
  <c r="K139" i="17" s="1"/>
  <c r="O38" i="17"/>
  <c r="O39" i="18"/>
  <c r="O103" i="18"/>
  <c r="O102" i="17"/>
  <c r="O29" i="18"/>
  <c r="O34" i="17"/>
  <c r="O86" i="18"/>
  <c r="O86" i="17"/>
  <c r="F133" i="17"/>
  <c r="J133" i="17" s="1"/>
  <c r="K133" i="17" s="1"/>
  <c r="F133" i="18"/>
  <c r="J133" i="18" s="1"/>
  <c r="K133" i="18" s="1"/>
  <c r="F109" i="18"/>
  <c r="J109" i="18" s="1"/>
  <c r="K109" i="18" s="1"/>
  <c r="F111" i="17"/>
  <c r="J111" i="17" s="1"/>
  <c r="K111" i="17" s="1"/>
  <c r="O166" i="18"/>
  <c r="O165" i="17"/>
  <c r="F136" i="18"/>
  <c r="J136" i="18" s="1"/>
  <c r="K136" i="18" s="1"/>
  <c r="F134" i="17"/>
  <c r="J134" i="17" s="1"/>
  <c r="K134" i="17" s="1"/>
  <c r="J147" i="17"/>
  <c r="K147" i="17" s="1"/>
  <c r="J49" i="18"/>
  <c r="K49" i="18" s="1"/>
  <c r="J119" i="18"/>
  <c r="K119" i="18" s="1"/>
  <c r="J52" i="18"/>
  <c r="K52" i="18" s="1"/>
  <c r="J14" i="18"/>
  <c r="K14" i="18" s="1"/>
  <c r="J96" i="17"/>
  <c r="K96" i="17" s="1"/>
  <c r="J117" i="18"/>
  <c r="K117" i="18" s="1"/>
  <c r="S121" i="18" l="1"/>
  <c r="T121" i="18" s="1"/>
  <c r="S157" i="18"/>
  <c r="T157" i="18" s="1"/>
  <c r="S143" i="18"/>
  <c r="T143" i="18" s="1"/>
  <c r="S152" i="18"/>
  <c r="T152" i="18" s="1"/>
  <c r="S93" i="18"/>
  <c r="T93" i="18" s="1"/>
  <c r="S124" i="18"/>
  <c r="T124" i="18" s="1"/>
  <c r="S8" i="17"/>
  <c r="T8" i="17" s="1"/>
  <c r="S91" i="18"/>
  <c r="T91" i="18" s="1"/>
  <c r="S99" i="18"/>
  <c r="T99" i="18" s="1"/>
  <c r="S85" i="18"/>
  <c r="T85" i="18" s="1"/>
  <c r="S132" i="18"/>
  <c r="T132" i="18" s="1"/>
  <c r="S155" i="18"/>
  <c r="T155" i="18" s="1"/>
  <c r="S58" i="18"/>
  <c r="T58" i="18" s="1"/>
  <c r="S138" i="18"/>
  <c r="T138" i="18" s="1"/>
  <c r="S8" i="18"/>
  <c r="T8" i="18" s="1"/>
  <c r="S154" i="18"/>
  <c r="T154" i="18" s="1"/>
  <c r="S99" i="17"/>
  <c r="T99" i="17" s="1"/>
  <c r="S56" i="17"/>
  <c r="T56" i="17" s="1"/>
  <c r="S101" i="17"/>
  <c r="T101" i="17" s="1"/>
  <c r="S98" i="18"/>
  <c r="T98" i="18" s="1"/>
  <c r="S26" i="18"/>
  <c r="T26" i="18" s="1"/>
  <c r="S98" i="17"/>
  <c r="T98" i="17" s="1"/>
  <c r="S30" i="17"/>
  <c r="T30" i="17" s="1"/>
  <c r="S92" i="17"/>
  <c r="T92" i="17" s="1"/>
  <c r="S96" i="17"/>
  <c r="T96" i="17" s="1"/>
  <c r="S92" i="18"/>
  <c r="T92" i="18" s="1"/>
  <c r="S120" i="17"/>
  <c r="T120" i="17" s="1"/>
  <c r="S64" i="17"/>
  <c r="T64" i="17" s="1"/>
  <c r="S22" i="18"/>
  <c r="T22" i="18" s="1"/>
  <c r="S36" i="17"/>
  <c r="T36" i="17" s="1"/>
  <c r="S90" i="18"/>
  <c r="T90" i="18" s="1"/>
  <c r="S120" i="18"/>
  <c r="T120" i="18" s="1"/>
  <c r="S12" i="17"/>
  <c r="T12" i="17" s="1"/>
  <c r="S59" i="17"/>
  <c r="T59" i="17" s="1"/>
  <c r="S121" i="17"/>
  <c r="T121" i="17" s="1"/>
  <c r="S91" i="17"/>
  <c r="T91" i="17" s="1"/>
  <c r="S42" i="17"/>
  <c r="T42" i="17" s="1"/>
  <c r="S29" i="17"/>
  <c r="T29" i="17" s="1"/>
  <c r="S54" i="17"/>
  <c r="T54" i="17" s="1"/>
  <c r="S135" i="17"/>
  <c r="T135" i="17" s="1"/>
  <c r="S47" i="17"/>
  <c r="T47" i="17" s="1"/>
  <c r="S13" i="17"/>
  <c r="T13" i="17" s="1"/>
  <c r="S100" i="17"/>
  <c r="T100" i="17" s="1"/>
  <c r="S139" i="17"/>
  <c r="T139" i="17" s="1"/>
  <c r="S27" i="18"/>
  <c r="T27" i="18" s="1"/>
  <c r="S62" i="18"/>
  <c r="T62" i="18" s="1"/>
  <c r="S123" i="17"/>
  <c r="T123" i="17" s="1"/>
  <c r="S19" i="17"/>
  <c r="T19" i="17" s="1"/>
  <c r="S84" i="17"/>
  <c r="T84" i="17" s="1"/>
  <c r="S20" i="17"/>
  <c r="T20" i="17" s="1"/>
  <c r="S88" i="18"/>
  <c r="T88" i="18" s="1"/>
  <c r="S74" i="17"/>
  <c r="T74" i="17" s="1"/>
  <c r="S103" i="17"/>
  <c r="T103" i="17" s="1"/>
  <c r="S71" i="17"/>
  <c r="T71" i="17" s="1"/>
  <c r="S142" i="17"/>
  <c r="T142" i="17" s="1"/>
  <c r="S35" i="17"/>
  <c r="T35" i="17" s="1"/>
  <c r="S55" i="17"/>
  <c r="T55" i="17" s="1"/>
  <c r="S152" i="17"/>
  <c r="T152" i="17" s="1"/>
  <c r="S169" i="17"/>
  <c r="T169" i="17" s="1"/>
  <c r="S54" i="18"/>
  <c r="T54" i="18" s="1"/>
  <c r="S40" i="17"/>
  <c r="T40" i="17" s="1"/>
  <c r="S33" i="17"/>
  <c r="T33" i="17" s="1"/>
  <c r="S115" i="18"/>
  <c r="T115" i="18" s="1"/>
  <c r="S67" i="17"/>
  <c r="T67" i="17" s="1"/>
  <c r="S10" i="18"/>
  <c r="T10" i="18" s="1"/>
  <c r="S10" i="17"/>
  <c r="T10" i="17" s="1"/>
  <c r="S34" i="17"/>
  <c r="T34" i="17" s="1"/>
  <c r="S37" i="18"/>
  <c r="T37" i="18" s="1"/>
  <c r="S109" i="18"/>
  <c r="T109" i="18" s="1"/>
  <c r="S50" i="17"/>
  <c r="T50" i="17" s="1"/>
  <c r="S125" i="18"/>
  <c r="T125" i="18" s="1"/>
  <c r="S156" i="17"/>
  <c r="T156" i="17" s="1"/>
  <c r="S143" i="17"/>
  <c r="T143" i="17" s="1"/>
  <c r="S151" i="17"/>
  <c r="T151" i="17" s="1"/>
  <c r="S167" i="18"/>
  <c r="T167" i="18" s="1"/>
  <c r="S17" i="17"/>
  <c r="T17" i="17" s="1"/>
  <c r="S113" i="18"/>
  <c r="T113" i="18" s="1"/>
  <c r="S88" i="17"/>
  <c r="T88" i="17" s="1"/>
  <c r="S130" i="18"/>
  <c r="T130" i="18" s="1"/>
  <c r="S46" i="18"/>
  <c r="T46" i="18" s="1"/>
  <c r="S33" i="18"/>
  <c r="T33" i="18" s="1"/>
  <c r="S15" i="18"/>
  <c r="T15" i="18" s="1"/>
  <c r="S42" i="18"/>
  <c r="T42" i="18" s="1"/>
  <c r="S23" i="17"/>
  <c r="T23" i="17" s="1"/>
  <c r="S79" i="18"/>
  <c r="T79" i="18" s="1"/>
  <c r="S170" i="17"/>
  <c r="T170" i="17" s="1"/>
  <c r="S134" i="17"/>
  <c r="T134" i="17" s="1"/>
  <c r="S96" i="18"/>
  <c r="T96" i="18" s="1"/>
  <c r="S53" i="17"/>
  <c r="T53" i="17" s="1"/>
  <c r="S60" i="17"/>
  <c r="T60" i="17" s="1"/>
  <c r="S110" i="17"/>
  <c r="T110" i="17" s="1"/>
  <c r="S39" i="18"/>
  <c r="T39" i="18" s="1"/>
  <c r="S27" i="17"/>
  <c r="T27" i="17" s="1"/>
  <c r="S32" i="17"/>
  <c r="T32" i="17" s="1"/>
  <c r="S111" i="17"/>
  <c r="T111" i="17" s="1"/>
  <c r="S51" i="18"/>
  <c r="T51" i="18" s="1"/>
  <c r="S61" i="18"/>
  <c r="T61" i="18" s="1"/>
  <c r="S63" i="18"/>
  <c r="T63" i="18" s="1"/>
  <c r="S150" i="18"/>
  <c r="T150" i="18" s="1"/>
  <c r="S170" i="18"/>
  <c r="T170" i="18" s="1"/>
  <c r="S64" i="18"/>
  <c r="T64" i="18" s="1"/>
  <c r="S114" i="18"/>
  <c r="T114" i="18" s="1"/>
  <c r="S168" i="17"/>
  <c r="T168" i="17" s="1"/>
  <c r="S16" i="18"/>
  <c r="T16" i="18" s="1"/>
  <c r="S40" i="18"/>
  <c r="T40" i="18" s="1"/>
  <c r="S39" i="17"/>
  <c r="T39" i="17" s="1"/>
  <c r="S76" i="17"/>
  <c r="T76" i="17" s="1"/>
  <c r="S11" i="17"/>
  <c r="T11" i="17" s="1"/>
  <c r="S82" i="17"/>
  <c r="T82" i="17" s="1"/>
  <c r="S26" i="17"/>
  <c r="T26" i="17" s="1"/>
  <c r="S66" i="18"/>
  <c r="T66" i="18" s="1"/>
  <c r="S133" i="17"/>
  <c r="T133" i="17" s="1"/>
  <c r="S102" i="17"/>
  <c r="T102" i="17" s="1"/>
  <c r="S51" i="17"/>
  <c r="T51" i="17" s="1"/>
  <c r="S94" i="17"/>
  <c r="T94" i="17" s="1"/>
  <c r="S119" i="17"/>
  <c r="T119" i="17" s="1"/>
  <c r="S131" i="18"/>
  <c r="T131" i="18" s="1"/>
  <c r="S82" i="18"/>
  <c r="T82" i="18" s="1"/>
  <c r="S18" i="18"/>
  <c r="T18" i="18" s="1"/>
  <c r="S69" i="18"/>
  <c r="T69" i="18" s="1"/>
  <c r="J129" i="18"/>
  <c r="K129" i="18" s="1"/>
  <c r="S47" i="18"/>
  <c r="T47" i="18" s="1"/>
  <c r="S123" i="18"/>
  <c r="T123" i="18" s="1"/>
  <c r="S78" i="18"/>
  <c r="T78" i="18" s="1"/>
  <c r="S81" i="18"/>
  <c r="T81" i="18" s="1"/>
  <c r="S166" i="18"/>
  <c r="T166" i="18" s="1"/>
  <c r="S74" i="18"/>
  <c r="T74" i="18" s="1"/>
  <c r="S72" i="18"/>
  <c r="T72" i="18" s="1"/>
  <c r="S164" i="18"/>
  <c r="T164" i="18" s="1"/>
  <c r="S137" i="18"/>
  <c r="T137" i="18" s="1"/>
  <c r="S105" i="18"/>
  <c r="T105" i="18" s="1"/>
  <c r="S48" i="17"/>
  <c r="T48" i="17" s="1"/>
  <c r="S44" i="17"/>
  <c r="T44" i="17" s="1"/>
  <c r="S106" i="18"/>
  <c r="T106" i="18" s="1"/>
  <c r="S168" i="18"/>
  <c r="T168" i="18" s="1"/>
  <c r="S140" i="18"/>
  <c r="T140" i="18" s="1"/>
  <c r="S71" i="18"/>
  <c r="T71" i="18" s="1"/>
  <c r="S147" i="18"/>
  <c r="T147" i="18" s="1"/>
  <c r="S126" i="18"/>
  <c r="T126" i="18" s="1"/>
  <c r="S149" i="18"/>
  <c r="T149" i="18" s="1"/>
  <c r="S148" i="18"/>
  <c r="T148" i="18" s="1"/>
  <c r="S102" i="18"/>
  <c r="T102" i="18" s="1"/>
  <c r="S70" i="18"/>
  <c r="T70" i="18" s="1"/>
  <c r="S43" i="17"/>
  <c r="T43" i="17" s="1"/>
  <c r="S83" i="18"/>
  <c r="T83" i="18" s="1"/>
  <c r="S24" i="18"/>
  <c r="T24" i="18" s="1"/>
  <c r="S162" i="18"/>
  <c r="T162" i="18" s="1"/>
  <c r="S107" i="18"/>
  <c r="T107" i="18" s="1"/>
  <c r="S128" i="17"/>
  <c r="T128" i="17" s="1"/>
  <c r="S76" i="18"/>
  <c r="T76" i="18" s="1"/>
  <c r="S19" i="18"/>
  <c r="T19" i="18" s="1"/>
  <c r="S59" i="18"/>
  <c r="T59" i="18" s="1"/>
  <c r="S9" i="18"/>
  <c r="T9" i="18" s="1"/>
  <c r="S60" i="18"/>
  <c r="T60" i="18" s="1"/>
  <c r="S29" i="18"/>
  <c r="T29" i="18" s="1"/>
  <c r="S83" i="17"/>
  <c r="T83" i="17" s="1"/>
  <c r="S50" i="18"/>
  <c r="T50" i="18" s="1"/>
  <c r="S73" i="17"/>
  <c r="T73" i="17" s="1"/>
  <c r="S126" i="17"/>
  <c r="T126" i="17" s="1"/>
  <c r="S157" i="17"/>
  <c r="T157" i="17" s="1"/>
  <c r="S122" i="17"/>
  <c r="T122" i="17" s="1"/>
  <c r="S86" i="17"/>
  <c r="T86" i="17" s="1"/>
  <c r="S155" i="17"/>
  <c r="T155" i="17" s="1"/>
  <c r="S65" i="18"/>
  <c r="T65" i="18" s="1"/>
  <c r="S113" i="17"/>
  <c r="T113" i="17" s="1"/>
  <c r="S89" i="18"/>
  <c r="T89" i="18" s="1"/>
  <c r="S32" i="18"/>
  <c r="T32" i="18" s="1"/>
  <c r="S114" i="17"/>
  <c r="T114" i="17" s="1"/>
  <c r="S101" i="18"/>
  <c r="T101" i="18" s="1"/>
  <c r="S11" i="18"/>
  <c r="T11" i="18" s="1"/>
  <c r="S167" i="17"/>
  <c r="T167" i="17" s="1"/>
  <c r="S109" i="17"/>
  <c r="T109" i="17" s="1"/>
  <c r="S95" i="17"/>
  <c r="T95" i="17" s="1"/>
  <c r="S129" i="17"/>
  <c r="T129" i="17" s="1"/>
  <c r="S36" i="18"/>
  <c r="T36" i="18" s="1"/>
  <c r="S56" i="18"/>
  <c r="T56" i="18" s="1"/>
  <c r="S52" i="18"/>
  <c r="T52" i="18" s="1"/>
  <c r="S57" i="18"/>
  <c r="T57" i="18" s="1"/>
  <c r="S22" i="17"/>
  <c r="T22" i="17" s="1"/>
  <c r="S28" i="18"/>
  <c r="T28" i="18" s="1"/>
  <c r="S63" i="17"/>
  <c r="T63" i="17" s="1"/>
  <c r="S117" i="17"/>
  <c r="T117" i="17" s="1"/>
  <c r="S112" i="17"/>
  <c r="T112" i="17" s="1"/>
  <c r="S75" i="17"/>
  <c r="T75" i="17" s="1"/>
  <c r="S38" i="17"/>
  <c r="T38" i="17" s="1"/>
  <c r="S17" i="18"/>
  <c r="T17" i="18" s="1"/>
  <c r="S150" i="17"/>
  <c r="T150" i="17" s="1"/>
  <c r="S31" i="18"/>
  <c r="T31" i="18" s="1"/>
  <c r="S104" i="17"/>
  <c r="T104" i="17" s="1"/>
  <c r="S67" i="18"/>
  <c r="T67" i="18" s="1"/>
  <c r="S145" i="17"/>
  <c r="T145" i="17" s="1"/>
  <c r="S9" i="17"/>
  <c r="T9" i="17" s="1"/>
  <c r="S79" i="17"/>
  <c r="T79" i="17" s="1"/>
  <c r="S154" i="17"/>
  <c r="T154" i="17" s="1"/>
  <c r="S146" i="17"/>
  <c r="T146" i="17" s="1"/>
  <c r="S158" i="17"/>
  <c r="T158" i="17" s="1"/>
  <c r="S15" i="17"/>
  <c r="T15" i="17" s="1"/>
  <c r="S61" i="17"/>
  <c r="T61" i="17" s="1"/>
  <c r="S85" i="17"/>
  <c r="T85" i="17" s="1"/>
  <c r="S159" i="17"/>
  <c r="T159" i="17" s="1"/>
  <c r="S41" i="18"/>
  <c r="T41" i="18" s="1"/>
  <c r="S73" i="18"/>
  <c r="T73" i="18" s="1"/>
  <c r="S20" i="18"/>
  <c r="T20" i="18" s="1"/>
  <c r="S95" i="18"/>
  <c r="T95" i="18" s="1"/>
  <c r="S23" i="18"/>
  <c r="T23" i="18" s="1"/>
  <c r="S66" i="17"/>
  <c r="T66" i="17" s="1"/>
  <c r="S133" i="18"/>
  <c r="T133" i="18" s="1"/>
  <c r="S103" i="18"/>
  <c r="T103" i="18" s="1"/>
  <c r="S129" i="18"/>
  <c r="T129" i="18" s="1"/>
  <c r="S72" i="17"/>
  <c r="T72" i="17" s="1"/>
  <c r="S18" i="17"/>
  <c r="T18" i="17" s="1"/>
  <c r="S45" i="18"/>
  <c r="T45" i="18" s="1"/>
  <c r="S97" i="18"/>
  <c r="T97" i="18" s="1"/>
  <c r="S119" i="18"/>
  <c r="T119" i="18" s="1"/>
  <c r="S62" i="17"/>
  <c r="T62" i="17" s="1"/>
  <c r="S68" i="18"/>
  <c r="T68" i="18" s="1"/>
  <c r="S153" i="18"/>
  <c r="T153" i="18" s="1"/>
  <c r="S86" i="18"/>
  <c r="T86" i="18" s="1"/>
  <c r="S116" i="18"/>
  <c r="T116" i="18" s="1"/>
  <c r="S110" i="18"/>
  <c r="T110" i="18" s="1"/>
  <c r="S161" i="18"/>
  <c r="T161" i="18" s="1"/>
  <c r="S111" i="18"/>
  <c r="T111" i="18" s="1"/>
  <c r="S94" i="18"/>
  <c r="T94" i="18" s="1"/>
  <c r="S70" i="17"/>
  <c r="T70" i="17" s="1"/>
  <c r="S21" i="18"/>
  <c r="T21" i="18" s="1"/>
  <c r="S55" i="18"/>
  <c r="T55" i="18" s="1"/>
  <c r="S117" i="18"/>
  <c r="T117" i="18" s="1"/>
  <c r="S75" i="18"/>
  <c r="T75" i="18" s="1"/>
  <c r="S151" i="18"/>
  <c r="T151" i="18" s="1"/>
  <c r="S108" i="18"/>
  <c r="T108" i="18" s="1"/>
  <c r="S145" i="18"/>
  <c r="T145" i="18" s="1"/>
  <c r="S77" i="18"/>
  <c r="T77" i="18" s="1"/>
  <c r="S146" i="18"/>
  <c r="T146" i="18" s="1"/>
  <c r="S158" i="18"/>
  <c r="T158" i="18" s="1"/>
  <c r="S13" i="18"/>
  <c r="T13" i="18" s="1"/>
  <c r="S159" i="18"/>
  <c r="T159" i="18" s="1"/>
  <c r="S97" i="17"/>
  <c r="T97" i="17" s="1"/>
  <c r="S116" i="17"/>
  <c r="T116" i="17" s="1"/>
  <c r="S165" i="18"/>
  <c r="T165" i="18" s="1"/>
  <c r="S132" i="17"/>
  <c r="T132" i="17" s="1"/>
  <c r="S35" i="18"/>
  <c r="T35" i="18" s="1"/>
  <c r="S21" i="17"/>
  <c r="T21" i="17" s="1"/>
  <c r="S53" i="18"/>
  <c r="T53" i="18" s="1"/>
  <c r="S93" i="17"/>
  <c r="T93" i="17" s="1"/>
  <c r="S68" i="17"/>
  <c r="T68" i="17" s="1"/>
  <c r="J128" i="17"/>
  <c r="K128" i="17" s="1"/>
  <c r="S41" i="17"/>
  <c r="T41" i="17" s="1"/>
  <c r="S45" i="17"/>
  <c r="T45" i="17" s="1"/>
  <c r="S81" i="17"/>
  <c r="T81" i="17" s="1"/>
  <c r="S78" i="17"/>
  <c r="T78" i="17" s="1"/>
  <c r="S165" i="17"/>
  <c r="T165" i="17" s="1"/>
  <c r="S69" i="17"/>
  <c r="T69" i="17" s="1"/>
  <c r="S163" i="17"/>
  <c r="T163" i="17" s="1"/>
  <c r="S137" i="17"/>
  <c r="T137" i="17" s="1"/>
  <c r="S46" i="17"/>
  <c r="T46" i="17" s="1"/>
  <c r="S38" i="18"/>
  <c r="T38" i="18" s="1"/>
  <c r="S48" i="18"/>
  <c r="T48" i="18" s="1"/>
  <c r="S43" i="18"/>
  <c r="T43" i="18" s="1"/>
  <c r="S115" i="17"/>
  <c r="T115" i="17" s="1"/>
  <c r="S106" i="17"/>
  <c r="T106" i="17" s="1"/>
  <c r="S166" i="17"/>
  <c r="T166" i="17" s="1"/>
  <c r="S140" i="17"/>
  <c r="T140" i="17" s="1"/>
  <c r="S65" i="17"/>
  <c r="T65" i="17" s="1"/>
  <c r="S164" i="17"/>
  <c r="T164" i="17" s="1"/>
  <c r="S147" i="17"/>
  <c r="T147" i="17" s="1"/>
  <c r="S127" i="17"/>
  <c r="T127" i="17" s="1"/>
  <c r="S149" i="17"/>
  <c r="T149" i="17" s="1"/>
  <c r="S148" i="17"/>
  <c r="T148" i="17" s="1"/>
  <c r="S136" i="17"/>
  <c r="T136" i="17" s="1"/>
  <c r="S84" i="18"/>
  <c r="T84" i="18" s="1"/>
  <c r="S124" i="17"/>
  <c r="T124" i="17" s="1"/>
  <c r="S57" i="17"/>
  <c r="T57" i="17" s="1"/>
  <c r="S37" i="17"/>
  <c r="T37" i="17" s="1"/>
  <c r="S105" i="17"/>
  <c r="T105" i="17" s="1"/>
  <c r="S16" i="17"/>
  <c r="T16" i="17" s="1"/>
  <c r="S80" i="17"/>
  <c r="T80" i="17" s="1"/>
  <c r="S49" i="17"/>
  <c r="T49" i="17" s="1"/>
  <c r="S87" i="17"/>
  <c r="T87" i="17" s="1"/>
  <c r="S28" i="17"/>
  <c r="T28" i="17" s="1"/>
  <c r="S25" i="18"/>
  <c r="T25" i="18" s="1"/>
  <c r="S162" i="17"/>
  <c r="T162" i="17" s="1"/>
  <c r="S108" i="17"/>
  <c r="T108" i="17" s="1"/>
  <c r="S77" i="17"/>
  <c r="T77" i="17" s="1"/>
  <c r="S169" i="18"/>
  <c r="T169" i="18" s="1"/>
  <c r="S142" i="18"/>
  <c r="T142" i="18" s="1"/>
  <c r="S44" i="18"/>
  <c r="T44" i="18" s="1"/>
  <c r="S12" i="18"/>
  <c r="T12" i="18" s="1"/>
  <c r="S104" i="18"/>
  <c r="T104" i="18" s="1"/>
  <c r="S136" i="18"/>
  <c r="T136" i="18" s="1"/>
  <c r="S100" i="18"/>
  <c r="T100" i="18" s="1"/>
  <c r="S139" i="18"/>
  <c r="T139" i="18" s="1"/>
  <c r="S112" i="18"/>
  <c r="T112" i="18" s="1"/>
  <c r="S25" i="17"/>
  <c r="T25" i="17" s="1"/>
  <c r="S161" i="17"/>
  <c r="T161" i="17" s="1"/>
  <c r="S58" i="17"/>
  <c r="T58" i="17" s="1"/>
  <c r="S122" i="18"/>
  <c r="T122" i="18" s="1"/>
</calcChain>
</file>

<file path=xl/comments1.xml><?xml version="1.0" encoding="utf-8"?>
<comments xmlns="http://schemas.openxmlformats.org/spreadsheetml/2006/main">
  <authors>
    <author>DAFFLON Bernard</author>
  </authors>
  <commentList>
    <comment ref="P6" authorId="0">
      <text>
        <r>
          <rPr>
            <sz val="9"/>
            <color indexed="81"/>
            <rFont val="Tahoma"/>
            <family val="2"/>
          </rPr>
          <t xml:space="preserve">Potentiel fiscal de l'année 2011 selon les recettes fiscales de cette même année. Servira dans le calcul de la péréquation dès 2014.
Par contre, pour la péréquation 2011, les années fiscales de référence sont 2006, 2007 et 2008. Sur cette base, le PF de Bussy, par exemple, était de 71.78 (pour 2006-7-8) et non pas de 71.68 (2011).
Voir également les Feuilles R4 et R7
</t>
        </r>
      </text>
    </comment>
    <comment ref="B16" authorId="0">
      <text>
        <r>
          <rPr>
            <b/>
            <sz val="9"/>
            <color indexed="81"/>
            <rFont val="Tahoma"/>
            <family val="2"/>
          </rPr>
          <t>DAFFLON Bernard:</t>
        </r>
        <r>
          <rPr>
            <sz val="9"/>
            <color indexed="81"/>
            <rFont val="Tahoma"/>
            <family val="2"/>
          </rPr>
          <t xml:space="preserve">
05.05.2014
comprend Font
fusion 01.10.2012</t>
        </r>
      </text>
    </comment>
    <comment ref="B51" authorId="0">
      <text>
        <r>
          <rPr>
            <b/>
            <sz val="9"/>
            <color indexed="81"/>
            <rFont val="Tahoma"/>
            <family val="2"/>
          </rPr>
          <t>DAFFLON Bernard:</t>
        </r>
        <r>
          <rPr>
            <sz val="9"/>
            <color indexed="81"/>
            <rFont val="Tahoma"/>
            <family val="2"/>
          </rPr>
          <t xml:space="preserve">
05.05.2014
comprend Vuarmarens
fusion 01.01.2012</t>
        </r>
      </text>
    </comment>
    <comment ref="B63" authorId="0">
      <text>
        <r>
          <rPr>
            <b/>
            <sz val="9"/>
            <color indexed="81"/>
            <rFont val="Tahoma"/>
            <family val="2"/>
          </rPr>
          <t>DAFFLON Bernard:</t>
        </r>
        <r>
          <rPr>
            <sz val="9"/>
            <color indexed="81"/>
            <rFont val="Tahoma"/>
            <family val="2"/>
          </rPr>
          <t xml:space="preserve">
05.05.2014
comprend Villarvolard, fusion au 1.1.2011</t>
        </r>
      </text>
    </comment>
    <comment ref="B81" authorId="0">
      <text>
        <r>
          <rPr>
            <b/>
            <sz val="9"/>
            <color indexed="81"/>
            <rFont val="Tahoma"/>
            <family val="2"/>
          </rPr>
          <t>DAFFLON Bernard:</t>
        </r>
        <r>
          <rPr>
            <sz val="9"/>
            <color indexed="81"/>
            <rFont val="Tahoma"/>
            <family val="2"/>
          </rPr>
          <t xml:space="preserve">
05.05.2014
fusion Cerniat et Charmey dans Val de Charmey dès 1.12014</t>
        </r>
      </text>
    </comment>
    <comment ref="B135" authorId="0">
      <text>
        <r>
          <rPr>
            <b/>
            <sz val="9"/>
            <color indexed="81"/>
            <rFont val="Tahoma"/>
            <family val="2"/>
          </rPr>
          <t>DAFFLON Bernard:</t>
        </r>
        <r>
          <rPr>
            <sz val="9"/>
            <color indexed="81"/>
            <rFont val="Tahoma"/>
            <family val="2"/>
          </rPr>
          <t xml:space="preserve">
05.05.2014
comprend Büchslen
fusuion 01.01.2013</t>
        </r>
      </text>
    </comment>
  </commentList>
</comments>
</file>

<file path=xl/comments2.xml><?xml version="1.0" encoding="utf-8"?>
<comments xmlns="http://schemas.openxmlformats.org/spreadsheetml/2006/main">
  <authors>
    <author>DAFFLON Bernard</author>
  </authors>
  <commentList>
    <comment ref="D8" authorId="0">
      <text>
        <r>
          <rPr>
            <sz val="9"/>
            <color indexed="81"/>
            <rFont val="Tahoma"/>
            <family val="2"/>
          </rPr>
          <t xml:space="preserve">IPF pour la péréquation 2011, calculés sur les valeurs fiscales des années 2006-7-8
</t>
        </r>
      </text>
    </comment>
    <comment ref="B67" authorId="0">
      <text>
        <r>
          <rPr>
            <b/>
            <sz val="9"/>
            <color indexed="81"/>
            <rFont val="Tahoma"/>
            <family val="2"/>
          </rPr>
          <t>DAFFLON Bernard:</t>
        </r>
        <r>
          <rPr>
            <sz val="9"/>
            <color indexed="81"/>
            <rFont val="Tahoma"/>
            <family val="2"/>
          </rPr>
          <t xml:space="preserve">
comprend Villarvolard</t>
        </r>
      </text>
    </comment>
  </commentList>
</comments>
</file>

<file path=xl/comments3.xml><?xml version="1.0" encoding="utf-8"?>
<comments xmlns="http://schemas.openxmlformats.org/spreadsheetml/2006/main">
  <authors>
    <author>DAFFLON Bernard</author>
  </authors>
  <commentList>
    <comment ref="L1" authorId="0">
      <text>
        <r>
          <rPr>
            <b/>
            <sz val="9"/>
            <color indexed="81"/>
            <rFont val="Tahoma"/>
            <family val="2"/>
          </rPr>
          <t>DAFFLON Bernard:</t>
        </r>
        <r>
          <rPr>
            <sz val="9"/>
            <color indexed="81"/>
            <rFont val="Tahoma"/>
            <family val="2"/>
          </rPr>
          <t xml:space="preserve">
montant de référence pour la péréquation des besoins.</t>
        </r>
      </text>
    </comment>
  </commentList>
</comments>
</file>

<file path=xl/comments4.xml><?xml version="1.0" encoding="utf-8"?>
<comments xmlns="http://schemas.openxmlformats.org/spreadsheetml/2006/main">
  <authors>
    <author>DAFFLON Bernard</author>
  </authors>
  <commentList>
    <comment ref="C4" authorId="0">
      <text>
        <r>
          <rPr>
            <b/>
            <sz val="9"/>
            <color indexed="81"/>
            <rFont val="Tahoma"/>
            <family val="2"/>
          </rPr>
          <t>DAFFLON Bernard:</t>
        </r>
        <r>
          <rPr>
            <sz val="9"/>
            <color indexed="81"/>
            <rFont val="Tahoma"/>
            <family val="2"/>
          </rPr>
          <t xml:space="preserve">
données reprises du Tableau T1 PF2011
colonnes O et P</t>
        </r>
      </text>
    </comment>
    <comment ref="K4" authorId="0">
      <text>
        <r>
          <rPr>
            <b/>
            <sz val="9"/>
            <color indexed="81"/>
            <rFont val="Tahoma"/>
            <family val="2"/>
          </rPr>
          <t>DAFFLON Bernard 05.05.2014:</t>
        </r>
        <r>
          <rPr>
            <sz val="9"/>
            <color indexed="81"/>
            <rFont val="Tahoma"/>
            <family val="2"/>
          </rPr>
          <t xml:space="preserve">
Tandis que l'estimation de la performance par rapport à la moyenne de l'ensemble des communes (3'602 fr. par habitant = 100.00 points) donne l'image de l'effort relatif d'une commune contributrice par rapport à la situation moyenne,  ce n'est évidemment pas ce que coûte réellement en point d'impôt les contributions communales, puisqu'il faut les ramener au rendement par habitant de la commune et non pas de la moyenne.
De même, pour une commune bénéficiaire: la valeur du montant de péréquation reçue se calcule par rapport à la valeur de son propre potentiel fiscal, calculé pour les 8 impôts aux taux de référence.
</t>
        </r>
        <r>
          <rPr>
            <b/>
            <sz val="9"/>
            <color indexed="81"/>
            <rFont val="Tahoma"/>
            <family val="2"/>
          </rPr>
          <t xml:space="preserve">
Commune bénéficiaire:
</t>
        </r>
        <r>
          <rPr>
            <sz val="9"/>
            <color indexed="81"/>
            <rFont val="Tahoma"/>
            <family val="2"/>
          </rPr>
          <t xml:space="preserve">La commune de Bussy a reçu l'équivalent de 221.09 fr. par habitant.
- si on compare ce montant à la moyenne cantonale, de 3602.17 fr., cela correspond à 221.09: 3602.17 = 0.0613 ou 6.1 points de potentiel fiscal.
- mais la commune de Bussy, elle, peut compter sur un potentiel fiscal de 2'581.99 fr. par habitant (calculé aux coefficients de référence pour les 8 impôts). La péréquation reçue correspond dès lors à 221.09: 2581.99 = 0.0856 ou 8.5 points de </t>
        </r>
        <r>
          <rPr>
            <b/>
            <sz val="9"/>
            <color indexed="81"/>
            <rFont val="Tahoma"/>
            <family val="2"/>
          </rPr>
          <t>SON</t>
        </r>
        <r>
          <rPr>
            <sz val="9"/>
            <color indexed="81"/>
            <rFont val="Tahoma"/>
            <family val="2"/>
          </rPr>
          <t xml:space="preserve"> potentiel fiscal.
C'est évidemment ce deuxième calcul qui l'intéresse.
</t>
        </r>
        <r>
          <rPr>
            <b/>
            <sz val="9"/>
            <color indexed="81"/>
            <rFont val="Tahoma"/>
            <family val="2"/>
          </rPr>
          <t xml:space="preserve">
Commune contributrice:</t>
        </r>
        <r>
          <rPr>
            <sz val="9"/>
            <color indexed="81"/>
            <rFont val="Tahoma"/>
            <family val="2"/>
          </rPr>
          <t xml:space="preserve">
Prenons l'exemple de la commune de Ferpicloz qui contribue à hauteur de 2'689,65 fr. par habitant
- si on calcule par rapport à la moyenne cantonale, cela fait bien 2689.65 / 3602.17 = 0.74667 ou 74.6 points
- mais le potentiel fiscal dans cette commune, par habitant est de 
9'778.88 fr.  Sa contribution relative à son potentiel fiscal est donc de 2689.65/9778.88 = 0.275 ou 27.5 points.
C'est bien évidemment ce deuxième calcul qui représente l'effort péréquatif exact de la commune.
 </t>
        </r>
      </text>
    </comment>
    <comment ref="L4" authorId="0">
      <text>
        <r>
          <rPr>
            <b/>
            <sz val="9"/>
            <color indexed="81"/>
            <rFont val="Tahoma"/>
            <family val="2"/>
          </rPr>
          <t>DAFFLON Bernard:</t>
        </r>
        <r>
          <rPr>
            <sz val="9"/>
            <color indexed="81"/>
            <rFont val="Tahoma"/>
            <family val="2"/>
          </rPr>
          <t xml:space="preserve">
attention, ici on prend l'indice de potentiel fiscal IPF qui a effectivement servi dans la distribution de la péréquation des ressources dans le calcul pour l'année 2011 (années de référence 2006, 2007 et 2008), et non pas l'IPF 2011 qui résulte du calcul des 8 impôts de référence 2011 (qui ne furent connus qu'en 2013). Donc référence au tableau T4 IPF Répart2011 et non pas au tableau T1 PF2011.
En d'autre termes, en 2011, on a un versement péréquatif 2011, basé sur un IPF 2011 (mais qui est calculé avec 2 années de retard). Le potentiel fiscal de l'année fiscale 2011 ne sera connu qu'en automne 2013 et servira la première fois au calcul de la péréquation 2014.</t>
        </r>
      </text>
    </comment>
    <comment ref="E5" authorId="0">
      <text>
        <r>
          <rPr>
            <b/>
            <sz val="9"/>
            <color indexed="81"/>
            <rFont val="Tahoma"/>
            <family val="2"/>
          </rPr>
          <t>DAFFLON Bernard:</t>
        </r>
        <r>
          <rPr>
            <sz val="9"/>
            <color indexed="81"/>
            <rFont val="Tahoma"/>
            <family val="2"/>
          </rPr>
          <t xml:space="preserve">
informations reprises du tableau T4 IPF Répart2011
colonnes F et K</t>
        </r>
      </text>
    </comment>
    <comment ref="F6" authorId="0">
      <text>
        <r>
          <rPr>
            <b/>
            <sz val="9"/>
            <color indexed="81"/>
            <rFont val="Tahoma"/>
            <family val="2"/>
          </rPr>
          <t>DAFFLON Bernard 05.05.2014:</t>
        </r>
        <r>
          <rPr>
            <sz val="9"/>
            <color indexed="81"/>
            <rFont val="Tahoma"/>
            <family val="2"/>
          </rPr>
          <t xml:space="preserve">
attention, ce n'est pas la population qui a servi de référence dans le calcul des IPF et de la péréquation en 2011 (qui est la population de 2009), mais la population de l'année de référence, soit 2011.</t>
        </r>
      </text>
    </comment>
    <comment ref="L16" authorId="0">
      <text>
        <r>
          <rPr>
            <b/>
            <sz val="9"/>
            <color indexed="81"/>
            <rFont val="Tahoma"/>
            <family val="2"/>
          </rPr>
          <t>DAFFLON Bernard:</t>
        </r>
        <r>
          <rPr>
            <sz val="9"/>
            <color indexed="81"/>
            <rFont val="Tahoma"/>
            <family val="2"/>
          </rPr>
          <t xml:space="preserve">
La commune de Font étant fusionnée avec celle d'Estavayer-le-Lac, on ne peut pas reprendre sans autre l'IPF de cette dernière (102.90 dans le T4 Répart2011). On peut pas non plus recalculer les données des communes fusionnées dans le tableau de la péréquation 2011 tel que calculé par le Scom parce que cela modifierait les IPF de toutes les communes, même si les variations ne sont que minimes.
On a procédé ainsi (par proportionnalité):
</t>
        </r>
        <r>
          <rPr>
            <u/>
            <sz val="9"/>
            <color indexed="81"/>
            <rFont val="Tahoma"/>
            <family val="2"/>
          </rPr>
          <t xml:space="preserve">commune    rendement 8 impôts 2006,7 et 8    en %       IPF       IPF en proportion                </t>
        </r>
        <r>
          <rPr>
            <sz val="9"/>
            <color indexed="81"/>
            <rFont val="Tahoma"/>
            <family val="2"/>
          </rPr>
          <t xml:space="preserve">
Font                 3'060'400                            0.0558     85.76            4.4788
Estavayer        51'812'974                            0.9441    102.90         </t>
        </r>
        <r>
          <rPr>
            <u/>
            <sz val="9"/>
            <color indexed="81"/>
            <rFont val="Tahoma"/>
            <family val="2"/>
          </rPr>
          <t xml:space="preserve">   97.154
i</t>
        </r>
        <r>
          <rPr>
            <b/>
            <u/>
            <sz val="9"/>
            <color indexed="81"/>
            <rFont val="Tahoma"/>
            <family val="2"/>
          </rPr>
          <t xml:space="preserve">ndice recalculé                                                                                        101.942               
</t>
        </r>
        <r>
          <rPr>
            <sz val="9"/>
            <color indexed="81"/>
            <rFont val="Tahoma"/>
            <family val="2"/>
          </rPr>
          <t xml:space="preserve">
On a fait de même pour toute les autres fusions. Voir ci-dessous.</t>
        </r>
      </text>
    </comment>
    <comment ref="L51" authorId="0">
      <text>
        <r>
          <rPr>
            <b/>
            <sz val="9"/>
            <color indexed="81"/>
            <rFont val="Tahoma"/>
            <family val="2"/>
          </rPr>
          <t>DAFFLON Bernard:</t>
        </r>
        <r>
          <rPr>
            <sz val="9"/>
            <color indexed="81"/>
            <rFont val="Tahoma"/>
            <family val="2"/>
          </rPr>
          <t xml:space="preserve">
indice corrigé: voir commentaire Estavayer</t>
        </r>
      </text>
    </comment>
    <comment ref="L81" authorId="0">
      <text>
        <r>
          <rPr>
            <b/>
            <sz val="9"/>
            <color indexed="81"/>
            <rFont val="Tahoma"/>
            <family val="2"/>
          </rPr>
          <t>DAFFLON Bernard:</t>
        </r>
        <r>
          <rPr>
            <sz val="9"/>
            <color indexed="81"/>
            <rFont val="Tahoma"/>
            <family val="2"/>
          </rPr>
          <t xml:space="preserve">
indice corrigé. Voir commentaire Estavayer</t>
        </r>
      </text>
    </comment>
    <comment ref="L135" authorId="0">
      <text>
        <r>
          <rPr>
            <b/>
            <sz val="9"/>
            <color indexed="81"/>
            <rFont val="Tahoma"/>
            <family val="2"/>
          </rPr>
          <t>DAFFLON Bernard:</t>
        </r>
        <r>
          <rPr>
            <sz val="9"/>
            <color indexed="81"/>
            <rFont val="Tahoma"/>
            <family val="2"/>
          </rPr>
          <t xml:space="preserve">
indice corrigé, voir commentarie Estavayer</t>
        </r>
      </text>
    </comment>
  </commentList>
</comments>
</file>

<file path=xl/comments5.xml><?xml version="1.0" encoding="utf-8"?>
<comments xmlns="http://schemas.openxmlformats.org/spreadsheetml/2006/main">
  <authors>
    <author>DAFFLON Bernard</author>
  </authors>
  <commentList>
    <comment ref="K3" authorId="0">
      <text>
        <r>
          <rPr>
            <b/>
            <sz val="9"/>
            <color indexed="81"/>
            <rFont val="Tahoma"/>
            <family val="2"/>
          </rPr>
          <t>DAFFLON Bernard:</t>
        </r>
        <r>
          <rPr>
            <sz val="9"/>
            <color indexed="81"/>
            <rFont val="Tahoma"/>
            <family val="2"/>
          </rPr>
          <t xml:space="preserve">
voir remarque sur la technique de calcul dans  le tableau T7</t>
        </r>
      </text>
    </comment>
    <comment ref="C4" authorId="0">
      <text>
        <r>
          <rPr>
            <b/>
            <sz val="9"/>
            <color indexed="81"/>
            <rFont val="Tahoma"/>
            <family val="2"/>
          </rPr>
          <t>DAFFLON Bernard:</t>
        </r>
        <r>
          <rPr>
            <sz val="9"/>
            <color indexed="81"/>
            <rFont val="Tahoma"/>
            <family val="2"/>
          </rPr>
          <t xml:space="preserve">
données reprises du Tableau T2 PF2012
colonnes O et P</t>
        </r>
      </text>
    </comment>
    <comment ref="F5" authorId="0">
      <text>
        <r>
          <rPr>
            <b/>
            <sz val="9"/>
            <color indexed="81"/>
            <rFont val="Tahoma"/>
            <family val="2"/>
          </rPr>
          <t>DAFFLON Bernard:</t>
        </r>
        <r>
          <rPr>
            <sz val="9"/>
            <color indexed="81"/>
            <rFont val="Tahoma"/>
            <family val="2"/>
          </rPr>
          <t xml:space="preserve">
attention, ce n'est pas la population qui a servi de référence dans le calcul des IPF et de la péréquation en 2012 (qui est la population de 2010), mais la population de l'année de référence, soit 2012.</t>
        </r>
      </text>
    </comment>
    <comment ref="E6" authorId="0">
      <text>
        <r>
          <rPr>
            <b/>
            <sz val="9"/>
            <color indexed="81"/>
            <rFont val="Tahoma"/>
            <family val="2"/>
          </rPr>
          <t>DAFFLON Bernard:</t>
        </r>
        <r>
          <rPr>
            <sz val="9"/>
            <color indexed="81"/>
            <rFont val="Tahoma"/>
            <family val="2"/>
          </rPr>
          <t xml:space="preserve">
informations reprises du tableau T5 IPF Répart2012
colonnes F et K</t>
        </r>
      </text>
    </comment>
    <comment ref="E81" authorId="0">
      <text>
        <r>
          <rPr>
            <b/>
            <sz val="9"/>
            <color indexed="81"/>
            <rFont val="Tahoma"/>
            <family val="2"/>
          </rPr>
          <t>DAFFLON Bernard:</t>
        </r>
        <r>
          <rPr>
            <sz val="9"/>
            <color indexed="81"/>
            <rFont val="Tahoma"/>
            <family val="2"/>
          </rPr>
          <t xml:space="preserve">
reprise des montant de Cerniat 108'121 et de Charmey 28'468</t>
        </r>
      </text>
    </comment>
    <comment ref="E135" authorId="0">
      <text>
        <r>
          <rPr>
            <b/>
            <sz val="9"/>
            <color indexed="81"/>
            <rFont val="Tahoma"/>
            <family val="2"/>
          </rPr>
          <t>DAFFLON Bernard:</t>
        </r>
        <r>
          <rPr>
            <sz val="9"/>
            <color indexed="81"/>
            <rFont val="Tahoma"/>
            <family val="2"/>
          </rPr>
          <t xml:space="preserve">
addition de Büchslen -22'533 avec Morat -684729</t>
        </r>
      </text>
    </comment>
  </commentList>
</comments>
</file>

<file path=xl/sharedStrings.xml><?xml version="1.0" encoding="utf-8"?>
<sst xmlns="http://schemas.openxmlformats.org/spreadsheetml/2006/main" count="1887" uniqueCount="372">
  <si>
    <t>Evaluation de la péréquation des ressources 2011-2013</t>
  </si>
  <si>
    <t>Bussy</t>
  </si>
  <si>
    <t>H</t>
  </si>
  <si>
    <t>RPP</t>
  </si>
  <si>
    <t>IFI PP</t>
  </si>
  <si>
    <t>FPP</t>
  </si>
  <si>
    <t>BPM</t>
  </si>
  <si>
    <t>IFI PM</t>
  </si>
  <si>
    <t>CPM</t>
  </si>
  <si>
    <t>ISO</t>
  </si>
  <si>
    <t>IPC</t>
  </si>
  <si>
    <t>VFI</t>
  </si>
  <si>
    <t>VHC</t>
  </si>
  <si>
    <t>Total impôts</t>
  </si>
  <si>
    <t>K RPP</t>
  </si>
  <si>
    <t>K FPP</t>
  </si>
  <si>
    <t>K BPM</t>
  </si>
  <si>
    <t>K CPM</t>
  </si>
  <si>
    <t>K ISO</t>
  </si>
  <si>
    <t>K IPC</t>
  </si>
  <si>
    <t>K VFI</t>
  </si>
  <si>
    <t>K VHC</t>
  </si>
  <si>
    <t>contrôle</t>
  </si>
  <si>
    <t>pop. légale</t>
  </si>
  <si>
    <t>revenu</t>
  </si>
  <si>
    <t>imputations forf.</t>
  </si>
  <si>
    <t>fortune</t>
  </si>
  <si>
    <t>bénéfice</t>
  </si>
  <si>
    <t>capital</t>
  </si>
  <si>
    <t>source</t>
  </si>
  <si>
    <t>prest. capital</t>
  </si>
  <si>
    <t>cont. immob.</t>
  </si>
  <si>
    <t>véhicules</t>
  </si>
  <si>
    <t>Canton / Kanton</t>
  </si>
  <si>
    <t>Contrôle</t>
  </si>
  <si>
    <t>IPF 2013</t>
  </si>
  <si>
    <t>rendement</t>
  </si>
  <si>
    <t>par habitant</t>
  </si>
  <si>
    <t>fiscal 2011</t>
  </si>
  <si>
    <t xml:space="preserve">Tableau 1   </t>
  </si>
  <si>
    <t>PF 2011 Recettes fiscales des 8 impôts de référence</t>
  </si>
  <si>
    <t>PF 2012 Recettes fiscales des 8 impôts de référence</t>
  </si>
  <si>
    <t>PF 2013 Recettes fiscales des 8 impôts de référence</t>
  </si>
  <si>
    <t>Tableau 3</t>
  </si>
  <si>
    <t>Remaufens</t>
  </si>
  <si>
    <t>Saint-Martin</t>
  </si>
  <si>
    <t>Semsales</t>
  </si>
  <si>
    <t>Le Flon</t>
  </si>
  <si>
    <t>La Verrerie</t>
  </si>
  <si>
    <t>Tableau IPF 14   Péréquation des ressources - Répartition du montant</t>
  </si>
  <si>
    <t>puissance</t>
  </si>
  <si>
    <t>communes</t>
  </si>
  <si>
    <t>montant</t>
  </si>
  <si>
    <t>contributrices</t>
  </si>
  <si>
    <t>contribution</t>
  </si>
  <si>
    <t>bénéficiaires</t>
  </si>
  <si>
    <t>bénéficiaire</t>
  </si>
  <si>
    <t>IPF &gt; 100</t>
  </si>
  <si>
    <t>IPF &lt; 100</t>
  </si>
  <si>
    <t>50% ress.</t>
  </si>
  <si>
    <t>Châbles</t>
  </si>
  <si>
    <t>Châtillon</t>
  </si>
  <si>
    <t>Cheiry</t>
  </si>
  <si>
    <t>Cheyres</t>
  </si>
  <si>
    <t>Cugy</t>
  </si>
  <si>
    <t>Domdidier</t>
  </si>
  <si>
    <t>Dompierre</t>
  </si>
  <si>
    <t>Estavayer-le-Lac</t>
  </si>
  <si>
    <t>Fétigny</t>
  </si>
  <si>
    <t>Gletterens</t>
  </si>
  <si>
    <t>Léchelles</t>
  </si>
  <si>
    <t>Lully</t>
  </si>
  <si>
    <t>Ménières</t>
  </si>
  <si>
    <t>Montagny</t>
  </si>
  <si>
    <t>Morens</t>
  </si>
  <si>
    <t>Murist</t>
  </si>
  <si>
    <t>Nuvilly</t>
  </si>
  <si>
    <t>Prévondavaux</t>
  </si>
  <si>
    <t>Rueyres-les-Prés</t>
  </si>
  <si>
    <t>Russy</t>
  </si>
  <si>
    <t>Saint-Aubin</t>
  </si>
  <si>
    <t>Sévaz</t>
  </si>
  <si>
    <t>Surpierre</t>
  </si>
  <si>
    <t>Vallon</t>
  </si>
  <si>
    <t>Villeneuve</t>
  </si>
  <si>
    <t>Vuissens</t>
  </si>
  <si>
    <t>Les Montets</t>
  </si>
  <si>
    <t>Delley-Portalban</t>
  </si>
  <si>
    <t>Vernay</t>
  </si>
  <si>
    <t>Auboranges</t>
  </si>
  <si>
    <t>Billens-Hennens</t>
  </si>
  <si>
    <t>Chapelle (Glâne)</t>
  </si>
  <si>
    <t>Le Châtelard</t>
  </si>
  <si>
    <t>Châtonnaye</t>
  </si>
  <si>
    <t>Ecublens</t>
  </si>
  <si>
    <t>Grangettes</t>
  </si>
  <si>
    <t>Massonnens</t>
  </si>
  <si>
    <t>Mézières</t>
  </si>
  <si>
    <t>Montet (Glâne)</t>
  </si>
  <si>
    <t>Romont</t>
  </si>
  <si>
    <t>Rue</t>
  </si>
  <si>
    <t>Siviriez</t>
  </si>
  <si>
    <t>Ursy</t>
  </si>
  <si>
    <t>Villaz-Saint-Pierre</t>
  </si>
  <si>
    <t>Vuisternens-devant-Romont</t>
  </si>
  <si>
    <t>Villorsonnens</t>
  </si>
  <si>
    <t>Torny</t>
  </si>
  <si>
    <t>La Folliaz</t>
  </si>
  <si>
    <t>Haut-Intyamon</t>
  </si>
  <si>
    <t>Pont-en-Ogoz</t>
  </si>
  <si>
    <t>Botterens</t>
  </si>
  <si>
    <t>Broc</t>
  </si>
  <si>
    <t>Bulle</t>
  </si>
  <si>
    <t>Charmey</t>
  </si>
  <si>
    <t>Châtel-sur-Montsalvens</t>
  </si>
  <si>
    <t>Corbières</t>
  </si>
  <si>
    <t>Crésuz</t>
  </si>
  <si>
    <t>Echarlens</t>
  </si>
  <si>
    <t>Grandvillard</t>
  </si>
  <si>
    <t>Gruyères</t>
  </si>
  <si>
    <t>Hauteville</t>
  </si>
  <si>
    <t>Jaun</t>
  </si>
  <si>
    <t>Marsens</t>
  </si>
  <si>
    <t>Morlon</t>
  </si>
  <si>
    <t>Le Pâquier</t>
  </si>
  <si>
    <t>Pont-la-Ville</t>
  </si>
  <si>
    <t>Riaz</t>
  </si>
  <si>
    <t>La Roche</t>
  </si>
  <si>
    <t>Sâles</t>
  </si>
  <si>
    <t>Sorens</t>
  </si>
  <si>
    <t>Vaulruz</t>
  </si>
  <si>
    <t>Vuadens</t>
  </si>
  <si>
    <t>Bas-Intyamon</t>
  </si>
  <si>
    <t>Arconciel</t>
  </si>
  <si>
    <t>Autafond</t>
  </si>
  <si>
    <t>Autigny</t>
  </si>
  <si>
    <t>Avry</t>
  </si>
  <si>
    <t>Belfaux</t>
  </si>
  <si>
    <t>Chénens</t>
  </si>
  <si>
    <t>Chésopelloz</t>
  </si>
  <si>
    <t>Corminboeuf</t>
  </si>
  <si>
    <t>Corpataux-Magnedens</t>
  </si>
  <si>
    <t>Corserey</t>
  </si>
  <si>
    <t>Cottens</t>
  </si>
  <si>
    <t>Ependes</t>
  </si>
  <si>
    <t>Farvagny</t>
  </si>
  <si>
    <t>Ferpicloz</t>
  </si>
  <si>
    <t>Fribourg</t>
  </si>
  <si>
    <t>Givisiez</t>
  </si>
  <si>
    <t>Granges-Paccot</t>
  </si>
  <si>
    <t>Grolley</t>
  </si>
  <si>
    <t>Marly</t>
  </si>
  <si>
    <t>Matran</t>
  </si>
  <si>
    <t>Neyruz</t>
  </si>
  <si>
    <t>Noréaz</t>
  </si>
  <si>
    <t>Pierrafortscha</t>
  </si>
  <si>
    <t>Ponthaux</t>
  </si>
  <si>
    <t>Le Mouret</t>
  </si>
  <si>
    <t>Prez-vers-Noréaz</t>
  </si>
  <si>
    <t>Rossens</t>
  </si>
  <si>
    <t>Le Glèbe</t>
  </si>
  <si>
    <t>Senèdes</t>
  </si>
  <si>
    <t>Treyvaux</t>
  </si>
  <si>
    <t>Villars-sur-Glâne</t>
  </si>
  <si>
    <t>Villarsel-sur-Marly</t>
  </si>
  <si>
    <t>Vuisternens-en-Ogoz</t>
  </si>
  <si>
    <t>Hauterive</t>
  </si>
  <si>
    <t>La Brillaz</t>
  </si>
  <si>
    <t>La Sonnaz</t>
  </si>
  <si>
    <t>Barberêche</t>
  </si>
  <si>
    <t>Courgevaux</t>
  </si>
  <si>
    <t>Courlevon</t>
  </si>
  <si>
    <t>Courtepin</t>
  </si>
  <si>
    <t>Cressier</t>
  </si>
  <si>
    <t>Fräschels</t>
  </si>
  <si>
    <t>Galmiz</t>
  </si>
  <si>
    <t>Gempenach</t>
  </si>
  <si>
    <t>Greng</t>
  </si>
  <si>
    <t>Gurmels</t>
  </si>
  <si>
    <t>Jeuss</t>
  </si>
  <si>
    <t>Kerzers</t>
  </si>
  <si>
    <t>Kleinbösingen</t>
  </si>
  <si>
    <t>Lurtigen</t>
  </si>
  <si>
    <t>Meyriez</t>
  </si>
  <si>
    <t>Misery-Courtion</t>
  </si>
  <si>
    <t>Muntelier</t>
  </si>
  <si>
    <t>Murten</t>
  </si>
  <si>
    <t>Ried bei Kerzers</t>
  </si>
  <si>
    <t>Salvenach</t>
  </si>
  <si>
    <t>Ulmiz</t>
  </si>
  <si>
    <t>Villarepos</t>
  </si>
  <si>
    <t>Bas-Vully</t>
  </si>
  <si>
    <t>Haut-Vully</t>
  </si>
  <si>
    <t>Wallenried</t>
  </si>
  <si>
    <t>Alterswil</t>
  </si>
  <si>
    <t>Brünisried</t>
  </si>
  <si>
    <t>Düdingen</t>
  </si>
  <si>
    <t>Giffers</t>
  </si>
  <si>
    <t>Bösingen</t>
  </si>
  <si>
    <t>Heitenried</t>
  </si>
  <si>
    <t>Oberschrot</t>
  </si>
  <si>
    <t>Plaffeien</t>
  </si>
  <si>
    <t>Plasselb</t>
  </si>
  <si>
    <t>Rechthalten</t>
  </si>
  <si>
    <t>St. Antoni</t>
  </si>
  <si>
    <t>St. Silvester</t>
  </si>
  <si>
    <t>St. Ursen</t>
  </si>
  <si>
    <t>Schmitten</t>
  </si>
  <si>
    <t>Tafers</t>
  </si>
  <si>
    <t>Tentlingen</t>
  </si>
  <si>
    <t>Ueberstorf</t>
  </si>
  <si>
    <t>Wünnewil-Flamatt</t>
  </si>
  <si>
    <t>Zumholz</t>
  </si>
  <si>
    <t>Attalens</t>
  </si>
  <si>
    <t>Bossonnens</t>
  </si>
  <si>
    <t>Châtel-Saint-Denis</t>
  </si>
  <si>
    <t>Granges</t>
  </si>
  <si>
    <t xml:space="preserve">PF 2011    </t>
  </si>
  <si>
    <t>Recettes fiscales des 8 impôts de référence</t>
  </si>
  <si>
    <t xml:space="preserve">PF 2012    </t>
  </si>
  <si>
    <t xml:space="preserve">PF 2013    </t>
  </si>
  <si>
    <t xml:space="preserve">IPF 2011     </t>
  </si>
  <si>
    <t>Montants versés et contributions</t>
  </si>
  <si>
    <t xml:space="preserve">IPF 2012    </t>
  </si>
  <si>
    <t>Tableau IPF 14 - Péréquation ressources - Répartition du montant 2012</t>
  </si>
  <si>
    <t>Bussy (FR)</t>
  </si>
  <si>
    <t>Châtillon (FR)</t>
  </si>
  <si>
    <t>Cugy (FR)</t>
  </si>
  <si>
    <t>Dompierre (FR)</t>
  </si>
  <si>
    <t>Lully (FR)</t>
  </si>
  <si>
    <t>Montagny (FR)</t>
  </si>
  <si>
    <t>Morens (FR)</t>
  </si>
  <si>
    <t>Saint-Aubin (FR)</t>
  </si>
  <si>
    <t>Villeneuve (FR)</t>
  </si>
  <si>
    <t>Ecublens (FR)</t>
  </si>
  <si>
    <t>Mézières (FR)</t>
  </si>
  <si>
    <t>Romont (FR)</t>
  </si>
  <si>
    <t>Cerniat (FR)</t>
  </si>
  <si>
    <t>Le Pâquier (FR)</t>
  </si>
  <si>
    <t>Cottens (FR)</t>
  </si>
  <si>
    <t>Ependes (FR)</t>
  </si>
  <si>
    <t>Neyruz (FR)</t>
  </si>
  <si>
    <t>Rossens (FR)</t>
  </si>
  <si>
    <t>Hauterive (FR)</t>
  </si>
  <si>
    <t>Cressier (FR)</t>
  </si>
  <si>
    <t>Schmitten (FR)</t>
  </si>
  <si>
    <t>Granges (Veveyse)</t>
  </si>
  <si>
    <t>Saint-Martin (FR)</t>
  </si>
  <si>
    <t>Tableau IPF 14 - Péréquation ressources - Répartition montant 2013</t>
  </si>
  <si>
    <t>34 communes</t>
  </si>
  <si>
    <t>130 communes</t>
  </si>
  <si>
    <t>total</t>
  </si>
  <si>
    <t>péréquation</t>
  </si>
  <si>
    <t>PF après péréquation</t>
  </si>
  <si>
    <t xml:space="preserve">total </t>
  </si>
  <si>
    <r>
      <t xml:space="preserve">Font </t>
    </r>
    <r>
      <rPr>
        <b/>
        <sz val="10"/>
        <color rgb="FFFF0000"/>
        <rFont val="Arial Narrow"/>
        <family val="2"/>
      </rPr>
      <t>avec Estavayer-le-Lac</t>
    </r>
  </si>
  <si>
    <r>
      <t xml:space="preserve">Vuarmarens </t>
    </r>
    <r>
      <rPr>
        <b/>
        <sz val="10"/>
        <color rgb="FFFF0000"/>
        <rFont val="Arial Narrow"/>
        <family val="2"/>
      </rPr>
      <t>avec Ursy</t>
    </r>
  </si>
  <si>
    <r>
      <t xml:space="preserve">Büchslen </t>
    </r>
    <r>
      <rPr>
        <b/>
        <sz val="10"/>
        <color rgb="FFFF0000"/>
        <rFont val="Arial Narrow"/>
        <family val="2"/>
      </rPr>
      <t>va avec Morat</t>
    </r>
  </si>
  <si>
    <r>
      <t xml:space="preserve">Cerniat  </t>
    </r>
    <r>
      <rPr>
        <b/>
        <sz val="10"/>
        <color rgb="FFFF0000"/>
        <rFont val="Arial Narrow"/>
        <family val="2"/>
      </rPr>
      <t>Val de Charmey</t>
    </r>
  </si>
  <si>
    <r>
      <t xml:space="preserve">Charmey </t>
    </r>
    <r>
      <rPr>
        <b/>
        <sz val="10"/>
        <color rgb="FFFF0000"/>
        <rFont val="Arial Narrow"/>
        <family val="2"/>
      </rPr>
      <t>Val de Charmey</t>
    </r>
  </si>
  <si>
    <t>selon la  pop. légale 2011</t>
  </si>
  <si>
    <t xml:space="preserve">Tableau 7   </t>
  </si>
  <si>
    <t>Estimation de la performance péréquative 2011</t>
  </si>
  <si>
    <t>Estimation de la performance péréquative 2012</t>
  </si>
  <si>
    <t>Estimation de la performance péréquative 2013</t>
  </si>
  <si>
    <t>péjoration</t>
  </si>
  <si>
    <t>variation en point d'IPF par rapport à 100.00 (3'602 fr.)</t>
  </si>
  <si>
    <t>Potentiel Fiscal PF</t>
  </si>
  <si>
    <t>reçoit</t>
  </si>
  <si>
    <t>PF 2011</t>
  </si>
  <si>
    <t>Val-de-Charmey</t>
  </si>
  <si>
    <t>Ces données sont tirées du calcul de la péréquation des ressources pour 2015; Service des communes</t>
  </si>
  <si>
    <t>Tableau 2</t>
  </si>
  <si>
    <t xml:space="preserve">Tableau 8   </t>
  </si>
  <si>
    <t>fiscal</t>
  </si>
  <si>
    <t>PF 2012</t>
  </si>
  <si>
    <t>selon la  pop. légale 2012</t>
  </si>
  <si>
    <t>32 communes</t>
  </si>
  <si>
    <t>33 communes</t>
  </si>
  <si>
    <t xml:space="preserve">variation en point de PF communal </t>
  </si>
  <si>
    <t>points de PF après</t>
  </si>
  <si>
    <t>IPF
dans T5 Répart2012</t>
  </si>
  <si>
    <t>IPF
dans T4 Répart2011</t>
  </si>
  <si>
    <t>commune</t>
  </si>
  <si>
    <t>rendement des 8 impôts
années 2006, 7 et 8</t>
  </si>
  <si>
    <t>IPF dans la péréquation 2011 selon Scom</t>
  </si>
  <si>
    <t>proportion des rendements</t>
  </si>
  <si>
    <t>valeur IPF proportionnelle</t>
  </si>
  <si>
    <t>Font</t>
  </si>
  <si>
    <t>indice corrigé</t>
  </si>
  <si>
    <t>Vuarmarens</t>
  </si>
  <si>
    <t>Cerniat</t>
  </si>
  <si>
    <t>Büchslen</t>
  </si>
  <si>
    <t xml:space="preserve">Corbières </t>
  </si>
  <si>
    <t>Pour 2011</t>
  </si>
  <si>
    <t>Pour 2012</t>
  </si>
  <si>
    <t>potentiel fiscal par habitant</t>
  </si>
  <si>
    <t>avant</t>
  </si>
  <si>
    <t>après</t>
  </si>
  <si>
    <t>moyenne totale</t>
  </si>
  <si>
    <t>différence</t>
  </si>
  <si>
    <t>potentiel fiscal, en francs par habitant</t>
  </si>
  <si>
    <t>350 - 399</t>
  </si>
  <si>
    <t>300 - 349</t>
  </si>
  <si>
    <t>250 - 299</t>
  </si>
  <si>
    <t>200 - 249</t>
  </si>
  <si>
    <t>150 - 199</t>
  </si>
  <si>
    <t>100 - 149</t>
  </si>
  <si>
    <t>50 - 99</t>
  </si>
  <si>
    <t>0 - 49</t>
  </si>
  <si>
    <t>400 et plus</t>
  </si>
  <si>
    <t>différence = montant péréquatif</t>
  </si>
  <si>
    <t>péréquation en points de PF</t>
  </si>
  <si>
    <t>7.50 - 9.99</t>
  </si>
  <si>
    <t>5.00 - 7.49</t>
  </si>
  <si>
    <t>4.00 - 4.99</t>
  </si>
  <si>
    <t>3.00 - 3.99</t>
  </si>
  <si>
    <t>2.00 - 2.99</t>
  </si>
  <si>
    <t>1.00 - 1.99</t>
  </si>
  <si>
    <t>0.00 - 0.99</t>
  </si>
  <si>
    <t>10.00 - 14.99</t>
  </si>
  <si>
    <t xml:space="preserve">50 - 99  </t>
  </si>
  <si>
    <t>100 - 199</t>
  </si>
  <si>
    <t>200 - 299</t>
  </si>
  <si>
    <t>300 - 399</t>
  </si>
  <si>
    <t>400 - 499</t>
  </si>
  <si>
    <t>500 - 999</t>
  </si>
  <si>
    <t>1000 et plus</t>
  </si>
  <si>
    <t>0.00 - 1.99</t>
  </si>
  <si>
    <t>2.00 - 3.99</t>
  </si>
  <si>
    <t>4.00 - 5.99</t>
  </si>
  <si>
    <t>6.00 - 7.99</t>
  </si>
  <si>
    <t>8.00 - 9.99</t>
  </si>
  <si>
    <t>15.00 - 19.99</t>
  </si>
  <si>
    <t>20.00 et plus</t>
  </si>
  <si>
    <t>rendement fiscal moyen</t>
  </si>
  <si>
    <t>idem</t>
  </si>
  <si>
    <t>2011-2012</t>
  </si>
  <si>
    <t>moyenne totale en francs</t>
  </si>
  <si>
    <t>PF effectif</t>
  </si>
  <si>
    <t>IPF péréquation 2011-2012</t>
  </si>
  <si>
    <t>Tableau 9   Estimation de la performance péréquative 2013</t>
  </si>
  <si>
    <t>Tableau 10   Explication des corrections prenant en compte les fusions de communes</t>
  </si>
  <si>
    <t>Explication des corrections prenant en compte les fusions de communes</t>
  </si>
  <si>
    <t>Tableau 11  Evaluation de la performance (2011 et 2012) en franc par habitant</t>
  </si>
  <si>
    <t>Tableau 12    Evaluation de la performance (2011 et 2012) en point de potentiel fiscal</t>
  </si>
  <si>
    <t>Evaluation de la performance 2011-2012 en terme de PF 2011-2012 en moyenne</t>
  </si>
  <si>
    <t>Tableau 13    Evaluation de la performance 2011-2012 en terme de PF 2011-2012 en moyenne</t>
  </si>
  <si>
    <t>en % de la moyenne</t>
  </si>
  <si>
    <t>nombre de communes</t>
  </si>
  <si>
    <t>forte croissance PF en 2011 - 2012</t>
  </si>
  <si>
    <t>chute du PF en 2011-2012</t>
  </si>
  <si>
    <t>quantiles
en % de la moyenne</t>
  </si>
  <si>
    <t>55 - 59</t>
  </si>
  <si>
    <t>60 - 64</t>
  </si>
  <si>
    <t>65 - 69</t>
  </si>
  <si>
    <t>70 - 74</t>
  </si>
  <si>
    <t>75 - 79</t>
  </si>
  <si>
    <t>80 - 84</t>
  </si>
  <si>
    <t>85 - 89</t>
  </si>
  <si>
    <t>90 - 94</t>
  </si>
  <si>
    <t>95 - 99</t>
  </si>
  <si>
    <t>100 - 104</t>
  </si>
  <si>
    <t>105 - 109</t>
  </si>
  <si>
    <t>110 - 114</t>
  </si>
  <si>
    <t>115 - 119</t>
  </si>
  <si>
    <t>120 - 129</t>
  </si>
  <si>
    <t>130 - 139</t>
  </si>
  <si>
    <t>140 - 149</t>
  </si>
  <si>
    <t>&gt; 400</t>
  </si>
  <si>
    <t>Evaluation de la performance (2011 et 2012) en francs par habitant</t>
  </si>
  <si>
    <t>Evaluation de la performance (2011 et 2012) en points de potentiel fiscal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</si>
</sst>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000"/>
    <numFmt numFmtId="165" formatCode="0.0000"/>
    <numFmt numFmtId="166" formatCode="0.000"/>
  </numFmts>
  <fonts count="29">
    <font>
      <sz val="11"/>
      <color theme="1"/>
      <name val="Calibri"/>
      <family val="2"/>
      <scheme val="minor"/>
    </font>
    <font>
      <b/>
      <sz val="11"/>
      <color theme="1"/>
      <name val="Calibri"/>
      <family val="2"/>
      <scheme val="minor"/>
    </font>
    <font>
      <sz val="10"/>
      <name val="Arial Narrow"/>
      <family val="2"/>
    </font>
    <font>
      <sz val="10"/>
      <name val="Helvetica-Narrow"/>
    </font>
    <font>
      <b/>
      <sz val="10"/>
      <name val="Arial Narrow"/>
      <family val="2"/>
    </font>
    <font>
      <b/>
      <i/>
      <sz val="10"/>
      <name val="Arial Narrow"/>
      <family val="2"/>
    </font>
    <font>
      <i/>
      <sz val="10"/>
      <name val="Arial Narrow"/>
      <family val="2"/>
    </font>
    <font>
      <sz val="10"/>
      <name val="Arial"/>
      <family val="2"/>
    </font>
    <font>
      <sz val="8"/>
      <name val="Arial Narrow"/>
      <family val="2"/>
    </font>
    <font>
      <b/>
      <sz val="9"/>
      <color indexed="81"/>
      <name val="Tahoma"/>
      <family val="2"/>
    </font>
    <font>
      <sz val="9"/>
      <color indexed="81"/>
      <name val="Tahoma"/>
      <family val="2"/>
    </font>
    <font>
      <b/>
      <sz val="10"/>
      <color rgb="FFFF0000"/>
      <name val="Arial Narrow"/>
      <family val="2"/>
    </font>
    <font>
      <sz val="9"/>
      <color rgb="FFC00000"/>
      <name val="Calibri"/>
      <family val="2"/>
      <scheme val="minor"/>
    </font>
    <font>
      <b/>
      <i/>
      <sz val="11"/>
      <color theme="1"/>
      <name val="Calibri"/>
      <family val="2"/>
      <scheme val="minor"/>
    </font>
    <font>
      <i/>
      <sz val="11"/>
      <color rgb="FF0070C0"/>
      <name val="Calibri"/>
      <family val="2"/>
      <scheme val="minor"/>
    </font>
    <font>
      <i/>
      <sz val="9"/>
      <color rgb="FFC00000"/>
      <name val="Calibri"/>
      <family val="2"/>
      <scheme val="minor"/>
    </font>
    <font>
      <i/>
      <sz val="9"/>
      <color rgb="FF0070C0"/>
      <name val="Calibri"/>
      <family val="2"/>
      <scheme val="minor"/>
    </font>
    <font>
      <i/>
      <sz val="10"/>
      <color rgb="FF0070C0"/>
      <name val="Calibri"/>
      <family val="2"/>
      <scheme val="minor"/>
    </font>
    <font>
      <i/>
      <sz val="11"/>
      <color rgb="FFC00000"/>
      <name val="Calibri"/>
      <family val="2"/>
      <scheme val="minor"/>
    </font>
    <font>
      <b/>
      <i/>
      <sz val="11"/>
      <color rgb="FFC00000"/>
      <name val="Calibri"/>
      <family val="2"/>
      <scheme val="minor"/>
    </font>
    <font>
      <sz val="11"/>
      <color rgb="FFC00000"/>
      <name val="Calibri"/>
      <family val="2"/>
      <scheme val="minor"/>
    </font>
    <font>
      <b/>
      <sz val="11"/>
      <color rgb="FFC00000"/>
      <name val="Calibri"/>
      <family val="2"/>
      <scheme val="minor"/>
    </font>
    <font>
      <u/>
      <sz val="9"/>
      <color indexed="81"/>
      <name val="Tahoma"/>
      <family val="2"/>
    </font>
    <font>
      <b/>
      <u/>
      <sz val="9"/>
      <color indexed="81"/>
      <name val="Tahoma"/>
      <family val="2"/>
    </font>
    <font>
      <b/>
      <i/>
      <sz val="9"/>
      <color rgb="FFC00000"/>
      <name val="Calibri"/>
      <family val="2"/>
      <scheme val="minor"/>
    </font>
    <font>
      <i/>
      <sz val="11"/>
      <color theme="1"/>
      <name val="Calibri"/>
      <family val="2"/>
      <scheme val="minor"/>
    </font>
    <font>
      <sz val="8"/>
      <color rgb="FFC00000"/>
      <name val="Calibri"/>
      <family val="2"/>
      <scheme val="minor"/>
    </font>
    <font>
      <sz val="11"/>
      <name val="Calibri"/>
      <family val="2"/>
      <scheme val="minor"/>
    </font>
    <font>
      <sz val="8"/>
      <name val="Calibri"/>
      <family val="2"/>
      <scheme val="minor"/>
    </font>
  </fonts>
  <fills count="1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DD71"/>
        <bgColor indexed="64"/>
      </patternFill>
    </fill>
    <fill>
      <patternFill patternType="solid">
        <fgColor rgb="FFFFE285"/>
        <bgColor indexed="64"/>
      </patternFill>
    </fill>
    <fill>
      <patternFill patternType="solid">
        <fgColor rgb="FFFFE181"/>
        <bgColor indexed="64"/>
      </patternFill>
    </fill>
    <fill>
      <patternFill patternType="solid">
        <fgColor rgb="FFFFFF99"/>
        <bgColor indexed="64"/>
      </patternFill>
    </fill>
    <fill>
      <patternFill patternType="solid">
        <fgColor rgb="FFCCFFFF"/>
        <bgColor indexed="64"/>
      </patternFill>
    </fill>
    <fill>
      <patternFill patternType="solid">
        <fgColor theme="0" tint="-4.9989318521683403E-2"/>
        <bgColor indexed="64"/>
      </patternFill>
    </fill>
  </fills>
  <borders count="28">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6">
    <xf numFmtId="0" fontId="0" fillId="0" borderId="0"/>
    <xf numFmtId="0" fontId="3" fillId="0" borderId="0"/>
    <xf numFmtId="0" fontId="7" fillId="0" borderId="0"/>
    <xf numFmtId="43" fontId="3" fillId="0" borderId="0" applyFont="0" applyFill="0" applyBorder="0" applyAlignment="0" applyProtection="0"/>
    <xf numFmtId="0" fontId="7" fillId="0" borderId="0"/>
    <xf numFmtId="0" fontId="7" fillId="0" borderId="0"/>
  </cellStyleXfs>
  <cellXfs count="485">
    <xf numFmtId="0" fontId="0" fillId="0" borderId="0" xfId="0"/>
    <xf numFmtId="0" fontId="1" fillId="0" borderId="0" xfId="0" applyFont="1"/>
    <xf numFmtId="3" fontId="4" fillId="0" borderId="0" xfId="1" applyNumberFormat="1" applyFont="1" applyAlignment="1">
      <alignment horizontal="left" vertical="center"/>
    </xf>
    <xf numFmtId="0" fontId="4" fillId="0" borderId="0" xfId="1" applyNumberFormat="1" applyFont="1" applyAlignment="1">
      <alignment vertical="center"/>
    </xf>
    <xf numFmtId="0" fontId="4" fillId="0" borderId="0" xfId="1" applyNumberFormat="1" applyFont="1" applyAlignment="1">
      <alignment horizontal="right" vertical="center"/>
    </xf>
    <xf numFmtId="4" fontId="4" fillId="0" borderId="0" xfId="1" applyNumberFormat="1" applyFont="1" applyFill="1" applyAlignment="1">
      <alignment horizontal="right" vertical="center"/>
    </xf>
    <xf numFmtId="4" fontId="5" fillId="0" borderId="0" xfId="1" applyNumberFormat="1" applyFont="1" applyFill="1" applyAlignment="1">
      <alignment horizontal="right" vertical="center"/>
    </xf>
    <xf numFmtId="4" fontId="4" fillId="0" borderId="0" xfId="1" applyNumberFormat="1" applyFont="1" applyFill="1" applyAlignment="1">
      <alignment vertical="center"/>
    </xf>
    <xf numFmtId="4" fontId="5" fillId="0" borderId="0" xfId="1" applyNumberFormat="1" applyFont="1" applyFill="1" applyAlignment="1">
      <alignment vertical="center"/>
    </xf>
    <xf numFmtId="4" fontId="4" fillId="0" borderId="0" xfId="1" applyNumberFormat="1" applyFont="1" applyAlignment="1">
      <alignment vertical="center"/>
    </xf>
    <xf numFmtId="0" fontId="2" fillId="0" borderId="0" xfId="1" applyFont="1" applyAlignment="1">
      <alignment horizontal="left" vertical="center"/>
    </xf>
    <xf numFmtId="14" fontId="2" fillId="0" borderId="0" xfId="1" applyNumberFormat="1" applyFont="1" applyAlignment="1">
      <alignment horizontal="left" vertical="center"/>
    </xf>
    <xf numFmtId="3" fontId="2" fillId="0" borderId="0" xfId="1" applyNumberFormat="1" applyFont="1" applyAlignment="1">
      <alignment horizontal="right" vertical="center"/>
    </xf>
    <xf numFmtId="4" fontId="2" fillId="0" borderId="0" xfId="1" applyNumberFormat="1" applyFont="1" applyFill="1" applyAlignment="1">
      <alignment horizontal="right" vertical="center"/>
    </xf>
    <xf numFmtId="4" fontId="6" fillId="0" borderId="0" xfId="1" applyNumberFormat="1" applyFont="1" applyFill="1" applyAlignment="1">
      <alignment horizontal="right" vertical="center"/>
    </xf>
    <xf numFmtId="4" fontId="2" fillId="0" borderId="0" xfId="1" applyNumberFormat="1" applyFont="1" applyFill="1" applyAlignment="1">
      <alignment vertical="center"/>
    </xf>
    <xf numFmtId="4" fontId="6" fillId="0" borderId="0" xfId="1" applyNumberFormat="1" applyFont="1" applyFill="1" applyAlignment="1">
      <alignment vertical="center"/>
    </xf>
    <xf numFmtId="0" fontId="4" fillId="0" borderId="0" xfId="1" applyNumberFormat="1" applyFont="1" applyFill="1" applyAlignment="1">
      <alignment horizontal="right" vertical="center"/>
    </xf>
    <xf numFmtId="0" fontId="2" fillId="0" borderId="0" xfId="1" applyNumberFormat="1" applyFont="1" applyFill="1" applyAlignment="1">
      <alignment horizontal="right" vertical="center"/>
    </xf>
    <xf numFmtId="164" fontId="2" fillId="0" borderId="0" xfId="1" applyNumberFormat="1" applyFont="1" applyFill="1" applyAlignment="1">
      <alignment horizontal="right" vertical="center"/>
    </xf>
    <xf numFmtId="14" fontId="2" fillId="0" borderId="0" xfId="1" applyNumberFormat="1" applyFont="1" applyFill="1" applyAlignment="1">
      <alignment horizontal="right" vertical="center"/>
    </xf>
    <xf numFmtId="2" fontId="2" fillId="0" borderId="0" xfId="1" applyNumberFormat="1" applyFont="1" applyFill="1" applyAlignment="1">
      <alignment horizontal="right" vertical="center"/>
    </xf>
    <xf numFmtId="3" fontId="2" fillId="0" borderId="0" xfId="1" applyNumberFormat="1" applyFont="1" applyFill="1" applyAlignment="1">
      <alignment horizontal="right" vertical="center"/>
    </xf>
    <xf numFmtId="0" fontId="6" fillId="0" borderId="0" xfId="1" applyNumberFormat="1" applyFont="1" applyFill="1" applyAlignment="1">
      <alignment horizontal="right" vertical="center"/>
    </xf>
    <xf numFmtId="0" fontId="4" fillId="0" borderId="0" xfId="1" applyFont="1" applyAlignment="1">
      <alignment horizontal="left" vertical="center"/>
    </xf>
    <xf numFmtId="3" fontId="4" fillId="0" borderId="0" xfId="1" applyNumberFormat="1" applyFont="1" applyAlignment="1">
      <alignment vertical="center"/>
    </xf>
    <xf numFmtId="3" fontId="4" fillId="0" borderId="0" xfId="1" applyNumberFormat="1" applyFont="1" applyBorder="1" applyAlignment="1">
      <alignment vertical="center"/>
    </xf>
    <xf numFmtId="165" fontId="4" fillId="0" borderId="0" xfId="1" applyNumberFormat="1" applyFont="1" applyAlignment="1">
      <alignment vertical="center"/>
    </xf>
    <xf numFmtId="3" fontId="5" fillId="0" borderId="0" xfId="1" applyNumberFormat="1" applyFont="1" applyBorder="1" applyAlignment="1">
      <alignment vertical="center"/>
    </xf>
    <xf numFmtId="0" fontId="4" fillId="0" borderId="0" xfId="1" applyFont="1" applyAlignment="1">
      <alignment horizontal="right" vertical="center"/>
    </xf>
    <xf numFmtId="0" fontId="2" fillId="0" borderId="0" xfId="1" applyFont="1" applyAlignment="1">
      <alignment vertical="center"/>
    </xf>
    <xf numFmtId="3" fontId="2" fillId="0" borderId="0" xfId="2" applyNumberFormat="1" applyFont="1" applyFill="1" applyBorder="1" applyAlignment="1">
      <alignment vertical="center"/>
    </xf>
    <xf numFmtId="43" fontId="2" fillId="0" borderId="0" xfId="3" applyFont="1" applyFill="1" applyBorder="1" applyAlignment="1">
      <alignment vertical="center"/>
    </xf>
    <xf numFmtId="4" fontId="6" fillId="0" borderId="0" xfId="3" applyNumberFormat="1" applyFont="1" applyFill="1" applyBorder="1" applyAlignment="1">
      <alignment vertical="center"/>
    </xf>
    <xf numFmtId="4" fontId="2" fillId="0" borderId="0" xfId="3" applyNumberFormat="1" applyFont="1" applyFill="1" applyBorder="1" applyAlignment="1">
      <alignment horizontal="right" vertical="center"/>
    </xf>
    <xf numFmtId="4" fontId="2" fillId="0" borderId="0" xfId="2" applyNumberFormat="1" applyFont="1" applyFill="1" applyBorder="1" applyAlignment="1">
      <alignment vertical="center"/>
    </xf>
    <xf numFmtId="4" fontId="2" fillId="0" borderId="0" xfId="1" applyNumberFormat="1" applyFont="1" applyFill="1" applyBorder="1" applyAlignment="1">
      <alignment horizontal="right" vertical="center"/>
    </xf>
    <xf numFmtId="0" fontId="2" fillId="0" borderId="0" xfId="1" applyNumberFormat="1" applyFont="1" applyAlignment="1">
      <alignment vertical="center"/>
    </xf>
    <xf numFmtId="4" fontId="2" fillId="0" borderId="0" xfId="2" applyNumberFormat="1" applyFont="1" applyFill="1" applyBorder="1" applyAlignment="1">
      <alignment horizontal="right" vertical="center"/>
    </xf>
    <xf numFmtId="0" fontId="4" fillId="0" borderId="0" xfId="1" applyNumberFormat="1" applyFont="1" applyAlignment="1">
      <alignment horizontal="left" vertical="center"/>
    </xf>
    <xf numFmtId="3" fontId="4" fillId="0" borderId="0" xfId="1" applyNumberFormat="1" applyFont="1" applyAlignment="1">
      <alignment horizontal="right" vertical="center"/>
    </xf>
    <xf numFmtId="4" fontId="6" fillId="0" borderId="0" xfId="2" applyNumberFormat="1" applyFont="1" applyFill="1" applyBorder="1" applyAlignment="1">
      <alignment vertical="center"/>
    </xf>
    <xf numFmtId="0" fontId="4" fillId="0" borderId="0" xfId="1" applyFont="1" applyAlignment="1">
      <alignment vertical="center"/>
    </xf>
    <xf numFmtId="4" fontId="4" fillId="0" borderId="0" xfId="2" applyNumberFormat="1" applyFont="1" applyFill="1" applyBorder="1" applyAlignment="1">
      <alignment vertical="center"/>
    </xf>
    <xf numFmtId="4" fontId="5" fillId="0" borderId="0" xfId="2" applyNumberFormat="1" applyFont="1" applyFill="1" applyBorder="1" applyAlignment="1">
      <alignment vertical="center"/>
    </xf>
    <xf numFmtId="4" fontId="2" fillId="0" borderId="0" xfId="1" applyNumberFormat="1" applyFont="1" applyAlignment="1">
      <alignment vertical="center"/>
    </xf>
    <xf numFmtId="3" fontId="4" fillId="0" borderId="0" xfId="1" applyNumberFormat="1" applyFont="1" applyFill="1" applyAlignment="1">
      <alignment horizontal="right" vertical="center"/>
    </xf>
    <xf numFmtId="2" fontId="2" fillId="0" borderId="0" xfId="1" applyNumberFormat="1" applyFont="1" applyAlignment="1">
      <alignment vertical="center"/>
    </xf>
    <xf numFmtId="0" fontId="2" fillId="0" borderId="0" xfId="1" applyNumberFormat="1" applyFont="1" applyAlignment="1">
      <alignment horizontal="left" vertical="center"/>
    </xf>
    <xf numFmtId="0" fontId="2" fillId="0" borderId="0" xfId="1" applyNumberFormat="1" applyFont="1" applyAlignment="1">
      <alignment horizontal="right" vertical="center"/>
    </xf>
    <xf numFmtId="0" fontId="0" fillId="0" borderId="0" xfId="0" applyAlignment="1">
      <alignment horizontal="left" indent="1"/>
    </xf>
    <xf numFmtId="0" fontId="0" fillId="0" borderId="0" xfId="0" applyAlignment="1">
      <alignment horizontal="center"/>
    </xf>
    <xf numFmtId="0" fontId="2" fillId="0" borderId="0" xfId="0" applyFont="1" applyBorder="1" applyAlignment="1">
      <alignment horizontal="center" vertical="center"/>
    </xf>
    <xf numFmtId="3" fontId="4" fillId="0" borderId="0" xfId="1" applyNumberFormat="1" applyFont="1" applyBorder="1" applyAlignment="1">
      <alignment horizontal="left" vertical="center"/>
    </xf>
    <xf numFmtId="0" fontId="4" fillId="0" borderId="0" xfId="1" applyNumberFormat="1" applyFont="1" applyBorder="1" applyAlignment="1">
      <alignment vertical="center"/>
    </xf>
    <xf numFmtId="4" fontId="4" fillId="0" borderId="0" xfId="1" applyNumberFormat="1" applyFont="1" applyBorder="1" applyAlignment="1">
      <alignment vertical="center"/>
    </xf>
    <xf numFmtId="2" fontId="2" fillId="0" borderId="0" xfId="1" applyNumberFormat="1" applyFont="1" applyBorder="1" applyAlignment="1">
      <alignment horizontal="right" vertical="center"/>
    </xf>
    <xf numFmtId="4" fontId="2" fillId="0" borderId="0" xfId="1" applyNumberFormat="1" applyFont="1" applyBorder="1" applyAlignment="1">
      <alignment horizontal="right" vertical="center"/>
    </xf>
    <xf numFmtId="4" fontId="2" fillId="0" borderId="0" xfId="1" applyNumberFormat="1" applyFont="1" applyBorder="1" applyAlignment="1">
      <alignment vertical="center"/>
    </xf>
    <xf numFmtId="3" fontId="2" fillId="0" borderId="0" xfId="1" applyNumberFormat="1" applyFont="1" applyBorder="1" applyAlignment="1">
      <alignment vertical="center"/>
    </xf>
    <xf numFmtId="2" fontId="2" fillId="0" borderId="0" xfId="1" applyNumberFormat="1" applyFont="1" applyBorder="1" applyAlignment="1">
      <alignment vertical="center"/>
    </xf>
    <xf numFmtId="0" fontId="5" fillId="0" borderId="0" xfId="1" applyFont="1" applyFill="1" applyAlignment="1">
      <alignment horizontal="left" vertical="center"/>
    </xf>
    <xf numFmtId="0" fontId="4" fillId="0" borderId="0" xfId="1" applyNumberFormat="1" applyFont="1" applyFill="1" applyAlignment="1">
      <alignment vertical="center"/>
    </xf>
    <xf numFmtId="3" fontId="4" fillId="0" borderId="0" xfId="1" applyNumberFormat="1" applyFont="1" applyFill="1" applyBorder="1" applyAlignment="1">
      <alignment vertical="center"/>
    </xf>
    <xf numFmtId="4" fontId="4" fillId="0" borderId="0" xfId="1" applyNumberFormat="1" applyFont="1" applyFill="1" applyBorder="1" applyAlignment="1">
      <alignment vertical="center"/>
    </xf>
    <xf numFmtId="2" fontId="2" fillId="0" borderId="1" xfId="5" applyNumberFormat="1" applyFont="1" applyFill="1" applyBorder="1" applyAlignment="1">
      <alignment horizontal="right" vertical="center"/>
    </xf>
    <xf numFmtId="0" fontId="2" fillId="0" borderId="2" xfId="5" applyFont="1" applyFill="1" applyBorder="1" applyAlignment="1">
      <alignment horizontal="left" vertical="center"/>
    </xf>
    <xf numFmtId="4" fontId="2" fillId="0" borderId="3" xfId="5" applyNumberFormat="1" applyFont="1" applyFill="1" applyBorder="1" applyAlignment="1">
      <alignment horizontal="right" vertical="center"/>
    </xf>
    <xf numFmtId="4" fontId="2" fillId="0" borderId="3" xfId="1" applyNumberFormat="1" applyFont="1" applyFill="1" applyBorder="1" applyAlignment="1">
      <alignment vertical="center"/>
    </xf>
    <xf numFmtId="3" fontId="2" fillId="0" borderId="1" xfId="1" applyNumberFormat="1" applyFont="1" applyFill="1" applyBorder="1" applyAlignment="1">
      <alignment vertical="center"/>
    </xf>
    <xf numFmtId="2" fontId="2" fillId="0" borderId="0" xfId="1" applyNumberFormat="1" applyFont="1" applyFill="1" applyBorder="1" applyAlignment="1">
      <alignment vertical="center"/>
    </xf>
    <xf numFmtId="0" fontId="4" fillId="0" borderId="0" xfId="1" applyNumberFormat="1" applyFont="1" applyFill="1" applyBorder="1" applyAlignment="1">
      <alignment vertical="center"/>
    </xf>
    <xf numFmtId="0" fontId="4" fillId="0" borderId="0" xfId="1" applyNumberFormat="1" applyFont="1" applyBorder="1" applyAlignment="1">
      <alignment horizontal="right" vertical="center"/>
    </xf>
    <xf numFmtId="0" fontId="4" fillId="0" borderId="0" xfId="1" applyNumberFormat="1" applyFont="1" applyBorder="1" applyAlignment="1">
      <alignment horizontal="left" vertical="center"/>
    </xf>
    <xf numFmtId="3" fontId="2" fillId="0" borderId="0" xfId="1" applyNumberFormat="1" applyFont="1" applyBorder="1" applyAlignment="1">
      <alignment horizontal="right" vertical="center"/>
    </xf>
    <xf numFmtId="2" fontId="2" fillId="0" borderId="4" xfId="1" applyNumberFormat="1" applyFont="1" applyBorder="1" applyAlignment="1">
      <alignment horizontal="right" vertical="center"/>
    </xf>
    <xf numFmtId="4" fontId="2" fillId="2" borderId="0" xfId="5" applyNumberFormat="1" applyFont="1" applyFill="1" applyBorder="1" applyAlignment="1">
      <alignment horizontal="right" vertical="center"/>
    </xf>
    <xf numFmtId="4" fontId="2" fillId="2" borderId="5" xfId="5" applyNumberFormat="1" applyFont="1" applyFill="1" applyBorder="1" applyAlignment="1">
      <alignment horizontal="right" vertical="center"/>
    </xf>
    <xf numFmtId="2" fontId="2" fillId="3" borderId="0" xfId="1" applyNumberFormat="1" applyFont="1" applyFill="1" applyBorder="1" applyAlignment="1">
      <alignment horizontal="right" vertical="center"/>
    </xf>
    <xf numFmtId="4" fontId="2" fillId="3" borderId="5" xfId="1" applyNumberFormat="1" applyFont="1" applyFill="1" applyBorder="1" applyAlignment="1">
      <alignment horizontal="right" vertical="center"/>
    </xf>
    <xf numFmtId="3" fontId="2" fillId="0" borderId="4" xfId="1" applyNumberFormat="1" applyFont="1" applyBorder="1" applyAlignment="1">
      <alignment horizontal="right" vertical="center"/>
    </xf>
    <xf numFmtId="4" fontId="2" fillId="0" borderId="5" xfId="1" applyNumberFormat="1" applyFont="1" applyBorder="1" applyAlignment="1">
      <alignment horizontal="right" vertical="center"/>
    </xf>
    <xf numFmtId="0" fontId="2" fillId="0" borderId="0" xfId="1" applyNumberFormat="1" applyFont="1" applyBorder="1" applyAlignment="1">
      <alignment horizontal="right" vertical="center"/>
    </xf>
    <xf numFmtId="1" fontId="2" fillId="0" borderId="0" xfId="1" applyNumberFormat="1" applyFont="1" applyBorder="1" applyAlignment="1">
      <alignment horizontal="right" vertical="center"/>
    </xf>
    <xf numFmtId="4" fontId="2" fillId="0" borderId="4" xfId="5" applyNumberFormat="1" applyFont="1" applyFill="1" applyBorder="1" applyAlignment="1">
      <alignment horizontal="right" vertical="center"/>
    </xf>
    <xf numFmtId="4" fontId="2" fillId="3" borderId="0" xfId="5" applyNumberFormat="1" applyFont="1" applyFill="1" applyBorder="1" applyAlignment="1">
      <alignment horizontal="right" vertical="center"/>
    </xf>
    <xf numFmtId="4" fontId="2" fillId="3" borderId="5" xfId="5" applyNumberFormat="1" applyFont="1" applyFill="1" applyBorder="1" applyAlignment="1">
      <alignment horizontal="right" vertical="center"/>
    </xf>
    <xf numFmtId="1" fontId="6" fillId="0" borderId="0" xfId="1" applyNumberFormat="1" applyFont="1" applyBorder="1" applyAlignment="1">
      <alignment horizontal="right" vertical="center"/>
    </xf>
    <xf numFmtId="0" fontId="2" fillId="0" borderId="4" xfId="5" applyNumberFormat="1" applyFont="1" applyFill="1" applyBorder="1" applyAlignment="1">
      <alignment horizontal="right" vertical="center"/>
    </xf>
    <xf numFmtId="0" fontId="2" fillId="2" borderId="0" xfId="5" applyNumberFormat="1" applyFont="1" applyFill="1" applyBorder="1" applyAlignment="1">
      <alignment horizontal="right" vertical="center"/>
    </xf>
    <xf numFmtId="0" fontId="2" fillId="3" borderId="0" xfId="5" applyNumberFormat="1" applyFont="1" applyFill="1" applyBorder="1" applyAlignment="1">
      <alignment horizontal="right" vertical="center"/>
    </xf>
    <xf numFmtId="0" fontId="4" fillId="0" borderId="0" xfId="1" applyFont="1" applyBorder="1" applyAlignment="1">
      <alignment horizontal="left" vertical="center"/>
    </xf>
    <xf numFmtId="0" fontId="4" fillId="0" borderId="4" xfId="5" applyFont="1" applyFill="1" applyBorder="1" applyAlignment="1">
      <alignment horizontal="right" vertical="center"/>
    </xf>
    <xf numFmtId="3" fontId="4" fillId="2" borderId="0" xfId="5" applyNumberFormat="1" applyFont="1" applyFill="1" applyBorder="1" applyAlignment="1">
      <alignment horizontal="right" vertical="center"/>
    </xf>
    <xf numFmtId="4" fontId="4" fillId="2" borderId="5" xfId="5" applyNumberFormat="1" applyFont="1" applyFill="1" applyBorder="1" applyAlignment="1">
      <alignment horizontal="right" vertical="center"/>
    </xf>
    <xf numFmtId="3" fontId="4" fillId="3" borderId="0" xfId="5" applyNumberFormat="1" applyFont="1" applyFill="1" applyBorder="1" applyAlignment="1">
      <alignment horizontal="right" vertical="center"/>
    </xf>
    <xf numFmtId="4" fontId="4" fillId="3" borderId="5" xfId="1" applyNumberFormat="1" applyFont="1" applyFill="1" applyBorder="1" applyAlignment="1">
      <alignment vertical="center"/>
    </xf>
    <xf numFmtId="3" fontId="4" fillId="0" borderId="4" xfId="1" applyNumberFormat="1" applyFont="1" applyBorder="1" applyAlignment="1">
      <alignment vertical="center"/>
    </xf>
    <xf numFmtId="4" fontId="4" fillId="0" borderId="5" xfId="1" applyNumberFormat="1" applyFont="1" applyBorder="1" applyAlignment="1">
      <alignment vertical="center"/>
    </xf>
    <xf numFmtId="2" fontId="4" fillId="0" borderId="0" xfId="1" applyNumberFormat="1" applyFont="1" applyBorder="1" applyAlignment="1">
      <alignment vertical="center"/>
    </xf>
    <xf numFmtId="0" fontId="5" fillId="0" borderId="0" xfId="1" applyFont="1" applyBorder="1" applyAlignment="1">
      <alignment horizontal="left" vertical="center"/>
    </xf>
    <xf numFmtId="4" fontId="5" fillId="0" borderId="0" xfId="1" applyNumberFormat="1" applyFont="1" applyBorder="1" applyAlignment="1">
      <alignment vertical="center"/>
    </xf>
    <xf numFmtId="0" fontId="5" fillId="0" borderId="4" xfId="5" applyFont="1" applyBorder="1" applyAlignment="1">
      <alignment horizontal="right" vertical="center"/>
    </xf>
    <xf numFmtId="3" fontId="5" fillId="2" borderId="0" xfId="5" applyNumberFormat="1" applyFont="1" applyFill="1" applyBorder="1" applyAlignment="1">
      <alignment horizontal="right" vertical="center"/>
    </xf>
    <xf numFmtId="4" fontId="6" fillId="2" borderId="5" xfId="5" applyNumberFormat="1" applyFont="1" applyFill="1" applyBorder="1" applyAlignment="1">
      <alignment horizontal="right" vertical="center"/>
    </xf>
    <xf numFmtId="3" fontId="5" fillId="3" borderId="0" xfId="5" applyNumberFormat="1" applyFont="1" applyFill="1" applyBorder="1" applyAlignment="1">
      <alignment horizontal="right" vertical="center"/>
    </xf>
    <xf numFmtId="4" fontId="6" fillId="3" borderId="5" xfId="1" applyNumberFormat="1" applyFont="1" applyFill="1" applyBorder="1" applyAlignment="1">
      <alignment vertical="center"/>
    </xf>
    <xf numFmtId="3" fontId="6" fillId="0" borderId="4" xfId="1" applyNumberFormat="1" applyFont="1" applyBorder="1" applyAlignment="1">
      <alignment vertical="center"/>
    </xf>
    <xf numFmtId="4" fontId="6" fillId="0" borderId="5" xfId="1" applyNumberFormat="1" applyFont="1" applyBorder="1" applyAlignment="1">
      <alignment vertical="center"/>
    </xf>
    <xf numFmtId="2" fontId="6" fillId="0" borderId="0" xfId="1" applyNumberFormat="1" applyFont="1" applyBorder="1" applyAlignment="1">
      <alignment vertical="center"/>
    </xf>
    <xf numFmtId="0" fontId="5" fillId="0" borderId="0" xfId="1" applyNumberFormat="1" applyFont="1" applyBorder="1" applyAlignment="1">
      <alignment vertical="center"/>
    </xf>
    <xf numFmtId="0" fontId="2" fillId="0" borderId="0" xfId="1" applyFont="1" applyBorder="1" applyAlignment="1">
      <alignment horizontal="left" vertical="center"/>
    </xf>
    <xf numFmtId="0" fontId="2" fillId="0" borderId="0" xfId="1" applyFont="1" applyBorder="1" applyAlignment="1">
      <alignment vertical="center"/>
    </xf>
    <xf numFmtId="3" fontId="2" fillId="0" borderId="4" xfId="5" applyNumberFormat="1" applyFont="1" applyBorder="1" applyAlignment="1">
      <alignment horizontal="right" vertical="center"/>
    </xf>
    <xf numFmtId="3" fontId="2" fillId="2" borderId="0" xfId="5" applyNumberFormat="1" applyFont="1" applyFill="1" applyBorder="1" applyAlignment="1">
      <alignment horizontal="right" vertical="center"/>
    </xf>
    <xf numFmtId="3" fontId="2" fillId="3" borderId="0" xfId="5" applyNumberFormat="1" applyFont="1" applyFill="1" applyBorder="1" applyAlignment="1">
      <alignment horizontal="right" vertical="center"/>
    </xf>
    <xf numFmtId="4" fontId="2" fillId="3" borderId="5" xfId="1" applyNumberFormat="1" applyFont="1" applyFill="1" applyBorder="1" applyAlignment="1">
      <alignment vertical="center"/>
    </xf>
    <xf numFmtId="3" fontId="2" fillId="0" borderId="4" xfId="1" applyNumberFormat="1" applyFont="1" applyBorder="1" applyAlignment="1">
      <alignment vertical="center"/>
    </xf>
    <xf numFmtId="4" fontId="2" fillId="0" borderId="5" xfId="1" applyNumberFormat="1" applyFont="1" applyBorder="1" applyAlignment="1">
      <alignment vertical="center"/>
    </xf>
    <xf numFmtId="0" fontId="2" fillId="0" borderId="0" xfId="1" applyNumberFormat="1" applyFont="1" applyBorder="1" applyAlignment="1">
      <alignment vertical="center"/>
    </xf>
    <xf numFmtId="0" fontId="2" fillId="0" borderId="0" xfId="1" applyNumberFormat="1" applyFont="1" applyBorder="1" applyAlignment="1">
      <alignment horizontal="left" vertical="center"/>
    </xf>
    <xf numFmtId="3" fontId="2" fillId="0" borderId="4" xfId="5" applyNumberFormat="1" applyFont="1" applyFill="1" applyBorder="1" applyAlignment="1">
      <alignment horizontal="right" vertical="center"/>
    </xf>
    <xf numFmtId="0" fontId="4" fillId="0" borderId="0" xfId="1" applyFont="1" applyBorder="1" applyAlignment="1">
      <alignment vertical="center"/>
    </xf>
    <xf numFmtId="3" fontId="4" fillId="0" borderId="0" xfId="2" applyNumberFormat="1" applyFont="1" applyFill="1" applyBorder="1" applyAlignment="1">
      <alignment vertical="center"/>
    </xf>
    <xf numFmtId="3" fontId="4" fillId="0" borderId="4" xfId="5" applyNumberFormat="1" applyFont="1" applyFill="1" applyBorder="1" applyAlignment="1">
      <alignment horizontal="right" vertical="center"/>
    </xf>
    <xf numFmtId="165" fontId="2" fillId="0" borderId="6" xfId="5" applyNumberFormat="1" applyFont="1" applyFill="1" applyBorder="1" applyAlignment="1">
      <alignment horizontal="right" vertical="center"/>
    </xf>
    <xf numFmtId="3" fontId="2" fillId="2" borderId="7" xfId="5" applyNumberFormat="1" applyFont="1" applyFill="1" applyBorder="1" applyAlignment="1">
      <alignment horizontal="right" vertical="center"/>
    </xf>
    <xf numFmtId="4" fontId="2" fillId="2" borderId="8" xfId="5" applyNumberFormat="1" applyFont="1" applyFill="1" applyBorder="1" applyAlignment="1">
      <alignment horizontal="right" vertical="center"/>
    </xf>
    <xf numFmtId="3" fontId="2" fillId="3" borderId="7" xfId="5" applyNumberFormat="1" applyFont="1" applyFill="1" applyBorder="1" applyAlignment="1">
      <alignment horizontal="right" vertical="center"/>
    </xf>
    <xf numFmtId="4" fontId="2" fillId="3" borderId="8" xfId="1" applyNumberFormat="1" applyFont="1" applyFill="1" applyBorder="1" applyAlignment="1">
      <alignment vertical="center"/>
    </xf>
    <xf numFmtId="3" fontId="2" fillId="0" borderId="6" xfId="1" applyNumberFormat="1" applyFont="1" applyBorder="1" applyAlignment="1">
      <alignment vertical="center"/>
    </xf>
    <xf numFmtId="4" fontId="2" fillId="0" borderId="8" xfId="1" applyNumberFormat="1" applyFont="1" applyBorder="1" applyAlignment="1">
      <alignment vertical="center"/>
    </xf>
    <xf numFmtId="0" fontId="2" fillId="0" borderId="0" xfId="5" applyFont="1" applyFill="1" applyBorder="1" applyAlignment="1">
      <alignment horizontal="right" vertical="center"/>
    </xf>
    <xf numFmtId="4" fontId="2" fillId="0" borderId="0" xfId="5" applyNumberFormat="1" applyFont="1" applyFill="1" applyBorder="1" applyAlignment="1">
      <alignment horizontal="right" vertical="center"/>
    </xf>
    <xf numFmtId="3" fontId="2" fillId="0" borderId="0" xfId="5" applyNumberFormat="1" applyFont="1" applyFill="1" applyBorder="1" applyAlignment="1">
      <alignment horizontal="right" vertical="center"/>
    </xf>
    <xf numFmtId="0" fontId="2" fillId="0" borderId="0" xfId="5" applyFont="1" applyBorder="1" applyAlignment="1">
      <alignment horizontal="right" vertical="center"/>
    </xf>
    <xf numFmtId="4" fontId="2" fillId="0" borderId="0" xfId="5" applyNumberFormat="1" applyFont="1" applyBorder="1" applyAlignment="1">
      <alignment horizontal="right" vertical="center"/>
    </xf>
    <xf numFmtId="4" fontId="4" fillId="0" borderId="0" xfId="1" applyNumberFormat="1" applyFont="1" applyBorder="1" applyAlignment="1">
      <alignment horizontal="right" vertical="center"/>
    </xf>
    <xf numFmtId="4" fontId="8" fillId="0" borderId="0" xfId="1" applyNumberFormat="1" applyFont="1" applyBorder="1" applyAlignment="1">
      <alignment vertical="center"/>
    </xf>
    <xf numFmtId="4" fontId="4" fillId="0" borderId="0" xfId="1" applyNumberFormat="1" applyFont="1" applyFill="1" applyBorder="1" applyAlignment="1">
      <alignment horizontal="right" vertical="center"/>
    </xf>
    <xf numFmtId="4" fontId="5" fillId="0" borderId="0" xfId="1" applyNumberFormat="1" applyFont="1" applyBorder="1" applyAlignment="1">
      <alignment horizontal="right" vertical="center"/>
    </xf>
    <xf numFmtId="4" fontId="4" fillId="0" borderId="0" xfId="2" applyNumberFormat="1" applyFont="1" applyFill="1" applyBorder="1" applyAlignment="1">
      <alignment horizontal="right" vertical="center"/>
    </xf>
    <xf numFmtId="3" fontId="8" fillId="0" borderId="0" xfId="1" applyNumberFormat="1" applyFont="1" applyBorder="1" applyAlignment="1">
      <alignment vertical="center"/>
    </xf>
    <xf numFmtId="3" fontId="8" fillId="4" borderId="0" xfId="1" applyNumberFormat="1" applyFont="1" applyFill="1" applyBorder="1" applyAlignment="1">
      <alignment vertical="center"/>
    </xf>
    <xf numFmtId="4" fontId="2" fillId="5" borderId="0" xfId="5" applyNumberFormat="1" applyFont="1" applyFill="1" applyBorder="1" applyAlignment="1">
      <alignment horizontal="right" vertical="center"/>
    </xf>
    <xf numFmtId="4" fontId="2" fillId="5" borderId="5" xfId="5" applyNumberFormat="1" applyFont="1" applyFill="1" applyBorder="1" applyAlignment="1">
      <alignment horizontal="right" vertical="center"/>
    </xf>
    <xf numFmtId="2" fontId="2" fillId="6" borderId="0" xfId="1" applyNumberFormat="1" applyFont="1" applyFill="1" applyBorder="1" applyAlignment="1">
      <alignment horizontal="right" vertical="center"/>
    </xf>
    <xf numFmtId="4" fontId="2" fillId="6" borderId="5" xfId="1" applyNumberFormat="1" applyFont="1" applyFill="1" applyBorder="1" applyAlignment="1">
      <alignment horizontal="right" vertical="center"/>
    </xf>
    <xf numFmtId="4" fontId="2" fillId="6" borderId="0" xfId="5" applyNumberFormat="1" applyFont="1" applyFill="1" applyBorder="1" applyAlignment="1">
      <alignment horizontal="right" vertical="center"/>
    </xf>
    <xf numFmtId="4" fontId="2" fillId="6" borderId="5" xfId="5" applyNumberFormat="1" applyFont="1" applyFill="1" applyBorder="1" applyAlignment="1">
      <alignment horizontal="right" vertical="center"/>
    </xf>
    <xf numFmtId="0" fontId="2" fillId="5" borderId="0" xfId="5" applyNumberFormat="1" applyFont="1" applyFill="1" applyBorder="1" applyAlignment="1">
      <alignment horizontal="right" vertical="center"/>
    </xf>
    <xf numFmtId="0" fontId="2" fillId="6" borderId="0" xfId="5" applyNumberFormat="1" applyFont="1" applyFill="1" applyBorder="1" applyAlignment="1">
      <alignment horizontal="right" vertical="center"/>
    </xf>
    <xf numFmtId="3" fontId="4" fillId="5" borderId="0" xfId="5" applyNumberFormat="1" applyFont="1" applyFill="1" applyBorder="1" applyAlignment="1">
      <alignment horizontal="right" vertical="center"/>
    </xf>
    <xf numFmtId="4" fontId="4" fillId="5" borderId="5" xfId="5" applyNumberFormat="1" applyFont="1" applyFill="1" applyBorder="1" applyAlignment="1">
      <alignment horizontal="right" vertical="center"/>
    </xf>
    <xf numFmtId="3" fontId="4" fillId="6" borderId="0" xfId="5" applyNumberFormat="1" applyFont="1" applyFill="1" applyBorder="1" applyAlignment="1">
      <alignment horizontal="right" vertical="center"/>
    </xf>
    <xf numFmtId="4" fontId="4" fillId="6" borderId="5" xfId="1" applyNumberFormat="1" applyFont="1" applyFill="1" applyBorder="1" applyAlignment="1">
      <alignment vertical="center"/>
    </xf>
    <xf numFmtId="3" fontId="5" fillId="5" borderId="0" xfId="5" applyNumberFormat="1" applyFont="1" applyFill="1" applyBorder="1" applyAlignment="1">
      <alignment horizontal="right" vertical="center"/>
    </xf>
    <xf numFmtId="4" fontId="6" fillId="5" borderId="5" xfId="5" applyNumberFormat="1" applyFont="1" applyFill="1" applyBorder="1" applyAlignment="1">
      <alignment horizontal="right" vertical="center"/>
    </xf>
    <xf numFmtId="3" fontId="5" fillId="6" borderId="0" xfId="5" applyNumberFormat="1" applyFont="1" applyFill="1" applyBorder="1" applyAlignment="1">
      <alignment horizontal="right" vertical="center"/>
    </xf>
    <xf numFmtId="4" fontId="6" fillId="6" borderId="5" xfId="1" applyNumberFormat="1" applyFont="1" applyFill="1" applyBorder="1" applyAlignment="1">
      <alignment vertical="center"/>
    </xf>
    <xf numFmtId="3" fontId="2" fillId="5" borderId="0" xfId="5" applyNumberFormat="1" applyFont="1" applyFill="1" applyBorder="1" applyAlignment="1">
      <alignment horizontal="right" vertical="center"/>
    </xf>
    <xf numFmtId="3" fontId="2" fillId="6" borderId="0" xfId="5" applyNumberFormat="1" applyFont="1" applyFill="1" applyBorder="1" applyAlignment="1">
      <alignment horizontal="right" vertical="center"/>
    </xf>
    <xf numFmtId="4" fontId="2" fillId="6" borderId="5" xfId="1" applyNumberFormat="1" applyFont="1" applyFill="1" applyBorder="1" applyAlignment="1">
      <alignment vertical="center"/>
    </xf>
    <xf numFmtId="3" fontId="2" fillId="5" borderId="7" xfId="5" applyNumberFormat="1" applyFont="1" applyFill="1" applyBorder="1" applyAlignment="1">
      <alignment horizontal="right" vertical="center"/>
    </xf>
    <xf numFmtId="4" fontId="2" fillId="5" borderId="8" xfId="5" applyNumberFormat="1" applyFont="1" applyFill="1" applyBorder="1" applyAlignment="1">
      <alignment horizontal="right" vertical="center"/>
    </xf>
    <xf numFmtId="3" fontId="2" fillId="6" borderId="7" xfId="5" applyNumberFormat="1" applyFont="1" applyFill="1" applyBorder="1" applyAlignment="1">
      <alignment horizontal="right" vertical="center"/>
    </xf>
    <xf numFmtId="4" fontId="2" fillId="6" borderId="8" xfId="1" applyNumberFormat="1" applyFont="1" applyFill="1" applyBorder="1" applyAlignment="1">
      <alignment vertical="center"/>
    </xf>
    <xf numFmtId="2" fontId="0" fillId="0" borderId="0" xfId="0" applyNumberFormat="1"/>
    <xf numFmtId="3" fontId="0" fillId="0" borderId="0" xfId="0" applyNumberFormat="1"/>
    <xf numFmtId="3" fontId="1" fillId="0" borderId="0" xfId="0" applyNumberFormat="1" applyFont="1"/>
    <xf numFmtId="0" fontId="4" fillId="0" borderId="9" xfId="1" applyNumberFormat="1" applyFont="1" applyFill="1" applyBorder="1" applyAlignment="1">
      <alignment horizontal="right" vertical="center"/>
    </xf>
    <xf numFmtId="0" fontId="2" fillId="7" borderId="0" xfId="1" applyFont="1" applyFill="1" applyAlignment="1">
      <alignment vertical="center"/>
    </xf>
    <xf numFmtId="0" fontId="2" fillId="7" borderId="0" xfId="1" applyFont="1" applyFill="1" applyAlignment="1">
      <alignment horizontal="left" vertical="center"/>
    </xf>
    <xf numFmtId="3" fontId="2" fillId="7" borderId="0" xfId="2" applyNumberFormat="1" applyFont="1" applyFill="1" applyBorder="1" applyAlignment="1">
      <alignment vertical="center"/>
    </xf>
    <xf numFmtId="43" fontId="2" fillId="7" borderId="0" xfId="3" applyFont="1" applyFill="1" applyBorder="1" applyAlignment="1">
      <alignment vertical="center"/>
    </xf>
    <xf numFmtId="4" fontId="6" fillId="7" borderId="0" xfId="3" applyNumberFormat="1" applyFont="1" applyFill="1" applyBorder="1" applyAlignment="1">
      <alignment vertical="center"/>
    </xf>
    <xf numFmtId="4" fontId="2" fillId="7" borderId="0" xfId="3" applyNumberFormat="1" applyFont="1" applyFill="1" applyBorder="1" applyAlignment="1">
      <alignment horizontal="right" vertical="center"/>
    </xf>
    <xf numFmtId="4" fontId="2" fillId="7" borderId="0" xfId="2" applyNumberFormat="1" applyFont="1" applyFill="1" applyBorder="1" applyAlignment="1">
      <alignment vertical="center"/>
    </xf>
    <xf numFmtId="4" fontId="2" fillId="7" borderId="0" xfId="1" applyNumberFormat="1" applyFont="1" applyFill="1" applyBorder="1" applyAlignment="1">
      <alignment horizontal="right" vertical="center"/>
    </xf>
    <xf numFmtId="4" fontId="4" fillId="7" borderId="0" xfId="1" applyNumberFormat="1" applyFont="1" applyFill="1" applyAlignment="1">
      <alignment vertical="center"/>
    </xf>
    <xf numFmtId="0" fontId="2" fillId="7" borderId="0" xfId="1" applyNumberFormat="1" applyFont="1" applyFill="1" applyAlignment="1">
      <alignment vertical="center"/>
    </xf>
    <xf numFmtId="4" fontId="2" fillId="7" borderId="0" xfId="2" applyNumberFormat="1" applyFont="1" applyFill="1" applyBorder="1" applyAlignment="1">
      <alignment horizontal="right" vertical="center"/>
    </xf>
    <xf numFmtId="3" fontId="4" fillId="7" borderId="0" xfId="1" applyNumberFormat="1" applyFont="1" applyFill="1" applyAlignment="1">
      <alignment vertical="center"/>
    </xf>
    <xf numFmtId="0" fontId="2" fillId="7" borderId="0" xfId="1" applyFont="1" applyFill="1" applyBorder="1" applyAlignment="1">
      <alignment horizontal="left" vertical="center"/>
    </xf>
    <xf numFmtId="0" fontId="2" fillId="7" borderId="0" xfId="1" applyFont="1" applyFill="1" applyBorder="1" applyAlignment="1">
      <alignment vertical="center"/>
    </xf>
    <xf numFmtId="3" fontId="2" fillId="7" borderId="0" xfId="1" applyNumberFormat="1" applyFont="1" applyFill="1" applyBorder="1" applyAlignment="1">
      <alignment vertical="center"/>
    </xf>
    <xf numFmtId="3" fontId="2" fillId="7" borderId="4" xfId="5" applyNumberFormat="1" applyFont="1" applyFill="1" applyBorder="1" applyAlignment="1">
      <alignment horizontal="right" vertical="center"/>
    </xf>
    <xf numFmtId="3" fontId="2" fillId="7" borderId="0" xfId="5" applyNumberFormat="1" applyFont="1" applyFill="1" applyBorder="1" applyAlignment="1">
      <alignment horizontal="right" vertical="center"/>
    </xf>
    <xf numFmtId="4" fontId="2" fillId="7" borderId="5" xfId="5" applyNumberFormat="1" applyFont="1" applyFill="1" applyBorder="1" applyAlignment="1">
      <alignment horizontal="right" vertical="center"/>
    </xf>
    <xf numFmtId="4" fontId="2" fillId="7" borderId="5" xfId="1" applyNumberFormat="1" applyFont="1" applyFill="1" applyBorder="1" applyAlignment="1">
      <alignment vertical="center"/>
    </xf>
    <xf numFmtId="3" fontId="2" fillId="7" borderId="4" xfId="1" applyNumberFormat="1" applyFont="1" applyFill="1" applyBorder="1" applyAlignment="1">
      <alignment vertical="center"/>
    </xf>
    <xf numFmtId="2" fontId="2" fillId="7" borderId="0" xfId="1" applyNumberFormat="1" applyFont="1" applyFill="1" applyBorder="1" applyAlignment="1">
      <alignment vertical="center"/>
    </xf>
    <xf numFmtId="0" fontId="2" fillId="7" borderId="0" xfId="1" applyNumberFormat="1" applyFont="1" applyFill="1" applyBorder="1" applyAlignment="1">
      <alignment vertical="center"/>
    </xf>
    <xf numFmtId="0" fontId="0" fillId="7" borderId="0" xfId="0" applyFill="1"/>
    <xf numFmtId="0" fontId="0" fillId="8" borderId="0" xfId="0" applyFill="1"/>
    <xf numFmtId="0" fontId="2" fillId="9" borderId="0" xfId="1" applyFont="1" applyFill="1" applyBorder="1" applyAlignment="1">
      <alignment horizontal="left" vertical="center"/>
    </xf>
    <xf numFmtId="0" fontId="2" fillId="9" borderId="0" xfId="1" applyFont="1" applyFill="1" applyBorder="1" applyAlignment="1">
      <alignment vertical="center"/>
    </xf>
    <xf numFmtId="3" fontId="2" fillId="9" borderId="0" xfId="1" applyNumberFormat="1" applyFont="1" applyFill="1" applyBorder="1" applyAlignment="1">
      <alignment vertical="center"/>
    </xf>
    <xf numFmtId="4" fontId="2" fillId="9" borderId="0" xfId="2" applyNumberFormat="1" applyFont="1" applyFill="1" applyBorder="1" applyAlignment="1">
      <alignment vertical="center"/>
    </xf>
    <xf numFmtId="3" fontId="2" fillId="9" borderId="4" xfId="5" applyNumberFormat="1" applyFont="1" applyFill="1" applyBorder="1" applyAlignment="1">
      <alignment horizontal="right" vertical="center"/>
    </xf>
    <xf numFmtId="3" fontId="2" fillId="9" borderId="0" xfId="5" applyNumberFormat="1" applyFont="1" applyFill="1" applyBorder="1" applyAlignment="1">
      <alignment horizontal="right" vertical="center"/>
    </xf>
    <xf numFmtId="4" fontId="2" fillId="9" borderId="5" xfId="5" applyNumberFormat="1" applyFont="1" applyFill="1" applyBorder="1" applyAlignment="1">
      <alignment horizontal="right" vertical="center"/>
    </xf>
    <xf numFmtId="4" fontId="2" fillId="9" borderId="5" xfId="1" applyNumberFormat="1" applyFont="1" applyFill="1" applyBorder="1" applyAlignment="1">
      <alignment vertical="center"/>
    </xf>
    <xf numFmtId="3" fontId="2" fillId="9" borderId="4" xfId="1" applyNumberFormat="1" applyFont="1" applyFill="1" applyBorder="1" applyAlignment="1">
      <alignment vertical="center"/>
    </xf>
    <xf numFmtId="2" fontId="2" fillId="9" borderId="0" xfId="1" applyNumberFormat="1" applyFont="1" applyFill="1" applyBorder="1" applyAlignment="1">
      <alignment vertical="center"/>
    </xf>
    <xf numFmtId="0" fontId="2" fillId="9" borderId="0" xfId="1" applyNumberFormat="1" applyFont="1" applyFill="1" applyBorder="1" applyAlignment="1">
      <alignment vertical="center"/>
    </xf>
    <xf numFmtId="0" fontId="2" fillId="10" borderId="0" xfId="1" applyFont="1" applyFill="1" applyBorder="1" applyAlignment="1">
      <alignment horizontal="left" vertical="center"/>
    </xf>
    <xf numFmtId="0" fontId="2" fillId="10" borderId="0" xfId="1" applyFont="1" applyFill="1" applyBorder="1" applyAlignment="1">
      <alignment vertical="center"/>
    </xf>
    <xf numFmtId="3" fontId="2" fillId="10" borderId="0" xfId="1" applyNumberFormat="1" applyFont="1" applyFill="1" applyBorder="1" applyAlignment="1">
      <alignment vertical="center"/>
    </xf>
    <xf numFmtId="4" fontId="2" fillId="10" borderId="0" xfId="2" applyNumberFormat="1" applyFont="1" applyFill="1" applyBorder="1" applyAlignment="1">
      <alignment horizontal="right" vertical="center"/>
    </xf>
    <xf numFmtId="3" fontId="2" fillId="10" borderId="4" xfId="5" applyNumberFormat="1" applyFont="1" applyFill="1" applyBorder="1" applyAlignment="1">
      <alignment horizontal="right" vertical="center"/>
    </xf>
    <xf numFmtId="3" fontId="2" fillId="10" borderId="0" xfId="5" applyNumberFormat="1" applyFont="1" applyFill="1" applyBorder="1" applyAlignment="1">
      <alignment horizontal="right" vertical="center"/>
    </xf>
    <xf numFmtId="4" fontId="2" fillId="10" borderId="5" xfId="5" applyNumberFormat="1" applyFont="1" applyFill="1" applyBorder="1" applyAlignment="1">
      <alignment horizontal="right" vertical="center"/>
    </xf>
    <xf numFmtId="4" fontId="2" fillId="10" borderId="5" xfId="1" applyNumberFormat="1" applyFont="1" applyFill="1" applyBorder="1" applyAlignment="1">
      <alignment vertical="center"/>
    </xf>
    <xf numFmtId="3" fontId="2" fillId="10" borderId="4" xfId="1" applyNumberFormat="1" applyFont="1" applyFill="1" applyBorder="1" applyAlignment="1">
      <alignment vertical="center"/>
    </xf>
    <xf numFmtId="2" fontId="2" fillId="10" borderId="0" xfId="1" applyNumberFormat="1" applyFont="1" applyFill="1" applyBorder="1" applyAlignment="1">
      <alignment vertical="center"/>
    </xf>
    <xf numFmtId="0" fontId="2" fillId="10" borderId="0" xfId="1" applyNumberFormat="1" applyFont="1" applyFill="1" applyBorder="1" applyAlignment="1">
      <alignment vertical="center"/>
    </xf>
    <xf numFmtId="0" fontId="2" fillId="11" borderId="0" xfId="1" applyFont="1" applyFill="1" applyBorder="1" applyAlignment="1">
      <alignment horizontal="left" vertical="center"/>
    </xf>
    <xf numFmtId="0" fontId="2" fillId="11" borderId="0" xfId="1" applyFont="1" applyFill="1" applyBorder="1" applyAlignment="1">
      <alignment vertical="center"/>
    </xf>
    <xf numFmtId="3" fontId="2" fillId="11" borderId="0" xfId="1" applyNumberFormat="1" applyFont="1" applyFill="1" applyBorder="1" applyAlignment="1">
      <alignment vertical="center"/>
    </xf>
    <xf numFmtId="4" fontId="2" fillId="11" borderId="0" xfId="2" applyNumberFormat="1" applyFont="1" applyFill="1" applyBorder="1" applyAlignment="1">
      <alignment horizontal="right" vertical="center"/>
    </xf>
    <xf numFmtId="3" fontId="2" fillId="11" borderId="4" xfId="5" applyNumberFormat="1" applyFont="1" applyFill="1" applyBorder="1" applyAlignment="1">
      <alignment horizontal="right" vertical="center"/>
    </xf>
    <xf numFmtId="3" fontId="2" fillId="11" borderId="0" xfId="5" applyNumberFormat="1" applyFont="1" applyFill="1" applyBorder="1" applyAlignment="1">
      <alignment horizontal="right" vertical="center"/>
    </xf>
    <xf numFmtId="4" fontId="2" fillId="11" borderId="5" xfId="5" applyNumberFormat="1" applyFont="1" applyFill="1" applyBorder="1" applyAlignment="1">
      <alignment horizontal="right" vertical="center"/>
    </xf>
    <xf numFmtId="4" fontId="2" fillId="11" borderId="5" xfId="1" applyNumberFormat="1" applyFont="1" applyFill="1" applyBorder="1" applyAlignment="1">
      <alignment vertical="center"/>
    </xf>
    <xf numFmtId="3" fontId="2" fillId="11" borderId="4" xfId="1" applyNumberFormat="1" applyFont="1" applyFill="1" applyBorder="1" applyAlignment="1">
      <alignment vertical="center"/>
    </xf>
    <xf numFmtId="2" fontId="2" fillId="11" borderId="0" xfId="1" applyNumberFormat="1" applyFont="1" applyFill="1" applyBorder="1" applyAlignment="1">
      <alignment vertical="center"/>
    </xf>
    <xf numFmtId="0" fontId="2" fillId="11" borderId="0" xfId="1" applyNumberFormat="1" applyFont="1" applyFill="1" applyBorder="1" applyAlignment="1">
      <alignment vertical="center"/>
    </xf>
    <xf numFmtId="0" fontId="4" fillId="0" borderId="13" xfId="1" applyFont="1" applyBorder="1" applyAlignment="1">
      <alignment horizontal="left" vertical="center"/>
    </xf>
    <xf numFmtId="0" fontId="2" fillId="0" borderId="15" xfId="1" applyFont="1" applyBorder="1" applyAlignment="1">
      <alignment horizontal="left" vertical="center"/>
    </xf>
    <xf numFmtId="0" fontId="2" fillId="7" borderId="15" xfId="1" applyFont="1" applyFill="1" applyBorder="1" applyAlignment="1">
      <alignment horizontal="left" vertical="center"/>
    </xf>
    <xf numFmtId="3" fontId="4" fillId="0" borderId="13" xfId="1" applyNumberFormat="1" applyFont="1" applyBorder="1" applyAlignment="1">
      <alignment vertical="center"/>
    </xf>
    <xf numFmtId="0" fontId="0" fillId="0" borderId="13" xfId="0" applyBorder="1"/>
    <xf numFmtId="2" fontId="0" fillId="0" borderId="13" xfId="0" applyNumberFormat="1" applyBorder="1"/>
    <xf numFmtId="0" fontId="0" fillId="8" borderId="13" xfId="0" applyFill="1" applyBorder="1"/>
    <xf numFmtId="0" fontId="2" fillId="0" borderId="15" xfId="1" applyFont="1" applyBorder="1" applyAlignment="1">
      <alignment vertical="center"/>
    </xf>
    <xf numFmtId="3" fontId="0" fillId="0" borderId="15" xfId="0" applyNumberFormat="1" applyBorder="1"/>
    <xf numFmtId="2" fontId="0" fillId="0" borderId="15" xfId="0" applyNumberFormat="1" applyBorder="1"/>
    <xf numFmtId="4" fontId="0" fillId="0" borderId="15" xfId="0" applyNumberFormat="1" applyBorder="1"/>
    <xf numFmtId="3" fontId="0" fillId="8" borderId="15" xfId="0" applyNumberFormat="1" applyFill="1" applyBorder="1"/>
    <xf numFmtId="0" fontId="2" fillId="7" borderId="15" xfId="1" applyFont="1" applyFill="1" applyBorder="1" applyAlignment="1">
      <alignment vertical="center"/>
    </xf>
    <xf numFmtId="3" fontId="0" fillId="7" borderId="15" xfId="0" applyNumberFormat="1" applyFill="1" applyBorder="1"/>
    <xf numFmtId="2" fontId="0" fillId="7" borderId="15" xfId="0" applyNumberFormat="1" applyFill="1" applyBorder="1"/>
    <xf numFmtId="4" fontId="0" fillId="7" borderId="15" xfId="0" applyNumberFormat="1" applyFill="1" applyBorder="1"/>
    <xf numFmtId="2" fontId="0" fillId="8" borderId="15" xfId="0" applyNumberFormat="1" applyFill="1" applyBorder="1"/>
    <xf numFmtId="0" fontId="2" fillId="0" borderId="14" xfId="1" applyFont="1" applyBorder="1" applyAlignment="1">
      <alignment horizontal="left" vertical="center"/>
    </xf>
    <xf numFmtId="0" fontId="2" fillId="0" borderId="14" xfId="1" applyFont="1" applyBorder="1" applyAlignment="1">
      <alignment vertical="center"/>
    </xf>
    <xf numFmtId="3" fontId="0" fillId="0" borderId="14" xfId="0" applyNumberFormat="1" applyBorder="1"/>
    <xf numFmtId="2" fontId="0" fillId="0" borderId="14" xfId="0" applyNumberFormat="1" applyBorder="1"/>
    <xf numFmtId="4" fontId="0" fillId="0" borderId="14" xfId="0" applyNumberFormat="1" applyBorder="1"/>
    <xf numFmtId="3" fontId="0" fillId="8" borderId="14" xfId="0" applyNumberFormat="1" applyFill="1" applyBorder="1"/>
    <xf numFmtId="0" fontId="0" fillId="0" borderId="16" xfId="0" applyBorder="1"/>
    <xf numFmtId="0" fontId="2" fillId="7" borderId="14" xfId="1" applyFont="1" applyFill="1" applyBorder="1" applyAlignment="1">
      <alignment horizontal="left" vertical="center"/>
    </xf>
    <xf numFmtId="0" fontId="2" fillId="7" borderId="14" xfId="1" applyFont="1" applyFill="1" applyBorder="1" applyAlignment="1">
      <alignment vertical="center"/>
    </xf>
    <xf numFmtId="3" fontId="0" fillId="7" borderId="14" xfId="0" applyNumberFormat="1" applyFill="1" applyBorder="1"/>
    <xf numFmtId="4" fontId="0" fillId="7" borderId="14" xfId="0" applyNumberFormat="1" applyFill="1" applyBorder="1"/>
    <xf numFmtId="0" fontId="0" fillId="7" borderId="16" xfId="0" applyFill="1" applyBorder="1"/>
    <xf numFmtId="0" fontId="4" fillId="0" borderId="9" xfId="1" applyNumberFormat="1" applyFont="1" applyFill="1" applyBorder="1" applyAlignment="1">
      <alignment horizontal="center" vertical="center"/>
    </xf>
    <xf numFmtId="0" fontId="0" fillId="0" borderId="0" xfId="0" applyAlignment="1">
      <alignment horizontal="center" vertical="center"/>
    </xf>
    <xf numFmtId="0" fontId="2" fillId="0" borderId="9" xfId="1" applyNumberFormat="1" applyFont="1" applyFill="1" applyBorder="1" applyAlignment="1">
      <alignment horizontal="center" vertical="center"/>
    </xf>
    <xf numFmtId="3" fontId="2" fillId="0" borderId="9" xfId="1" applyNumberFormat="1" applyFont="1" applyFill="1" applyBorder="1" applyAlignment="1">
      <alignment horizontal="center" vertical="center"/>
    </xf>
    <xf numFmtId="0" fontId="1" fillId="0" borderId="9" xfId="0" applyFont="1" applyBorder="1" applyAlignment="1">
      <alignment horizontal="center" vertical="center"/>
    </xf>
    <xf numFmtId="0" fontId="1" fillId="8" borderId="9" xfId="0" applyFont="1" applyFill="1" applyBorder="1" applyAlignment="1">
      <alignment horizontal="center" vertical="center"/>
    </xf>
    <xf numFmtId="0" fontId="4" fillId="0" borderId="9" xfId="1" applyFont="1" applyBorder="1" applyAlignment="1">
      <alignment horizontal="center" vertical="center"/>
    </xf>
    <xf numFmtId="3" fontId="4" fillId="0" borderId="9" xfId="1" applyNumberFormat="1" applyFont="1" applyBorder="1" applyAlignment="1">
      <alignment horizontal="center" vertical="center"/>
    </xf>
    <xf numFmtId="3" fontId="1" fillId="0" borderId="9" xfId="0" applyNumberFormat="1" applyFont="1" applyBorder="1" applyAlignment="1">
      <alignment horizontal="center" vertical="center"/>
    </xf>
    <xf numFmtId="2" fontId="1" fillId="0" borderId="9" xfId="0" applyNumberFormat="1" applyFont="1" applyBorder="1" applyAlignment="1">
      <alignment horizontal="center" vertical="center"/>
    </xf>
    <xf numFmtId="0" fontId="12" fillId="0" borderId="9" xfId="0" applyFont="1" applyBorder="1" applyAlignment="1">
      <alignment horizontal="center" vertical="center" wrapText="1"/>
    </xf>
    <xf numFmtId="3" fontId="1" fillId="8" borderId="9" xfId="0" applyNumberFormat="1" applyFont="1" applyFill="1" applyBorder="1" applyAlignment="1">
      <alignment horizontal="center" vertical="center"/>
    </xf>
    <xf numFmtId="0" fontId="0" fillId="8" borderId="0" xfId="0" applyFill="1" applyAlignment="1">
      <alignment horizontal="center" vertical="center"/>
    </xf>
    <xf numFmtId="0" fontId="0" fillId="8" borderId="16" xfId="0" applyFill="1" applyBorder="1"/>
    <xf numFmtId="0" fontId="1" fillId="8" borderId="0" xfId="0" applyFont="1" applyFill="1"/>
    <xf numFmtId="2" fontId="0" fillId="7" borderId="14" xfId="0" applyNumberFormat="1" applyFill="1" applyBorder="1"/>
    <xf numFmtId="0" fontId="0" fillId="7" borderId="15" xfId="0" applyFill="1" applyBorder="1"/>
    <xf numFmtId="4" fontId="4" fillId="0" borderId="0" xfId="1" applyNumberFormat="1" applyFont="1" applyAlignment="1">
      <alignment horizontal="center" vertical="center"/>
    </xf>
    <xf numFmtId="0" fontId="1" fillId="0" borderId="9" xfId="0" applyFont="1" applyBorder="1"/>
    <xf numFmtId="0" fontId="1" fillId="0" borderId="9" xfId="0" applyFont="1" applyBorder="1" applyAlignment="1">
      <alignment horizontal="center"/>
    </xf>
    <xf numFmtId="4" fontId="4" fillId="0" borderId="0" xfId="1" applyNumberFormat="1" applyFont="1" applyAlignment="1">
      <alignment horizontal="right" vertical="center"/>
    </xf>
    <xf numFmtId="4" fontId="4" fillId="0" borderId="0" xfId="1" applyNumberFormat="1" applyFont="1" applyFill="1" applyAlignment="1">
      <alignment horizontal="center" vertical="center"/>
    </xf>
    <xf numFmtId="0" fontId="4" fillId="0" borderId="0" xfId="1" applyNumberFormat="1" applyFont="1" applyFill="1" applyAlignment="1">
      <alignment horizontal="center" vertical="center"/>
    </xf>
    <xf numFmtId="0" fontId="5" fillId="0" borderId="0" xfId="1" applyNumberFormat="1" applyFont="1" applyFill="1" applyAlignment="1">
      <alignment horizontal="right" vertical="center"/>
    </xf>
    <xf numFmtId="0" fontId="1" fillId="0" borderId="0" xfId="0" applyFont="1" applyAlignment="1">
      <alignment horizontal="left"/>
    </xf>
    <xf numFmtId="0" fontId="0" fillId="0" borderId="9" xfId="0" applyBorder="1" applyAlignment="1">
      <alignment horizontal="left"/>
    </xf>
    <xf numFmtId="0" fontId="0" fillId="0" borderId="0" xfId="0" applyAlignment="1">
      <alignment horizontal="left"/>
    </xf>
    <xf numFmtId="4" fontId="0" fillId="0" borderId="0" xfId="0" applyNumberFormat="1"/>
    <xf numFmtId="0" fontId="13" fillId="0" borderId="0" xfId="0" applyFont="1" applyAlignment="1">
      <alignment horizontal="left"/>
    </xf>
    <xf numFmtId="0" fontId="13" fillId="0" borderId="0" xfId="0" applyFont="1"/>
    <xf numFmtId="3" fontId="13" fillId="0" borderId="0" xfId="0" applyNumberFormat="1" applyFont="1"/>
    <xf numFmtId="2" fontId="13" fillId="0" borderId="0" xfId="0" applyNumberFormat="1" applyFont="1"/>
    <xf numFmtId="4" fontId="1" fillId="0" borderId="0" xfId="0" applyNumberFormat="1" applyFont="1"/>
    <xf numFmtId="0" fontId="1" fillId="0" borderId="9" xfId="0" applyFont="1" applyBorder="1" applyAlignment="1">
      <alignment vertical="center" wrapText="1"/>
    </xf>
    <xf numFmtId="3" fontId="1" fillId="0" borderId="9" xfId="0" applyNumberFormat="1" applyFont="1" applyBorder="1" applyAlignment="1">
      <alignment vertical="center"/>
    </xf>
    <xf numFmtId="4" fontId="1" fillId="0" borderId="9" xfId="0" applyNumberFormat="1" applyFont="1" applyBorder="1" applyAlignment="1">
      <alignment vertical="center"/>
    </xf>
    <xf numFmtId="0" fontId="15" fillId="0" borderId="9" xfId="0" applyFont="1" applyBorder="1" applyAlignment="1">
      <alignment horizontal="center" vertical="center" wrapText="1"/>
    </xf>
    <xf numFmtId="0" fontId="14" fillId="0" borderId="9" xfId="0" applyFont="1" applyBorder="1" applyAlignment="1">
      <alignment horizontal="center" vertical="center"/>
    </xf>
    <xf numFmtId="2" fontId="14" fillId="0" borderId="0" xfId="0" applyNumberFormat="1" applyFont="1" applyAlignment="1">
      <alignment horizontal="center"/>
    </xf>
    <xf numFmtId="0" fontId="16" fillId="0" borderId="0" xfId="0" applyFont="1" applyAlignment="1">
      <alignment horizontal="center"/>
    </xf>
    <xf numFmtId="2" fontId="16" fillId="0" borderId="0" xfId="0" applyNumberFormat="1" applyFont="1" applyAlignment="1">
      <alignment horizontal="center"/>
    </xf>
    <xf numFmtId="4" fontId="0" fillId="0" borderId="16" xfId="0" applyNumberFormat="1" applyBorder="1"/>
    <xf numFmtId="0" fontId="0" fillId="0" borderId="13" xfId="0" applyBorder="1" applyAlignment="1">
      <alignment horizontal="left"/>
    </xf>
    <xf numFmtId="0" fontId="0" fillId="0" borderId="15" xfId="0" applyBorder="1" applyAlignment="1">
      <alignment horizontal="left"/>
    </xf>
    <xf numFmtId="0" fontId="0" fillId="0" borderId="15" xfId="0" applyBorder="1"/>
    <xf numFmtId="2" fontId="14" fillId="0" borderId="15" xfId="0" applyNumberFormat="1" applyFont="1" applyBorder="1" applyAlignment="1">
      <alignment horizontal="center"/>
    </xf>
    <xf numFmtId="0" fontId="0" fillId="0" borderId="14" xfId="0" applyBorder="1" applyAlignment="1">
      <alignment horizontal="left"/>
    </xf>
    <xf numFmtId="0" fontId="0" fillId="0" borderId="14" xfId="0" applyBorder="1"/>
    <xf numFmtId="2" fontId="14" fillId="0" borderId="14" xfId="0" applyNumberFormat="1" applyFont="1" applyBorder="1" applyAlignment="1">
      <alignment horizontal="center"/>
    </xf>
    <xf numFmtId="2" fontId="14" fillId="0" borderId="0" xfId="0" applyNumberFormat="1" applyFont="1"/>
    <xf numFmtId="2" fontId="14" fillId="0" borderId="9" xfId="0" applyNumberFormat="1" applyFont="1" applyBorder="1" applyAlignment="1">
      <alignment horizontal="center"/>
    </xf>
    <xf numFmtId="2" fontId="14" fillId="0" borderId="15" xfId="0" applyNumberFormat="1" applyFont="1" applyBorder="1" applyAlignment="1">
      <alignment horizontal="center" vertical="center" wrapText="1"/>
    </xf>
    <xf numFmtId="2" fontId="14" fillId="0" borderId="14" xfId="0" applyNumberFormat="1" applyFont="1" applyBorder="1" applyAlignment="1">
      <alignment horizontal="center" vertical="center" wrapText="1"/>
    </xf>
    <xf numFmtId="2" fontId="14" fillId="0" borderId="13" xfId="0" applyNumberFormat="1" applyFont="1" applyBorder="1"/>
    <xf numFmtId="2" fontId="14" fillId="0" borderId="13" xfId="0" applyNumberFormat="1" applyFont="1" applyBorder="1" applyAlignment="1">
      <alignment horizontal="center"/>
    </xf>
    <xf numFmtId="2" fontId="14" fillId="8" borderId="15" xfId="0" applyNumberFormat="1" applyFont="1" applyFill="1" applyBorder="1" applyAlignment="1">
      <alignment horizontal="center"/>
    </xf>
    <xf numFmtId="2" fontId="14" fillId="0" borderId="0" xfId="0" applyNumberFormat="1" applyFont="1" applyBorder="1"/>
    <xf numFmtId="2" fontId="14" fillId="8" borderId="14" xfId="0" applyNumberFormat="1" applyFont="1" applyFill="1" applyBorder="1" applyAlignment="1">
      <alignment horizontal="center"/>
    </xf>
    <xf numFmtId="0" fontId="14" fillId="7" borderId="0" xfId="0" applyFont="1" applyFill="1" applyBorder="1"/>
    <xf numFmtId="0" fontId="18" fillId="8" borderId="0" xfId="0" applyFont="1" applyFill="1" applyAlignment="1">
      <alignment horizontal="center"/>
    </xf>
    <xf numFmtId="0" fontId="18" fillId="8" borderId="9" xfId="0" applyFont="1" applyFill="1" applyBorder="1" applyAlignment="1">
      <alignment horizontal="center"/>
    </xf>
    <xf numFmtId="0" fontId="18" fillId="8" borderId="13" xfId="0" applyFont="1" applyFill="1" applyBorder="1" applyAlignment="1">
      <alignment horizontal="center"/>
    </xf>
    <xf numFmtId="2" fontId="18" fillId="8" borderId="15" xfId="0" applyNumberFormat="1" applyFont="1" applyFill="1" applyBorder="1" applyAlignment="1">
      <alignment horizontal="center"/>
    </xf>
    <xf numFmtId="2" fontId="18" fillId="4" borderId="15" xfId="0" applyNumberFormat="1" applyFont="1" applyFill="1" applyBorder="1" applyAlignment="1">
      <alignment horizontal="center"/>
    </xf>
    <xf numFmtId="2" fontId="18" fillId="8" borderId="14" xfId="0" applyNumberFormat="1" applyFont="1" applyFill="1" applyBorder="1" applyAlignment="1">
      <alignment horizontal="center"/>
    </xf>
    <xf numFmtId="0" fontId="19" fillId="8" borderId="0" xfId="0" applyFont="1" applyFill="1" applyAlignment="1">
      <alignment horizontal="center"/>
    </xf>
    <xf numFmtId="0" fontId="18" fillId="8" borderId="15" xfId="0" applyFont="1" applyFill="1" applyBorder="1" applyAlignment="1">
      <alignment horizontal="center"/>
    </xf>
    <xf numFmtId="4" fontId="18" fillId="8" borderId="15" xfId="0" applyNumberFormat="1" applyFont="1" applyFill="1" applyBorder="1" applyAlignment="1">
      <alignment horizontal="center"/>
    </xf>
    <xf numFmtId="4" fontId="18" fillId="8" borderId="14" xfId="0" applyNumberFormat="1" applyFont="1" applyFill="1" applyBorder="1" applyAlignment="1">
      <alignment horizontal="center"/>
    </xf>
    <xf numFmtId="0" fontId="19" fillId="0" borderId="0" xfId="0" applyFont="1"/>
    <xf numFmtId="0" fontId="18" fillId="0" borderId="0" xfId="0" applyFont="1"/>
    <xf numFmtId="0" fontId="18" fillId="0" borderId="15" xfId="0" applyFont="1" applyBorder="1"/>
    <xf numFmtId="2" fontId="18" fillId="0" borderId="15" xfId="0" applyNumberFormat="1" applyFont="1" applyBorder="1" applyAlignment="1">
      <alignment horizontal="center"/>
    </xf>
    <xf numFmtId="2" fontId="18" fillId="5" borderId="15" xfId="0" applyNumberFormat="1" applyFont="1" applyFill="1" applyBorder="1" applyAlignment="1">
      <alignment horizontal="center"/>
    </xf>
    <xf numFmtId="0" fontId="0" fillId="7" borderId="14" xfId="0" applyFill="1" applyBorder="1" applyAlignment="1">
      <alignment horizontal="left"/>
    </xf>
    <xf numFmtId="0" fontId="0" fillId="7" borderId="14" xfId="0" applyFill="1" applyBorder="1"/>
    <xf numFmtId="2" fontId="14" fillId="7" borderId="14" xfId="0" applyNumberFormat="1" applyFont="1" applyFill="1" applyBorder="1" applyAlignment="1">
      <alignment horizontal="center"/>
    </xf>
    <xf numFmtId="2" fontId="18" fillId="7" borderId="15" xfId="0" applyNumberFormat="1" applyFont="1" applyFill="1" applyBorder="1" applyAlignment="1">
      <alignment horizontal="center"/>
    </xf>
    <xf numFmtId="0" fontId="0" fillId="7" borderId="15" xfId="0" applyFill="1" applyBorder="1" applyAlignment="1">
      <alignment horizontal="left"/>
    </xf>
    <xf numFmtId="2" fontId="14" fillId="7" borderId="15" xfId="0" applyNumberFormat="1" applyFont="1" applyFill="1" applyBorder="1" applyAlignment="1">
      <alignment horizontal="center"/>
    </xf>
    <xf numFmtId="4" fontId="18" fillId="7" borderId="15" xfId="0" applyNumberFormat="1" applyFont="1" applyFill="1" applyBorder="1" applyAlignment="1">
      <alignment horizontal="center"/>
    </xf>
    <xf numFmtId="2" fontId="18" fillId="7" borderId="14" xfId="0" applyNumberFormat="1" applyFont="1" applyFill="1" applyBorder="1" applyAlignment="1">
      <alignment horizontal="center"/>
    </xf>
    <xf numFmtId="4" fontId="18" fillId="7" borderId="14" xfId="0" applyNumberFormat="1" applyFont="1" applyFill="1" applyBorder="1" applyAlignment="1">
      <alignment horizontal="center"/>
    </xf>
    <xf numFmtId="0" fontId="2" fillId="8" borderId="0" xfId="1" applyFont="1" applyFill="1" applyBorder="1" applyAlignment="1">
      <alignment horizontal="left" vertical="center"/>
    </xf>
    <xf numFmtId="0" fontId="2" fillId="8" borderId="0" xfId="1" applyFont="1" applyFill="1" applyBorder="1" applyAlignment="1">
      <alignment vertical="center"/>
    </xf>
    <xf numFmtId="3" fontId="2" fillId="8" borderId="0" xfId="1" applyNumberFormat="1" applyFont="1" applyFill="1" applyBorder="1" applyAlignment="1">
      <alignment vertical="center"/>
    </xf>
    <xf numFmtId="4" fontId="2" fillId="8" borderId="0" xfId="2" applyNumberFormat="1" applyFont="1" applyFill="1" applyBorder="1" applyAlignment="1">
      <alignment horizontal="right" vertical="center"/>
    </xf>
    <xf numFmtId="3" fontId="2" fillId="8" borderId="4" xfId="5" applyNumberFormat="1" applyFont="1" applyFill="1" applyBorder="1" applyAlignment="1">
      <alignment horizontal="right" vertical="center"/>
    </xf>
    <xf numFmtId="3" fontId="2" fillId="8" borderId="0" xfId="5" applyNumberFormat="1" applyFont="1" applyFill="1" applyBorder="1" applyAlignment="1">
      <alignment horizontal="right" vertical="center"/>
    </xf>
    <xf numFmtId="4" fontId="2" fillId="8" borderId="5" xfId="5" applyNumberFormat="1" applyFont="1" applyFill="1" applyBorder="1" applyAlignment="1">
      <alignment horizontal="right" vertical="center"/>
    </xf>
    <xf numFmtId="4" fontId="2" fillId="8" borderId="5" xfId="1" applyNumberFormat="1" applyFont="1" applyFill="1" applyBorder="1" applyAlignment="1">
      <alignment vertical="center"/>
    </xf>
    <xf numFmtId="3" fontId="2" fillId="8" borderId="4" xfId="1" applyNumberFormat="1" applyFont="1" applyFill="1" applyBorder="1" applyAlignment="1">
      <alignment vertical="center"/>
    </xf>
    <xf numFmtId="2" fontId="2" fillId="8" borderId="0" xfId="1" applyNumberFormat="1" applyFont="1" applyFill="1" applyBorder="1" applyAlignment="1">
      <alignment vertical="center"/>
    </xf>
    <xf numFmtId="0" fontId="2" fillId="8" borderId="0" xfId="1" applyNumberFormat="1" applyFont="1" applyFill="1" applyBorder="1" applyAlignment="1">
      <alignment vertical="center"/>
    </xf>
    <xf numFmtId="2" fontId="18" fillId="0" borderId="14" xfId="0" applyNumberFormat="1" applyFont="1" applyBorder="1" applyAlignment="1">
      <alignment horizontal="center"/>
    </xf>
    <xf numFmtId="4" fontId="0" fillId="8" borderId="14" xfId="0" applyNumberFormat="1" applyFill="1" applyBorder="1"/>
    <xf numFmtId="2" fontId="18" fillId="0" borderId="22" xfId="0" applyNumberFormat="1" applyFont="1" applyBorder="1" applyAlignment="1">
      <alignment horizontal="center"/>
    </xf>
    <xf numFmtId="4" fontId="0" fillId="8" borderId="15" xfId="0" applyNumberFormat="1" applyFill="1" applyBorder="1"/>
    <xf numFmtId="2" fontId="18" fillId="5" borderId="22" xfId="0" applyNumberFormat="1" applyFont="1" applyFill="1" applyBorder="1" applyAlignment="1">
      <alignment horizontal="center"/>
    </xf>
    <xf numFmtId="4" fontId="18" fillId="0" borderId="15" xfId="0" applyNumberFormat="1" applyFont="1" applyBorder="1"/>
    <xf numFmtId="4" fontId="18" fillId="0" borderId="14" xfId="0" applyNumberFormat="1" applyFont="1" applyBorder="1"/>
    <xf numFmtId="4" fontId="18" fillId="8" borderId="15" xfId="0" applyNumberFormat="1" applyFont="1" applyFill="1" applyBorder="1"/>
    <xf numFmtId="0" fontId="18" fillId="0" borderId="0" xfId="0" applyFont="1" applyAlignment="1">
      <alignment horizontal="center"/>
    </xf>
    <xf numFmtId="0" fontId="18" fillId="0" borderId="13" xfId="0" applyFont="1" applyBorder="1" applyAlignment="1">
      <alignment horizontal="center"/>
    </xf>
    <xf numFmtId="4" fontId="18" fillId="0" borderId="15" xfId="0" applyNumberFormat="1" applyFont="1" applyBorder="1" applyAlignment="1">
      <alignment horizontal="center"/>
    </xf>
    <xf numFmtId="4" fontId="18" fillId="0" borderId="14" xfId="0" applyNumberFormat="1" applyFont="1" applyBorder="1" applyAlignment="1">
      <alignment horizontal="center"/>
    </xf>
    <xf numFmtId="0" fontId="19" fillId="0" borderId="0" xfId="0" applyFont="1" applyAlignment="1">
      <alignment horizontal="center"/>
    </xf>
    <xf numFmtId="3" fontId="0" fillId="0" borderId="22" xfId="0" applyNumberFormat="1" applyBorder="1"/>
    <xf numFmtId="2" fontId="14" fillId="0" borderId="17" xfId="0" applyNumberFormat="1" applyFont="1" applyBorder="1" applyAlignment="1">
      <alignment horizontal="center"/>
    </xf>
    <xf numFmtId="0" fontId="0" fillId="8" borderId="14" xfId="0" applyFill="1" applyBorder="1" applyAlignment="1">
      <alignment horizontal="left"/>
    </xf>
    <xf numFmtId="0" fontId="0" fillId="8" borderId="14" xfId="0" applyFill="1" applyBorder="1"/>
    <xf numFmtId="2" fontId="0" fillId="8" borderId="14" xfId="0" applyNumberFormat="1" applyFill="1" applyBorder="1"/>
    <xf numFmtId="0" fontId="0" fillId="0" borderId="0" xfId="0" applyAlignment="1">
      <alignment wrapText="1"/>
    </xf>
    <xf numFmtId="0" fontId="1" fillId="0" borderId="9" xfId="0" applyFont="1" applyBorder="1" applyAlignment="1">
      <alignment horizontal="center" wrapText="1"/>
    </xf>
    <xf numFmtId="166" fontId="0" fillId="0" borderId="0" xfId="0" applyNumberFormat="1" applyAlignment="1">
      <alignment horizontal="center"/>
    </xf>
    <xf numFmtId="166" fontId="0" fillId="0" borderId="16" xfId="0" applyNumberFormat="1" applyBorder="1" applyAlignment="1">
      <alignment horizontal="center"/>
    </xf>
    <xf numFmtId="0" fontId="0" fillId="0" borderId="0" xfId="0" applyAlignment="1">
      <alignment horizontal="right" wrapText="1"/>
    </xf>
    <xf numFmtId="0" fontId="0" fillId="0" borderId="0" xfId="0" applyAlignment="1">
      <alignment horizontal="right"/>
    </xf>
    <xf numFmtId="0" fontId="0" fillId="0" borderId="0" xfId="0" applyFill="1" applyBorder="1"/>
    <xf numFmtId="0" fontId="2" fillId="8" borderId="0" xfId="1" applyFont="1" applyFill="1" applyAlignment="1">
      <alignment horizontal="left" vertical="center"/>
    </xf>
    <xf numFmtId="0" fontId="2" fillId="8" borderId="0" xfId="1" applyFont="1" applyFill="1" applyAlignment="1">
      <alignment vertical="center"/>
    </xf>
    <xf numFmtId="3" fontId="2" fillId="8" borderId="0" xfId="2" applyNumberFormat="1" applyFont="1" applyFill="1" applyBorder="1" applyAlignment="1">
      <alignment vertical="center"/>
    </xf>
    <xf numFmtId="43" fontId="2" fillId="8" borderId="0" xfId="3" applyFont="1" applyFill="1" applyBorder="1" applyAlignment="1">
      <alignment vertical="center"/>
    </xf>
    <xf numFmtId="4" fontId="6" fillId="8" borderId="0" xfId="3" applyNumberFormat="1" applyFont="1" applyFill="1" applyBorder="1" applyAlignment="1">
      <alignment vertical="center"/>
    </xf>
    <xf numFmtId="4" fontId="2" fillId="8" borderId="0" xfId="3" applyNumberFormat="1" applyFont="1" applyFill="1" applyBorder="1" applyAlignment="1">
      <alignment horizontal="right" vertical="center"/>
    </xf>
    <xf numFmtId="4" fontId="2" fillId="8" borderId="0" xfId="2" applyNumberFormat="1" applyFont="1" applyFill="1" applyBorder="1" applyAlignment="1">
      <alignment vertical="center"/>
    </xf>
    <xf numFmtId="4" fontId="2" fillId="8" borderId="0" xfId="1" applyNumberFormat="1" applyFont="1" applyFill="1" applyBorder="1" applyAlignment="1">
      <alignment horizontal="right" vertical="center"/>
    </xf>
    <xf numFmtId="4" fontId="4" fillId="8" borderId="0" xfId="1" applyNumberFormat="1" applyFont="1" applyFill="1" applyAlignment="1">
      <alignment vertical="center"/>
    </xf>
    <xf numFmtId="0" fontId="2" fillId="8" borderId="0" xfId="1" applyNumberFormat="1" applyFont="1" applyFill="1" applyAlignment="1">
      <alignment vertical="center"/>
    </xf>
    <xf numFmtId="3" fontId="2" fillId="12" borderId="0" xfId="5" applyNumberFormat="1" applyFont="1" applyFill="1" applyBorder="1" applyAlignment="1">
      <alignment horizontal="right" vertical="center"/>
    </xf>
    <xf numFmtId="4" fontId="2" fillId="12" borderId="5" xfId="5" applyNumberFormat="1" applyFont="1" applyFill="1" applyBorder="1" applyAlignment="1">
      <alignment horizontal="right" vertical="center"/>
    </xf>
    <xf numFmtId="3" fontId="2" fillId="13" borderId="0" xfId="5" applyNumberFormat="1" applyFont="1" applyFill="1" applyBorder="1" applyAlignment="1">
      <alignment horizontal="right" vertical="center"/>
    </xf>
    <xf numFmtId="4" fontId="2" fillId="13" borderId="5" xfId="1" applyNumberFormat="1" applyFont="1" applyFill="1" applyBorder="1" applyAlignment="1">
      <alignment vertical="center"/>
    </xf>
    <xf numFmtId="0" fontId="2" fillId="8" borderId="15" xfId="1" applyFont="1" applyFill="1" applyBorder="1" applyAlignment="1">
      <alignment horizontal="left" vertical="center"/>
    </xf>
    <xf numFmtId="0" fontId="2" fillId="8" borderId="15" xfId="1" applyFont="1" applyFill="1" applyBorder="1" applyAlignment="1">
      <alignment vertical="center"/>
    </xf>
    <xf numFmtId="0" fontId="1" fillId="0" borderId="0" xfId="0" applyFont="1" applyBorder="1" applyAlignment="1">
      <alignment horizontal="center" wrapText="1"/>
    </xf>
    <xf numFmtId="2" fontId="18" fillId="7" borderId="16" xfId="0" applyNumberFormat="1" applyFont="1" applyFill="1" applyBorder="1" applyAlignment="1">
      <alignment horizontal="center"/>
    </xf>
    <xf numFmtId="0" fontId="2" fillId="0" borderId="22" xfId="1" applyFont="1" applyBorder="1" applyAlignment="1">
      <alignment vertical="center"/>
    </xf>
    <xf numFmtId="0" fontId="2" fillId="0" borderId="20" xfId="1" applyFont="1" applyBorder="1" applyAlignment="1">
      <alignment vertical="center"/>
    </xf>
    <xf numFmtId="0" fontId="2" fillId="8" borderId="22" xfId="1" applyFont="1" applyFill="1" applyBorder="1" applyAlignment="1">
      <alignment vertical="center"/>
    </xf>
    <xf numFmtId="0" fontId="0" fillId="14" borderId="13" xfId="0" applyFill="1" applyBorder="1"/>
    <xf numFmtId="0" fontId="0" fillId="14" borderId="15" xfId="0" applyFill="1" applyBorder="1"/>
    <xf numFmtId="2" fontId="0" fillId="14" borderId="15" xfId="0" applyNumberFormat="1" applyFill="1" applyBorder="1"/>
    <xf numFmtId="4" fontId="0" fillId="14" borderId="15" xfId="0" applyNumberFormat="1" applyFill="1" applyBorder="1"/>
    <xf numFmtId="2" fontId="0" fillId="14" borderId="14" xfId="0" applyNumberFormat="1" applyFill="1" applyBorder="1"/>
    <xf numFmtId="0" fontId="0" fillId="14" borderId="14" xfId="0" applyFill="1" applyBorder="1"/>
    <xf numFmtId="0" fontId="20" fillId="0" borderId="9" xfId="0" applyFont="1" applyBorder="1" applyAlignment="1">
      <alignment horizontal="center"/>
    </xf>
    <xf numFmtId="0" fontId="0" fillId="14" borderId="9" xfId="0" applyFont="1" applyFill="1" applyBorder="1" applyAlignment="1">
      <alignment horizontal="center"/>
    </xf>
    <xf numFmtId="0" fontId="20" fillId="0" borderId="9" xfId="0" applyFont="1" applyFill="1" applyBorder="1" applyAlignment="1">
      <alignment horizontal="center"/>
    </xf>
    <xf numFmtId="2" fontId="18" fillId="0" borderId="15" xfId="0" applyNumberFormat="1" applyFont="1" applyBorder="1"/>
    <xf numFmtId="2" fontId="18" fillId="0" borderId="14" xfId="0" applyNumberFormat="1" applyFont="1" applyBorder="1"/>
    <xf numFmtId="0" fontId="18" fillId="0" borderId="14" xfId="0" applyFont="1" applyBorder="1"/>
    <xf numFmtId="4" fontId="0" fillId="14" borderId="14" xfId="0" applyNumberFormat="1" applyFill="1" applyBorder="1"/>
    <xf numFmtId="2" fontId="18" fillId="8" borderId="15" xfId="0" applyNumberFormat="1" applyFont="1" applyFill="1" applyBorder="1"/>
    <xf numFmtId="0" fontId="18" fillId="8" borderId="15" xfId="0" applyFont="1" applyFill="1" applyBorder="1"/>
    <xf numFmtId="2" fontId="0" fillId="14" borderId="17" xfId="0" applyNumberFormat="1" applyFill="1" applyBorder="1"/>
    <xf numFmtId="0" fontId="2" fillId="0" borderId="22" xfId="1" applyFont="1" applyBorder="1" applyAlignment="1">
      <alignment horizontal="left" vertical="center"/>
    </xf>
    <xf numFmtId="0" fontId="20" fillId="0" borderId="9" xfId="0" applyFont="1" applyFill="1" applyBorder="1" applyAlignment="1">
      <alignment horizontal="center" wrapText="1"/>
    </xf>
    <xf numFmtId="0" fontId="24" fillId="0" borderId="0" xfId="0" applyFont="1"/>
    <xf numFmtId="0" fontId="24" fillId="0" borderId="0" xfId="0" applyFont="1" applyAlignment="1">
      <alignment horizontal="center"/>
    </xf>
    <xf numFmtId="1" fontId="0" fillId="14" borderId="15" xfId="0" applyNumberFormat="1" applyFill="1" applyBorder="1"/>
    <xf numFmtId="1" fontId="24" fillId="0" borderId="0" xfId="0" applyNumberFormat="1" applyFont="1"/>
    <xf numFmtId="0" fontId="0" fillId="0" borderId="0" xfId="0" applyBorder="1" applyAlignment="1"/>
    <xf numFmtId="0" fontId="0" fillId="0" borderId="0" xfId="0" applyBorder="1"/>
    <xf numFmtId="2" fontId="18" fillId="0" borderId="0" xfId="0" applyNumberFormat="1" applyFont="1" applyBorder="1"/>
    <xf numFmtId="0" fontId="18" fillId="0" borderId="0" xfId="0" applyFont="1" applyBorder="1" applyAlignment="1">
      <alignment horizontal="center" wrapText="1"/>
    </xf>
    <xf numFmtId="0" fontId="25" fillId="0" borderId="0" xfId="0" applyFont="1" applyBorder="1" applyAlignment="1">
      <alignment horizontal="center" wrapText="1"/>
    </xf>
    <xf numFmtId="2" fontId="0" fillId="0" borderId="0" xfId="0" applyNumberFormat="1" applyAlignment="1">
      <alignment horizontal="center"/>
    </xf>
    <xf numFmtId="0" fontId="0" fillId="0" borderId="9" xfId="0" applyBorder="1" applyAlignment="1">
      <alignment horizontal="center" vertical="center"/>
    </xf>
    <xf numFmtId="2" fontId="0" fillId="8" borderId="0" xfId="0" applyNumberFormat="1" applyFill="1" applyAlignment="1">
      <alignment horizontal="center"/>
    </xf>
    <xf numFmtId="0" fontId="0" fillId="0" borderId="9"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1" fontId="0" fillId="8" borderId="15" xfId="0" applyNumberFormat="1" applyFill="1" applyBorder="1"/>
    <xf numFmtId="2" fontId="18" fillId="8" borderId="0" xfId="0" applyNumberFormat="1" applyFont="1" applyFill="1" applyBorder="1"/>
    <xf numFmtId="0" fontId="2" fillId="8" borderId="20" xfId="1" applyFont="1" applyFill="1" applyBorder="1" applyAlignment="1">
      <alignment vertical="center"/>
    </xf>
    <xf numFmtId="1" fontId="0" fillId="8" borderId="14" xfId="0" applyNumberFormat="1" applyFill="1" applyBorder="1"/>
    <xf numFmtId="2" fontId="18" fillId="12" borderId="0" xfId="0" applyNumberFormat="1" applyFont="1" applyFill="1" applyBorder="1"/>
    <xf numFmtId="2" fontId="18" fillId="4" borderId="0" xfId="0" applyNumberFormat="1" applyFont="1" applyFill="1" applyBorder="1"/>
    <xf numFmtId="0" fontId="24" fillId="4" borderId="0" xfId="0" applyFont="1" applyFill="1"/>
    <xf numFmtId="0" fontId="0" fillId="12" borderId="0" xfId="0" applyFill="1"/>
    <xf numFmtId="166" fontId="0" fillId="8" borderId="0" xfId="0" applyNumberFormat="1" applyFill="1" applyAlignment="1">
      <alignment horizontal="center"/>
    </xf>
    <xf numFmtId="2" fontId="0" fillId="12" borderId="0" xfId="0" applyNumberFormat="1" applyFill="1" applyAlignment="1">
      <alignment horizontal="center"/>
    </xf>
    <xf numFmtId="0" fontId="26" fillId="0" borderId="0" xfId="0" applyFont="1"/>
    <xf numFmtId="0" fontId="27" fillId="0" borderId="0" xfId="0" applyFont="1" applyAlignment="1">
      <alignment horizontal="left" indent="1"/>
    </xf>
    <xf numFmtId="0" fontId="27" fillId="0" borderId="0" xfId="0" applyFont="1"/>
    <xf numFmtId="0" fontId="28" fillId="0" borderId="0" xfId="0" applyFont="1" applyAlignment="1">
      <alignment vertical="top" wrapText="1"/>
    </xf>
    <xf numFmtId="0" fontId="18" fillId="8" borderId="13" xfId="0" applyFont="1" applyFill="1"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1" fillId="0" borderId="10" xfId="0" applyFont="1" applyBorder="1" applyAlignment="1">
      <alignment horizontal="center"/>
    </xf>
    <xf numFmtId="0" fontId="1" fillId="0" borderId="12" xfId="0" applyFont="1" applyBorder="1" applyAlignment="1">
      <alignment horizontal="center"/>
    </xf>
    <xf numFmtId="0" fontId="0" fillId="0" borderId="12" xfId="0" applyBorder="1" applyAlignment="1"/>
    <xf numFmtId="0" fontId="0" fillId="0" borderId="11" xfId="0" applyBorder="1" applyAlignment="1"/>
    <xf numFmtId="2" fontId="17" fillId="0" borderId="9" xfId="0" applyNumberFormat="1" applyFont="1" applyBorder="1" applyAlignment="1">
      <alignment horizontal="center" vertical="center" wrapText="1"/>
    </xf>
    <xf numFmtId="0" fontId="18" fillId="8"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8" fillId="0" borderId="10" xfId="0" applyFont="1" applyBorder="1" applyAlignment="1"/>
    <xf numFmtId="0" fontId="0" fillId="0" borderId="12" xfId="0" applyBorder="1" applyAlignment="1">
      <alignment horizontal="center"/>
    </xf>
    <xf numFmtId="0" fontId="0" fillId="0" borderId="11" xfId="0" applyBorder="1" applyAlignment="1">
      <alignment horizontal="center"/>
    </xf>
    <xf numFmtId="0" fontId="14" fillId="0" borderId="18" xfId="0" applyFont="1" applyBorder="1" applyAlignment="1">
      <alignment horizontal="center" vertical="top" wrapText="1"/>
    </xf>
    <xf numFmtId="0" fontId="14" fillId="0" borderId="19" xfId="0" applyFont="1" applyBorder="1" applyAlignment="1">
      <alignment horizontal="center" vertical="top" wrapText="1"/>
    </xf>
    <xf numFmtId="0" fontId="14" fillId="0" borderId="20" xfId="0" applyFont="1" applyBorder="1" applyAlignment="1">
      <alignment horizontal="center" vertical="top" wrapText="1"/>
    </xf>
    <xf numFmtId="0" fontId="14" fillId="0" borderId="21" xfId="0" applyFont="1" applyBorder="1" applyAlignment="1">
      <alignment horizontal="center" vertical="top" wrapText="1"/>
    </xf>
    <xf numFmtId="0" fontId="18" fillId="0" borderId="9" xfId="0" applyFont="1" applyBorder="1" applyAlignment="1">
      <alignment horizontal="center" vertical="top" wrapText="1"/>
    </xf>
    <xf numFmtId="0" fontId="18" fillId="0" borderId="9" xfId="0" applyFont="1" applyBorder="1" applyAlignment="1">
      <alignment vertical="top"/>
    </xf>
    <xf numFmtId="0" fontId="21" fillId="0" borderId="10" xfId="0" applyFont="1" applyBorder="1" applyAlignment="1">
      <alignment horizontal="center"/>
    </xf>
    <xf numFmtId="0" fontId="21" fillId="0" borderId="9" xfId="0" applyFont="1" applyBorder="1" applyAlignment="1">
      <alignment horizontal="center"/>
    </xf>
    <xf numFmtId="0" fontId="0" fillId="0" borderId="9" xfId="0" applyBorder="1" applyAlignment="1"/>
    <xf numFmtId="0" fontId="21" fillId="0" borderId="9" xfId="0" applyFont="1" applyBorder="1" applyAlignment="1">
      <alignment horizontal="center" wrapText="1"/>
    </xf>
    <xf numFmtId="0" fontId="21" fillId="0" borderId="11" xfId="0" applyFont="1" applyBorder="1" applyAlignment="1">
      <alignment horizontal="center"/>
    </xf>
    <xf numFmtId="0" fontId="1" fillId="14" borderId="9" xfId="0" applyFont="1" applyFill="1" applyBorder="1" applyAlignment="1">
      <alignment horizontal="center"/>
    </xf>
    <xf numFmtId="0" fontId="0" fillId="0" borderId="9" xfId="0" applyBorder="1" applyAlignment="1">
      <alignment horizontal="center"/>
    </xf>
    <xf numFmtId="0" fontId="1" fillId="14" borderId="10" xfId="0" applyFont="1" applyFill="1" applyBorder="1" applyAlignment="1">
      <alignment horizontal="center"/>
    </xf>
    <xf numFmtId="0" fontId="1" fillId="14" borderId="12" xfId="0" applyFont="1" applyFill="1" applyBorder="1" applyAlignment="1">
      <alignment horizontal="center"/>
    </xf>
    <xf numFmtId="0" fontId="20" fillId="0" borderId="9" xfId="0" applyFont="1" applyBorder="1" applyAlignment="1"/>
    <xf numFmtId="0" fontId="1" fillId="0" borderId="9" xfId="0" applyFont="1" applyBorder="1" applyAlignment="1">
      <alignment horizontal="center"/>
    </xf>
    <xf numFmtId="0" fontId="0" fillId="0" borderId="13" xfId="0" applyBorder="1" applyAlignment="1">
      <alignment horizontal="center" vertical="center" wrapText="1"/>
    </xf>
    <xf numFmtId="0" fontId="0" fillId="0" borderId="20" xfId="0" applyBorder="1" applyAlignment="1"/>
    <xf numFmtId="0" fontId="0" fillId="0" borderId="16" xfId="0" applyBorder="1" applyAlignment="1"/>
    <xf numFmtId="0" fontId="18" fillId="0" borderId="9" xfId="0" applyFont="1" applyBorder="1" applyAlignment="1">
      <alignment horizontal="center" wrapText="1"/>
    </xf>
    <xf numFmtId="0" fontId="25" fillId="0" borderId="9" xfId="0" applyFont="1" applyBorder="1" applyAlignment="1">
      <alignment horizontal="center" wrapText="1"/>
    </xf>
  </cellXfs>
  <cellStyles count="6">
    <cellStyle name="Milliers 2" xfId="3"/>
    <cellStyle name="Normal" xfId="0" builtinId="0"/>
    <cellStyle name="Normal 2" xfId="1"/>
    <cellStyle name="Normal 3" xfId="4"/>
    <cellStyle name="Normal_1 - calcul IPF 2005" xfId="2"/>
    <cellStyle name="Normal_Série Péréquation des ressources" xfId="5"/>
  </cellStyles>
  <dxfs count="0"/>
  <tableStyles count="0" defaultTableStyle="TableStyleMedium2" defaultPivotStyle="PivotStyleLight16"/>
  <colors>
    <mruColors>
      <color rgb="FFFFFF99"/>
      <color rgb="FFCCFFFF"/>
      <color rgb="FFFFE181"/>
      <color rgb="FFFFE285"/>
      <color rgb="FFFFDD7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'R11  Performance fr hab'!$I$6</c:f>
              <c:strCache>
                <c:ptCount val="1"/>
                <c:pt idx="0">
                  <c:v>avant</c:v>
                </c:pt>
              </c:strCache>
            </c:strRef>
          </c:tx>
          <c:marker>
            <c:symbol val="diamond"/>
            <c:size val="3"/>
          </c:marker>
          <c:cat>
            <c:strRef>
              <c:f>'R11  Performance fr hab'!$B$8:$B$170</c:f>
              <c:strCache>
                <c:ptCount val="163"/>
                <c:pt idx="0">
                  <c:v>Zumholz</c:v>
                </c:pt>
                <c:pt idx="1">
                  <c:v>Jaun</c:v>
                </c:pt>
                <c:pt idx="2">
                  <c:v>Cheiry</c:v>
                </c:pt>
                <c:pt idx="3">
                  <c:v>Morens (FR)</c:v>
                </c:pt>
                <c:pt idx="4">
                  <c:v>Le Châtelard</c:v>
                </c:pt>
                <c:pt idx="5">
                  <c:v>Le Flon</c:v>
                </c:pt>
                <c:pt idx="6">
                  <c:v>Oberschrot</c:v>
                </c:pt>
                <c:pt idx="7">
                  <c:v>Massonnens</c:v>
                </c:pt>
                <c:pt idx="8">
                  <c:v>Mézières (FR)</c:v>
                </c:pt>
                <c:pt idx="9">
                  <c:v>St. Silvester</c:v>
                </c:pt>
                <c:pt idx="10">
                  <c:v>Villorsonnens</c:v>
                </c:pt>
                <c:pt idx="11">
                  <c:v>Surpierre</c:v>
                </c:pt>
                <c:pt idx="12">
                  <c:v>La Verrerie</c:v>
                </c:pt>
                <c:pt idx="13">
                  <c:v>Autafond</c:v>
                </c:pt>
                <c:pt idx="14">
                  <c:v>Vernay</c:v>
                </c:pt>
                <c:pt idx="15">
                  <c:v>Haut-Intyamon</c:v>
                </c:pt>
                <c:pt idx="16">
                  <c:v>Treyvaux</c:v>
                </c:pt>
                <c:pt idx="17">
                  <c:v>Brünisried</c:v>
                </c:pt>
                <c:pt idx="18">
                  <c:v>Billens-Hennens</c:v>
                </c:pt>
                <c:pt idx="19">
                  <c:v>Villeneuve (FR)</c:v>
                </c:pt>
                <c:pt idx="20">
                  <c:v>Murist</c:v>
                </c:pt>
                <c:pt idx="21">
                  <c:v>Vallon</c:v>
                </c:pt>
                <c:pt idx="22">
                  <c:v>Vuisternens-devant-Romont</c:v>
                </c:pt>
                <c:pt idx="23">
                  <c:v>Heitenried</c:v>
                </c:pt>
                <c:pt idx="24">
                  <c:v>Lurtigen</c:v>
                </c:pt>
                <c:pt idx="25">
                  <c:v>Fétigny</c:v>
                </c:pt>
                <c:pt idx="26">
                  <c:v>Dompierre (FR)</c:v>
                </c:pt>
                <c:pt idx="27">
                  <c:v>Montagny (FR)</c:v>
                </c:pt>
                <c:pt idx="28">
                  <c:v>Prévondavaux</c:v>
                </c:pt>
                <c:pt idx="29">
                  <c:v>Nuvilly</c:v>
                </c:pt>
                <c:pt idx="30">
                  <c:v>La Folliaz</c:v>
                </c:pt>
                <c:pt idx="31">
                  <c:v>Misery-Courtion</c:v>
                </c:pt>
                <c:pt idx="32">
                  <c:v>Grangettes</c:v>
                </c:pt>
                <c:pt idx="33">
                  <c:v>Rue</c:v>
                </c:pt>
                <c:pt idx="34">
                  <c:v>Corserey</c:v>
                </c:pt>
                <c:pt idx="35">
                  <c:v>Chénens</c:v>
                </c:pt>
                <c:pt idx="36">
                  <c:v>Vuisternens-en-Ogoz</c:v>
                </c:pt>
                <c:pt idx="37">
                  <c:v>Montet (Glâne)</c:v>
                </c:pt>
                <c:pt idx="38">
                  <c:v>St. Ursen</c:v>
                </c:pt>
                <c:pt idx="39">
                  <c:v>Plasselb</c:v>
                </c:pt>
                <c:pt idx="40">
                  <c:v>Châtonnaye</c:v>
                </c:pt>
                <c:pt idx="41">
                  <c:v>Ponthaux</c:v>
                </c:pt>
                <c:pt idx="42">
                  <c:v>Ecublens (FR)</c:v>
                </c:pt>
                <c:pt idx="43">
                  <c:v>Bas-Intyamon</c:v>
                </c:pt>
                <c:pt idx="44">
                  <c:v>Bussy (FR)</c:v>
                </c:pt>
                <c:pt idx="45">
                  <c:v>Noréaz</c:v>
                </c:pt>
                <c:pt idx="46">
                  <c:v>Torny</c:v>
                </c:pt>
                <c:pt idx="47">
                  <c:v>Corpataux-Magnedens</c:v>
                </c:pt>
                <c:pt idx="48">
                  <c:v>Les Montets</c:v>
                </c:pt>
                <c:pt idx="49">
                  <c:v>Autigny</c:v>
                </c:pt>
                <c:pt idx="50">
                  <c:v>Hauteville</c:v>
                </c:pt>
                <c:pt idx="51">
                  <c:v>Giffers</c:v>
                </c:pt>
                <c:pt idx="52">
                  <c:v>Gempenach</c:v>
                </c:pt>
                <c:pt idx="53">
                  <c:v>Le Glèbe</c:v>
                </c:pt>
                <c:pt idx="54">
                  <c:v>Russy</c:v>
                </c:pt>
                <c:pt idx="55">
                  <c:v>Saint-Martin (FR)</c:v>
                </c:pt>
                <c:pt idx="56">
                  <c:v>St. Antoni</c:v>
                </c:pt>
                <c:pt idx="57">
                  <c:v>Sâles</c:v>
                </c:pt>
                <c:pt idx="58">
                  <c:v>Alterswil</c:v>
                </c:pt>
                <c:pt idx="59">
                  <c:v>Vaulruz</c:v>
                </c:pt>
                <c:pt idx="60">
                  <c:v>Rueyres-les-Prés</c:v>
                </c:pt>
                <c:pt idx="61">
                  <c:v>Ulmiz</c:v>
                </c:pt>
                <c:pt idx="62">
                  <c:v>Villarsel-sur-Marly</c:v>
                </c:pt>
                <c:pt idx="63">
                  <c:v>Auboranges</c:v>
                </c:pt>
                <c:pt idx="64">
                  <c:v>Jeuss</c:v>
                </c:pt>
                <c:pt idx="65">
                  <c:v>Botterens</c:v>
                </c:pt>
                <c:pt idx="66">
                  <c:v>Le Pâquier (FR)</c:v>
                </c:pt>
                <c:pt idx="67">
                  <c:v>Plaffeien</c:v>
                </c:pt>
                <c:pt idx="68">
                  <c:v>Vuadens</c:v>
                </c:pt>
                <c:pt idx="69">
                  <c:v>Farvagny</c:v>
                </c:pt>
                <c:pt idx="70">
                  <c:v>Gurmels</c:v>
                </c:pt>
                <c:pt idx="71">
                  <c:v>Rechthalten</c:v>
                </c:pt>
                <c:pt idx="72">
                  <c:v>Ménières</c:v>
                </c:pt>
                <c:pt idx="73">
                  <c:v>Semsales</c:v>
                </c:pt>
                <c:pt idx="74">
                  <c:v>Sorens</c:v>
                </c:pt>
                <c:pt idx="75">
                  <c:v>Bossonnens</c:v>
                </c:pt>
                <c:pt idx="76">
                  <c:v>Le Mouret</c:v>
                </c:pt>
                <c:pt idx="77">
                  <c:v>Lully (FR)</c:v>
                </c:pt>
                <c:pt idx="78">
                  <c:v>Cugy (FR)</c:v>
                </c:pt>
                <c:pt idx="79">
                  <c:v>Courtepin</c:v>
                </c:pt>
                <c:pt idx="80">
                  <c:v>Broc</c:v>
                </c:pt>
                <c:pt idx="81">
                  <c:v>Remaufens</c:v>
                </c:pt>
                <c:pt idx="82">
                  <c:v>Cottens (FR)</c:v>
                </c:pt>
                <c:pt idx="83">
                  <c:v>Saint-Aubin (FR)</c:v>
                </c:pt>
                <c:pt idx="84">
                  <c:v>Grolley</c:v>
                </c:pt>
                <c:pt idx="85">
                  <c:v>Pont-en-Ogoz</c:v>
                </c:pt>
                <c:pt idx="86">
                  <c:v>Barberêche</c:v>
                </c:pt>
                <c:pt idx="87">
                  <c:v>Grandvillard</c:v>
                </c:pt>
                <c:pt idx="88">
                  <c:v>Hauterive (FR)</c:v>
                </c:pt>
                <c:pt idx="89">
                  <c:v>Wünnewil-Flamatt</c:v>
                </c:pt>
                <c:pt idx="90">
                  <c:v>Ursy</c:v>
                </c:pt>
                <c:pt idx="91">
                  <c:v>Vuissens</c:v>
                </c:pt>
                <c:pt idx="92">
                  <c:v>Salvenach</c:v>
                </c:pt>
                <c:pt idx="93">
                  <c:v>Prez-vers-Noréaz</c:v>
                </c:pt>
                <c:pt idx="94">
                  <c:v>Marsens</c:v>
                </c:pt>
                <c:pt idx="95">
                  <c:v>Léchelles</c:v>
                </c:pt>
                <c:pt idx="96">
                  <c:v>Morlon</c:v>
                </c:pt>
                <c:pt idx="97">
                  <c:v>Belfaux</c:v>
                </c:pt>
                <c:pt idx="98">
                  <c:v>La Brillaz</c:v>
                </c:pt>
                <c:pt idx="99">
                  <c:v>Senèdes</c:v>
                </c:pt>
                <c:pt idx="100">
                  <c:v>Galmiz</c:v>
                </c:pt>
                <c:pt idx="101">
                  <c:v>Gruyères</c:v>
                </c:pt>
                <c:pt idx="102">
                  <c:v>Tentlingen</c:v>
                </c:pt>
                <c:pt idx="103">
                  <c:v>Villarepos</c:v>
                </c:pt>
                <c:pt idx="104">
                  <c:v>Echarlens</c:v>
                </c:pt>
                <c:pt idx="105">
                  <c:v>Ueberstorf</c:v>
                </c:pt>
                <c:pt idx="106">
                  <c:v>Corbières</c:v>
                </c:pt>
                <c:pt idx="107">
                  <c:v>Romont (FR)</c:v>
                </c:pt>
                <c:pt idx="108">
                  <c:v>Wallenried</c:v>
                </c:pt>
                <c:pt idx="109">
                  <c:v>Pont-la-Ville</c:v>
                </c:pt>
                <c:pt idx="110">
                  <c:v>Arconciel</c:v>
                </c:pt>
                <c:pt idx="111">
                  <c:v>La Sonnaz</c:v>
                </c:pt>
                <c:pt idx="112">
                  <c:v>Bösingen</c:v>
                </c:pt>
                <c:pt idx="113">
                  <c:v>Courlevon</c:v>
                </c:pt>
                <c:pt idx="114">
                  <c:v>Ependes (FR)</c:v>
                </c:pt>
                <c:pt idx="115">
                  <c:v>Villaz-Saint-Pierre</c:v>
                </c:pt>
                <c:pt idx="116">
                  <c:v>Châtel-sur-Montsalvens</c:v>
                </c:pt>
                <c:pt idx="117">
                  <c:v>Val-de-Charmey</c:v>
                </c:pt>
                <c:pt idx="118">
                  <c:v>Riaz</c:v>
                </c:pt>
                <c:pt idx="119">
                  <c:v>Kerzers</c:v>
                </c:pt>
                <c:pt idx="120">
                  <c:v>Châbles</c:v>
                </c:pt>
                <c:pt idx="121">
                  <c:v>Gletterens</c:v>
                </c:pt>
                <c:pt idx="122">
                  <c:v>Granges (Veveyse)</c:v>
                </c:pt>
                <c:pt idx="123">
                  <c:v>Fräschels</c:v>
                </c:pt>
                <c:pt idx="124">
                  <c:v>Attalens</c:v>
                </c:pt>
                <c:pt idx="125">
                  <c:v>Neyruz (FR)</c:v>
                </c:pt>
                <c:pt idx="126">
                  <c:v>Rossens (FR)</c:v>
                </c:pt>
                <c:pt idx="127">
                  <c:v>Châtillon (FR)</c:v>
                </c:pt>
                <c:pt idx="128">
                  <c:v>Chapelle (Glâne)</c:v>
                </c:pt>
                <c:pt idx="129">
                  <c:v>La Roche</c:v>
                </c:pt>
                <c:pt idx="130">
                  <c:v>Domdidier</c:v>
                </c:pt>
                <c:pt idx="131">
                  <c:v>Tafers</c:v>
                </c:pt>
                <c:pt idx="132">
                  <c:v>Delley-Portalban</c:v>
                </c:pt>
                <c:pt idx="133">
                  <c:v>Estavayer-le-Lac</c:v>
                </c:pt>
                <c:pt idx="134">
                  <c:v>Ried bei Kerzers</c:v>
                </c:pt>
                <c:pt idx="135">
                  <c:v>Marly</c:v>
                </c:pt>
                <c:pt idx="136">
                  <c:v>Kleinbösingen</c:v>
                </c:pt>
                <c:pt idx="137">
                  <c:v>Sévaz</c:v>
                </c:pt>
                <c:pt idx="138">
                  <c:v>Düdingen</c:v>
                </c:pt>
                <c:pt idx="139">
                  <c:v>Cheyres</c:v>
                </c:pt>
                <c:pt idx="140">
                  <c:v>Bas-Vully</c:v>
                </c:pt>
                <c:pt idx="141">
                  <c:v>Matran</c:v>
                </c:pt>
                <c:pt idx="142">
                  <c:v>Bulle</c:v>
                </c:pt>
                <c:pt idx="143">
                  <c:v>Châtel-Saint-Denis</c:v>
                </c:pt>
                <c:pt idx="144">
                  <c:v>Murten</c:v>
                </c:pt>
                <c:pt idx="145">
                  <c:v>Courgevaux</c:v>
                </c:pt>
                <c:pt idx="146">
                  <c:v>Schmitten (FR)</c:v>
                </c:pt>
                <c:pt idx="147">
                  <c:v>Fribourg</c:v>
                </c:pt>
                <c:pt idx="148">
                  <c:v>Corminboeuf</c:v>
                </c:pt>
                <c:pt idx="149">
                  <c:v>Crésuz</c:v>
                </c:pt>
                <c:pt idx="150">
                  <c:v>Avry</c:v>
                </c:pt>
                <c:pt idx="151">
                  <c:v>Pierrafortscha</c:v>
                </c:pt>
                <c:pt idx="152">
                  <c:v>Meyriez</c:v>
                </c:pt>
                <c:pt idx="153">
                  <c:v>Givisiez</c:v>
                </c:pt>
                <c:pt idx="154">
                  <c:v>Haut-Vully</c:v>
                </c:pt>
                <c:pt idx="155">
                  <c:v>Granges-Paccot</c:v>
                </c:pt>
                <c:pt idx="156">
                  <c:v>Villars-sur-Glâne</c:v>
                </c:pt>
                <c:pt idx="157">
                  <c:v>Muntelier</c:v>
                </c:pt>
                <c:pt idx="158">
                  <c:v>Chésopelloz</c:v>
                </c:pt>
                <c:pt idx="159">
                  <c:v>Siviriez</c:v>
                </c:pt>
                <c:pt idx="160">
                  <c:v>Cressier (FR)</c:v>
                </c:pt>
                <c:pt idx="161">
                  <c:v>Ferpicloz</c:v>
                </c:pt>
                <c:pt idx="162">
                  <c:v>Greng</c:v>
                </c:pt>
              </c:strCache>
            </c:strRef>
          </c:cat>
          <c:val>
            <c:numRef>
              <c:f>'R11  Performance fr hab'!$I$8:$I$170</c:f>
              <c:numCache>
                <c:formatCode>0.00</c:formatCode>
                <c:ptCount val="163"/>
                <c:pt idx="0">
                  <c:v>2166.6719659246492</c:v>
                </c:pt>
                <c:pt idx="1">
                  <c:v>2298.0956415268242</c:v>
                </c:pt>
                <c:pt idx="2">
                  <c:v>2028.9373729787808</c:v>
                </c:pt>
                <c:pt idx="3">
                  <c:v>2758.0194268530895</c:v>
                </c:pt>
                <c:pt idx="4">
                  <c:v>2054.8886919646866</c:v>
                </c:pt>
                <c:pt idx="5">
                  <c:v>2127.9745276711656</c:v>
                </c:pt>
                <c:pt idx="6">
                  <c:v>2257.7270332577132</c:v>
                </c:pt>
                <c:pt idx="7">
                  <c:v>2140.8958261847288</c:v>
                </c:pt>
                <c:pt idx="8">
                  <c:v>2238.2967959528487</c:v>
                </c:pt>
                <c:pt idx="9">
                  <c:v>2239.6355680171891</c:v>
                </c:pt>
                <c:pt idx="10">
                  <c:v>2346.8055796707081</c:v>
                </c:pt>
                <c:pt idx="11">
                  <c:v>2287.872901760582</c:v>
                </c:pt>
                <c:pt idx="12">
                  <c:v>2300.0652879624431</c:v>
                </c:pt>
                <c:pt idx="13">
                  <c:v>2365.0001371533872</c:v>
                </c:pt>
                <c:pt idx="14">
                  <c:v>2344.215656169351</c:v>
                </c:pt>
                <c:pt idx="15">
                  <c:v>2428.3911609051229</c:v>
                </c:pt>
                <c:pt idx="16">
                  <c:v>2500.018975452936</c:v>
                </c:pt>
                <c:pt idx="17">
                  <c:v>2470.8473623793598</c:v>
                </c:pt>
                <c:pt idx="18">
                  <c:v>2314.5732725352836</c:v>
                </c:pt>
                <c:pt idx="19">
                  <c:v>2505.7664976551459</c:v>
                </c:pt>
                <c:pt idx="20">
                  <c:v>2274.3500155347074</c:v>
                </c:pt>
                <c:pt idx="21">
                  <c:v>2612.8946650919916</c:v>
                </c:pt>
                <c:pt idx="22">
                  <c:v>2463.4015543004716</c:v>
                </c:pt>
                <c:pt idx="23">
                  <c:v>2567.9465550496448</c:v>
                </c:pt>
                <c:pt idx="24">
                  <c:v>2621.7529235372735</c:v>
                </c:pt>
                <c:pt idx="25">
                  <c:v>2365.0623488642191</c:v>
                </c:pt>
                <c:pt idx="26">
                  <c:v>2308.6268258344589</c:v>
                </c:pt>
                <c:pt idx="27">
                  <c:v>2450.4982989169853</c:v>
                </c:pt>
                <c:pt idx="28">
                  <c:v>2280.0350109375004</c:v>
                </c:pt>
                <c:pt idx="29">
                  <c:v>2265.6457654502083</c:v>
                </c:pt>
                <c:pt idx="30">
                  <c:v>2583.5927410116806</c:v>
                </c:pt>
                <c:pt idx="31">
                  <c:v>2550.4916414483919</c:v>
                </c:pt>
                <c:pt idx="32">
                  <c:v>2807.1575815508022</c:v>
                </c:pt>
                <c:pt idx="33">
                  <c:v>2700.7846368766418</c:v>
                </c:pt>
                <c:pt idx="34">
                  <c:v>2572.3445885153997</c:v>
                </c:pt>
                <c:pt idx="35">
                  <c:v>2473.6737970344075</c:v>
                </c:pt>
                <c:pt idx="36">
                  <c:v>2659.6413545347023</c:v>
                </c:pt>
                <c:pt idx="37">
                  <c:v>3103.4827329554246</c:v>
                </c:pt>
                <c:pt idx="38">
                  <c:v>2745.4546980689865</c:v>
                </c:pt>
                <c:pt idx="39">
                  <c:v>2543.7643949965195</c:v>
                </c:pt>
                <c:pt idx="40">
                  <c:v>2352.294054252452</c:v>
                </c:pt>
                <c:pt idx="41">
                  <c:v>2480.8176206540415</c:v>
                </c:pt>
                <c:pt idx="42">
                  <c:v>2645.2086807787741</c:v>
                </c:pt>
                <c:pt idx="43">
                  <c:v>2549.6114931402608</c:v>
                </c:pt>
                <c:pt idx="44">
                  <c:v>2617.2107257448433</c:v>
                </c:pt>
                <c:pt idx="45">
                  <c:v>2850.5570154077723</c:v>
                </c:pt>
                <c:pt idx="46">
                  <c:v>2734.1688227967097</c:v>
                </c:pt>
                <c:pt idx="47">
                  <c:v>2642.8015075555268</c:v>
                </c:pt>
                <c:pt idx="48">
                  <c:v>2587.522639160632</c:v>
                </c:pt>
                <c:pt idx="49">
                  <c:v>2511.5498435203344</c:v>
                </c:pt>
                <c:pt idx="50">
                  <c:v>2835.1531813535184</c:v>
                </c:pt>
                <c:pt idx="51">
                  <c:v>2768.3667721828215</c:v>
                </c:pt>
                <c:pt idx="52">
                  <c:v>2811.4532640478728</c:v>
                </c:pt>
                <c:pt idx="53">
                  <c:v>2663.8539192822809</c:v>
                </c:pt>
                <c:pt idx="54">
                  <c:v>2679.8007776200484</c:v>
                </c:pt>
                <c:pt idx="55">
                  <c:v>2549.8195213592489</c:v>
                </c:pt>
                <c:pt idx="56">
                  <c:v>2785.3701573931471</c:v>
                </c:pt>
                <c:pt idx="57">
                  <c:v>2942.4396257041435</c:v>
                </c:pt>
                <c:pt idx="58">
                  <c:v>2806.3158527687378</c:v>
                </c:pt>
                <c:pt idx="59">
                  <c:v>2785.8094654733136</c:v>
                </c:pt>
                <c:pt idx="60">
                  <c:v>2806.2596801239533</c:v>
                </c:pt>
                <c:pt idx="61">
                  <c:v>2960.587869051421</c:v>
                </c:pt>
                <c:pt idx="62">
                  <c:v>2404.6855072590015</c:v>
                </c:pt>
                <c:pt idx="63">
                  <c:v>3845.9728380769234</c:v>
                </c:pt>
                <c:pt idx="64">
                  <c:v>3029.5085781737916</c:v>
                </c:pt>
                <c:pt idx="65">
                  <c:v>2654.643806305653</c:v>
                </c:pt>
                <c:pt idx="66">
                  <c:v>2921.8984174048092</c:v>
                </c:pt>
                <c:pt idx="67">
                  <c:v>2906.5206783790672</c:v>
                </c:pt>
                <c:pt idx="68">
                  <c:v>2826.4891809804258</c:v>
                </c:pt>
                <c:pt idx="69">
                  <c:v>2915.6128235610126</c:v>
                </c:pt>
                <c:pt idx="70">
                  <c:v>2986.0716151284087</c:v>
                </c:pt>
                <c:pt idx="71">
                  <c:v>2821.5721614391146</c:v>
                </c:pt>
                <c:pt idx="72">
                  <c:v>2527.7311110062365</c:v>
                </c:pt>
                <c:pt idx="73">
                  <c:v>2796.9704599104407</c:v>
                </c:pt>
                <c:pt idx="74">
                  <c:v>3902.1149846814787</c:v>
                </c:pt>
                <c:pt idx="75">
                  <c:v>2974.1679371746332</c:v>
                </c:pt>
                <c:pt idx="76">
                  <c:v>2844.7616393747967</c:v>
                </c:pt>
                <c:pt idx="77">
                  <c:v>2580.8577064079591</c:v>
                </c:pt>
                <c:pt idx="78">
                  <c:v>2933.8591035670374</c:v>
                </c:pt>
                <c:pt idx="79">
                  <c:v>2718.9375434332824</c:v>
                </c:pt>
                <c:pt idx="80">
                  <c:v>2772.906706525725</c:v>
                </c:pt>
                <c:pt idx="81">
                  <c:v>2937.3752290184339</c:v>
                </c:pt>
                <c:pt idx="82">
                  <c:v>2983.9908858537237</c:v>
                </c:pt>
                <c:pt idx="83">
                  <c:v>3153.4775535425179</c:v>
                </c:pt>
                <c:pt idx="84">
                  <c:v>2958.0478032434016</c:v>
                </c:pt>
                <c:pt idx="85">
                  <c:v>3216.0370977548364</c:v>
                </c:pt>
                <c:pt idx="86">
                  <c:v>3165.4702208859399</c:v>
                </c:pt>
                <c:pt idx="87">
                  <c:v>2947.4424641739988</c:v>
                </c:pt>
                <c:pt idx="88">
                  <c:v>3162.2755498028355</c:v>
                </c:pt>
                <c:pt idx="89">
                  <c:v>3208.2735009972994</c:v>
                </c:pt>
                <c:pt idx="90">
                  <c:v>2744.0539402774702</c:v>
                </c:pt>
                <c:pt idx="91">
                  <c:v>2845.1636065531475</c:v>
                </c:pt>
                <c:pt idx="92">
                  <c:v>3221.3552338997915</c:v>
                </c:pt>
                <c:pt idx="93">
                  <c:v>3050.9383596852817</c:v>
                </c:pt>
                <c:pt idx="94">
                  <c:v>3181.5610793746932</c:v>
                </c:pt>
                <c:pt idx="95">
                  <c:v>3147.1483431148445</c:v>
                </c:pt>
                <c:pt idx="96">
                  <c:v>3379.7557659863951</c:v>
                </c:pt>
                <c:pt idx="97">
                  <c:v>2977.291799200726</c:v>
                </c:pt>
                <c:pt idx="98">
                  <c:v>3014.2861720015139</c:v>
                </c:pt>
                <c:pt idx="99">
                  <c:v>2834.8059469424452</c:v>
                </c:pt>
                <c:pt idx="100">
                  <c:v>2993.1257157483178</c:v>
                </c:pt>
                <c:pt idx="101">
                  <c:v>3187.2306227716131</c:v>
                </c:pt>
                <c:pt idx="102">
                  <c:v>3208.321266034558</c:v>
                </c:pt>
                <c:pt idx="103">
                  <c:v>2956.3261487908676</c:v>
                </c:pt>
                <c:pt idx="104">
                  <c:v>3178.9188601455121</c:v>
                </c:pt>
                <c:pt idx="105">
                  <c:v>3192.4911509099211</c:v>
                </c:pt>
                <c:pt idx="106">
                  <c:v>2958.8515025584338</c:v>
                </c:pt>
                <c:pt idx="107">
                  <c:v>3023.4272108919513</c:v>
                </c:pt>
                <c:pt idx="108">
                  <c:v>2913.6474543324384</c:v>
                </c:pt>
                <c:pt idx="109">
                  <c:v>2971.7192589845863</c:v>
                </c:pt>
                <c:pt idx="110">
                  <c:v>3289.124706239561</c:v>
                </c:pt>
                <c:pt idx="111">
                  <c:v>3130.5655368214311</c:v>
                </c:pt>
                <c:pt idx="112">
                  <c:v>3309.8121326704595</c:v>
                </c:pt>
                <c:pt idx="113">
                  <c:v>3162.9962032786889</c:v>
                </c:pt>
                <c:pt idx="114">
                  <c:v>3008.5464448895541</c:v>
                </c:pt>
                <c:pt idx="115">
                  <c:v>3153.1512978090414</c:v>
                </c:pt>
                <c:pt idx="116">
                  <c:v>3781.4184344552336</c:v>
                </c:pt>
                <c:pt idx="117">
                  <c:v>3602.7429759216639</c:v>
                </c:pt>
                <c:pt idx="118">
                  <c:v>3350.5106342121599</c:v>
                </c:pt>
                <c:pt idx="119">
                  <c:v>3349.9969090678205</c:v>
                </c:pt>
                <c:pt idx="120">
                  <c:v>3350.8655406728139</c:v>
                </c:pt>
                <c:pt idx="121">
                  <c:v>3052.5103426504102</c:v>
                </c:pt>
                <c:pt idx="122">
                  <c:v>3213.871289129956</c:v>
                </c:pt>
                <c:pt idx="123">
                  <c:v>3688.1064616806343</c:v>
                </c:pt>
                <c:pt idx="124">
                  <c:v>3344.7753029179275</c:v>
                </c:pt>
                <c:pt idx="125">
                  <c:v>3356.4714126088243</c:v>
                </c:pt>
                <c:pt idx="126">
                  <c:v>4093.9249901988114</c:v>
                </c:pt>
                <c:pt idx="127">
                  <c:v>3525.2791962800093</c:v>
                </c:pt>
                <c:pt idx="128">
                  <c:v>3240.3889902355395</c:v>
                </c:pt>
                <c:pt idx="129">
                  <c:v>3383.2813259905415</c:v>
                </c:pt>
                <c:pt idx="130">
                  <c:v>3656.6794381220161</c:v>
                </c:pt>
                <c:pt idx="131">
                  <c:v>3578.7184889561895</c:v>
                </c:pt>
                <c:pt idx="132">
                  <c:v>3280.7629342090372</c:v>
                </c:pt>
                <c:pt idx="133">
                  <c:v>3586.9160389019712</c:v>
                </c:pt>
                <c:pt idx="134">
                  <c:v>3770.6990676311616</c:v>
                </c:pt>
                <c:pt idx="135">
                  <c:v>3544.2860437792965</c:v>
                </c:pt>
                <c:pt idx="136">
                  <c:v>4055.4212972143632</c:v>
                </c:pt>
                <c:pt idx="137">
                  <c:v>3409.9149598393569</c:v>
                </c:pt>
                <c:pt idx="138">
                  <c:v>3869.5631552966961</c:v>
                </c:pt>
                <c:pt idx="139">
                  <c:v>4023.7800367987379</c:v>
                </c:pt>
                <c:pt idx="140">
                  <c:v>3721.1204791046284</c:v>
                </c:pt>
                <c:pt idx="141">
                  <c:v>3861.1753454027557</c:v>
                </c:pt>
                <c:pt idx="142">
                  <c:v>3870.339289093497</c:v>
                </c:pt>
                <c:pt idx="143">
                  <c:v>3902.2052105847506</c:v>
                </c:pt>
                <c:pt idx="144">
                  <c:v>4117.4889630654234</c:v>
                </c:pt>
                <c:pt idx="145">
                  <c:v>3616.2474979677331</c:v>
                </c:pt>
                <c:pt idx="146">
                  <c:v>3787.7677995800591</c:v>
                </c:pt>
                <c:pt idx="147">
                  <c:v>4050.5314781244824</c:v>
                </c:pt>
                <c:pt idx="148">
                  <c:v>4501.1643644776914</c:v>
                </c:pt>
                <c:pt idx="149">
                  <c:v>7945.6803676707514</c:v>
                </c:pt>
                <c:pt idx="150">
                  <c:v>4832.8612566494467</c:v>
                </c:pt>
                <c:pt idx="151">
                  <c:v>5089.7726441139121</c:v>
                </c:pt>
                <c:pt idx="152">
                  <c:v>5200.3148950562572</c:v>
                </c:pt>
                <c:pt idx="153">
                  <c:v>5282.4125546817504</c:v>
                </c:pt>
                <c:pt idx="154">
                  <c:v>5682.8298118439252</c:v>
                </c:pt>
                <c:pt idx="155">
                  <c:v>5569.821071979477</c:v>
                </c:pt>
                <c:pt idx="156">
                  <c:v>6053.9695391520982</c:v>
                </c:pt>
                <c:pt idx="157">
                  <c:v>5691.4636385358663</c:v>
                </c:pt>
                <c:pt idx="158">
                  <c:v>5125.5589140873017</c:v>
                </c:pt>
                <c:pt idx="159">
                  <c:v>11739.306425111285</c:v>
                </c:pt>
                <c:pt idx="160">
                  <c:v>9570.4819276822636</c:v>
                </c:pt>
                <c:pt idx="161">
                  <c:v>9703.8641981959881</c:v>
                </c:pt>
                <c:pt idx="162">
                  <c:v>14919.590185250556</c:v>
                </c:pt>
              </c:numCache>
            </c:numRef>
          </c:val>
          <c:smooth val="0"/>
        </c:ser>
        <c:ser>
          <c:idx val="1"/>
          <c:order val="1"/>
          <c:tx>
            <c:strRef>
              <c:f>'R11  Performance fr hab'!$J$6</c:f>
              <c:strCache>
                <c:ptCount val="1"/>
                <c:pt idx="0">
                  <c:v>après</c:v>
                </c:pt>
              </c:strCache>
            </c:strRef>
          </c:tx>
          <c:spPr>
            <a:ln>
              <a:solidFill>
                <a:srgbClr val="7030A0"/>
              </a:solidFill>
            </a:ln>
          </c:spPr>
          <c:marker>
            <c:symbol val="triangle"/>
            <c:size val="4"/>
            <c:spPr>
              <a:solidFill>
                <a:srgbClr val="7030A0"/>
              </a:solidFill>
              <a:ln>
                <a:solidFill>
                  <a:srgbClr val="7030A0"/>
                </a:solidFill>
              </a:ln>
            </c:spPr>
          </c:marker>
          <c:dPt>
            <c:idx val="149"/>
            <c:bubble3D val="0"/>
            <c:spPr>
              <a:ln w="25400">
                <a:solidFill>
                  <a:srgbClr val="7030A0"/>
                </a:solidFill>
              </a:ln>
            </c:spPr>
          </c:dPt>
          <c:cat>
            <c:strRef>
              <c:f>'R11  Performance fr hab'!$B$8:$B$170</c:f>
              <c:strCache>
                <c:ptCount val="163"/>
                <c:pt idx="0">
                  <c:v>Zumholz</c:v>
                </c:pt>
                <c:pt idx="1">
                  <c:v>Jaun</c:v>
                </c:pt>
                <c:pt idx="2">
                  <c:v>Cheiry</c:v>
                </c:pt>
                <c:pt idx="3">
                  <c:v>Morens (FR)</c:v>
                </c:pt>
                <c:pt idx="4">
                  <c:v>Le Châtelard</c:v>
                </c:pt>
                <c:pt idx="5">
                  <c:v>Le Flon</c:v>
                </c:pt>
                <c:pt idx="6">
                  <c:v>Oberschrot</c:v>
                </c:pt>
                <c:pt idx="7">
                  <c:v>Massonnens</c:v>
                </c:pt>
                <c:pt idx="8">
                  <c:v>Mézières (FR)</c:v>
                </c:pt>
                <c:pt idx="9">
                  <c:v>St. Silvester</c:v>
                </c:pt>
                <c:pt idx="10">
                  <c:v>Villorsonnens</c:v>
                </c:pt>
                <c:pt idx="11">
                  <c:v>Surpierre</c:v>
                </c:pt>
                <c:pt idx="12">
                  <c:v>La Verrerie</c:v>
                </c:pt>
                <c:pt idx="13">
                  <c:v>Autafond</c:v>
                </c:pt>
                <c:pt idx="14">
                  <c:v>Vernay</c:v>
                </c:pt>
                <c:pt idx="15">
                  <c:v>Haut-Intyamon</c:v>
                </c:pt>
                <c:pt idx="16">
                  <c:v>Treyvaux</c:v>
                </c:pt>
                <c:pt idx="17">
                  <c:v>Brünisried</c:v>
                </c:pt>
                <c:pt idx="18">
                  <c:v>Billens-Hennens</c:v>
                </c:pt>
                <c:pt idx="19">
                  <c:v>Villeneuve (FR)</c:v>
                </c:pt>
                <c:pt idx="20">
                  <c:v>Murist</c:v>
                </c:pt>
                <c:pt idx="21">
                  <c:v>Vallon</c:v>
                </c:pt>
                <c:pt idx="22">
                  <c:v>Vuisternens-devant-Romont</c:v>
                </c:pt>
                <c:pt idx="23">
                  <c:v>Heitenried</c:v>
                </c:pt>
                <c:pt idx="24">
                  <c:v>Lurtigen</c:v>
                </c:pt>
                <c:pt idx="25">
                  <c:v>Fétigny</c:v>
                </c:pt>
                <c:pt idx="26">
                  <c:v>Dompierre (FR)</c:v>
                </c:pt>
                <c:pt idx="27">
                  <c:v>Montagny (FR)</c:v>
                </c:pt>
                <c:pt idx="28">
                  <c:v>Prévondavaux</c:v>
                </c:pt>
                <c:pt idx="29">
                  <c:v>Nuvilly</c:v>
                </c:pt>
                <c:pt idx="30">
                  <c:v>La Folliaz</c:v>
                </c:pt>
                <c:pt idx="31">
                  <c:v>Misery-Courtion</c:v>
                </c:pt>
                <c:pt idx="32">
                  <c:v>Grangettes</c:v>
                </c:pt>
                <c:pt idx="33">
                  <c:v>Rue</c:v>
                </c:pt>
                <c:pt idx="34">
                  <c:v>Corserey</c:v>
                </c:pt>
                <c:pt idx="35">
                  <c:v>Chénens</c:v>
                </c:pt>
                <c:pt idx="36">
                  <c:v>Vuisternens-en-Ogoz</c:v>
                </c:pt>
                <c:pt idx="37">
                  <c:v>Montet (Glâne)</c:v>
                </c:pt>
                <c:pt idx="38">
                  <c:v>St. Ursen</c:v>
                </c:pt>
                <c:pt idx="39">
                  <c:v>Plasselb</c:v>
                </c:pt>
                <c:pt idx="40">
                  <c:v>Châtonnaye</c:v>
                </c:pt>
                <c:pt idx="41">
                  <c:v>Ponthaux</c:v>
                </c:pt>
                <c:pt idx="42">
                  <c:v>Ecublens (FR)</c:v>
                </c:pt>
                <c:pt idx="43">
                  <c:v>Bas-Intyamon</c:v>
                </c:pt>
                <c:pt idx="44">
                  <c:v>Bussy (FR)</c:v>
                </c:pt>
                <c:pt idx="45">
                  <c:v>Noréaz</c:v>
                </c:pt>
                <c:pt idx="46">
                  <c:v>Torny</c:v>
                </c:pt>
                <c:pt idx="47">
                  <c:v>Corpataux-Magnedens</c:v>
                </c:pt>
                <c:pt idx="48">
                  <c:v>Les Montets</c:v>
                </c:pt>
                <c:pt idx="49">
                  <c:v>Autigny</c:v>
                </c:pt>
                <c:pt idx="50">
                  <c:v>Hauteville</c:v>
                </c:pt>
                <c:pt idx="51">
                  <c:v>Giffers</c:v>
                </c:pt>
                <c:pt idx="52">
                  <c:v>Gempenach</c:v>
                </c:pt>
                <c:pt idx="53">
                  <c:v>Le Glèbe</c:v>
                </c:pt>
                <c:pt idx="54">
                  <c:v>Russy</c:v>
                </c:pt>
                <c:pt idx="55">
                  <c:v>Saint-Martin (FR)</c:v>
                </c:pt>
                <c:pt idx="56">
                  <c:v>St. Antoni</c:v>
                </c:pt>
                <c:pt idx="57">
                  <c:v>Sâles</c:v>
                </c:pt>
                <c:pt idx="58">
                  <c:v>Alterswil</c:v>
                </c:pt>
                <c:pt idx="59">
                  <c:v>Vaulruz</c:v>
                </c:pt>
                <c:pt idx="60">
                  <c:v>Rueyres-les-Prés</c:v>
                </c:pt>
                <c:pt idx="61">
                  <c:v>Ulmiz</c:v>
                </c:pt>
                <c:pt idx="62">
                  <c:v>Villarsel-sur-Marly</c:v>
                </c:pt>
                <c:pt idx="63">
                  <c:v>Auboranges</c:v>
                </c:pt>
                <c:pt idx="64">
                  <c:v>Jeuss</c:v>
                </c:pt>
                <c:pt idx="65">
                  <c:v>Botterens</c:v>
                </c:pt>
                <c:pt idx="66">
                  <c:v>Le Pâquier (FR)</c:v>
                </c:pt>
                <c:pt idx="67">
                  <c:v>Plaffeien</c:v>
                </c:pt>
                <c:pt idx="68">
                  <c:v>Vuadens</c:v>
                </c:pt>
                <c:pt idx="69">
                  <c:v>Farvagny</c:v>
                </c:pt>
                <c:pt idx="70">
                  <c:v>Gurmels</c:v>
                </c:pt>
                <c:pt idx="71">
                  <c:v>Rechthalten</c:v>
                </c:pt>
                <c:pt idx="72">
                  <c:v>Ménières</c:v>
                </c:pt>
                <c:pt idx="73">
                  <c:v>Semsales</c:v>
                </c:pt>
                <c:pt idx="74">
                  <c:v>Sorens</c:v>
                </c:pt>
                <c:pt idx="75">
                  <c:v>Bossonnens</c:v>
                </c:pt>
                <c:pt idx="76">
                  <c:v>Le Mouret</c:v>
                </c:pt>
                <c:pt idx="77">
                  <c:v>Lully (FR)</c:v>
                </c:pt>
                <c:pt idx="78">
                  <c:v>Cugy (FR)</c:v>
                </c:pt>
                <c:pt idx="79">
                  <c:v>Courtepin</c:v>
                </c:pt>
                <c:pt idx="80">
                  <c:v>Broc</c:v>
                </c:pt>
                <c:pt idx="81">
                  <c:v>Remaufens</c:v>
                </c:pt>
                <c:pt idx="82">
                  <c:v>Cottens (FR)</c:v>
                </c:pt>
                <c:pt idx="83">
                  <c:v>Saint-Aubin (FR)</c:v>
                </c:pt>
                <c:pt idx="84">
                  <c:v>Grolley</c:v>
                </c:pt>
                <c:pt idx="85">
                  <c:v>Pont-en-Ogoz</c:v>
                </c:pt>
                <c:pt idx="86">
                  <c:v>Barberêche</c:v>
                </c:pt>
                <c:pt idx="87">
                  <c:v>Grandvillard</c:v>
                </c:pt>
                <c:pt idx="88">
                  <c:v>Hauterive (FR)</c:v>
                </c:pt>
                <c:pt idx="89">
                  <c:v>Wünnewil-Flamatt</c:v>
                </c:pt>
                <c:pt idx="90">
                  <c:v>Ursy</c:v>
                </c:pt>
                <c:pt idx="91">
                  <c:v>Vuissens</c:v>
                </c:pt>
                <c:pt idx="92">
                  <c:v>Salvenach</c:v>
                </c:pt>
                <c:pt idx="93">
                  <c:v>Prez-vers-Noréaz</c:v>
                </c:pt>
                <c:pt idx="94">
                  <c:v>Marsens</c:v>
                </c:pt>
                <c:pt idx="95">
                  <c:v>Léchelles</c:v>
                </c:pt>
                <c:pt idx="96">
                  <c:v>Morlon</c:v>
                </c:pt>
                <c:pt idx="97">
                  <c:v>Belfaux</c:v>
                </c:pt>
                <c:pt idx="98">
                  <c:v>La Brillaz</c:v>
                </c:pt>
                <c:pt idx="99">
                  <c:v>Senèdes</c:v>
                </c:pt>
                <c:pt idx="100">
                  <c:v>Galmiz</c:v>
                </c:pt>
                <c:pt idx="101">
                  <c:v>Gruyères</c:v>
                </c:pt>
                <c:pt idx="102">
                  <c:v>Tentlingen</c:v>
                </c:pt>
                <c:pt idx="103">
                  <c:v>Villarepos</c:v>
                </c:pt>
                <c:pt idx="104">
                  <c:v>Echarlens</c:v>
                </c:pt>
                <c:pt idx="105">
                  <c:v>Ueberstorf</c:v>
                </c:pt>
                <c:pt idx="106">
                  <c:v>Corbières</c:v>
                </c:pt>
                <c:pt idx="107">
                  <c:v>Romont (FR)</c:v>
                </c:pt>
                <c:pt idx="108">
                  <c:v>Wallenried</c:v>
                </c:pt>
                <c:pt idx="109">
                  <c:v>Pont-la-Ville</c:v>
                </c:pt>
                <c:pt idx="110">
                  <c:v>Arconciel</c:v>
                </c:pt>
                <c:pt idx="111">
                  <c:v>La Sonnaz</c:v>
                </c:pt>
                <c:pt idx="112">
                  <c:v>Bösingen</c:v>
                </c:pt>
                <c:pt idx="113">
                  <c:v>Courlevon</c:v>
                </c:pt>
                <c:pt idx="114">
                  <c:v>Ependes (FR)</c:v>
                </c:pt>
                <c:pt idx="115">
                  <c:v>Villaz-Saint-Pierre</c:v>
                </c:pt>
                <c:pt idx="116">
                  <c:v>Châtel-sur-Montsalvens</c:v>
                </c:pt>
                <c:pt idx="117">
                  <c:v>Val-de-Charmey</c:v>
                </c:pt>
                <c:pt idx="118">
                  <c:v>Riaz</c:v>
                </c:pt>
                <c:pt idx="119">
                  <c:v>Kerzers</c:v>
                </c:pt>
                <c:pt idx="120">
                  <c:v>Châbles</c:v>
                </c:pt>
                <c:pt idx="121">
                  <c:v>Gletterens</c:v>
                </c:pt>
                <c:pt idx="122">
                  <c:v>Granges (Veveyse)</c:v>
                </c:pt>
                <c:pt idx="123">
                  <c:v>Fräschels</c:v>
                </c:pt>
                <c:pt idx="124">
                  <c:v>Attalens</c:v>
                </c:pt>
                <c:pt idx="125">
                  <c:v>Neyruz (FR)</c:v>
                </c:pt>
                <c:pt idx="126">
                  <c:v>Rossens (FR)</c:v>
                </c:pt>
                <c:pt idx="127">
                  <c:v>Châtillon (FR)</c:v>
                </c:pt>
                <c:pt idx="128">
                  <c:v>Chapelle (Glâne)</c:v>
                </c:pt>
                <c:pt idx="129">
                  <c:v>La Roche</c:v>
                </c:pt>
                <c:pt idx="130">
                  <c:v>Domdidier</c:v>
                </c:pt>
                <c:pt idx="131">
                  <c:v>Tafers</c:v>
                </c:pt>
                <c:pt idx="132">
                  <c:v>Delley-Portalban</c:v>
                </c:pt>
                <c:pt idx="133">
                  <c:v>Estavayer-le-Lac</c:v>
                </c:pt>
                <c:pt idx="134">
                  <c:v>Ried bei Kerzers</c:v>
                </c:pt>
                <c:pt idx="135">
                  <c:v>Marly</c:v>
                </c:pt>
                <c:pt idx="136">
                  <c:v>Kleinbösingen</c:v>
                </c:pt>
                <c:pt idx="137">
                  <c:v>Sévaz</c:v>
                </c:pt>
                <c:pt idx="138">
                  <c:v>Düdingen</c:v>
                </c:pt>
                <c:pt idx="139">
                  <c:v>Cheyres</c:v>
                </c:pt>
                <c:pt idx="140">
                  <c:v>Bas-Vully</c:v>
                </c:pt>
                <c:pt idx="141">
                  <c:v>Matran</c:v>
                </c:pt>
                <c:pt idx="142">
                  <c:v>Bulle</c:v>
                </c:pt>
                <c:pt idx="143">
                  <c:v>Châtel-Saint-Denis</c:v>
                </c:pt>
                <c:pt idx="144">
                  <c:v>Murten</c:v>
                </c:pt>
                <c:pt idx="145">
                  <c:v>Courgevaux</c:v>
                </c:pt>
                <c:pt idx="146">
                  <c:v>Schmitten (FR)</c:v>
                </c:pt>
                <c:pt idx="147">
                  <c:v>Fribourg</c:v>
                </c:pt>
                <c:pt idx="148">
                  <c:v>Corminboeuf</c:v>
                </c:pt>
                <c:pt idx="149">
                  <c:v>Crésuz</c:v>
                </c:pt>
                <c:pt idx="150">
                  <c:v>Avry</c:v>
                </c:pt>
                <c:pt idx="151">
                  <c:v>Pierrafortscha</c:v>
                </c:pt>
                <c:pt idx="152">
                  <c:v>Meyriez</c:v>
                </c:pt>
                <c:pt idx="153">
                  <c:v>Givisiez</c:v>
                </c:pt>
                <c:pt idx="154">
                  <c:v>Haut-Vully</c:v>
                </c:pt>
                <c:pt idx="155">
                  <c:v>Granges-Paccot</c:v>
                </c:pt>
                <c:pt idx="156">
                  <c:v>Villars-sur-Glâne</c:v>
                </c:pt>
                <c:pt idx="157">
                  <c:v>Muntelier</c:v>
                </c:pt>
                <c:pt idx="158">
                  <c:v>Chésopelloz</c:v>
                </c:pt>
                <c:pt idx="159">
                  <c:v>Siviriez</c:v>
                </c:pt>
                <c:pt idx="160">
                  <c:v>Cressier (FR)</c:v>
                </c:pt>
                <c:pt idx="161">
                  <c:v>Ferpicloz</c:v>
                </c:pt>
                <c:pt idx="162">
                  <c:v>Greng</c:v>
                </c:pt>
              </c:strCache>
            </c:strRef>
          </c:cat>
          <c:val>
            <c:numRef>
              <c:f>'R11  Performance fr hab'!$J$8:$J$170</c:f>
              <c:numCache>
                <c:formatCode>0.00</c:formatCode>
                <c:ptCount val="163"/>
                <c:pt idx="0">
                  <c:v>2568.4030226467921</c:v>
                </c:pt>
                <c:pt idx="1">
                  <c:v>2685.6502004761219</c:v>
                </c:pt>
                <c:pt idx="2">
                  <c:v>2393.3886478836671</c:v>
                </c:pt>
                <c:pt idx="3">
                  <c:v>3097.9942446261357</c:v>
                </c:pt>
                <c:pt idx="4">
                  <c:v>2392.5675081630325</c:v>
                </c:pt>
                <c:pt idx="5">
                  <c:v>2462.9120987953079</c:v>
                </c:pt>
                <c:pt idx="6">
                  <c:v>2584.1579965348478</c:v>
                </c:pt>
                <c:pt idx="7">
                  <c:v>2463.2950103098115</c:v>
                </c:pt>
                <c:pt idx="8">
                  <c:v>2549.8944044682066</c:v>
                </c:pt>
                <c:pt idx="9">
                  <c:v>2540.4841049518973</c:v>
                </c:pt>
                <c:pt idx="10">
                  <c:v>2642.4103678748934</c:v>
                </c:pt>
                <c:pt idx="11">
                  <c:v>2580.3132782816883</c:v>
                </c:pt>
                <c:pt idx="12">
                  <c:v>2592.500830938643</c:v>
                </c:pt>
                <c:pt idx="13">
                  <c:v>2653.3523542246667</c:v>
                </c:pt>
                <c:pt idx="14">
                  <c:v>2630.2121543249832</c:v>
                </c:pt>
                <c:pt idx="15">
                  <c:v>2709.2579539010812</c:v>
                </c:pt>
                <c:pt idx="16">
                  <c:v>2780.6678742090812</c:v>
                </c:pt>
                <c:pt idx="17">
                  <c:v>2749.8309202657611</c:v>
                </c:pt>
                <c:pt idx="18">
                  <c:v>2592.6342817229315</c:v>
                </c:pt>
                <c:pt idx="19">
                  <c:v>2782.0516676233419</c:v>
                </c:pt>
                <c:pt idx="20">
                  <c:v>2547.0723037047906</c:v>
                </c:pt>
                <c:pt idx="21">
                  <c:v>2884.1281782333062</c:v>
                </c:pt>
                <c:pt idx="22">
                  <c:v>2733.1823037364147</c:v>
                </c:pt>
                <c:pt idx="23">
                  <c:v>2836.7536403242812</c:v>
                </c:pt>
                <c:pt idx="24">
                  <c:v>2889.9175384255564</c:v>
                </c:pt>
                <c:pt idx="25">
                  <c:v>2631.3844679345739</c:v>
                </c:pt>
                <c:pt idx="26">
                  <c:v>2567.6581511229501</c:v>
                </c:pt>
                <c:pt idx="27">
                  <c:v>2705.7851320333139</c:v>
                </c:pt>
                <c:pt idx="28">
                  <c:v>2533.3139084638578</c:v>
                </c:pt>
                <c:pt idx="29">
                  <c:v>2508.6517064444624</c:v>
                </c:pt>
                <c:pt idx="30">
                  <c:v>2825.126521979847</c:v>
                </c:pt>
                <c:pt idx="31">
                  <c:v>2786.8954257799578</c:v>
                </c:pt>
                <c:pt idx="32">
                  <c:v>3040.9329446939382</c:v>
                </c:pt>
                <c:pt idx="33">
                  <c:v>2933.2585449259032</c:v>
                </c:pt>
                <c:pt idx="34">
                  <c:v>2803.246208721016</c:v>
                </c:pt>
                <c:pt idx="35">
                  <c:v>2703.9350987727139</c:v>
                </c:pt>
                <c:pt idx="36">
                  <c:v>2889.0003975413201</c:v>
                </c:pt>
                <c:pt idx="37">
                  <c:v>3330.7349946433415</c:v>
                </c:pt>
                <c:pt idx="38">
                  <c:v>2972.5223578924474</c:v>
                </c:pt>
                <c:pt idx="39">
                  <c:v>2770.4211016623813</c:v>
                </c:pt>
                <c:pt idx="40">
                  <c:v>2578.9423025965962</c:v>
                </c:pt>
                <c:pt idx="41">
                  <c:v>2705.276882238697</c:v>
                </c:pt>
                <c:pt idx="42">
                  <c:v>2868.3390287553266</c:v>
                </c:pt>
                <c:pt idx="43">
                  <c:v>2772.6686693722504</c:v>
                </c:pt>
                <c:pt idx="44">
                  <c:v>2839.1635005973649</c:v>
                </c:pt>
                <c:pt idx="45">
                  <c:v>3071.0654237364679</c:v>
                </c:pt>
                <c:pt idx="46">
                  <c:v>2954.2838143852941</c:v>
                </c:pt>
                <c:pt idx="47">
                  <c:v>2862.4176052285006</c:v>
                </c:pt>
                <c:pt idx="48">
                  <c:v>2806.5946744546327</c:v>
                </c:pt>
                <c:pt idx="49">
                  <c:v>2730.3246363601929</c:v>
                </c:pt>
                <c:pt idx="50">
                  <c:v>3053.5608357028259</c:v>
                </c:pt>
                <c:pt idx="51">
                  <c:v>2985.8755990887666</c:v>
                </c:pt>
                <c:pt idx="52">
                  <c:v>3027.1462009560128</c:v>
                </c:pt>
                <c:pt idx="53">
                  <c:v>2878.1123715151225</c:v>
                </c:pt>
                <c:pt idx="54">
                  <c:v>2892.179044273199</c:v>
                </c:pt>
                <c:pt idx="55">
                  <c:v>2760.2030445421751</c:v>
                </c:pt>
                <c:pt idx="56">
                  <c:v>2988.4252704244518</c:v>
                </c:pt>
                <c:pt idx="57">
                  <c:v>3145.2807463268409</c:v>
                </c:pt>
                <c:pt idx="58">
                  <c:v>3009.0050906998713</c:v>
                </c:pt>
                <c:pt idx="59">
                  <c:v>2986.6202215066514</c:v>
                </c:pt>
                <c:pt idx="60">
                  <c:v>3006.7221236513133</c:v>
                </c:pt>
                <c:pt idx="61">
                  <c:v>3159.9846122360532</c:v>
                </c:pt>
                <c:pt idx="62">
                  <c:v>2598.4254566133191</c:v>
                </c:pt>
                <c:pt idx="63">
                  <c:v>4038.5897895206685</c:v>
                </c:pt>
                <c:pt idx="64">
                  <c:v>3220.998416578163</c:v>
                </c:pt>
                <c:pt idx="65">
                  <c:v>2845.2155924850831</c:v>
                </c:pt>
                <c:pt idx="66">
                  <c:v>3110.9234642215524</c:v>
                </c:pt>
                <c:pt idx="67">
                  <c:v>3093.6021806150784</c:v>
                </c:pt>
                <c:pt idx="68">
                  <c:v>3009.901900179826</c:v>
                </c:pt>
                <c:pt idx="69">
                  <c:v>3095.4995814545873</c:v>
                </c:pt>
                <c:pt idx="70">
                  <c:v>3165.5575378366002</c:v>
                </c:pt>
                <c:pt idx="71">
                  <c:v>3000.3637898989891</c:v>
                </c:pt>
                <c:pt idx="72">
                  <c:v>2704.4346281769213</c:v>
                </c:pt>
                <c:pt idx="73">
                  <c:v>2971.7022839426791</c:v>
                </c:pt>
                <c:pt idx="74">
                  <c:v>4069.9123150081928</c:v>
                </c:pt>
                <c:pt idx="75">
                  <c:v>3138.2468991809715</c:v>
                </c:pt>
                <c:pt idx="76">
                  <c:v>3008.0354747281231</c:v>
                </c:pt>
                <c:pt idx="77">
                  <c:v>2738.7436405906974</c:v>
                </c:pt>
                <c:pt idx="78">
                  <c:v>3088.2616525506101</c:v>
                </c:pt>
                <c:pt idx="79">
                  <c:v>2873.2254806197825</c:v>
                </c:pt>
                <c:pt idx="80">
                  <c:v>2926.7377987000846</c:v>
                </c:pt>
                <c:pt idx="81">
                  <c:v>3089.9085932161688</c:v>
                </c:pt>
                <c:pt idx="82">
                  <c:v>3134.4055776445539</c:v>
                </c:pt>
                <c:pt idx="83">
                  <c:v>3298.9052505298687</c:v>
                </c:pt>
                <c:pt idx="84">
                  <c:v>3097.5055154443176</c:v>
                </c:pt>
                <c:pt idx="85">
                  <c:v>3354.8617104576215</c:v>
                </c:pt>
                <c:pt idx="86">
                  <c:v>3300.6942378844428</c:v>
                </c:pt>
                <c:pt idx="87">
                  <c:v>3082.1598226954347</c:v>
                </c:pt>
                <c:pt idx="88">
                  <c:v>3294.8881081192681</c:v>
                </c:pt>
                <c:pt idx="89">
                  <c:v>3340.484566776141</c:v>
                </c:pt>
                <c:pt idx="90">
                  <c:v>2875.641900663466</c:v>
                </c:pt>
                <c:pt idx="91">
                  <c:v>2975.9515980675128</c:v>
                </c:pt>
                <c:pt idx="92">
                  <c:v>3350.6343183847589</c:v>
                </c:pt>
                <c:pt idx="93">
                  <c:v>3179.5205511273398</c:v>
                </c:pt>
                <c:pt idx="94">
                  <c:v>3309.3302495691214</c:v>
                </c:pt>
                <c:pt idx="95">
                  <c:v>3272.1412147743272</c:v>
                </c:pt>
                <c:pt idx="96">
                  <c:v>3504.5103108097687</c:v>
                </c:pt>
                <c:pt idx="97">
                  <c:v>3098.3828008348114</c:v>
                </c:pt>
                <c:pt idx="98">
                  <c:v>3132.7514378156493</c:v>
                </c:pt>
                <c:pt idx="99">
                  <c:v>2951.4492793807012</c:v>
                </c:pt>
                <c:pt idx="100">
                  <c:v>3107.6052619450197</c:v>
                </c:pt>
                <c:pt idx="101">
                  <c:v>3301.4814440659788</c:v>
                </c:pt>
                <c:pt idx="102">
                  <c:v>3317.443874157249</c:v>
                </c:pt>
                <c:pt idx="103">
                  <c:v>3063.6594486450722</c:v>
                </c:pt>
                <c:pt idx="104">
                  <c:v>3286.2078780940728</c:v>
                </c:pt>
                <c:pt idx="105">
                  <c:v>3299.5686852173521</c:v>
                </c:pt>
                <c:pt idx="106">
                  <c:v>3065.1124568219525</c:v>
                </c:pt>
                <c:pt idx="107">
                  <c:v>3129.1278839406077</c:v>
                </c:pt>
                <c:pt idx="108">
                  <c:v>3017.9252269676945</c:v>
                </c:pt>
                <c:pt idx="109">
                  <c:v>3071.2068619602996</c:v>
                </c:pt>
                <c:pt idx="110">
                  <c:v>3386.0367113900488</c:v>
                </c:pt>
                <c:pt idx="111">
                  <c:v>3222.1800449016891</c:v>
                </c:pt>
                <c:pt idx="112">
                  <c:v>3385.7451077356864</c:v>
                </c:pt>
                <c:pt idx="113">
                  <c:v>3230.0231423295108</c:v>
                </c:pt>
                <c:pt idx="114">
                  <c:v>3075.5390460839635</c:v>
                </c:pt>
                <c:pt idx="115">
                  <c:v>3219.9337099870113</c:v>
                </c:pt>
                <c:pt idx="116">
                  <c:v>3847.8466720468059</c:v>
                </c:pt>
                <c:pt idx="117">
                  <c:v>3668.6226892844184</c:v>
                </c:pt>
                <c:pt idx="118">
                  <c:v>3412.3196388344732</c:v>
                </c:pt>
                <c:pt idx="119">
                  <c:v>3411.4895681554826</c:v>
                </c:pt>
                <c:pt idx="120">
                  <c:v>3409.3479322021021</c:v>
                </c:pt>
                <c:pt idx="121">
                  <c:v>3108.768800658384</c:v>
                </c:pt>
                <c:pt idx="122">
                  <c:v>3269.7120729899116</c:v>
                </c:pt>
                <c:pt idx="123">
                  <c:v>3723.7113063699908</c:v>
                </c:pt>
                <c:pt idx="124">
                  <c:v>3380.0963857281945</c:v>
                </c:pt>
                <c:pt idx="125">
                  <c:v>3385.4147207553988</c:v>
                </c:pt>
                <c:pt idx="126">
                  <c:v>4121.1669753634942</c:v>
                </c:pt>
                <c:pt idx="127">
                  <c:v>3550.2459301858871</c:v>
                </c:pt>
                <c:pt idx="128">
                  <c:v>3263.3127970421469</c:v>
                </c:pt>
                <c:pt idx="129">
                  <c:v>3398.2736187182454</c:v>
                </c:pt>
                <c:pt idx="130">
                  <c:v>3658.7586556490069</c:v>
                </c:pt>
                <c:pt idx="131">
                  <c:v>3576.5907023464506</c:v>
                </c:pt>
                <c:pt idx="132">
                  <c:v>3276.4621313022253</c:v>
                </c:pt>
                <c:pt idx="133">
                  <c:v>3574.2732528408001</c:v>
                </c:pt>
                <c:pt idx="134">
                  <c:v>3755.1760807975097</c:v>
                </c:pt>
                <c:pt idx="135">
                  <c:v>3521.9030086050957</c:v>
                </c:pt>
                <c:pt idx="136">
                  <c:v>4023.7354026972271</c:v>
                </c:pt>
                <c:pt idx="137">
                  <c:v>3377.8160611544481</c:v>
                </c:pt>
                <c:pt idx="138">
                  <c:v>3827.5774729873292</c:v>
                </c:pt>
                <c:pt idx="139">
                  <c:v>3978.2646047207463</c:v>
                </c:pt>
                <c:pt idx="140">
                  <c:v>3646.7399303801385</c:v>
                </c:pt>
                <c:pt idx="141">
                  <c:v>3774.1787763556977</c:v>
                </c:pt>
                <c:pt idx="142">
                  <c:v>3764.7263072280098</c:v>
                </c:pt>
                <c:pt idx="143">
                  <c:v>3794.0454612856438</c:v>
                </c:pt>
                <c:pt idx="144">
                  <c:v>4009.232053171947</c:v>
                </c:pt>
                <c:pt idx="145">
                  <c:v>3479.431558596872</c:v>
                </c:pt>
                <c:pt idx="146">
                  <c:v>3649.6633067667431</c:v>
                </c:pt>
                <c:pt idx="147">
                  <c:v>3909.1489120623364</c:v>
                </c:pt>
                <c:pt idx="148">
                  <c:v>4289.7649062716937</c:v>
                </c:pt>
                <c:pt idx="149">
                  <c:v>7715.178953648845</c:v>
                </c:pt>
                <c:pt idx="150">
                  <c:v>4559.4949481648309</c:v>
                </c:pt>
                <c:pt idx="151">
                  <c:v>4779.1966880479267</c:v>
                </c:pt>
                <c:pt idx="152">
                  <c:v>4857.3271188406688</c:v>
                </c:pt>
                <c:pt idx="153">
                  <c:v>4839.878578957685</c:v>
                </c:pt>
                <c:pt idx="154">
                  <c:v>5238.851894584046</c:v>
                </c:pt>
                <c:pt idx="155">
                  <c:v>5111.8664126080203</c:v>
                </c:pt>
                <c:pt idx="156">
                  <c:v>5576.0444468024598</c:v>
                </c:pt>
                <c:pt idx="157">
                  <c:v>5147.2014278764282</c:v>
                </c:pt>
                <c:pt idx="158">
                  <c:v>4404.670833100392</c:v>
                </c:pt>
                <c:pt idx="159">
                  <c:v>10959.382810227093</c:v>
                </c:pt>
                <c:pt idx="160">
                  <c:v>8421.8262551637708</c:v>
                </c:pt>
                <c:pt idx="161">
                  <c:v>7209.5964195086199</c:v>
                </c:pt>
                <c:pt idx="162">
                  <c:v>12062.442813129957</c:v>
                </c:pt>
              </c:numCache>
            </c:numRef>
          </c:val>
          <c:smooth val="0"/>
        </c:ser>
        <c:ser>
          <c:idx val="2"/>
          <c:order val="2"/>
          <c:tx>
            <c:strRef>
              <c:f>'R11  Performance fr hab'!$K$6</c:f>
              <c:strCache>
                <c:ptCount val="1"/>
                <c:pt idx="0">
                  <c:v>différence = montant péréquatif</c:v>
                </c:pt>
              </c:strCache>
            </c:strRef>
          </c:tx>
          <c:spPr>
            <a:ln>
              <a:solidFill>
                <a:srgbClr val="FF0000"/>
              </a:solidFill>
            </a:ln>
          </c:spPr>
          <c:marker>
            <c:symbol val="star"/>
            <c:size val="3"/>
            <c:spPr>
              <a:ln>
                <a:solidFill>
                  <a:srgbClr val="FF0000"/>
                </a:solidFill>
              </a:ln>
            </c:spPr>
          </c:marker>
          <c:cat>
            <c:strRef>
              <c:f>'R11  Performance fr hab'!$B$8:$B$170</c:f>
              <c:strCache>
                <c:ptCount val="163"/>
                <c:pt idx="0">
                  <c:v>Zumholz</c:v>
                </c:pt>
                <c:pt idx="1">
                  <c:v>Jaun</c:v>
                </c:pt>
                <c:pt idx="2">
                  <c:v>Cheiry</c:v>
                </c:pt>
                <c:pt idx="3">
                  <c:v>Morens (FR)</c:v>
                </c:pt>
                <c:pt idx="4">
                  <c:v>Le Châtelard</c:v>
                </c:pt>
                <c:pt idx="5">
                  <c:v>Le Flon</c:v>
                </c:pt>
                <c:pt idx="6">
                  <c:v>Oberschrot</c:v>
                </c:pt>
                <c:pt idx="7">
                  <c:v>Massonnens</c:v>
                </c:pt>
                <c:pt idx="8">
                  <c:v>Mézières (FR)</c:v>
                </c:pt>
                <c:pt idx="9">
                  <c:v>St. Silvester</c:v>
                </c:pt>
                <c:pt idx="10">
                  <c:v>Villorsonnens</c:v>
                </c:pt>
                <c:pt idx="11">
                  <c:v>Surpierre</c:v>
                </c:pt>
                <c:pt idx="12">
                  <c:v>La Verrerie</c:v>
                </c:pt>
                <c:pt idx="13">
                  <c:v>Autafond</c:v>
                </c:pt>
                <c:pt idx="14">
                  <c:v>Vernay</c:v>
                </c:pt>
                <c:pt idx="15">
                  <c:v>Haut-Intyamon</c:v>
                </c:pt>
                <c:pt idx="16">
                  <c:v>Treyvaux</c:v>
                </c:pt>
                <c:pt idx="17">
                  <c:v>Brünisried</c:v>
                </c:pt>
                <c:pt idx="18">
                  <c:v>Billens-Hennens</c:v>
                </c:pt>
                <c:pt idx="19">
                  <c:v>Villeneuve (FR)</c:v>
                </c:pt>
                <c:pt idx="20">
                  <c:v>Murist</c:v>
                </c:pt>
                <c:pt idx="21">
                  <c:v>Vallon</c:v>
                </c:pt>
                <c:pt idx="22">
                  <c:v>Vuisternens-devant-Romont</c:v>
                </c:pt>
                <c:pt idx="23">
                  <c:v>Heitenried</c:v>
                </c:pt>
                <c:pt idx="24">
                  <c:v>Lurtigen</c:v>
                </c:pt>
                <c:pt idx="25">
                  <c:v>Fétigny</c:v>
                </c:pt>
                <c:pt idx="26">
                  <c:v>Dompierre (FR)</c:v>
                </c:pt>
                <c:pt idx="27">
                  <c:v>Montagny (FR)</c:v>
                </c:pt>
                <c:pt idx="28">
                  <c:v>Prévondavaux</c:v>
                </c:pt>
                <c:pt idx="29">
                  <c:v>Nuvilly</c:v>
                </c:pt>
                <c:pt idx="30">
                  <c:v>La Folliaz</c:v>
                </c:pt>
                <c:pt idx="31">
                  <c:v>Misery-Courtion</c:v>
                </c:pt>
                <c:pt idx="32">
                  <c:v>Grangettes</c:v>
                </c:pt>
                <c:pt idx="33">
                  <c:v>Rue</c:v>
                </c:pt>
                <c:pt idx="34">
                  <c:v>Corserey</c:v>
                </c:pt>
                <c:pt idx="35">
                  <c:v>Chénens</c:v>
                </c:pt>
                <c:pt idx="36">
                  <c:v>Vuisternens-en-Ogoz</c:v>
                </c:pt>
                <c:pt idx="37">
                  <c:v>Montet (Glâne)</c:v>
                </c:pt>
                <c:pt idx="38">
                  <c:v>St. Ursen</c:v>
                </c:pt>
                <c:pt idx="39">
                  <c:v>Plasselb</c:v>
                </c:pt>
                <c:pt idx="40">
                  <c:v>Châtonnaye</c:v>
                </c:pt>
                <c:pt idx="41">
                  <c:v>Ponthaux</c:v>
                </c:pt>
                <c:pt idx="42">
                  <c:v>Ecublens (FR)</c:v>
                </c:pt>
                <c:pt idx="43">
                  <c:v>Bas-Intyamon</c:v>
                </c:pt>
                <c:pt idx="44">
                  <c:v>Bussy (FR)</c:v>
                </c:pt>
                <c:pt idx="45">
                  <c:v>Noréaz</c:v>
                </c:pt>
                <c:pt idx="46">
                  <c:v>Torny</c:v>
                </c:pt>
                <c:pt idx="47">
                  <c:v>Corpataux-Magnedens</c:v>
                </c:pt>
                <c:pt idx="48">
                  <c:v>Les Montets</c:v>
                </c:pt>
                <c:pt idx="49">
                  <c:v>Autigny</c:v>
                </c:pt>
                <c:pt idx="50">
                  <c:v>Hauteville</c:v>
                </c:pt>
                <c:pt idx="51">
                  <c:v>Giffers</c:v>
                </c:pt>
                <c:pt idx="52">
                  <c:v>Gempenach</c:v>
                </c:pt>
                <c:pt idx="53">
                  <c:v>Le Glèbe</c:v>
                </c:pt>
                <c:pt idx="54">
                  <c:v>Russy</c:v>
                </c:pt>
                <c:pt idx="55">
                  <c:v>Saint-Martin (FR)</c:v>
                </c:pt>
                <c:pt idx="56">
                  <c:v>St. Antoni</c:v>
                </c:pt>
                <c:pt idx="57">
                  <c:v>Sâles</c:v>
                </c:pt>
                <c:pt idx="58">
                  <c:v>Alterswil</c:v>
                </c:pt>
                <c:pt idx="59">
                  <c:v>Vaulruz</c:v>
                </c:pt>
                <c:pt idx="60">
                  <c:v>Rueyres-les-Prés</c:v>
                </c:pt>
                <c:pt idx="61">
                  <c:v>Ulmiz</c:v>
                </c:pt>
                <c:pt idx="62">
                  <c:v>Villarsel-sur-Marly</c:v>
                </c:pt>
                <c:pt idx="63">
                  <c:v>Auboranges</c:v>
                </c:pt>
                <c:pt idx="64">
                  <c:v>Jeuss</c:v>
                </c:pt>
                <c:pt idx="65">
                  <c:v>Botterens</c:v>
                </c:pt>
                <c:pt idx="66">
                  <c:v>Le Pâquier (FR)</c:v>
                </c:pt>
                <c:pt idx="67">
                  <c:v>Plaffeien</c:v>
                </c:pt>
                <c:pt idx="68">
                  <c:v>Vuadens</c:v>
                </c:pt>
                <c:pt idx="69">
                  <c:v>Farvagny</c:v>
                </c:pt>
                <c:pt idx="70">
                  <c:v>Gurmels</c:v>
                </c:pt>
                <c:pt idx="71">
                  <c:v>Rechthalten</c:v>
                </c:pt>
                <c:pt idx="72">
                  <c:v>Ménières</c:v>
                </c:pt>
                <c:pt idx="73">
                  <c:v>Semsales</c:v>
                </c:pt>
                <c:pt idx="74">
                  <c:v>Sorens</c:v>
                </c:pt>
                <c:pt idx="75">
                  <c:v>Bossonnens</c:v>
                </c:pt>
                <c:pt idx="76">
                  <c:v>Le Mouret</c:v>
                </c:pt>
                <c:pt idx="77">
                  <c:v>Lully (FR)</c:v>
                </c:pt>
                <c:pt idx="78">
                  <c:v>Cugy (FR)</c:v>
                </c:pt>
                <c:pt idx="79">
                  <c:v>Courtepin</c:v>
                </c:pt>
                <c:pt idx="80">
                  <c:v>Broc</c:v>
                </c:pt>
                <c:pt idx="81">
                  <c:v>Remaufens</c:v>
                </c:pt>
                <c:pt idx="82">
                  <c:v>Cottens (FR)</c:v>
                </c:pt>
                <c:pt idx="83">
                  <c:v>Saint-Aubin (FR)</c:v>
                </c:pt>
                <c:pt idx="84">
                  <c:v>Grolley</c:v>
                </c:pt>
                <c:pt idx="85">
                  <c:v>Pont-en-Ogoz</c:v>
                </c:pt>
                <c:pt idx="86">
                  <c:v>Barberêche</c:v>
                </c:pt>
                <c:pt idx="87">
                  <c:v>Grandvillard</c:v>
                </c:pt>
                <c:pt idx="88">
                  <c:v>Hauterive (FR)</c:v>
                </c:pt>
                <c:pt idx="89">
                  <c:v>Wünnewil-Flamatt</c:v>
                </c:pt>
                <c:pt idx="90">
                  <c:v>Ursy</c:v>
                </c:pt>
                <c:pt idx="91">
                  <c:v>Vuissens</c:v>
                </c:pt>
                <c:pt idx="92">
                  <c:v>Salvenach</c:v>
                </c:pt>
                <c:pt idx="93">
                  <c:v>Prez-vers-Noréaz</c:v>
                </c:pt>
                <c:pt idx="94">
                  <c:v>Marsens</c:v>
                </c:pt>
                <c:pt idx="95">
                  <c:v>Léchelles</c:v>
                </c:pt>
                <c:pt idx="96">
                  <c:v>Morlon</c:v>
                </c:pt>
                <c:pt idx="97">
                  <c:v>Belfaux</c:v>
                </c:pt>
                <c:pt idx="98">
                  <c:v>La Brillaz</c:v>
                </c:pt>
                <c:pt idx="99">
                  <c:v>Senèdes</c:v>
                </c:pt>
                <c:pt idx="100">
                  <c:v>Galmiz</c:v>
                </c:pt>
                <c:pt idx="101">
                  <c:v>Gruyères</c:v>
                </c:pt>
                <c:pt idx="102">
                  <c:v>Tentlingen</c:v>
                </c:pt>
                <c:pt idx="103">
                  <c:v>Villarepos</c:v>
                </c:pt>
                <c:pt idx="104">
                  <c:v>Echarlens</c:v>
                </c:pt>
                <c:pt idx="105">
                  <c:v>Ueberstorf</c:v>
                </c:pt>
                <c:pt idx="106">
                  <c:v>Corbières</c:v>
                </c:pt>
                <c:pt idx="107">
                  <c:v>Romont (FR)</c:v>
                </c:pt>
                <c:pt idx="108">
                  <c:v>Wallenried</c:v>
                </c:pt>
                <c:pt idx="109">
                  <c:v>Pont-la-Ville</c:v>
                </c:pt>
                <c:pt idx="110">
                  <c:v>Arconciel</c:v>
                </c:pt>
                <c:pt idx="111">
                  <c:v>La Sonnaz</c:v>
                </c:pt>
                <c:pt idx="112">
                  <c:v>Bösingen</c:v>
                </c:pt>
                <c:pt idx="113">
                  <c:v>Courlevon</c:v>
                </c:pt>
                <c:pt idx="114">
                  <c:v>Ependes (FR)</c:v>
                </c:pt>
                <c:pt idx="115">
                  <c:v>Villaz-Saint-Pierre</c:v>
                </c:pt>
                <c:pt idx="116">
                  <c:v>Châtel-sur-Montsalvens</c:v>
                </c:pt>
                <c:pt idx="117">
                  <c:v>Val-de-Charmey</c:v>
                </c:pt>
                <c:pt idx="118">
                  <c:v>Riaz</c:v>
                </c:pt>
                <c:pt idx="119">
                  <c:v>Kerzers</c:v>
                </c:pt>
                <c:pt idx="120">
                  <c:v>Châbles</c:v>
                </c:pt>
                <c:pt idx="121">
                  <c:v>Gletterens</c:v>
                </c:pt>
                <c:pt idx="122">
                  <c:v>Granges (Veveyse)</c:v>
                </c:pt>
                <c:pt idx="123">
                  <c:v>Fräschels</c:v>
                </c:pt>
                <c:pt idx="124">
                  <c:v>Attalens</c:v>
                </c:pt>
                <c:pt idx="125">
                  <c:v>Neyruz (FR)</c:v>
                </c:pt>
                <c:pt idx="126">
                  <c:v>Rossens (FR)</c:v>
                </c:pt>
                <c:pt idx="127">
                  <c:v>Châtillon (FR)</c:v>
                </c:pt>
                <c:pt idx="128">
                  <c:v>Chapelle (Glâne)</c:v>
                </c:pt>
                <c:pt idx="129">
                  <c:v>La Roche</c:v>
                </c:pt>
                <c:pt idx="130">
                  <c:v>Domdidier</c:v>
                </c:pt>
                <c:pt idx="131">
                  <c:v>Tafers</c:v>
                </c:pt>
                <c:pt idx="132">
                  <c:v>Delley-Portalban</c:v>
                </c:pt>
                <c:pt idx="133">
                  <c:v>Estavayer-le-Lac</c:v>
                </c:pt>
                <c:pt idx="134">
                  <c:v>Ried bei Kerzers</c:v>
                </c:pt>
                <c:pt idx="135">
                  <c:v>Marly</c:v>
                </c:pt>
                <c:pt idx="136">
                  <c:v>Kleinbösingen</c:v>
                </c:pt>
                <c:pt idx="137">
                  <c:v>Sévaz</c:v>
                </c:pt>
                <c:pt idx="138">
                  <c:v>Düdingen</c:v>
                </c:pt>
                <c:pt idx="139">
                  <c:v>Cheyres</c:v>
                </c:pt>
                <c:pt idx="140">
                  <c:v>Bas-Vully</c:v>
                </c:pt>
                <c:pt idx="141">
                  <c:v>Matran</c:v>
                </c:pt>
                <c:pt idx="142">
                  <c:v>Bulle</c:v>
                </c:pt>
                <c:pt idx="143">
                  <c:v>Châtel-Saint-Denis</c:v>
                </c:pt>
                <c:pt idx="144">
                  <c:v>Murten</c:v>
                </c:pt>
                <c:pt idx="145">
                  <c:v>Courgevaux</c:v>
                </c:pt>
                <c:pt idx="146">
                  <c:v>Schmitten (FR)</c:v>
                </c:pt>
                <c:pt idx="147">
                  <c:v>Fribourg</c:v>
                </c:pt>
                <c:pt idx="148">
                  <c:v>Corminboeuf</c:v>
                </c:pt>
                <c:pt idx="149">
                  <c:v>Crésuz</c:v>
                </c:pt>
                <c:pt idx="150">
                  <c:v>Avry</c:v>
                </c:pt>
                <c:pt idx="151">
                  <c:v>Pierrafortscha</c:v>
                </c:pt>
                <c:pt idx="152">
                  <c:v>Meyriez</c:v>
                </c:pt>
                <c:pt idx="153">
                  <c:v>Givisiez</c:v>
                </c:pt>
                <c:pt idx="154">
                  <c:v>Haut-Vully</c:v>
                </c:pt>
                <c:pt idx="155">
                  <c:v>Granges-Paccot</c:v>
                </c:pt>
                <c:pt idx="156">
                  <c:v>Villars-sur-Glâne</c:v>
                </c:pt>
                <c:pt idx="157">
                  <c:v>Muntelier</c:v>
                </c:pt>
                <c:pt idx="158">
                  <c:v>Chésopelloz</c:v>
                </c:pt>
                <c:pt idx="159">
                  <c:v>Siviriez</c:v>
                </c:pt>
                <c:pt idx="160">
                  <c:v>Cressier (FR)</c:v>
                </c:pt>
                <c:pt idx="161">
                  <c:v>Ferpicloz</c:v>
                </c:pt>
                <c:pt idx="162">
                  <c:v>Greng</c:v>
                </c:pt>
              </c:strCache>
            </c:strRef>
          </c:cat>
          <c:val>
            <c:numRef>
              <c:f>'R11  Performance fr hab'!$K$8:$K$170</c:f>
              <c:numCache>
                <c:formatCode>0.00</c:formatCode>
                <c:ptCount val="163"/>
                <c:pt idx="0">
                  <c:v>401.73105672214297</c:v>
                </c:pt>
                <c:pt idx="1">
                  <c:v>387.55455894929764</c:v>
                </c:pt>
                <c:pt idx="2">
                  <c:v>364.4512749048863</c:v>
                </c:pt>
                <c:pt idx="3">
                  <c:v>339.9748177730462</c:v>
                </c:pt>
                <c:pt idx="4">
                  <c:v>337.67881619834588</c:v>
                </c:pt>
                <c:pt idx="5">
                  <c:v>334.93757112414232</c:v>
                </c:pt>
                <c:pt idx="6">
                  <c:v>326.43096327713465</c:v>
                </c:pt>
                <c:pt idx="7">
                  <c:v>322.39918412508268</c:v>
                </c:pt>
                <c:pt idx="8">
                  <c:v>311.59760851535793</c:v>
                </c:pt>
                <c:pt idx="9">
                  <c:v>300.84853693470814</c:v>
                </c:pt>
                <c:pt idx="10">
                  <c:v>295.6047882041853</c:v>
                </c:pt>
                <c:pt idx="11">
                  <c:v>292.44037652110637</c:v>
                </c:pt>
                <c:pt idx="12">
                  <c:v>292.43554297619994</c:v>
                </c:pt>
                <c:pt idx="13">
                  <c:v>288.35221707127948</c:v>
                </c:pt>
                <c:pt idx="14">
                  <c:v>285.99649815563225</c:v>
                </c:pt>
                <c:pt idx="15">
                  <c:v>280.86679299595835</c:v>
                </c:pt>
                <c:pt idx="16">
                  <c:v>280.64889875614517</c:v>
                </c:pt>
                <c:pt idx="17">
                  <c:v>278.98355788640129</c:v>
                </c:pt>
                <c:pt idx="18">
                  <c:v>278.06100918764787</c:v>
                </c:pt>
                <c:pt idx="19">
                  <c:v>276.28516996819599</c:v>
                </c:pt>
                <c:pt idx="20">
                  <c:v>272.72228817008317</c:v>
                </c:pt>
                <c:pt idx="21">
                  <c:v>271.23351314131469</c:v>
                </c:pt>
                <c:pt idx="22">
                  <c:v>269.78074943594311</c:v>
                </c:pt>
                <c:pt idx="23">
                  <c:v>268.80708527463639</c:v>
                </c:pt>
                <c:pt idx="24">
                  <c:v>268.16461488828281</c:v>
                </c:pt>
                <c:pt idx="25">
                  <c:v>266.3221190703548</c:v>
                </c:pt>
                <c:pt idx="26">
                  <c:v>259.03132528849119</c:v>
                </c:pt>
                <c:pt idx="27">
                  <c:v>255.28683311632858</c:v>
                </c:pt>
                <c:pt idx="28">
                  <c:v>253.27889752635747</c:v>
                </c:pt>
                <c:pt idx="29">
                  <c:v>243.00594099425416</c:v>
                </c:pt>
                <c:pt idx="30">
                  <c:v>241.53378096816641</c:v>
                </c:pt>
                <c:pt idx="31">
                  <c:v>236.40378433156593</c:v>
                </c:pt>
                <c:pt idx="32">
                  <c:v>233.77536314313602</c:v>
                </c:pt>
                <c:pt idx="33">
                  <c:v>232.47390804926135</c:v>
                </c:pt>
                <c:pt idx="34">
                  <c:v>230.90162020561638</c:v>
                </c:pt>
                <c:pt idx="35">
                  <c:v>230.26130173830643</c:v>
                </c:pt>
                <c:pt idx="36">
                  <c:v>229.35904300661787</c:v>
                </c:pt>
                <c:pt idx="37">
                  <c:v>227.25226168791687</c:v>
                </c:pt>
                <c:pt idx="38">
                  <c:v>227.06765982346087</c:v>
                </c:pt>
                <c:pt idx="39">
                  <c:v>226.65670666586175</c:v>
                </c:pt>
                <c:pt idx="40">
                  <c:v>226.64824834414412</c:v>
                </c:pt>
                <c:pt idx="41">
                  <c:v>224.45926158465545</c:v>
                </c:pt>
                <c:pt idx="42">
                  <c:v>223.13034797655246</c:v>
                </c:pt>
                <c:pt idx="43">
                  <c:v>223.05717623198962</c:v>
                </c:pt>
                <c:pt idx="44">
                  <c:v>221.95277485252154</c:v>
                </c:pt>
                <c:pt idx="45">
                  <c:v>220.50840832869562</c:v>
                </c:pt>
                <c:pt idx="46">
                  <c:v>220.11499158858442</c:v>
                </c:pt>
                <c:pt idx="47">
                  <c:v>219.61609767297386</c:v>
                </c:pt>
                <c:pt idx="48">
                  <c:v>219.07203529400067</c:v>
                </c:pt>
                <c:pt idx="49">
                  <c:v>218.77479283985849</c:v>
                </c:pt>
                <c:pt idx="50">
                  <c:v>218.40765434930745</c:v>
                </c:pt>
                <c:pt idx="51">
                  <c:v>217.50882690594517</c:v>
                </c:pt>
                <c:pt idx="52">
                  <c:v>215.69293690813993</c:v>
                </c:pt>
                <c:pt idx="53">
                  <c:v>214.25845223284159</c:v>
                </c:pt>
                <c:pt idx="54">
                  <c:v>212.3782666531506</c:v>
                </c:pt>
                <c:pt idx="55">
                  <c:v>210.38352318292618</c:v>
                </c:pt>
                <c:pt idx="56">
                  <c:v>203.0551130313047</c:v>
                </c:pt>
                <c:pt idx="57">
                  <c:v>202.84112062269742</c:v>
                </c:pt>
                <c:pt idx="58">
                  <c:v>202.68923793113345</c:v>
                </c:pt>
                <c:pt idx="59">
                  <c:v>200.81075603333784</c:v>
                </c:pt>
                <c:pt idx="60">
                  <c:v>200.46244352735994</c:v>
                </c:pt>
                <c:pt idx="61">
                  <c:v>199.39674318463221</c:v>
                </c:pt>
                <c:pt idx="62">
                  <c:v>193.73994935431756</c:v>
                </c:pt>
                <c:pt idx="63">
                  <c:v>192.61695144374517</c:v>
                </c:pt>
                <c:pt idx="64">
                  <c:v>191.48983840437131</c:v>
                </c:pt>
                <c:pt idx="65">
                  <c:v>190.57178617943009</c:v>
                </c:pt>
                <c:pt idx="66">
                  <c:v>189.02504681674327</c:v>
                </c:pt>
                <c:pt idx="67">
                  <c:v>187.08150223601115</c:v>
                </c:pt>
                <c:pt idx="68">
                  <c:v>183.41271919940027</c:v>
                </c:pt>
                <c:pt idx="69">
                  <c:v>179.88675789357467</c:v>
                </c:pt>
                <c:pt idx="70">
                  <c:v>179.48592270819154</c:v>
                </c:pt>
                <c:pt idx="71">
                  <c:v>178.79162845987457</c:v>
                </c:pt>
                <c:pt idx="72">
                  <c:v>176.70351717068479</c:v>
                </c:pt>
                <c:pt idx="73">
                  <c:v>174.73182403223836</c:v>
                </c:pt>
                <c:pt idx="74">
                  <c:v>167.79733032671402</c:v>
                </c:pt>
                <c:pt idx="75">
                  <c:v>164.07896200633832</c:v>
                </c:pt>
                <c:pt idx="76">
                  <c:v>163.27383535332638</c:v>
                </c:pt>
                <c:pt idx="77">
                  <c:v>157.88593418273831</c:v>
                </c:pt>
                <c:pt idx="78">
                  <c:v>154.40254898357261</c:v>
                </c:pt>
                <c:pt idx="79">
                  <c:v>154.28793718650013</c:v>
                </c:pt>
                <c:pt idx="80">
                  <c:v>153.83109217435958</c:v>
                </c:pt>
                <c:pt idx="81">
                  <c:v>152.53336419773495</c:v>
                </c:pt>
                <c:pt idx="82">
                  <c:v>150.41469179083015</c:v>
                </c:pt>
                <c:pt idx="83">
                  <c:v>145.42769698735083</c:v>
                </c:pt>
                <c:pt idx="84">
                  <c:v>139.45771220091592</c:v>
                </c:pt>
                <c:pt idx="85">
                  <c:v>138.82461270278509</c:v>
                </c:pt>
                <c:pt idx="86">
                  <c:v>135.22401699850298</c:v>
                </c:pt>
                <c:pt idx="87">
                  <c:v>134.71735852143593</c:v>
                </c:pt>
                <c:pt idx="88">
                  <c:v>132.61255831643257</c:v>
                </c:pt>
                <c:pt idx="89">
                  <c:v>132.21106577884166</c:v>
                </c:pt>
                <c:pt idx="90">
                  <c:v>131.58796038599576</c:v>
                </c:pt>
                <c:pt idx="91">
                  <c:v>130.78799151436533</c:v>
                </c:pt>
                <c:pt idx="92">
                  <c:v>129.27908448496737</c:v>
                </c:pt>
                <c:pt idx="93">
                  <c:v>128.58219144205805</c:v>
                </c:pt>
                <c:pt idx="94">
                  <c:v>127.76917019442817</c:v>
                </c:pt>
                <c:pt idx="95">
                  <c:v>124.99287165948272</c:v>
                </c:pt>
                <c:pt idx="96">
                  <c:v>124.75454482337364</c:v>
                </c:pt>
                <c:pt idx="97">
                  <c:v>121.09100163408539</c:v>
                </c:pt>
                <c:pt idx="98">
                  <c:v>118.46526581413536</c:v>
                </c:pt>
                <c:pt idx="99">
                  <c:v>116.64333243825604</c:v>
                </c:pt>
                <c:pt idx="100">
                  <c:v>114.4795461967019</c:v>
                </c:pt>
                <c:pt idx="101">
                  <c:v>114.25082129436578</c:v>
                </c:pt>
                <c:pt idx="102">
                  <c:v>109.12260812269096</c:v>
                </c:pt>
                <c:pt idx="103">
                  <c:v>107.3332998542046</c:v>
                </c:pt>
                <c:pt idx="104">
                  <c:v>107.28901794856074</c:v>
                </c:pt>
                <c:pt idx="105">
                  <c:v>107.07753430743105</c:v>
                </c:pt>
                <c:pt idx="106">
                  <c:v>106.26095426351867</c:v>
                </c:pt>
                <c:pt idx="107">
                  <c:v>105.70067304865643</c:v>
                </c:pt>
                <c:pt idx="108">
                  <c:v>104.27777263525604</c:v>
                </c:pt>
                <c:pt idx="109">
                  <c:v>99.487602975713344</c:v>
                </c:pt>
                <c:pt idx="110">
                  <c:v>96.912005150487857</c:v>
                </c:pt>
                <c:pt idx="111">
                  <c:v>91.61450808025802</c:v>
                </c:pt>
                <c:pt idx="112">
                  <c:v>75.932975065226856</c:v>
                </c:pt>
                <c:pt idx="113">
                  <c:v>67.026939050821966</c:v>
                </c:pt>
                <c:pt idx="114">
                  <c:v>66.992601194409417</c:v>
                </c:pt>
                <c:pt idx="115">
                  <c:v>66.782412177969945</c:v>
                </c:pt>
                <c:pt idx="116">
                  <c:v>66.42823759157227</c:v>
                </c:pt>
                <c:pt idx="117">
                  <c:v>65.879713362754501</c:v>
                </c:pt>
                <c:pt idx="118">
                  <c:v>61.809004622313296</c:v>
                </c:pt>
                <c:pt idx="119">
                  <c:v>61.492659087662105</c:v>
                </c:pt>
                <c:pt idx="120">
                  <c:v>58.482391529288179</c:v>
                </c:pt>
                <c:pt idx="121">
                  <c:v>56.258458007973786</c:v>
                </c:pt>
                <c:pt idx="122">
                  <c:v>55.840783859955536</c:v>
                </c:pt>
                <c:pt idx="123">
                  <c:v>35.604844689356469</c:v>
                </c:pt>
                <c:pt idx="124">
                  <c:v>35.321082810266944</c:v>
                </c:pt>
                <c:pt idx="125">
                  <c:v>28.943308146574509</c:v>
                </c:pt>
                <c:pt idx="126">
                  <c:v>27.241985164682774</c:v>
                </c:pt>
                <c:pt idx="127">
                  <c:v>24.966733905877845</c:v>
                </c:pt>
                <c:pt idx="128">
                  <c:v>22.923806806607445</c:v>
                </c:pt>
                <c:pt idx="129">
                  <c:v>14.992292727703898</c:v>
                </c:pt>
                <c:pt idx="130">
                  <c:v>2.0792175269907602</c:v>
                </c:pt>
                <c:pt idx="131">
                  <c:v>-2.1277866097389051</c:v>
                </c:pt>
                <c:pt idx="132">
                  <c:v>-4.3008029068118958</c:v>
                </c:pt>
                <c:pt idx="133">
                  <c:v>-12.642786061171137</c:v>
                </c:pt>
                <c:pt idx="134">
                  <c:v>-15.522986833651885</c:v>
                </c:pt>
                <c:pt idx="135">
                  <c:v>-22.383035174200813</c:v>
                </c:pt>
                <c:pt idx="136">
                  <c:v>-31.685894517136148</c:v>
                </c:pt>
                <c:pt idx="137">
                  <c:v>-32.098898684908818</c:v>
                </c:pt>
                <c:pt idx="138">
                  <c:v>-41.985682309366894</c:v>
                </c:pt>
                <c:pt idx="139">
                  <c:v>-45.515432077991591</c:v>
                </c:pt>
                <c:pt idx="140">
                  <c:v>-74.380548724489927</c:v>
                </c:pt>
                <c:pt idx="141">
                  <c:v>-86.996569047058074</c:v>
                </c:pt>
                <c:pt idx="142">
                  <c:v>-105.6129818654872</c:v>
                </c:pt>
                <c:pt idx="143">
                  <c:v>-108.15974929910681</c:v>
                </c:pt>
                <c:pt idx="144">
                  <c:v>-108.2569098934764</c:v>
                </c:pt>
                <c:pt idx="145">
                  <c:v>-136.81593937086109</c:v>
                </c:pt>
                <c:pt idx="146">
                  <c:v>-138.10449281331603</c:v>
                </c:pt>
                <c:pt idx="147">
                  <c:v>-141.382566062146</c:v>
                </c:pt>
                <c:pt idx="148">
                  <c:v>-211.39945820599769</c:v>
                </c:pt>
                <c:pt idx="149">
                  <c:v>-230.50141402190638</c:v>
                </c:pt>
                <c:pt idx="150">
                  <c:v>-273.36630848461573</c:v>
                </c:pt>
                <c:pt idx="151">
                  <c:v>-310.57595606598534</c:v>
                </c:pt>
                <c:pt idx="152">
                  <c:v>-342.98777621558838</c:v>
                </c:pt>
                <c:pt idx="153">
                  <c:v>-442.53397572406539</c:v>
                </c:pt>
                <c:pt idx="154">
                  <c:v>-443.97791725987918</c:v>
                </c:pt>
                <c:pt idx="155">
                  <c:v>-457.95465937145673</c:v>
                </c:pt>
                <c:pt idx="156">
                  <c:v>-477.92509234963836</c:v>
                </c:pt>
                <c:pt idx="157">
                  <c:v>-544.2622106594381</c:v>
                </c:pt>
                <c:pt idx="158">
                  <c:v>-720.8880809869097</c:v>
                </c:pt>
                <c:pt idx="159">
                  <c:v>-779.92361488419192</c:v>
                </c:pt>
                <c:pt idx="160">
                  <c:v>-1148.6556725184928</c:v>
                </c:pt>
                <c:pt idx="161">
                  <c:v>-2494.2677786873683</c:v>
                </c:pt>
                <c:pt idx="162">
                  <c:v>-2857.1473721205984</c:v>
                </c:pt>
              </c:numCache>
            </c:numRef>
          </c:val>
          <c:smooth val="0"/>
        </c:ser>
        <c:dLbls>
          <c:showLegendKey val="0"/>
          <c:showVal val="0"/>
          <c:showCatName val="0"/>
          <c:showSerName val="0"/>
          <c:showPercent val="0"/>
          <c:showBubbleSize val="0"/>
        </c:dLbls>
        <c:marker val="1"/>
        <c:smooth val="0"/>
        <c:axId val="91481984"/>
        <c:axId val="91553792"/>
      </c:lineChart>
      <c:catAx>
        <c:axId val="91481984"/>
        <c:scaling>
          <c:orientation val="minMax"/>
        </c:scaling>
        <c:delete val="0"/>
        <c:axPos val="b"/>
        <c:majorTickMark val="out"/>
        <c:minorTickMark val="none"/>
        <c:tickLblPos val="low"/>
        <c:crossAx val="91553792"/>
        <c:crosses val="autoZero"/>
        <c:auto val="1"/>
        <c:lblAlgn val="ctr"/>
        <c:lblOffset val="100"/>
        <c:noMultiLvlLbl val="0"/>
      </c:catAx>
      <c:valAx>
        <c:axId val="91553792"/>
        <c:scaling>
          <c:orientation val="minMax"/>
        </c:scaling>
        <c:delete val="0"/>
        <c:axPos val="l"/>
        <c:majorGridlines/>
        <c:numFmt formatCode="#,##0" sourceLinked="0"/>
        <c:majorTickMark val="out"/>
        <c:minorTickMark val="none"/>
        <c:tickLblPos val="nextTo"/>
        <c:crossAx val="9148198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100"/>
              <a:t>Graphique 1-9    Nombre de communes contributrices en points de PF</a:t>
            </a:r>
          </a:p>
        </c:rich>
      </c:tx>
      <c:layout>
        <c:manualLayout>
          <c:xMode val="edge"/>
          <c:yMode val="edge"/>
          <c:x val="3.99582239720035E-2"/>
          <c:y val="9.2592592592592587E-3"/>
        </c:manualLayout>
      </c:layout>
      <c:overlay val="0"/>
    </c:title>
    <c:autoTitleDeleted val="0"/>
    <c:plotArea>
      <c:layout/>
      <c:barChart>
        <c:barDir val="col"/>
        <c:grouping val="clustered"/>
        <c:varyColors val="0"/>
        <c:ser>
          <c:idx val="0"/>
          <c:order val="0"/>
          <c:tx>
            <c:v>Communes contributrices en points de PF</c:v>
          </c:tx>
          <c:invertIfNegative val="0"/>
          <c:dLbls>
            <c:txPr>
              <a:bodyPr/>
              <a:lstStyle/>
              <a:p>
                <a:pPr>
                  <a:defRPr b="1">
                    <a:solidFill>
                      <a:schemeClr val="accent1">
                        <a:lumMod val="75000"/>
                      </a:schemeClr>
                    </a:solidFill>
                  </a:defRPr>
                </a:pPr>
                <a:endParaRPr lang="fr-FR"/>
              </a:p>
            </c:txPr>
            <c:showLegendKey val="0"/>
            <c:showVal val="1"/>
            <c:showCatName val="0"/>
            <c:showSerName val="0"/>
            <c:showPercent val="0"/>
            <c:showBubbleSize val="0"/>
            <c:showLeaderLines val="0"/>
          </c:dLbls>
          <c:cat>
            <c:strRef>
              <c:f>'R12  Performance PF (2)'!$C$277:$C$284</c:f>
              <c:strCache>
                <c:ptCount val="8"/>
                <c:pt idx="0">
                  <c:v>0.00 - 1.99</c:v>
                </c:pt>
                <c:pt idx="1">
                  <c:v>2.00 - 3.99</c:v>
                </c:pt>
                <c:pt idx="2">
                  <c:v>4.00 - 5.99</c:v>
                </c:pt>
                <c:pt idx="3">
                  <c:v>6.00 - 7.99</c:v>
                </c:pt>
                <c:pt idx="4">
                  <c:v>8.00 - 9.99</c:v>
                </c:pt>
                <c:pt idx="5">
                  <c:v>10.00 - 14.99</c:v>
                </c:pt>
                <c:pt idx="6">
                  <c:v>15.00 - 19.99</c:v>
                </c:pt>
                <c:pt idx="7">
                  <c:v>20.00 et plus</c:v>
                </c:pt>
              </c:strCache>
            </c:strRef>
          </c:cat>
          <c:val>
            <c:numRef>
              <c:f>'R12  Performance PF (2)'!$D$277:$D$284</c:f>
              <c:numCache>
                <c:formatCode>General</c:formatCode>
                <c:ptCount val="8"/>
                <c:pt idx="0">
                  <c:v>9</c:v>
                </c:pt>
                <c:pt idx="1">
                  <c:v>9</c:v>
                </c:pt>
                <c:pt idx="2">
                  <c:v>2</c:v>
                </c:pt>
                <c:pt idx="3">
                  <c:v>5</c:v>
                </c:pt>
                <c:pt idx="4">
                  <c:v>3</c:v>
                </c:pt>
                <c:pt idx="5">
                  <c:v>2</c:v>
                </c:pt>
                <c:pt idx="6">
                  <c:v>1</c:v>
                </c:pt>
                <c:pt idx="7">
                  <c:v>1</c:v>
                </c:pt>
              </c:numCache>
            </c:numRef>
          </c:val>
        </c:ser>
        <c:dLbls>
          <c:showLegendKey val="0"/>
          <c:showVal val="0"/>
          <c:showCatName val="0"/>
          <c:showSerName val="0"/>
          <c:showPercent val="0"/>
          <c:showBubbleSize val="0"/>
        </c:dLbls>
        <c:gapWidth val="150"/>
        <c:axId val="104357888"/>
        <c:axId val="104359424"/>
      </c:barChart>
      <c:catAx>
        <c:axId val="104357888"/>
        <c:scaling>
          <c:orientation val="minMax"/>
        </c:scaling>
        <c:delete val="0"/>
        <c:axPos val="b"/>
        <c:majorTickMark val="out"/>
        <c:minorTickMark val="none"/>
        <c:tickLblPos val="nextTo"/>
        <c:crossAx val="104359424"/>
        <c:crosses val="autoZero"/>
        <c:auto val="1"/>
        <c:lblAlgn val="ctr"/>
        <c:lblOffset val="100"/>
        <c:noMultiLvlLbl val="0"/>
      </c:catAx>
      <c:valAx>
        <c:axId val="104359424"/>
        <c:scaling>
          <c:orientation val="minMax"/>
        </c:scaling>
        <c:delete val="0"/>
        <c:axPos val="l"/>
        <c:majorGridlines/>
        <c:numFmt formatCode="General" sourceLinked="1"/>
        <c:majorTickMark val="out"/>
        <c:minorTickMark val="none"/>
        <c:tickLblPos val="nextTo"/>
        <c:crossAx val="10435788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'R13 Performance  (3)'!$C$6</c:f>
              <c:strCache>
                <c:ptCount val="1"/>
                <c:pt idx="0">
                  <c:v>avant</c:v>
                </c:pt>
              </c:strCache>
            </c:strRef>
          </c:tx>
          <c:marker>
            <c:symbol val="diamond"/>
            <c:size val="4"/>
          </c:marker>
          <c:cat>
            <c:strRef>
              <c:f>'R13 Performance  (3)'!$B$139:$B$170</c:f>
              <c:strCache>
                <c:ptCount val="32"/>
                <c:pt idx="0">
                  <c:v>Domdidier</c:v>
                </c:pt>
                <c:pt idx="1">
                  <c:v>Fräschels</c:v>
                </c:pt>
                <c:pt idx="2">
                  <c:v>Bas-Vully</c:v>
                </c:pt>
                <c:pt idx="3">
                  <c:v>Ried bei Kerzers</c:v>
                </c:pt>
                <c:pt idx="4">
                  <c:v>Châtel-sur-Montsalvens</c:v>
                </c:pt>
                <c:pt idx="5">
                  <c:v>Schmitten (FR)</c:v>
                </c:pt>
                <c:pt idx="6">
                  <c:v>Auboranges</c:v>
                </c:pt>
                <c:pt idx="7">
                  <c:v>Matran</c:v>
                </c:pt>
                <c:pt idx="8">
                  <c:v>Düdingen</c:v>
                </c:pt>
                <c:pt idx="9">
                  <c:v>Bulle</c:v>
                </c:pt>
                <c:pt idx="10">
                  <c:v>Sorens</c:v>
                </c:pt>
                <c:pt idx="11">
                  <c:v>Châtel-Saint-Denis</c:v>
                </c:pt>
                <c:pt idx="12">
                  <c:v>Cheyres</c:v>
                </c:pt>
                <c:pt idx="13">
                  <c:v>Fribourg</c:v>
                </c:pt>
                <c:pt idx="14">
                  <c:v>Kleinbösingen</c:v>
                </c:pt>
                <c:pt idx="15">
                  <c:v>Rossens (FR)</c:v>
                </c:pt>
                <c:pt idx="16">
                  <c:v>Murten</c:v>
                </c:pt>
                <c:pt idx="17">
                  <c:v>Corminboeuf</c:v>
                </c:pt>
                <c:pt idx="18">
                  <c:v>Avry</c:v>
                </c:pt>
                <c:pt idx="19">
                  <c:v>Pierrafortscha</c:v>
                </c:pt>
                <c:pt idx="20">
                  <c:v>Chésopelloz</c:v>
                </c:pt>
                <c:pt idx="21">
                  <c:v>Meyriez</c:v>
                </c:pt>
                <c:pt idx="22">
                  <c:v>Givisiez</c:v>
                </c:pt>
                <c:pt idx="23">
                  <c:v>Granges-Paccot</c:v>
                </c:pt>
                <c:pt idx="24">
                  <c:v>Haut-Vully</c:v>
                </c:pt>
                <c:pt idx="25">
                  <c:v>Muntelier</c:v>
                </c:pt>
                <c:pt idx="26">
                  <c:v>Villars-sur-Glâne</c:v>
                </c:pt>
                <c:pt idx="27">
                  <c:v>Crésuz</c:v>
                </c:pt>
                <c:pt idx="28">
                  <c:v>Cressier (FR)</c:v>
                </c:pt>
                <c:pt idx="29">
                  <c:v>Ferpicloz</c:v>
                </c:pt>
                <c:pt idx="30">
                  <c:v>Siviriez</c:v>
                </c:pt>
                <c:pt idx="31">
                  <c:v>Greng</c:v>
                </c:pt>
              </c:strCache>
            </c:strRef>
          </c:cat>
          <c:val>
            <c:numRef>
              <c:f>'R13 Performance  (3)'!$F$139:$F$170</c:f>
              <c:numCache>
                <c:formatCode>0.00</c:formatCode>
                <c:ptCount val="32"/>
                <c:pt idx="0">
                  <c:v>99.502731898715567</c:v>
                </c:pt>
                <c:pt idx="1">
                  <c:v>98.886810088019246</c:v>
                </c:pt>
                <c:pt idx="2">
                  <c:v>101.16197037004365</c:v>
                </c:pt>
                <c:pt idx="3">
                  <c:v>105.53417857826086</c:v>
                </c:pt>
                <c:pt idx="4">
                  <c:v>100.78039694211481</c:v>
                </c:pt>
                <c:pt idx="5">
                  <c:v>104.67538812964588</c:v>
                </c:pt>
                <c:pt idx="6">
                  <c:v>102.02282016644169</c:v>
                </c:pt>
                <c:pt idx="7">
                  <c:v>105.70861024772846</c:v>
                </c:pt>
                <c:pt idx="8">
                  <c:v>106.81248399526142</c:v>
                </c:pt>
                <c:pt idx="9">
                  <c:v>105.43913168995769</c:v>
                </c:pt>
                <c:pt idx="10">
                  <c:v>105.57906966083523</c:v>
                </c:pt>
                <c:pt idx="11">
                  <c:v>107.87472372206719</c:v>
                </c:pt>
                <c:pt idx="12">
                  <c:v>110.18845559647889</c:v>
                </c:pt>
                <c:pt idx="13">
                  <c:v>111.78743664471975</c:v>
                </c:pt>
                <c:pt idx="14">
                  <c:v>107.89129917149853</c:v>
                </c:pt>
                <c:pt idx="15">
                  <c:v>113.79261869529805</c:v>
                </c:pt>
                <c:pt idx="16">
                  <c:v>113.17319589789001</c:v>
                </c:pt>
                <c:pt idx="17">
                  <c:v>123.52784337480094</c:v>
                </c:pt>
                <c:pt idx="18">
                  <c:v>136.17849671314519</c:v>
                </c:pt>
                <c:pt idx="19">
                  <c:v>137.62423574822111</c:v>
                </c:pt>
                <c:pt idx="20">
                  <c:v>145.49499743384223</c:v>
                </c:pt>
                <c:pt idx="21">
                  <c:v>144.74287318574392</c:v>
                </c:pt>
                <c:pt idx="22">
                  <c:v>146.42897095148084</c:v>
                </c:pt>
                <c:pt idx="23">
                  <c:v>160.64263398471411</c:v>
                </c:pt>
                <c:pt idx="24">
                  <c:v>156.77037816364074</c:v>
                </c:pt>
                <c:pt idx="25">
                  <c:v>160.88540402414878</c:v>
                </c:pt>
                <c:pt idx="26">
                  <c:v>167.35098243269039</c:v>
                </c:pt>
                <c:pt idx="27">
                  <c:v>217.27095981922204</c:v>
                </c:pt>
                <c:pt idx="28">
                  <c:v>275.45881999329185</c:v>
                </c:pt>
                <c:pt idx="29">
                  <c:v>271.471570057973</c:v>
                </c:pt>
                <c:pt idx="30">
                  <c:v>363.15860892464195</c:v>
                </c:pt>
                <c:pt idx="31">
                  <c:v>406.51348784723984</c:v>
                </c:pt>
              </c:numCache>
            </c:numRef>
          </c:val>
          <c:smooth val="0"/>
        </c:ser>
        <c:ser>
          <c:idx val="1"/>
          <c:order val="1"/>
          <c:tx>
            <c:strRef>
              <c:f>'R13 Performance  (3)'!$D$6</c:f>
              <c:strCache>
                <c:ptCount val="1"/>
                <c:pt idx="0">
                  <c:v>après</c:v>
                </c:pt>
              </c:strCache>
            </c:strRef>
          </c:tx>
          <c:spPr>
            <a:ln>
              <a:solidFill>
                <a:srgbClr val="7030A0"/>
              </a:solidFill>
            </a:ln>
          </c:spPr>
          <c:marker>
            <c:symbol val="triangle"/>
            <c:size val="4"/>
            <c:spPr>
              <a:solidFill>
                <a:srgbClr val="7030A0"/>
              </a:solidFill>
              <a:ln>
                <a:solidFill>
                  <a:srgbClr val="7030A0"/>
                </a:solidFill>
              </a:ln>
            </c:spPr>
          </c:marker>
          <c:cat>
            <c:strRef>
              <c:f>'R13 Performance  (3)'!$B$139:$B$170</c:f>
              <c:strCache>
                <c:ptCount val="32"/>
                <c:pt idx="0">
                  <c:v>Domdidier</c:v>
                </c:pt>
                <c:pt idx="1">
                  <c:v>Fräschels</c:v>
                </c:pt>
                <c:pt idx="2">
                  <c:v>Bas-Vully</c:v>
                </c:pt>
                <c:pt idx="3">
                  <c:v>Ried bei Kerzers</c:v>
                </c:pt>
                <c:pt idx="4">
                  <c:v>Châtel-sur-Montsalvens</c:v>
                </c:pt>
                <c:pt idx="5">
                  <c:v>Schmitten (FR)</c:v>
                </c:pt>
                <c:pt idx="6">
                  <c:v>Auboranges</c:v>
                </c:pt>
                <c:pt idx="7">
                  <c:v>Matran</c:v>
                </c:pt>
                <c:pt idx="8">
                  <c:v>Düdingen</c:v>
                </c:pt>
                <c:pt idx="9">
                  <c:v>Bulle</c:v>
                </c:pt>
                <c:pt idx="10">
                  <c:v>Sorens</c:v>
                </c:pt>
                <c:pt idx="11">
                  <c:v>Châtel-Saint-Denis</c:v>
                </c:pt>
                <c:pt idx="12">
                  <c:v>Cheyres</c:v>
                </c:pt>
                <c:pt idx="13">
                  <c:v>Fribourg</c:v>
                </c:pt>
                <c:pt idx="14">
                  <c:v>Kleinbösingen</c:v>
                </c:pt>
                <c:pt idx="15">
                  <c:v>Rossens (FR)</c:v>
                </c:pt>
                <c:pt idx="16">
                  <c:v>Murten</c:v>
                </c:pt>
                <c:pt idx="17">
                  <c:v>Corminboeuf</c:v>
                </c:pt>
                <c:pt idx="18">
                  <c:v>Avry</c:v>
                </c:pt>
                <c:pt idx="19">
                  <c:v>Pierrafortscha</c:v>
                </c:pt>
                <c:pt idx="20">
                  <c:v>Chésopelloz</c:v>
                </c:pt>
                <c:pt idx="21">
                  <c:v>Meyriez</c:v>
                </c:pt>
                <c:pt idx="22">
                  <c:v>Givisiez</c:v>
                </c:pt>
                <c:pt idx="23">
                  <c:v>Granges-Paccot</c:v>
                </c:pt>
                <c:pt idx="24">
                  <c:v>Haut-Vully</c:v>
                </c:pt>
                <c:pt idx="25">
                  <c:v>Muntelier</c:v>
                </c:pt>
                <c:pt idx="26">
                  <c:v>Villars-sur-Glâne</c:v>
                </c:pt>
                <c:pt idx="27">
                  <c:v>Crésuz</c:v>
                </c:pt>
                <c:pt idx="28">
                  <c:v>Cressier (FR)</c:v>
                </c:pt>
                <c:pt idx="29">
                  <c:v>Ferpicloz</c:v>
                </c:pt>
                <c:pt idx="30">
                  <c:v>Siviriez</c:v>
                </c:pt>
                <c:pt idx="31">
                  <c:v>Greng</c:v>
                </c:pt>
              </c:strCache>
            </c:strRef>
          </c:cat>
          <c:val>
            <c:numRef>
              <c:f>'R13 Performance  (3)'!$G$139:$G$170</c:f>
              <c:numCache>
                <c:formatCode>0.00</c:formatCode>
                <c:ptCount val="32"/>
                <c:pt idx="0">
                  <c:v>102.97290940438964</c:v>
                </c:pt>
                <c:pt idx="1">
                  <c:v>105.32116591130207</c:v>
                </c:pt>
                <c:pt idx="2">
                  <c:v>104.88136327794334</c:v>
                </c:pt>
                <c:pt idx="3">
                  <c:v>103.27047421331012</c:v>
                </c:pt>
                <c:pt idx="4">
                  <c:v>108.59096440746458</c:v>
                </c:pt>
                <c:pt idx="5">
                  <c:v>105.06734633153019</c:v>
                </c:pt>
                <c:pt idx="6">
                  <c:v>110.92027701101186</c:v>
                </c:pt>
                <c:pt idx="7">
                  <c:v>108.09367711363534</c:v>
                </c:pt>
                <c:pt idx="8">
                  <c:v>107.45890629699315</c:v>
                </c:pt>
                <c:pt idx="9">
                  <c:v>108.8678166525856</c:v>
                </c:pt>
                <c:pt idx="10">
                  <c:v>110.48349002425707</c:v>
                </c:pt>
                <c:pt idx="11">
                  <c:v>108.20503009690641</c:v>
                </c:pt>
                <c:pt idx="12">
                  <c:v>112.61778272082094</c:v>
                </c:pt>
                <c:pt idx="13">
                  <c:v>112.50470108264356</c:v>
                </c:pt>
                <c:pt idx="14">
                  <c:v>116.65016245974451</c:v>
                </c:pt>
                <c:pt idx="15">
                  <c:v>112.90666587845702</c:v>
                </c:pt>
                <c:pt idx="16">
                  <c:v>114.82415436705638</c:v>
                </c:pt>
                <c:pt idx="17">
                  <c:v>125.71371455703306</c:v>
                </c:pt>
                <c:pt idx="18">
                  <c:v>131.44888020675913</c:v>
                </c:pt>
                <c:pt idx="19">
                  <c:v>144.19920092858595</c:v>
                </c:pt>
                <c:pt idx="20">
                  <c:v>138.34666390418255</c:v>
                </c:pt>
                <c:pt idx="21">
                  <c:v>143.22331390389337</c:v>
                </c:pt>
                <c:pt idx="22">
                  <c:v>146.08016822744716</c:v>
                </c:pt>
                <c:pt idx="23">
                  <c:v>147.81473726607149</c:v>
                </c:pt>
                <c:pt idx="24">
                  <c:v>157.90749578473046</c:v>
                </c:pt>
                <c:pt idx="25">
                  <c:v>154.29117674994248</c:v>
                </c:pt>
                <c:pt idx="26">
                  <c:v>167.87999713497524</c:v>
                </c:pt>
                <c:pt idx="27">
                  <c:v>222.69851487138942</c:v>
                </c:pt>
                <c:pt idx="28">
                  <c:v>254.55260962662805</c:v>
                </c:pt>
                <c:pt idx="29">
                  <c:v>265.88491354255729</c:v>
                </c:pt>
                <c:pt idx="30">
                  <c:v>287.0963525612064</c:v>
                </c:pt>
                <c:pt idx="31">
                  <c:v>419.60868446151818</c:v>
                </c:pt>
              </c:numCache>
            </c:numRef>
          </c:val>
          <c:smooth val="0"/>
        </c:ser>
        <c:ser>
          <c:idx val="2"/>
          <c:order val="2"/>
          <c:tx>
            <c:strRef>
              <c:f>'R13 Performance  (3)'!$H$6</c:f>
              <c:strCache>
                <c:ptCount val="1"/>
                <c:pt idx="0">
                  <c:v>péréquation en points de PF</c:v>
                </c:pt>
              </c:strCache>
            </c:strRef>
          </c:tx>
          <c:spPr>
            <a:ln>
              <a:solidFill>
                <a:srgbClr val="FF0000"/>
              </a:solidFill>
            </a:ln>
          </c:spPr>
          <c:marker>
            <c:symbol val="star"/>
            <c:size val="4"/>
            <c:spPr>
              <a:ln>
                <a:solidFill>
                  <a:srgbClr val="FF0000"/>
                </a:solidFill>
              </a:ln>
            </c:spPr>
          </c:marker>
          <c:cat>
            <c:strRef>
              <c:f>'R13 Performance  (3)'!$B$139:$B$170</c:f>
              <c:strCache>
                <c:ptCount val="32"/>
                <c:pt idx="0">
                  <c:v>Domdidier</c:v>
                </c:pt>
                <c:pt idx="1">
                  <c:v>Fräschels</c:v>
                </c:pt>
                <c:pt idx="2">
                  <c:v>Bas-Vully</c:v>
                </c:pt>
                <c:pt idx="3">
                  <c:v>Ried bei Kerzers</c:v>
                </c:pt>
                <c:pt idx="4">
                  <c:v>Châtel-sur-Montsalvens</c:v>
                </c:pt>
                <c:pt idx="5">
                  <c:v>Schmitten (FR)</c:v>
                </c:pt>
                <c:pt idx="6">
                  <c:v>Auboranges</c:v>
                </c:pt>
                <c:pt idx="7">
                  <c:v>Matran</c:v>
                </c:pt>
                <c:pt idx="8">
                  <c:v>Düdingen</c:v>
                </c:pt>
                <c:pt idx="9">
                  <c:v>Bulle</c:v>
                </c:pt>
                <c:pt idx="10">
                  <c:v>Sorens</c:v>
                </c:pt>
                <c:pt idx="11">
                  <c:v>Châtel-Saint-Denis</c:v>
                </c:pt>
                <c:pt idx="12">
                  <c:v>Cheyres</c:v>
                </c:pt>
                <c:pt idx="13">
                  <c:v>Fribourg</c:v>
                </c:pt>
                <c:pt idx="14">
                  <c:v>Kleinbösingen</c:v>
                </c:pt>
                <c:pt idx="15">
                  <c:v>Rossens (FR)</c:v>
                </c:pt>
                <c:pt idx="16">
                  <c:v>Murten</c:v>
                </c:pt>
                <c:pt idx="17">
                  <c:v>Corminboeuf</c:v>
                </c:pt>
                <c:pt idx="18">
                  <c:v>Avry</c:v>
                </c:pt>
                <c:pt idx="19">
                  <c:v>Pierrafortscha</c:v>
                </c:pt>
                <c:pt idx="20">
                  <c:v>Chésopelloz</c:v>
                </c:pt>
                <c:pt idx="21">
                  <c:v>Meyriez</c:v>
                </c:pt>
                <c:pt idx="22">
                  <c:v>Givisiez</c:v>
                </c:pt>
                <c:pt idx="23">
                  <c:v>Granges-Paccot</c:v>
                </c:pt>
                <c:pt idx="24">
                  <c:v>Haut-Vully</c:v>
                </c:pt>
                <c:pt idx="25">
                  <c:v>Muntelier</c:v>
                </c:pt>
                <c:pt idx="26">
                  <c:v>Villars-sur-Glâne</c:v>
                </c:pt>
                <c:pt idx="27">
                  <c:v>Crésuz</c:v>
                </c:pt>
                <c:pt idx="28">
                  <c:v>Cressier (FR)</c:v>
                </c:pt>
                <c:pt idx="29">
                  <c:v>Ferpicloz</c:v>
                </c:pt>
                <c:pt idx="30">
                  <c:v>Siviriez</c:v>
                </c:pt>
                <c:pt idx="31">
                  <c:v>Greng</c:v>
                </c:pt>
              </c:strCache>
            </c:strRef>
          </c:cat>
          <c:val>
            <c:numRef>
              <c:f>'R13 Performance  (3)'!$H$139:$H$170</c:f>
              <c:numCache>
                <c:formatCode>0.00</c:formatCode>
                <c:ptCount val="32"/>
                <c:pt idx="0">
                  <c:v>101.2378206515526</c:v>
                </c:pt>
                <c:pt idx="1">
                  <c:v>102.10398799966066</c:v>
                </c:pt>
                <c:pt idx="2">
                  <c:v>103.02166682399348</c:v>
                </c:pt>
                <c:pt idx="3">
                  <c:v>104.40232639578549</c:v>
                </c:pt>
                <c:pt idx="4">
                  <c:v>104.68568067478969</c:v>
                </c:pt>
                <c:pt idx="5">
                  <c:v>104.87136723058804</c:v>
                </c:pt>
                <c:pt idx="6">
                  <c:v>106.47154858872678</c:v>
                </c:pt>
                <c:pt idx="7">
                  <c:v>106.9011436806819</c:v>
                </c:pt>
                <c:pt idx="8">
                  <c:v>107.13569514612729</c:v>
                </c:pt>
                <c:pt idx="9">
                  <c:v>107.15347417127165</c:v>
                </c:pt>
                <c:pt idx="10">
                  <c:v>108.03127984254616</c:v>
                </c:pt>
                <c:pt idx="11">
                  <c:v>108.03987690948679</c:v>
                </c:pt>
                <c:pt idx="12">
                  <c:v>111.40311915864991</c:v>
                </c:pt>
                <c:pt idx="13">
                  <c:v>112.14606886368165</c:v>
                </c:pt>
                <c:pt idx="14">
                  <c:v>112.27073081562152</c:v>
                </c:pt>
                <c:pt idx="15">
                  <c:v>113.34964228687753</c:v>
                </c:pt>
                <c:pt idx="16">
                  <c:v>113.9986751324732</c:v>
                </c:pt>
                <c:pt idx="17">
                  <c:v>124.620778965917</c:v>
                </c:pt>
                <c:pt idx="18">
                  <c:v>133.81368845995217</c:v>
                </c:pt>
                <c:pt idx="19">
                  <c:v>140.91171833840355</c:v>
                </c:pt>
                <c:pt idx="20">
                  <c:v>141.92083066901239</c:v>
                </c:pt>
                <c:pt idx="21">
                  <c:v>143.98309354481864</c:v>
                </c:pt>
                <c:pt idx="22">
                  <c:v>146.25456958946398</c:v>
                </c:pt>
                <c:pt idx="23">
                  <c:v>154.22868562539281</c:v>
                </c:pt>
                <c:pt idx="24">
                  <c:v>157.3389369741856</c:v>
                </c:pt>
                <c:pt idx="25">
                  <c:v>157.58829038704562</c:v>
                </c:pt>
                <c:pt idx="26">
                  <c:v>167.6154897838328</c:v>
                </c:pt>
                <c:pt idx="27">
                  <c:v>219.98473734530575</c:v>
                </c:pt>
                <c:pt idx="28">
                  <c:v>265.00571480995995</c:v>
                </c:pt>
                <c:pt idx="29">
                  <c:v>268.67824180026514</c:v>
                </c:pt>
                <c:pt idx="30">
                  <c:v>325.12748074292415</c:v>
                </c:pt>
                <c:pt idx="31">
                  <c:v>413.06108615437904</c:v>
                </c:pt>
              </c:numCache>
            </c:numRef>
          </c:val>
          <c:smooth val="0"/>
        </c:ser>
        <c:dLbls>
          <c:showLegendKey val="0"/>
          <c:showVal val="0"/>
          <c:showCatName val="0"/>
          <c:showSerName val="0"/>
          <c:showPercent val="0"/>
          <c:showBubbleSize val="0"/>
        </c:dLbls>
        <c:marker val="1"/>
        <c:smooth val="0"/>
        <c:axId val="104550784"/>
        <c:axId val="104552704"/>
      </c:lineChart>
      <c:catAx>
        <c:axId val="104550784"/>
        <c:scaling>
          <c:orientation val="minMax"/>
        </c:scaling>
        <c:delete val="0"/>
        <c:axPos val="b"/>
        <c:majorTickMark val="out"/>
        <c:minorTickMark val="none"/>
        <c:tickLblPos val="low"/>
        <c:txPr>
          <a:bodyPr rot="-5400000" vert="horz"/>
          <a:lstStyle/>
          <a:p>
            <a:pPr>
              <a:defRPr sz="1600"/>
            </a:pPr>
            <a:endParaRPr lang="fr-FR"/>
          </a:p>
        </c:txPr>
        <c:crossAx val="104552704"/>
        <c:crosses val="autoZero"/>
        <c:auto val="1"/>
        <c:lblAlgn val="ctr"/>
        <c:lblOffset val="100"/>
        <c:noMultiLvlLbl val="0"/>
      </c:catAx>
      <c:valAx>
        <c:axId val="104552704"/>
        <c:scaling>
          <c:orientation val="minMax"/>
        </c:scaling>
        <c:delete val="0"/>
        <c:axPos val="l"/>
        <c:majorGridlines/>
        <c:numFmt formatCode="#,##0" sourceLinked="0"/>
        <c:majorTickMark val="out"/>
        <c:minorTickMark val="none"/>
        <c:tickLblPos val="nextTo"/>
        <c:txPr>
          <a:bodyPr/>
          <a:lstStyle/>
          <a:p>
            <a:pPr>
              <a:defRPr sz="1400"/>
            </a:pPr>
            <a:endParaRPr lang="fr-FR"/>
          </a:p>
        </c:txPr>
        <c:crossAx val="104550784"/>
        <c:crosses val="autoZero"/>
        <c:crossBetween val="between"/>
      </c:valAx>
    </c:plotArea>
    <c:legend>
      <c:legendPos val="b"/>
      <c:layout>
        <c:manualLayout>
          <c:xMode val="edge"/>
          <c:yMode val="edge"/>
          <c:x val="0.1816095008733227"/>
          <c:y val="0.94529101664676929"/>
          <c:w val="0.44263508280102981"/>
          <c:h val="5.2177315143954538E-2"/>
        </c:manualLayout>
      </c:layout>
      <c:overlay val="0"/>
      <c:txPr>
        <a:bodyPr/>
        <a:lstStyle/>
        <a:p>
          <a:pPr>
            <a:defRPr sz="1400"/>
          </a:pPr>
          <a:endParaRPr lang="fr-FR"/>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575975039943946E-2"/>
          <c:y val="3.0260342559387761E-2"/>
          <c:w val="0.90347066800769582"/>
          <c:h val="0.90146041638499197"/>
        </c:manualLayout>
      </c:layout>
      <c:scatterChart>
        <c:scatterStyle val="lineMarker"/>
        <c:varyColors val="0"/>
        <c:ser>
          <c:idx val="25"/>
          <c:order val="0"/>
          <c:tx>
            <c:strRef>
              <c:f>'R13 Performance  (3)'!$C$6</c:f>
              <c:strCache>
                <c:ptCount val="1"/>
                <c:pt idx="0">
                  <c:v>avant</c:v>
                </c:pt>
              </c:strCache>
            </c:strRef>
          </c:tx>
          <c:spPr>
            <a:ln w="28575">
              <a:noFill/>
            </a:ln>
          </c:spPr>
          <c:marker>
            <c:symbol val="circle"/>
            <c:size val="7"/>
            <c:spPr>
              <a:solidFill>
                <a:schemeClr val="tx1"/>
              </a:solidFill>
            </c:spPr>
          </c:marker>
          <c:xVal>
            <c:numRef>
              <c:f>'R13 Performance  (3)'!$H$8:$H$170</c:f>
              <c:numCache>
                <c:formatCode>0.00</c:formatCode>
                <c:ptCount val="163"/>
                <c:pt idx="0">
                  <c:v>56.174716290487936</c:v>
                </c:pt>
                <c:pt idx="1">
                  <c:v>56.891798088634346</c:v>
                </c:pt>
                <c:pt idx="2">
                  <c:v>58.917898758778605</c:v>
                </c:pt>
                <c:pt idx="3">
                  <c:v>59.280234677505774</c:v>
                </c:pt>
                <c:pt idx="4">
                  <c:v>59.98786947740502</c:v>
                </c:pt>
                <c:pt idx="5">
                  <c:v>61.969521461227984</c:v>
                </c:pt>
                <c:pt idx="6">
                  <c:v>62.004380753666204</c:v>
                </c:pt>
                <c:pt idx="7">
                  <c:v>62.510872426935677</c:v>
                </c:pt>
                <c:pt idx="8">
                  <c:v>62.7301001173917</c:v>
                </c:pt>
                <c:pt idx="9">
                  <c:v>62.968904477696029</c:v>
                </c:pt>
                <c:pt idx="10">
                  <c:v>63.109539539743828</c:v>
                </c:pt>
                <c:pt idx="11">
                  <c:v>63.347480718547402</c:v>
                </c:pt>
                <c:pt idx="12">
                  <c:v>63.610397389525282</c:v>
                </c:pt>
                <c:pt idx="13">
                  <c:v>63.68045383008652</c:v>
                </c:pt>
                <c:pt idx="14">
                  <c:v>63.914585872916788</c:v>
                </c:pt>
                <c:pt idx="15">
                  <c:v>64.078514943388825</c:v>
                </c:pt>
                <c:pt idx="16">
                  <c:v>64.904501827788735</c:v>
                </c:pt>
                <c:pt idx="17">
                  <c:v>64.973287575602399</c:v>
                </c:pt>
                <c:pt idx="18">
                  <c:v>65.124719609709629</c:v>
                </c:pt>
                <c:pt idx="19">
                  <c:v>65.473695232615626</c:v>
                </c:pt>
                <c:pt idx="20">
                  <c:v>65.474615481118548</c:v>
                </c:pt>
                <c:pt idx="21">
                  <c:v>66.580605106807923</c:v>
                </c:pt>
                <c:pt idx="22">
                  <c:v>67.234225832262155</c:v>
                </c:pt>
                <c:pt idx="23">
                  <c:v>67.840702219146479</c:v>
                </c:pt>
                <c:pt idx="24">
                  <c:v>68.205352914101127</c:v>
                </c:pt>
                <c:pt idx="25">
                  <c:v>68.412270951045343</c:v>
                </c:pt>
                <c:pt idx="26">
                  <c:v>68.490786632328792</c:v>
                </c:pt>
                <c:pt idx="27">
                  <c:v>68.676852650143644</c:v>
                </c:pt>
                <c:pt idx="28">
                  <c:v>69.219986528288075</c:v>
                </c:pt>
                <c:pt idx="29">
                  <c:v>69.375425670836563</c:v>
                </c:pt>
                <c:pt idx="30">
                  <c:v>69.536819925375823</c:v>
                </c:pt>
                <c:pt idx="31">
                  <c:v>69.981014807406211</c:v>
                </c:pt>
                <c:pt idx="32">
                  <c:v>70.423745297153701</c:v>
                </c:pt>
                <c:pt idx="33">
                  <c:v>70.588741330268277</c:v>
                </c:pt>
                <c:pt idx="34">
                  <c:v>70.594287765123696</c:v>
                </c:pt>
                <c:pt idx="35">
                  <c:v>70.6144349285006</c:v>
                </c:pt>
                <c:pt idx="36">
                  <c:v>71.094789620912323</c:v>
                </c:pt>
                <c:pt idx="37">
                  <c:v>71.221780071025563</c:v>
                </c:pt>
                <c:pt idx="38">
                  <c:v>71.452345972988837</c:v>
                </c:pt>
                <c:pt idx="39">
                  <c:v>71.537125633558873</c:v>
                </c:pt>
                <c:pt idx="40">
                  <c:v>71.64380320720727</c:v>
                </c:pt>
                <c:pt idx="41">
                  <c:v>72.344493028673838</c:v>
                </c:pt>
                <c:pt idx="42">
                  <c:v>72.460602823894092</c:v>
                </c:pt>
                <c:pt idx="43">
                  <c:v>72.584638627612151</c:v>
                </c:pt>
                <c:pt idx="44">
                  <c:v>73.170267813501738</c:v>
                </c:pt>
                <c:pt idx="45">
                  <c:v>73.232633964349176</c:v>
                </c:pt>
                <c:pt idx="46">
                  <c:v>73.495412281447159</c:v>
                </c:pt>
                <c:pt idx="47">
                  <c:v>73.639302794057016</c:v>
                </c:pt>
                <c:pt idx="48">
                  <c:v>73.752033808597545</c:v>
                </c:pt>
                <c:pt idx="49">
                  <c:v>74.19227320391775</c:v>
                </c:pt>
                <c:pt idx="50">
                  <c:v>74.769989195862848</c:v>
                </c:pt>
                <c:pt idx="51">
                  <c:v>75.280624193223545</c:v>
                </c:pt>
                <c:pt idx="52">
                  <c:v>75.695858445184598</c:v>
                </c:pt>
                <c:pt idx="53">
                  <c:v>75.975944121908014</c:v>
                </c:pt>
                <c:pt idx="54">
                  <c:v>76.011903938507373</c:v>
                </c:pt>
                <c:pt idx="55">
                  <c:v>76.351592793701769</c:v>
                </c:pt>
                <c:pt idx="56">
                  <c:v>76.642292819782142</c:v>
                </c:pt>
                <c:pt idx="57">
                  <c:v>76.771780458096359</c:v>
                </c:pt>
                <c:pt idx="58">
                  <c:v>77.121642385165529</c:v>
                </c:pt>
                <c:pt idx="59">
                  <c:v>77.127499508836223</c:v>
                </c:pt>
                <c:pt idx="60">
                  <c:v>77.437514153963292</c:v>
                </c:pt>
                <c:pt idx="61">
                  <c:v>77.694746901180281</c:v>
                </c:pt>
                <c:pt idx="62">
                  <c:v>77.700297975692848</c:v>
                </c:pt>
                <c:pt idx="63">
                  <c:v>77.726971055201687</c:v>
                </c:pt>
                <c:pt idx="64">
                  <c:v>77.845403705437974</c:v>
                </c:pt>
                <c:pt idx="65">
                  <c:v>78.122234406004196</c:v>
                </c:pt>
                <c:pt idx="66">
                  <c:v>78.252438873472585</c:v>
                </c:pt>
                <c:pt idx="67">
                  <c:v>78.486050757552789</c:v>
                </c:pt>
                <c:pt idx="68">
                  <c:v>78.494218323608408</c:v>
                </c:pt>
                <c:pt idx="69">
                  <c:v>78.763649897472135</c:v>
                </c:pt>
                <c:pt idx="70">
                  <c:v>78.764657703101136</c:v>
                </c:pt>
                <c:pt idx="71">
                  <c:v>78.924532510012426</c:v>
                </c:pt>
                <c:pt idx="72">
                  <c:v>80.475494837401911</c:v>
                </c:pt>
                <c:pt idx="73">
                  <c:v>80.66702471182731</c:v>
                </c:pt>
                <c:pt idx="74">
                  <c:v>80.720609068942338</c:v>
                </c:pt>
                <c:pt idx="75">
                  <c:v>80.9051040413854</c:v>
                </c:pt>
                <c:pt idx="76">
                  <c:v>81.232757829990106</c:v>
                </c:pt>
                <c:pt idx="77">
                  <c:v>81.327821991637848</c:v>
                </c:pt>
                <c:pt idx="78">
                  <c:v>81.468470533306771</c:v>
                </c:pt>
                <c:pt idx="79">
                  <c:v>81.606059146772154</c:v>
                </c:pt>
                <c:pt idx="80">
                  <c:v>81.846203326881493</c:v>
                </c:pt>
                <c:pt idx="81">
                  <c:v>81.903725692420124</c:v>
                </c:pt>
                <c:pt idx="82">
                  <c:v>81.922586258095947</c:v>
                </c:pt>
                <c:pt idx="83">
                  <c:v>81.964522618233147</c:v>
                </c:pt>
                <c:pt idx="84">
                  <c:v>82.279541216635366</c:v>
                </c:pt>
                <c:pt idx="85">
                  <c:v>82.33890761974564</c:v>
                </c:pt>
                <c:pt idx="86">
                  <c:v>82.42894349659116</c:v>
                </c:pt>
                <c:pt idx="87">
                  <c:v>82.611088317403343</c:v>
                </c:pt>
                <c:pt idx="88">
                  <c:v>82.67617124455758</c:v>
                </c:pt>
                <c:pt idx="89">
                  <c:v>82.872689263142789</c:v>
                </c:pt>
                <c:pt idx="90">
                  <c:v>83.301904745303545</c:v>
                </c:pt>
                <c:pt idx="91">
                  <c:v>83.456870236365063</c:v>
                </c:pt>
                <c:pt idx="92">
                  <c:v>83.707230690928469</c:v>
                </c:pt>
                <c:pt idx="93">
                  <c:v>83.867623182916901</c:v>
                </c:pt>
                <c:pt idx="94">
                  <c:v>84.466640935054642</c:v>
                </c:pt>
                <c:pt idx="95">
                  <c:v>84.520315729492495</c:v>
                </c:pt>
                <c:pt idx="96">
                  <c:v>85.922988110101798</c:v>
                </c:pt>
                <c:pt idx="97">
                  <c:v>86.67127804782389</c:v>
                </c:pt>
                <c:pt idx="98">
                  <c:v>87.141449161020347</c:v>
                </c:pt>
                <c:pt idx="99">
                  <c:v>87.30978502581614</c:v>
                </c:pt>
                <c:pt idx="100">
                  <c:v>87.335707663054791</c:v>
                </c:pt>
                <c:pt idx="101">
                  <c:v>87.548911575726265</c:v>
                </c:pt>
                <c:pt idx="102">
                  <c:v>87.568341024523733</c:v>
                </c:pt>
                <c:pt idx="103">
                  <c:v>87.641418010035636</c:v>
                </c:pt>
                <c:pt idx="104">
                  <c:v>88.010737110187421</c:v>
                </c:pt>
                <c:pt idx="105">
                  <c:v>88.086769780387385</c:v>
                </c:pt>
                <c:pt idx="106">
                  <c:v>88.246029826660447</c:v>
                </c:pt>
                <c:pt idx="107">
                  <c:v>88.385726356628425</c:v>
                </c:pt>
                <c:pt idx="108">
                  <c:v>88.825898546364172</c:v>
                </c:pt>
                <c:pt idx="109">
                  <c:v>88.83300535612068</c:v>
                </c:pt>
                <c:pt idx="110">
                  <c:v>88.99011842460115</c:v>
                </c:pt>
                <c:pt idx="111">
                  <c:v>89.036527240503531</c:v>
                </c:pt>
                <c:pt idx="112">
                  <c:v>89.195800011776981</c:v>
                </c:pt>
                <c:pt idx="113">
                  <c:v>89.743378327893154</c:v>
                </c:pt>
                <c:pt idx="114">
                  <c:v>90.838653242108023</c:v>
                </c:pt>
                <c:pt idx="115">
                  <c:v>91.060241984390586</c:v>
                </c:pt>
                <c:pt idx="116">
                  <c:v>91.639036000897363</c:v>
                </c:pt>
                <c:pt idx="117">
                  <c:v>92.605312452498836</c:v>
                </c:pt>
                <c:pt idx="118">
                  <c:v>92.749652747212252</c:v>
                </c:pt>
                <c:pt idx="119">
                  <c:v>92.76539242221574</c:v>
                </c:pt>
                <c:pt idx="120">
                  <c:v>92.772262447338193</c:v>
                </c:pt>
                <c:pt idx="121">
                  <c:v>92.934035626338328</c:v>
                </c:pt>
                <c:pt idx="122">
                  <c:v>93.561881136839361</c:v>
                </c:pt>
                <c:pt idx="123">
                  <c:v>93.678258327866487</c:v>
                </c:pt>
                <c:pt idx="124">
                  <c:v>94.411258619100607</c:v>
                </c:pt>
                <c:pt idx="125">
                  <c:v>97.606336772007438</c:v>
                </c:pt>
                <c:pt idx="126">
                  <c:v>98.131788793408305</c:v>
                </c:pt>
                <c:pt idx="127">
                  <c:v>99.077429475962262</c:v>
                </c:pt>
                <c:pt idx="128">
                  <c:v>99.312115354260499</c:v>
                </c:pt>
                <c:pt idx="129">
                  <c:v>99.745124011392889</c:v>
                </c:pt>
                <c:pt idx="130">
                  <c:v>100.12814789998053</c:v>
                </c:pt>
                <c:pt idx="131">
                  <c:v>101.2378206515526</c:v>
                </c:pt>
                <c:pt idx="132">
                  <c:v>102.10398799966066</c:v>
                </c:pt>
                <c:pt idx="133">
                  <c:v>103.02166682399348</c:v>
                </c:pt>
                <c:pt idx="134">
                  <c:v>104.40232639578549</c:v>
                </c:pt>
                <c:pt idx="135">
                  <c:v>104.68568067478969</c:v>
                </c:pt>
                <c:pt idx="136">
                  <c:v>104.87136723058804</c:v>
                </c:pt>
                <c:pt idx="137">
                  <c:v>106.47154858872678</c:v>
                </c:pt>
                <c:pt idx="138">
                  <c:v>106.9011436806819</c:v>
                </c:pt>
                <c:pt idx="139">
                  <c:v>107.13569514612729</c:v>
                </c:pt>
                <c:pt idx="140">
                  <c:v>107.15347417127165</c:v>
                </c:pt>
                <c:pt idx="141">
                  <c:v>108.03127984254616</c:v>
                </c:pt>
                <c:pt idx="142">
                  <c:v>108.03987690948679</c:v>
                </c:pt>
                <c:pt idx="143">
                  <c:v>111.40311915864991</c:v>
                </c:pt>
                <c:pt idx="144">
                  <c:v>112.14606886368165</c:v>
                </c:pt>
                <c:pt idx="145">
                  <c:v>112.27073081562152</c:v>
                </c:pt>
                <c:pt idx="146">
                  <c:v>113.34964228687753</c:v>
                </c:pt>
                <c:pt idx="147">
                  <c:v>113.9986751324732</c:v>
                </c:pt>
                <c:pt idx="148">
                  <c:v>124.620778965917</c:v>
                </c:pt>
                <c:pt idx="149">
                  <c:v>133.81368845995217</c:v>
                </c:pt>
                <c:pt idx="150">
                  <c:v>140.91171833840355</c:v>
                </c:pt>
                <c:pt idx="151">
                  <c:v>141.92083066901239</c:v>
                </c:pt>
                <c:pt idx="152">
                  <c:v>143.98309354481864</c:v>
                </c:pt>
                <c:pt idx="153">
                  <c:v>146.25456958946398</c:v>
                </c:pt>
                <c:pt idx="154">
                  <c:v>154.22868562539281</c:v>
                </c:pt>
                <c:pt idx="155">
                  <c:v>157.3389369741856</c:v>
                </c:pt>
                <c:pt idx="156">
                  <c:v>157.58829038704562</c:v>
                </c:pt>
                <c:pt idx="157">
                  <c:v>167.6154897838328</c:v>
                </c:pt>
                <c:pt idx="158">
                  <c:v>219.98473734530575</c:v>
                </c:pt>
                <c:pt idx="159">
                  <c:v>265.00571480995995</c:v>
                </c:pt>
                <c:pt idx="160">
                  <c:v>268.67824180026514</c:v>
                </c:pt>
                <c:pt idx="161">
                  <c:v>325.12748074292415</c:v>
                </c:pt>
                <c:pt idx="162">
                  <c:v>413.06108615437904</c:v>
                </c:pt>
              </c:numCache>
            </c:numRef>
          </c:xVal>
          <c:yVal>
            <c:numRef>
              <c:f>'R13 Performance  (3)'!$C$8:$C$166</c:f>
              <c:numCache>
                <c:formatCode>0</c:formatCode>
                <c:ptCount val="159"/>
                <c:pt idx="0">
                  <c:v>2028.9373729787808</c:v>
                </c:pt>
                <c:pt idx="1">
                  <c:v>2054.8886919646866</c:v>
                </c:pt>
                <c:pt idx="2">
                  <c:v>2127.9745276711656</c:v>
                </c:pt>
                <c:pt idx="3">
                  <c:v>2140.8958261847288</c:v>
                </c:pt>
                <c:pt idx="4">
                  <c:v>2166.6719659246492</c:v>
                </c:pt>
                <c:pt idx="5">
                  <c:v>2238.2967959528487</c:v>
                </c:pt>
                <c:pt idx="6">
                  <c:v>2239.6355680171891</c:v>
                </c:pt>
                <c:pt idx="7">
                  <c:v>2257.7270332577132</c:v>
                </c:pt>
                <c:pt idx="8">
                  <c:v>2265.6457654502083</c:v>
                </c:pt>
                <c:pt idx="9">
                  <c:v>2274.3500155347074</c:v>
                </c:pt>
                <c:pt idx="10">
                  <c:v>2280.0350109375004</c:v>
                </c:pt>
                <c:pt idx="11">
                  <c:v>2287.872901760582</c:v>
                </c:pt>
                <c:pt idx="12">
                  <c:v>2298.0956415268242</c:v>
                </c:pt>
                <c:pt idx="13">
                  <c:v>2300.0652879624431</c:v>
                </c:pt>
                <c:pt idx="14">
                  <c:v>2308.6268258344589</c:v>
                </c:pt>
                <c:pt idx="15">
                  <c:v>2314.5732725352836</c:v>
                </c:pt>
                <c:pt idx="16">
                  <c:v>2344.215656169351</c:v>
                </c:pt>
                <c:pt idx="17">
                  <c:v>2346.8055796707081</c:v>
                </c:pt>
                <c:pt idx="18">
                  <c:v>2352.294054252452</c:v>
                </c:pt>
                <c:pt idx="19">
                  <c:v>2365.0001371533872</c:v>
                </c:pt>
                <c:pt idx="20">
                  <c:v>2365.0623488642191</c:v>
                </c:pt>
                <c:pt idx="21">
                  <c:v>2404.6855072590015</c:v>
                </c:pt>
                <c:pt idx="22">
                  <c:v>2428.3911609051229</c:v>
                </c:pt>
                <c:pt idx="23">
                  <c:v>2450.4982989169853</c:v>
                </c:pt>
                <c:pt idx="24">
                  <c:v>2463.4015543004716</c:v>
                </c:pt>
                <c:pt idx="25">
                  <c:v>2470.8473623793598</c:v>
                </c:pt>
                <c:pt idx="26">
                  <c:v>2473.6737970344075</c:v>
                </c:pt>
                <c:pt idx="27">
                  <c:v>2480.8176206540415</c:v>
                </c:pt>
                <c:pt idx="28">
                  <c:v>2500.018975452936</c:v>
                </c:pt>
                <c:pt idx="29">
                  <c:v>2505.7664976551459</c:v>
                </c:pt>
                <c:pt idx="30">
                  <c:v>2511.5498435203344</c:v>
                </c:pt>
                <c:pt idx="31">
                  <c:v>2527.7311110062365</c:v>
                </c:pt>
                <c:pt idx="32">
                  <c:v>2543.7643949965195</c:v>
                </c:pt>
                <c:pt idx="33">
                  <c:v>2549.6114931402608</c:v>
                </c:pt>
                <c:pt idx="34">
                  <c:v>2549.8195213592489</c:v>
                </c:pt>
                <c:pt idx="35">
                  <c:v>2550.4916414483919</c:v>
                </c:pt>
                <c:pt idx="36">
                  <c:v>2567.9465550496448</c:v>
                </c:pt>
                <c:pt idx="37">
                  <c:v>2572.3445885153997</c:v>
                </c:pt>
                <c:pt idx="38">
                  <c:v>2580.8577064079591</c:v>
                </c:pt>
                <c:pt idx="39">
                  <c:v>2583.5927410116806</c:v>
                </c:pt>
                <c:pt idx="40">
                  <c:v>2587.522639160632</c:v>
                </c:pt>
                <c:pt idx="41">
                  <c:v>2612.8946650919916</c:v>
                </c:pt>
                <c:pt idx="42">
                  <c:v>2617.2107257448433</c:v>
                </c:pt>
                <c:pt idx="43">
                  <c:v>2621.7529235372735</c:v>
                </c:pt>
                <c:pt idx="44">
                  <c:v>2642.8015075555268</c:v>
                </c:pt>
                <c:pt idx="45">
                  <c:v>2645.2086807787741</c:v>
                </c:pt>
                <c:pt idx="46">
                  <c:v>2654.643806305653</c:v>
                </c:pt>
                <c:pt idx="47">
                  <c:v>2659.6413545347023</c:v>
                </c:pt>
                <c:pt idx="48">
                  <c:v>2663.8539192822809</c:v>
                </c:pt>
                <c:pt idx="49">
                  <c:v>2679.8007776200484</c:v>
                </c:pt>
                <c:pt idx="50">
                  <c:v>2700.7846368766418</c:v>
                </c:pt>
                <c:pt idx="51">
                  <c:v>2718.9375434332824</c:v>
                </c:pt>
                <c:pt idx="52">
                  <c:v>2734.1688227967097</c:v>
                </c:pt>
                <c:pt idx="53">
                  <c:v>2744.0539402774702</c:v>
                </c:pt>
                <c:pt idx="54">
                  <c:v>2745.4546980689865</c:v>
                </c:pt>
                <c:pt idx="55">
                  <c:v>2758.0194268530895</c:v>
                </c:pt>
                <c:pt idx="56">
                  <c:v>2768.3667721828215</c:v>
                </c:pt>
                <c:pt idx="57">
                  <c:v>2772.906706525725</c:v>
                </c:pt>
                <c:pt idx="58">
                  <c:v>2785.3701573931471</c:v>
                </c:pt>
                <c:pt idx="59">
                  <c:v>2785.8094654733136</c:v>
                </c:pt>
                <c:pt idx="60">
                  <c:v>2796.9704599104407</c:v>
                </c:pt>
                <c:pt idx="61">
                  <c:v>2806.2596801239533</c:v>
                </c:pt>
                <c:pt idx="62">
                  <c:v>2806.3158527687378</c:v>
                </c:pt>
                <c:pt idx="63">
                  <c:v>2807.1575815508022</c:v>
                </c:pt>
                <c:pt idx="64">
                  <c:v>2811.4532640478728</c:v>
                </c:pt>
                <c:pt idx="65">
                  <c:v>2821.5721614391146</c:v>
                </c:pt>
                <c:pt idx="66">
                  <c:v>2826.4891809804258</c:v>
                </c:pt>
                <c:pt idx="67">
                  <c:v>2834.8059469424452</c:v>
                </c:pt>
                <c:pt idx="68">
                  <c:v>2835.1531813535184</c:v>
                </c:pt>
                <c:pt idx="69">
                  <c:v>2844.7616393747967</c:v>
                </c:pt>
                <c:pt idx="70">
                  <c:v>2845.1636065531475</c:v>
                </c:pt>
                <c:pt idx="71">
                  <c:v>2850.5570154077723</c:v>
                </c:pt>
                <c:pt idx="72">
                  <c:v>2906.5206783790672</c:v>
                </c:pt>
                <c:pt idx="73">
                  <c:v>2913.6474543324384</c:v>
                </c:pt>
                <c:pt idx="74">
                  <c:v>2915.6128235610126</c:v>
                </c:pt>
                <c:pt idx="75">
                  <c:v>2921.8984174048092</c:v>
                </c:pt>
                <c:pt idx="76">
                  <c:v>2933.8591035670374</c:v>
                </c:pt>
                <c:pt idx="77">
                  <c:v>2937.3752290184339</c:v>
                </c:pt>
                <c:pt idx="78">
                  <c:v>2942.4396257041435</c:v>
                </c:pt>
                <c:pt idx="79">
                  <c:v>2947.4424641739988</c:v>
                </c:pt>
                <c:pt idx="80">
                  <c:v>2956.3261487908676</c:v>
                </c:pt>
                <c:pt idx="81">
                  <c:v>2958.0478032434016</c:v>
                </c:pt>
                <c:pt idx="82">
                  <c:v>2958.8515025584338</c:v>
                </c:pt>
                <c:pt idx="83">
                  <c:v>2960.587869051421</c:v>
                </c:pt>
                <c:pt idx="84">
                  <c:v>2971.7192589845863</c:v>
                </c:pt>
                <c:pt idx="85">
                  <c:v>2974.1679371746332</c:v>
                </c:pt>
                <c:pt idx="86">
                  <c:v>2977.291799200726</c:v>
                </c:pt>
                <c:pt idx="87">
                  <c:v>2983.9908858537237</c:v>
                </c:pt>
                <c:pt idx="88">
                  <c:v>2986.0716151284087</c:v>
                </c:pt>
                <c:pt idx="89">
                  <c:v>2993.1257157483178</c:v>
                </c:pt>
                <c:pt idx="90">
                  <c:v>3008.5464448895541</c:v>
                </c:pt>
                <c:pt idx="91">
                  <c:v>3014.2861720015139</c:v>
                </c:pt>
                <c:pt idx="92">
                  <c:v>3023.4272108919513</c:v>
                </c:pt>
                <c:pt idx="93">
                  <c:v>3029.5085781737916</c:v>
                </c:pt>
                <c:pt idx="94">
                  <c:v>3050.9383596852817</c:v>
                </c:pt>
                <c:pt idx="95">
                  <c:v>3052.5103426504102</c:v>
                </c:pt>
                <c:pt idx="96">
                  <c:v>3103.4827329554246</c:v>
                </c:pt>
                <c:pt idx="97">
                  <c:v>3130.5655368214311</c:v>
                </c:pt>
                <c:pt idx="98">
                  <c:v>3147.1483431148445</c:v>
                </c:pt>
                <c:pt idx="99">
                  <c:v>3153.4775535425179</c:v>
                </c:pt>
                <c:pt idx="100">
                  <c:v>3153.1512978090414</c:v>
                </c:pt>
                <c:pt idx="101">
                  <c:v>3162.2755498028355</c:v>
                </c:pt>
                <c:pt idx="102">
                  <c:v>3162.9962032786889</c:v>
                </c:pt>
                <c:pt idx="103">
                  <c:v>3165.4702208859399</c:v>
                </c:pt>
                <c:pt idx="104">
                  <c:v>3178.9188601455121</c:v>
                </c:pt>
                <c:pt idx="105">
                  <c:v>3181.5610793746932</c:v>
                </c:pt>
                <c:pt idx="106">
                  <c:v>3187.2306227716131</c:v>
                </c:pt>
                <c:pt idx="107">
                  <c:v>3192.4911509099211</c:v>
                </c:pt>
                <c:pt idx="108">
                  <c:v>3208.2735009972994</c:v>
                </c:pt>
                <c:pt idx="109">
                  <c:v>3208.321266034558</c:v>
                </c:pt>
                <c:pt idx="110">
                  <c:v>3213.871289129956</c:v>
                </c:pt>
                <c:pt idx="111">
                  <c:v>3216.0370977548364</c:v>
                </c:pt>
                <c:pt idx="112">
                  <c:v>3221.3552338997915</c:v>
                </c:pt>
                <c:pt idx="113">
                  <c:v>3240.3889902355395</c:v>
                </c:pt>
                <c:pt idx="114">
                  <c:v>3280.7629342090372</c:v>
                </c:pt>
                <c:pt idx="115">
                  <c:v>3289.124706239561</c:v>
                </c:pt>
                <c:pt idx="116">
                  <c:v>3309.8121326704595</c:v>
                </c:pt>
                <c:pt idx="117">
                  <c:v>3344.7753029179275</c:v>
                </c:pt>
                <c:pt idx="118">
                  <c:v>3349.9969090678205</c:v>
                </c:pt>
                <c:pt idx="119">
                  <c:v>3350.5106342121599</c:v>
                </c:pt>
                <c:pt idx="120">
                  <c:v>3350.8655406728139</c:v>
                </c:pt>
                <c:pt idx="121">
                  <c:v>3356.4714126088243</c:v>
                </c:pt>
                <c:pt idx="122">
                  <c:v>3379.7557659863951</c:v>
                </c:pt>
                <c:pt idx="123">
                  <c:v>3383.2813259905415</c:v>
                </c:pt>
                <c:pt idx="124">
                  <c:v>3409.9149598393569</c:v>
                </c:pt>
                <c:pt idx="125">
                  <c:v>3525.2791962800093</c:v>
                </c:pt>
                <c:pt idx="126">
                  <c:v>3544.2860437792965</c:v>
                </c:pt>
                <c:pt idx="127">
                  <c:v>3578.7184889561895</c:v>
                </c:pt>
                <c:pt idx="128">
                  <c:v>3586.9160389019712</c:v>
                </c:pt>
                <c:pt idx="129">
                  <c:v>3602.7429759216639</c:v>
                </c:pt>
                <c:pt idx="130">
                  <c:v>3616.2474979677331</c:v>
                </c:pt>
                <c:pt idx="131">
                  <c:v>3656.6794381220161</c:v>
                </c:pt>
                <c:pt idx="132">
                  <c:v>3688.1064616806343</c:v>
                </c:pt>
                <c:pt idx="133">
                  <c:v>3721.1204791046284</c:v>
                </c:pt>
                <c:pt idx="134">
                  <c:v>3770.6990676311616</c:v>
                </c:pt>
                <c:pt idx="135">
                  <c:v>3781.4184344552336</c:v>
                </c:pt>
                <c:pt idx="136">
                  <c:v>3787.7677995800591</c:v>
                </c:pt>
                <c:pt idx="137">
                  <c:v>3845.9728380769234</c:v>
                </c:pt>
                <c:pt idx="138">
                  <c:v>3861.1753454027557</c:v>
                </c:pt>
                <c:pt idx="139">
                  <c:v>3869.5631552966961</c:v>
                </c:pt>
                <c:pt idx="140">
                  <c:v>3870.339289093497</c:v>
                </c:pt>
                <c:pt idx="141">
                  <c:v>3902.1149846814787</c:v>
                </c:pt>
                <c:pt idx="142">
                  <c:v>3902.2052105847506</c:v>
                </c:pt>
                <c:pt idx="143">
                  <c:v>4023.7800367987379</c:v>
                </c:pt>
                <c:pt idx="144">
                  <c:v>4050.5314781244824</c:v>
                </c:pt>
                <c:pt idx="145">
                  <c:v>4055.4212972143632</c:v>
                </c:pt>
                <c:pt idx="146">
                  <c:v>4093.9249901988114</c:v>
                </c:pt>
                <c:pt idx="147">
                  <c:v>4117.4889630654234</c:v>
                </c:pt>
                <c:pt idx="148">
                  <c:v>4501.1643644776914</c:v>
                </c:pt>
                <c:pt idx="149">
                  <c:v>4832.8612566494467</c:v>
                </c:pt>
                <c:pt idx="150">
                  <c:v>5089.7726441139121</c:v>
                </c:pt>
                <c:pt idx="151">
                  <c:v>5125.5589140873017</c:v>
                </c:pt>
                <c:pt idx="152">
                  <c:v>5200.3148950562572</c:v>
                </c:pt>
                <c:pt idx="153">
                  <c:v>5282.4125546817504</c:v>
                </c:pt>
                <c:pt idx="154">
                  <c:v>5569.821071979477</c:v>
                </c:pt>
                <c:pt idx="155">
                  <c:v>5682.8298118439252</c:v>
                </c:pt>
                <c:pt idx="156">
                  <c:v>5691.4636385358663</c:v>
                </c:pt>
                <c:pt idx="157">
                  <c:v>6053.9695391520982</c:v>
                </c:pt>
                <c:pt idx="158">
                  <c:v>7945.6803676707514</c:v>
                </c:pt>
              </c:numCache>
            </c:numRef>
          </c:yVal>
          <c:smooth val="0"/>
        </c:ser>
        <c:ser>
          <c:idx val="0"/>
          <c:order val="1"/>
          <c:tx>
            <c:strRef>
              <c:f>'R13 Performance  (3)'!$D$6</c:f>
              <c:strCache>
                <c:ptCount val="1"/>
                <c:pt idx="0">
                  <c:v>après</c:v>
                </c:pt>
              </c:strCache>
            </c:strRef>
          </c:tx>
          <c:spPr>
            <a:ln w="15875">
              <a:solidFill>
                <a:srgbClr val="FF0000"/>
              </a:solidFill>
            </a:ln>
          </c:spPr>
          <c:marker>
            <c:symbol val="triangle"/>
            <c:size val="7"/>
            <c:spPr>
              <a:solidFill>
                <a:schemeClr val="accent2">
                  <a:lumMod val="40000"/>
                  <a:lumOff val="60000"/>
                </a:schemeClr>
              </a:solidFill>
              <a:ln>
                <a:solidFill>
                  <a:srgbClr val="C00000"/>
                </a:solidFill>
              </a:ln>
            </c:spPr>
          </c:marker>
          <c:xVal>
            <c:numRef>
              <c:f>'R13 Performance  (3)'!$H$8:$H$170</c:f>
              <c:numCache>
                <c:formatCode>0.00</c:formatCode>
                <c:ptCount val="163"/>
                <c:pt idx="0">
                  <c:v>56.174716290487936</c:v>
                </c:pt>
                <c:pt idx="1">
                  <c:v>56.891798088634346</c:v>
                </c:pt>
                <c:pt idx="2">
                  <c:v>58.917898758778605</c:v>
                </c:pt>
                <c:pt idx="3">
                  <c:v>59.280234677505774</c:v>
                </c:pt>
                <c:pt idx="4">
                  <c:v>59.98786947740502</c:v>
                </c:pt>
                <c:pt idx="5">
                  <c:v>61.969521461227984</c:v>
                </c:pt>
                <c:pt idx="6">
                  <c:v>62.004380753666204</c:v>
                </c:pt>
                <c:pt idx="7">
                  <c:v>62.510872426935677</c:v>
                </c:pt>
                <c:pt idx="8">
                  <c:v>62.7301001173917</c:v>
                </c:pt>
                <c:pt idx="9">
                  <c:v>62.968904477696029</c:v>
                </c:pt>
                <c:pt idx="10">
                  <c:v>63.109539539743828</c:v>
                </c:pt>
                <c:pt idx="11">
                  <c:v>63.347480718547402</c:v>
                </c:pt>
                <c:pt idx="12">
                  <c:v>63.610397389525282</c:v>
                </c:pt>
                <c:pt idx="13">
                  <c:v>63.68045383008652</c:v>
                </c:pt>
                <c:pt idx="14">
                  <c:v>63.914585872916788</c:v>
                </c:pt>
                <c:pt idx="15">
                  <c:v>64.078514943388825</c:v>
                </c:pt>
                <c:pt idx="16">
                  <c:v>64.904501827788735</c:v>
                </c:pt>
                <c:pt idx="17">
                  <c:v>64.973287575602399</c:v>
                </c:pt>
                <c:pt idx="18">
                  <c:v>65.124719609709629</c:v>
                </c:pt>
                <c:pt idx="19">
                  <c:v>65.473695232615626</c:v>
                </c:pt>
                <c:pt idx="20">
                  <c:v>65.474615481118548</c:v>
                </c:pt>
                <c:pt idx="21">
                  <c:v>66.580605106807923</c:v>
                </c:pt>
                <c:pt idx="22">
                  <c:v>67.234225832262155</c:v>
                </c:pt>
                <c:pt idx="23">
                  <c:v>67.840702219146479</c:v>
                </c:pt>
                <c:pt idx="24">
                  <c:v>68.205352914101127</c:v>
                </c:pt>
                <c:pt idx="25">
                  <c:v>68.412270951045343</c:v>
                </c:pt>
                <c:pt idx="26">
                  <c:v>68.490786632328792</c:v>
                </c:pt>
                <c:pt idx="27">
                  <c:v>68.676852650143644</c:v>
                </c:pt>
                <c:pt idx="28">
                  <c:v>69.219986528288075</c:v>
                </c:pt>
                <c:pt idx="29">
                  <c:v>69.375425670836563</c:v>
                </c:pt>
                <c:pt idx="30">
                  <c:v>69.536819925375823</c:v>
                </c:pt>
                <c:pt idx="31">
                  <c:v>69.981014807406211</c:v>
                </c:pt>
                <c:pt idx="32">
                  <c:v>70.423745297153701</c:v>
                </c:pt>
                <c:pt idx="33">
                  <c:v>70.588741330268277</c:v>
                </c:pt>
                <c:pt idx="34">
                  <c:v>70.594287765123696</c:v>
                </c:pt>
                <c:pt idx="35">
                  <c:v>70.6144349285006</c:v>
                </c:pt>
                <c:pt idx="36">
                  <c:v>71.094789620912323</c:v>
                </c:pt>
                <c:pt idx="37">
                  <c:v>71.221780071025563</c:v>
                </c:pt>
                <c:pt idx="38">
                  <c:v>71.452345972988837</c:v>
                </c:pt>
                <c:pt idx="39">
                  <c:v>71.537125633558873</c:v>
                </c:pt>
                <c:pt idx="40">
                  <c:v>71.64380320720727</c:v>
                </c:pt>
                <c:pt idx="41">
                  <c:v>72.344493028673838</c:v>
                </c:pt>
                <c:pt idx="42">
                  <c:v>72.460602823894092</c:v>
                </c:pt>
                <c:pt idx="43">
                  <c:v>72.584638627612151</c:v>
                </c:pt>
                <c:pt idx="44">
                  <c:v>73.170267813501738</c:v>
                </c:pt>
                <c:pt idx="45">
                  <c:v>73.232633964349176</c:v>
                </c:pt>
                <c:pt idx="46">
                  <c:v>73.495412281447159</c:v>
                </c:pt>
                <c:pt idx="47">
                  <c:v>73.639302794057016</c:v>
                </c:pt>
                <c:pt idx="48">
                  <c:v>73.752033808597545</c:v>
                </c:pt>
                <c:pt idx="49">
                  <c:v>74.19227320391775</c:v>
                </c:pt>
                <c:pt idx="50">
                  <c:v>74.769989195862848</c:v>
                </c:pt>
                <c:pt idx="51">
                  <c:v>75.280624193223545</c:v>
                </c:pt>
                <c:pt idx="52">
                  <c:v>75.695858445184598</c:v>
                </c:pt>
                <c:pt idx="53">
                  <c:v>75.975944121908014</c:v>
                </c:pt>
                <c:pt idx="54">
                  <c:v>76.011903938507373</c:v>
                </c:pt>
                <c:pt idx="55">
                  <c:v>76.351592793701769</c:v>
                </c:pt>
                <c:pt idx="56">
                  <c:v>76.642292819782142</c:v>
                </c:pt>
                <c:pt idx="57">
                  <c:v>76.771780458096359</c:v>
                </c:pt>
                <c:pt idx="58">
                  <c:v>77.121642385165529</c:v>
                </c:pt>
                <c:pt idx="59">
                  <c:v>77.127499508836223</c:v>
                </c:pt>
                <c:pt idx="60">
                  <c:v>77.437514153963292</c:v>
                </c:pt>
                <c:pt idx="61">
                  <c:v>77.694746901180281</c:v>
                </c:pt>
                <c:pt idx="62">
                  <c:v>77.700297975692848</c:v>
                </c:pt>
                <c:pt idx="63">
                  <c:v>77.726971055201687</c:v>
                </c:pt>
                <c:pt idx="64">
                  <c:v>77.845403705437974</c:v>
                </c:pt>
                <c:pt idx="65">
                  <c:v>78.122234406004196</c:v>
                </c:pt>
                <c:pt idx="66">
                  <c:v>78.252438873472585</c:v>
                </c:pt>
                <c:pt idx="67">
                  <c:v>78.486050757552789</c:v>
                </c:pt>
                <c:pt idx="68">
                  <c:v>78.494218323608408</c:v>
                </c:pt>
                <c:pt idx="69">
                  <c:v>78.763649897472135</c:v>
                </c:pt>
                <c:pt idx="70">
                  <c:v>78.764657703101136</c:v>
                </c:pt>
                <c:pt idx="71">
                  <c:v>78.924532510012426</c:v>
                </c:pt>
                <c:pt idx="72">
                  <c:v>80.475494837401911</c:v>
                </c:pt>
                <c:pt idx="73">
                  <c:v>80.66702471182731</c:v>
                </c:pt>
                <c:pt idx="74">
                  <c:v>80.720609068942338</c:v>
                </c:pt>
                <c:pt idx="75">
                  <c:v>80.9051040413854</c:v>
                </c:pt>
                <c:pt idx="76">
                  <c:v>81.232757829990106</c:v>
                </c:pt>
                <c:pt idx="77">
                  <c:v>81.327821991637848</c:v>
                </c:pt>
                <c:pt idx="78">
                  <c:v>81.468470533306771</c:v>
                </c:pt>
                <c:pt idx="79">
                  <c:v>81.606059146772154</c:v>
                </c:pt>
                <c:pt idx="80">
                  <c:v>81.846203326881493</c:v>
                </c:pt>
                <c:pt idx="81">
                  <c:v>81.903725692420124</c:v>
                </c:pt>
                <c:pt idx="82">
                  <c:v>81.922586258095947</c:v>
                </c:pt>
                <c:pt idx="83">
                  <c:v>81.964522618233147</c:v>
                </c:pt>
                <c:pt idx="84">
                  <c:v>82.279541216635366</c:v>
                </c:pt>
                <c:pt idx="85">
                  <c:v>82.33890761974564</c:v>
                </c:pt>
                <c:pt idx="86">
                  <c:v>82.42894349659116</c:v>
                </c:pt>
                <c:pt idx="87">
                  <c:v>82.611088317403343</c:v>
                </c:pt>
                <c:pt idx="88">
                  <c:v>82.67617124455758</c:v>
                </c:pt>
                <c:pt idx="89">
                  <c:v>82.872689263142789</c:v>
                </c:pt>
                <c:pt idx="90">
                  <c:v>83.301904745303545</c:v>
                </c:pt>
                <c:pt idx="91">
                  <c:v>83.456870236365063</c:v>
                </c:pt>
                <c:pt idx="92">
                  <c:v>83.707230690928469</c:v>
                </c:pt>
                <c:pt idx="93">
                  <c:v>83.867623182916901</c:v>
                </c:pt>
                <c:pt idx="94">
                  <c:v>84.466640935054642</c:v>
                </c:pt>
                <c:pt idx="95">
                  <c:v>84.520315729492495</c:v>
                </c:pt>
                <c:pt idx="96">
                  <c:v>85.922988110101798</c:v>
                </c:pt>
                <c:pt idx="97">
                  <c:v>86.67127804782389</c:v>
                </c:pt>
                <c:pt idx="98">
                  <c:v>87.141449161020347</c:v>
                </c:pt>
                <c:pt idx="99">
                  <c:v>87.30978502581614</c:v>
                </c:pt>
                <c:pt idx="100">
                  <c:v>87.335707663054791</c:v>
                </c:pt>
                <c:pt idx="101">
                  <c:v>87.548911575726265</c:v>
                </c:pt>
                <c:pt idx="102">
                  <c:v>87.568341024523733</c:v>
                </c:pt>
                <c:pt idx="103">
                  <c:v>87.641418010035636</c:v>
                </c:pt>
                <c:pt idx="104">
                  <c:v>88.010737110187421</c:v>
                </c:pt>
                <c:pt idx="105">
                  <c:v>88.086769780387385</c:v>
                </c:pt>
                <c:pt idx="106">
                  <c:v>88.246029826660447</c:v>
                </c:pt>
                <c:pt idx="107">
                  <c:v>88.385726356628425</c:v>
                </c:pt>
                <c:pt idx="108">
                  <c:v>88.825898546364172</c:v>
                </c:pt>
                <c:pt idx="109">
                  <c:v>88.83300535612068</c:v>
                </c:pt>
                <c:pt idx="110">
                  <c:v>88.99011842460115</c:v>
                </c:pt>
                <c:pt idx="111">
                  <c:v>89.036527240503531</c:v>
                </c:pt>
                <c:pt idx="112">
                  <c:v>89.195800011776981</c:v>
                </c:pt>
                <c:pt idx="113">
                  <c:v>89.743378327893154</c:v>
                </c:pt>
                <c:pt idx="114">
                  <c:v>90.838653242108023</c:v>
                </c:pt>
                <c:pt idx="115">
                  <c:v>91.060241984390586</c:v>
                </c:pt>
                <c:pt idx="116">
                  <c:v>91.639036000897363</c:v>
                </c:pt>
                <c:pt idx="117">
                  <c:v>92.605312452498836</c:v>
                </c:pt>
                <c:pt idx="118">
                  <c:v>92.749652747212252</c:v>
                </c:pt>
                <c:pt idx="119">
                  <c:v>92.76539242221574</c:v>
                </c:pt>
                <c:pt idx="120">
                  <c:v>92.772262447338193</c:v>
                </c:pt>
                <c:pt idx="121">
                  <c:v>92.934035626338328</c:v>
                </c:pt>
                <c:pt idx="122">
                  <c:v>93.561881136839361</c:v>
                </c:pt>
                <c:pt idx="123">
                  <c:v>93.678258327866487</c:v>
                </c:pt>
                <c:pt idx="124">
                  <c:v>94.411258619100607</c:v>
                </c:pt>
                <c:pt idx="125">
                  <c:v>97.606336772007438</c:v>
                </c:pt>
                <c:pt idx="126">
                  <c:v>98.131788793408305</c:v>
                </c:pt>
                <c:pt idx="127">
                  <c:v>99.077429475962262</c:v>
                </c:pt>
                <c:pt idx="128">
                  <c:v>99.312115354260499</c:v>
                </c:pt>
                <c:pt idx="129">
                  <c:v>99.745124011392889</c:v>
                </c:pt>
                <c:pt idx="130">
                  <c:v>100.12814789998053</c:v>
                </c:pt>
                <c:pt idx="131">
                  <c:v>101.2378206515526</c:v>
                </c:pt>
                <c:pt idx="132">
                  <c:v>102.10398799966066</c:v>
                </c:pt>
                <c:pt idx="133">
                  <c:v>103.02166682399348</c:v>
                </c:pt>
                <c:pt idx="134">
                  <c:v>104.40232639578549</c:v>
                </c:pt>
                <c:pt idx="135">
                  <c:v>104.68568067478969</c:v>
                </c:pt>
                <c:pt idx="136">
                  <c:v>104.87136723058804</c:v>
                </c:pt>
                <c:pt idx="137">
                  <c:v>106.47154858872678</c:v>
                </c:pt>
                <c:pt idx="138">
                  <c:v>106.9011436806819</c:v>
                </c:pt>
                <c:pt idx="139">
                  <c:v>107.13569514612729</c:v>
                </c:pt>
                <c:pt idx="140">
                  <c:v>107.15347417127165</c:v>
                </c:pt>
                <c:pt idx="141">
                  <c:v>108.03127984254616</c:v>
                </c:pt>
                <c:pt idx="142">
                  <c:v>108.03987690948679</c:v>
                </c:pt>
                <c:pt idx="143">
                  <c:v>111.40311915864991</c:v>
                </c:pt>
                <c:pt idx="144">
                  <c:v>112.14606886368165</c:v>
                </c:pt>
                <c:pt idx="145">
                  <c:v>112.27073081562152</c:v>
                </c:pt>
                <c:pt idx="146">
                  <c:v>113.34964228687753</c:v>
                </c:pt>
                <c:pt idx="147">
                  <c:v>113.9986751324732</c:v>
                </c:pt>
                <c:pt idx="148">
                  <c:v>124.620778965917</c:v>
                </c:pt>
                <c:pt idx="149">
                  <c:v>133.81368845995217</c:v>
                </c:pt>
                <c:pt idx="150">
                  <c:v>140.91171833840355</c:v>
                </c:pt>
                <c:pt idx="151">
                  <c:v>141.92083066901239</c:v>
                </c:pt>
                <c:pt idx="152">
                  <c:v>143.98309354481864</c:v>
                </c:pt>
                <c:pt idx="153">
                  <c:v>146.25456958946398</c:v>
                </c:pt>
                <c:pt idx="154">
                  <c:v>154.22868562539281</c:v>
                </c:pt>
                <c:pt idx="155">
                  <c:v>157.3389369741856</c:v>
                </c:pt>
                <c:pt idx="156">
                  <c:v>157.58829038704562</c:v>
                </c:pt>
                <c:pt idx="157">
                  <c:v>167.6154897838328</c:v>
                </c:pt>
                <c:pt idx="158">
                  <c:v>219.98473734530575</c:v>
                </c:pt>
                <c:pt idx="159">
                  <c:v>265.00571480995995</c:v>
                </c:pt>
                <c:pt idx="160">
                  <c:v>268.67824180026514</c:v>
                </c:pt>
                <c:pt idx="161">
                  <c:v>325.12748074292415</c:v>
                </c:pt>
                <c:pt idx="162">
                  <c:v>413.06108615437904</c:v>
                </c:pt>
              </c:numCache>
            </c:numRef>
          </c:xVal>
          <c:yVal>
            <c:numRef>
              <c:f>'R13 Performance  (3)'!$D$8:$D$166</c:f>
              <c:numCache>
                <c:formatCode>0</c:formatCode>
                <c:ptCount val="159"/>
                <c:pt idx="0">
                  <c:v>2393.3886478836671</c:v>
                </c:pt>
                <c:pt idx="1">
                  <c:v>2392.5675081630325</c:v>
                </c:pt>
                <c:pt idx="2">
                  <c:v>2462.9120987953079</c:v>
                </c:pt>
                <c:pt idx="3">
                  <c:v>2463.2950103098115</c:v>
                </c:pt>
                <c:pt idx="4">
                  <c:v>2568.4030226467921</c:v>
                </c:pt>
                <c:pt idx="5">
                  <c:v>2549.8944044682066</c:v>
                </c:pt>
                <c:pt idx="6">
                  <c:v>2540.4841049518973</c:v>
                </c:pt>
                <c:pt idx="7">
                  <c:v>2584.1579965348478</c:v>
                </c:pt>
                <c:pt idx="8">
                  <c:v>2508.6517064444624</c:v>
                </c:pt>
                <c:pt idx="9">
                  <c:v>2547.0723037047906</c:v>
                </c:pt>
                <c:pt idx="10">
                  <c:v>2533.3139084638578</c:v>
                </c:pt>
                <c:pt idx="11">
                  <c:v>2580.3132782816883</c:v>
                </c:pt>
                <c:pt idx="12">
                  <c:v>2685.6502004761219</c:v>
                </c:pt>
                <c:pt idx="13">
                  <c:v>2592.500830938643</c:v>
                </c:pt>
                <c:pt idx="14">
                  <c:v>2567.6581511229501</c:v>
                </c:pt>
                <c:pt idx="15">
                  <c:v>2592.6342817229315</c:v>
                </c:pt>
                <c:pt idx="16">
                  <c:v>2630.2121543249832</c:v>
                </c:pt>
                <c:pt idx="17">
                  <c:v>2642.4103678748934</c:v>
                </c:pt>
                <c:pt idx="18">
                  <c:v>2578.9423025965962</c:v>
                </c:pt>
                <c:pt idx="19">
                  <c:v>2653.3523542246667</c:v>
                </c:pt>
                <c:pt idx="20">
                  <c:v>2631.3844679345739</c:v>
                </c:pt>
                <c:pt idx="21">
                  <c:v>2598.4254566133191</c:v>
                </c:pt>
                <c:pt idx="22">
                  <c:v>2709.2579539010812</c:v>
                </c:pt>
                <c:pt idx="23">
                  <c:v>2705.7851320333139</c:v>
                </c:pt>
                <c:pt idx="24">
                  <c:v>2733.1823037364147</c:v>
                </c:pt>
                <c:pt idx="25">
                  <c:v>2749.8309202657611</c:v>
                </c:pt>
                <c:pt idx="26">
                  <c:v>2703.9350987727139</c:v>
                </c:pt>
                <c:pt idx="27">
                  <c:v>2705.276882238697</c:v>
                </c:pt>
                <c:pt idx="28">
                  <c:v>2780.6678742090812</c:v>
                </c:pt>
                <c:pt idx="29">
                  <c:v>2782.0516676233419</c:v>
                </c:pt>
                <c:pt idx="30">
                  <c:v>2730.3246363601929</c:v>
                </c:pt>
                <c:pt idx="31">
                  <c:v>2704.4346281769213</c:v>
                </c:pt>
                <c:pt idx="32">
                  <c:v>2770.4211016623813</c:v>
                </c:pt>
                <c:pt idx="33">
                  <c:v>2772.6686693722504</c:v>
                </c:pt>
                <c:pt idx="34">
                  <c:v>2760.2030445421751</c:v>
                </c:pt>
                <c:pt idx="35">
                  <c:v>2786.8954257799578</c:v>
                </c:pt>
                <c:pt idx="36">
                  <c:v>2836.7536403242812</c:v>
                </c:pt>
                <c:pt idx="37">
                  <c:v>2803.246208721016</c:v>
                </c:pt>
                <c:pt idx="38">
                  <c:v>2738.7436405906974</c:v>
                </c:pt>
                <c:pt idx="39">
                  <c:v>2825.126521979847</c:v>
                </c:pt>
                <c:pt idx="40">
                  <c:v>2806.5946744546327</c:v>
                </c:pt>
                <c:pt idx="41">
                  <c:v>2884.1281782333062</c:v>
                </c:pt>
                <c:pt idx="42">
                  <c:v>2839.1635005973649</c:v>
                </c:pt>
                <c:pt idx="43">
                  <c:v>2889.9175384255564</c:v>
                </c:pt>
                <c:pt idx="44">
                  <c:v>2862.4176052285006</c:v>
                </c:pt>
                <c:pt idx="45">
                  <c:v>2868.3390287553266</c:v>
                </c:pt>
                <c:pt idx="46">
                  <c:v>2845.2155924850831</c:v>
                </c:pt>
                <c:pt idx="47">
                  <c:v>2889.0003975413201</c:v>
                </c:pt>
                <c:pt idx="48">
                  <c:v>2878.1123715151225</c:v>
                </c:pt>
                <c:pt idx="49">
                  <c:v>2892.179044273199</c:v>
                </c:pt>
                <c:pt idx="50">
                  <c:v>2933.2585449259032</c:v>
                </c:pt>
                <c:pt idx="51">
                  <c:v>2873.2254806197825</c:v>
                </c:pt>
                <c:pt idx="52">
                  <c:v>2954.2838143852941</c:v>
                </c:pt>
                <c:pt idx="53">
                  <c:v>2875.641900663466</c:v>
                </c:pt>
                <c:pt idx="54">
                  <c:v>2972.5223578924474</c:v>
                </c:pt>
                <c:pt idx="55">
                  <c:v>3097.9942446261357</c:v>
                </c:pt>
                <c:pt idx="56">
                  <c:v>2985.8755990887666</c:v>
                </c:pt>
                <c:pt idx="57">
                  <c:v>2926.7377987000846</c:v>
                </c:pt>
                <c:pt idx="58">
                  <c:v>2988.4252704244518</c:v>
                </c:pt>
                <c:pt idx="59">
                  <c:v>2986.6202215066514</c:v>
                </c:pt>
                <c:pt idx="60">
                  <c:v>2971.7022839426791</c:v>
                </c:pt>
                <c:pt idx="61">
                  <c:v>3006.7221236513133</c:v>
                </c:pt>
                <c:pt idx="62">
                  <c:v>3009.0050906998713</c:v>
                </c:pt>
                <c:pt idx="63">
                  <c:v>3040.9329446939382</c:v>
                </c:pt>
                <c:pt idx="64">
                  <c:v>3027.1462009560128</c:v>
                </c:pt>
                <c:pt idx="65">
                  <c:v>3000.3637898989891</c:v>
                </c:pt>
                <c:pt idx="66">
                  <c:v>3009.901900179826</c:v>
                </c:pt>
                <c:pt idx="67">
                  <c:v>2951.4492793807012</c:v>
                </c:pt>
                <c:pt idx="68">
                  <c:v>3053.5608357028259</c:v>
                </c:pt>
                <c:pt idx="69">
                  <c:v>3008.0354747281231</c:v>
                </c:pt>
                <c:pt idx="70">
                  <c:v>2975.9515980675128</c:v>
                </c:pt>
                <c:pt idx="71">
                  <c:v>3071.0654237364679</c:v>
                </c:pt>
                <c:pt idx="72">
                  <c:v>3093.6021806150784</c:v>
                </c:pt>
                <c:pt idx="73">
                  <c:v>3017.9252269676945</c:v>
                </c:pt>
                <c:pt idx="74">
                  <c:v>3095.4995814545873</c:v>
                </c:pt>
                <c:pt idx="75">
                  <c:v>3110.9234642215524</c:v>
                </c:pt>
                <c:pt idx="76">
                  <c:v>3088.2616525506101</c:v>
                </c:pt>
                <c:pt idx="77">
                  <c:v>3089.9085932161688</c:v>
                </c:pt>
                <c:pt idx="78">
                  <c:v>3145.2807463268409</c:v>
                </c:pt>
                <c:pt idx="79">
                  <c:v>3082.1598226954347</c:v>
                </c:pt>
                <c:pt idx="80">
                  <c:v>3063.6594486450722</c:v>
                </c:pt>
                <c:pt idx="81">
                  <c:v>3097.5055154443176</c:v>
                </c:pt>
                <c:pt idx="82">
                  <c:v>3065.1124568219525</c:v>
                </c:pt>
                <c:pt idx="83">
                  <c:v>3159.9846122360532</c:v>
                </c:pt>
                <c:pt idx="84">
                  <c:v>3071.2068619602996</c:v>
                </c:pt>
                <c:pt idx="85">
                  <c:v>3138.2468991809715</c:v>
                </c:pt>
                <c:pt idx="86">
                  <c:v>3098.3828008348114</c:v>
                </c:pt>
                <c:pt idx="87">
                  <c:v>3134.4055776445539</c:v>
                </c:pt>
                <c:pt idx="88">
                  <c:v>3165.5575378366002</c:v>
                </c:pt>
                <c:pt idx="89">
                  <c:v>3107.6052619450197</c:v>
                </c:pt>
                <c:pt idx="90">
                  <c:v>3075.5390460839635</c:v>
                </c:pt>
                <c:pt idx="91">
                  <c:v>3132.7514378156493</c:v>
                </c:pt>
                <c:pt idx="92">
                  <c:v>3129.1278839406077</c:v>
                </c:pt>
                <c:pt idx="93">
                  <c:v>3220.998416578163</c:v>
                </c:pt>
                <c:pt idx="94">
                  <c:v>3179.5205511273398</c:v>
                </c:pt>
                <c:pt idx="95">
                  <c:v>3108.768800658384</c:v>
                </c:pt>
                <c:pt idx="96">
                  <c:v>3330.7349946433415</c:v>
                </c:pt>
                <c:pt idx="97">
                  <c:v>3222.1800449016891</c:v>
                </c:pt>
                <c:pt idx="98">
                  <c:v>3272.1412147743272</c:v>
                </c:pt>
                <c:pt idx="99">
                  <c:v>3298.9052505298687</c:v>
                </c:pt>
                <c:pt idx="100">
                  <c:v>3219.9337099870113</c:v>
                </c:pt>
                <c:pt idx="101">
                  <c:v>3294.8881081192681</c:v>
                </c:pt>
                <c:pt idx="102">
                  <c:v>3230.0231423295108</c:v>
                </c:pt>
                <c:pt idx="103">
                  <c:v>3300.6942378844428</c:v>
                </c:pt>
                <c:pt idx="104">
                  <c:v>3286.2078780940728</c:v>
                </c:pt>
                <c:pt idx="105">
                  <c:v>3309.3302495691214</c:v>
                </c:pt>
                <c:pt idx="106">
                  <c:v>3301.4814440659788</c:v>
                </c:pt>
                <c:pt idx="107">
                  <c:v>3299.5686852173521</c:v>
                </c:pt>
                <c:pt idx="108">
                  <c:v>3340.484566776141</c:v>
                </c:pt>
                <c:pt idx="109">
                  <c:v>3317.443874157249</c:v>
                </c:pt>
                <c:pt idx="110">
                  <c:v>3269.7120729899116</c:v>
                </c:pt>
                <c:pt idx="111">
                  <c:v>3354.8617104576215</c:v>
                </c:pt>
                <c:pt idx="112">
                  <c:v>3350.6343183847589</c:v>
                </c:pt>
                <c:pt idx="113">
                  <c:v>3263.3127970421469</c:v>
                </c:pt>
                <c:pt idx="114">
                  <c:v>3276.4621313022253</c:v>
                </c:pt>
                <c:pt idx="115">
                  <c:v>3386.0367113900488</c:v>
                </c:pt>
                <c:pt idx="116">
                  <c:v>3385.7451077356864</c:v>
                </c:pt>
                <c:pt idx="117">
                  <c:v>3380.0963857281945</c:v>
                </c:pt>
                <c:pt idx="118">
                  <c:v>3411.4895681554826</c:v>
                </c:pt>
                <c:pt idx="119">
                  <c:v>3412.3196388344732</c:v>
                </c:pt>
                <c:pt idx="120">
                  <c:v>3409.3479322021021</c:v>
                </c:pt>
                <c:pt idx="121">
                  <c:v>3385.4147207553988</c:v>
                </c:pt>
                <c:pt idx="122">
                  <c:v>3504.5103108097687</c:v>
                </c:pt>
                <c:pt idx="123">
                  <c:v>3398.2736187182454</c:v>
                </c:pt>
                <c:pt idx="124">
                  <c:v>3377.8160611544481</c:v>
                </c:pt>
                <c:pt idx="125">
                  <c:v>3550.2459301858871</c:v>
                </c:pt>
                <c:pt idx="126">
                  <c:v>3521.9030086050957</c:v>
                </c:pt>
                <c:pt idx="127">
                  <c:v>3576.5907023464506</c:v>
                </c:pt>
                <c:pt idx="128">
                  <c:v>3574.2732528408001</c:v>
                </c:pt>
                <c:pt idx="129">
                  <c:v>3668.6226892844184</c:v>
                </c:pt>
                <c:pt idx="130">
                  <c:v>3479.431558596872</c:v>
                </c:pt>
                <c:pt idx="131">
                  <c:v>3658.7586556490069</c:v>
                </c:pt>
                <c:pt idx="132">
                  <c:v>3723.7113063699908</c:v>
                </c:pt>
                <c:pt idx="133">
                  <c:v>3646.7399303801385</c:v>
                </c:pt>
                <c:pt idx="134">
                  <c:v>3755.1760807975097</c:v>
                </c:pt>
                <c:pt idx="135">
                  <c:v>3847.8466720468059</c:v>
                </c:pt>
                <c:pt idx="136">
                  <c:v>3649.6633067667431</c:v>
                </c:pt>
                <c:pt idx="137">
                  <c:v>4038.5897895206685</c:v>
                </c:pt>
                <c:pt idx="138">
                  <c:v>3774.1787763556977</c:v>
                </c:pt>
                <c:pt idx="139">
                  <c:v>3827.5774729873292</c:v>
                </c:pt>
                <c:pt idx="140">
                  <c:v>3764.7263072280098</c:v>
                </c:pt>
                <c:pt idx="141">
                  <c:v>4069.9123150081928</c:v>
                </c:pt>
                <c:pt idx="142">
                  <c:v>3794.0454612856438</c:v>
                </c:pt>
                <c:pt idx="143">
                  <c:v>3978.2646047207463</c:v>
                </c:pt>
                <c:pt idx="144">
                  <c:v>3909.1489120623364</c:v>
                </c:pt>
                <c:pt idx="145">
                  <c:v>4023.7354026972271</c:v>
                </c:pt>
                <c:pt idx="146">
                  <c:v>4121.1669753634942</c:v>
                </c:pt>
                <c:pt idx="147">
                  <c:v>4009.232053171947</c:v>
                </c:pt>
                <c:pt idx="148">
                  <c:v>4289.7649062716937</c:v>
                </c:pt>
                <c:pt idx="149">
                  <c:v>4559.4949481648309</c:v>
                </c:pt>
                <c:pt idx="150">
                  <c:v>4779.1966880479267</c:v>
                </c:pt>
                <c:pt idx="151">
                  <c:v>4404.670833100392</c:v>
                </c:pt>
                <c:pt idx="152">
                  <c:v>4857.3271188406688</c:v>
                </c:pt>
                <c:pt idx="153">
                  <c:v>4839.878578957685</c:v>
                </c:pt>
                <c:pt idx="154">
                  <c:v>5111.8664126080203</c:v>
                </c:pt>
                <c:pt idx="155">
                  <c:v>5238.851894584046</c:v>
                </c:pt>
                <c:pt idx="156">
                  <c:v>5147.2014278764282</c:v>
                </c:pt>
                <c:pt idx="157">
                  <c:v>5576.0444468024598</c:v>
                </c:pt>
                <c:pt idx="158">
                  <c:v>7715.178953648845</c:v>
                </c:pt>
              </c:numCache>
            </c:numRef>
          </c:yVal>
          <c:smooth val="0"/>
        </c:ser>
        <c:dLbls>
          <c:showLegendKey val="0"/>
          <c:showVal val="0"/>
          <c:showCatName val="0"/>
          <c:showSerName val="0"/>
          <c:showPercent val="0"/>
          <c:showBubbleSize val="0"/>
        </c:dLbls>
        <c:axId val="104584320"/>
        <c:axId val="104586240"/>
      </c:scatterChart>
      <c:valAx>
        <c:axId val="104584320"/>
        <c:scaling>
          <c:orientation val="minMax"/>
          <c:max val="180"/>
          <c:min val="50"/>
        </c:scaling>
        <c:delete val="0"/>
        <c:axPos val="b"/>
        <c:majorGridlines/>
        <c:numFmt formatCode="0" sourceLinked="0"/>
        <c:majorTickMark val="cross"/>
        <c:minorTickMark val="none"/>
        <c:tickLblPos val="nextTo"/>
        <c:txPr>
          <a:bodyPr/>
          <a:lstStyle/>
          <a:p>
            <a:pPr>
              <a:defRPr sz="1600"/>
            </a:pPr>
            <a:endParaRPr lang="fr-FR"/>
          </a:p>
        </c:txPr>
        <c:crossAx val="104586240"/>
        <c:crosses val="autoZero"/>
        <c:crossBetween val="midCat"/>
        <c:majorUnit val="10"/>
        <c:minorUnit val="5"/>
      </c:valAx>
      <c:valAx>
        <c:axId val="104586240"/>
        <c:scaling>
          <c:orientation val="minMax"/>
          <c:max val="6000"/>
          <c:min val="0"/>
        </c:scaling>
        <c:delete val="0"/>
        <c:axPos val="l"/>
        <c:majorGridlines>
          <c:spPr>
            <a:ln>
              <a:solidFill>
                <a:schemeClr val="accent1"/>
              </a:solidFill>
            </a:ln>
          </c:spPr>
        </c:majorGridlines>
        <c:numFmt formatCode="0" sourceLinked="1"/>
        <c:majorTickMark val="out"/>
        <c:minorTickMark val="none"/>
        <c:tickLblPos val="nextTo"/>
        <c:txPr>
          <a:bodyPr/>
          <a:lstStyle/>
          <a:p>
            <a:pPr>
              <a:defRPr sz="1600"/>
            </a:pPr>
            <a:endParaRPr lang="fr-FR"/>
          </a:p>
        </c:txPr>
        <c:crossAx val="104584320"/>
        <c:crossesAt val="50"/>
        <c:crossBetween val="midCat"/>
        <c:majorUnit val="500"/>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79228317614146"/>
          <c:y val="7.0366235588180087E-2"/>
          <c:w val="0.82777777777777772"/>
          <c:h val="0.5678605278506853"/>
        </c:manualLayout>
      </c:layout>
      <c:barChart>
        <c:barDir val="col"/>
        <c:grouping val="clustered"/>
        <c:varyColors val="0"/>
        <c:ser>
          <c:idx val="0"/>
          <c:order val="0"/>
          <c:tx>
            <c:strRef>
              <c:f>'R13 Performance  (3)'!$P$6</c:f>
              <c:strCache>
                <c:ptCount val="1"/>
                <c:pt idx="0">
                  <c:v>avant</c:v>
                </c:pt>
              </c:strCache>
            </c:strRef>
          </c:tx>
          <c:invertIfNegative val="0"/>
          <c:dLbls>
            <c:dLbl>
              <c:idx val="1"/>
              <c:layout>
                <c:manualLayout>
                  <c:x val="0"/>
                  <c:y val="8.3647009619406115E-3"/>
                </c:manualLayout>
              </c:layout>
              <c:showLegendKey val="0"/>
              <c:showVal val="1"/>
              <c:showCatName val="0"/>
              <c:showSerName val="0"/>
              <c:showPercent val="0"/>
              <c:showBubbleSize val="0"/>
            </c:dLbl>
            <c:dLbl>
              <c:idx val="3"/>
              <c:layout>
                <c:manualLayout>
                  <c:x val="-5.4288816503800215E-3"/>
                  <c:y val="-9.2592592592592587E-3"/>
                </c:manualLayout>
              </c:layout>
              <c:showLegendKey val="0"/>
              <c:showVal val="1"/>
              <c:showCatName val="0"/>
              <c:showSerName val="0"/>
              <c:showPercent val="0"/>
              <c:showBubbleSize val="0"/>
            </c:dLbl>
            <c:dLbl>
              <c:idx val="4"/>
              <c:layout>
                <c:manualLayout>
                  <c:x val="-9.1575091575091163E-3"/>
                  <c:y val="8.3647009619406115E-3"/>
                </c:manualLayout>
              </c:layout>
              <c:showLegendKey val="0"/>
              <c:showVal val="1"/>
              <c:showCatName val="0"/>
              <c:showSerName val="0"/>
              <c:showPercent val="0"/>
              <c:showBubbleSize val="0"/>
            </c:dLbl>
            <c:dLbl>
              <c:idx val="5"/>
              <c:layout>
                <c:manualLayout>
                  <c:x val="0"/>
                  <c:y val="-1.6729401923881223E-2"/>
                </c:manualLayout>
              </c:layout>
              <c:showLegendKey val="0"/>
              <c:showVal val="1"/>
              <c:showCatName val="0"/>
              <c:showSerName val="0"/>
              <c:showPercent val="0"/>
              <c:showBubbleSize val="0"/>
            </c:dLbl>
            <c:dLbl>
              <c:idx val="6"/>
              <c:layout>
                <c:manualLayout>
                  <c:x val="-8.1433330449078474E-3"/>
                  <c:y val="-1.6729401923881223E-2"/>
                </c:manualLayout>
              </c:layout>
              <c:showLegendKey val="0"/>
              <c:showVal val="1"/>
              <c:showCatName val="0"/>
              <c:showSerName val="0"/>
              <c:showPercent val="0"/>
              <c:showBubbleSize val="0"/>
            </c:dLbl>
            <c:dLbl>
              <c:idx val="7"/>
              <c:layout>
                <c:manualLayout>
                  <c:x val="-8.1433330449078474E-3"/>
                  <c:y val="8.3647009619406115E-3"/>
                </c:manualLayout>
              </c:layout>
              <c:showLegendKey val="0"/>
              <c:showVal val="1"/>
              <c:showCatName val="0"/>
              <c:showSerName val="0"/>
              <c:showPercent val="0"/>
              <c:showBubbleSize val="0"/>
            </c:dLbl>
            <c:dLbl>
              <c:idx val="10"/>
              <c:layout>
                <c:manualLayout>
                  <c:x val="0"/>
                  <c:y val="-1.6729401923881223E-2"/>
                </c:manualLayout>
              </c:layout>
              <c:showLegendKey val="0"/>
              <c:showVal val="1"/>
              <c:showCatName val="0"/>
              <c:showSerName val="0"/>
              <c:showPercent val="0"/>
              <c:showBubbleSize val="0"/>
            </c:dLbl>
            <c:txPr>
              <a:bodyPr/>
              <a:lstStyle/>
              <a:p>
                <a:pPr>
                  <a:defRPr sz="800" b="1">
                    <a:solidFill>
                      <a:srgbClr val="0070C0"/>
                    </a:solidFill>
                  </a:defRPr>
                </a:pPr>
                <a:endParaRPr lang="fr-FR"/>
              </a:p>
            </c:txPr>
            <c:showLegendKey val="0"/>
            <c:showVal val="1"/>
            <c:showCatName val="0"/>
            <c:showSerName val="0"/>
            <c:showPercent val="0"/>
            <c:showBubbleSize val="0"/>
            <c:showLeaderLines val="0"/>
          </c:dLbls>
          <c:cat>
            <c:strRef>
              <c:f>'R13 Performance  (3)'!$O$8:$O$27</c:f>
              <c:strCache>
                <c:ptCount val="20"/>
                <c:pt idx="0">
                  <c:v>55 - 59</c:v>
                </c:pt>
                <c:pt idx="1">
                  <c:v>60 - 64</c:v>
                </c:pt>
                <c:pt idx="2">
                  <c:v>65 - 69</c:v>
                </c:pt>
                <c:pt idx="3">
                  <c:v>70 - 74</c:v>
                </c:pt>
                <c:pt idx="4">
                  <c:v>75 - 79</c:v>
                </c:pt>
                <c:pt idx="5">
                  <c:v>80 - 84</c:v>
                </c:pt>
                <c:pt idx="6">
                  <c:v>85 - 89</c:v>
                </c:pt>
                <c:pt idx="7">
                  <c:v>90 - 94</c:v>
                </c:pt>
                <c:pt idx="8">
                  <c:v>95 - 99</c:v>
                </c:pt>
                <c:pt idx="9">
                  <c:v>100 - 104</c:v>
                </c:pt>
                <c:pt idx="10">
                  <c:v>105 - 109</c:v>
                </c:pt>
                <c:pt idx="11">
                  <c:v>110 - 114</c:v>
                </c:pt>
                <c:pt idx="12">
                  <c:v>115 - 119</c:v>
                </c:pt>
                <c:pt idx="13">
                  <c:v>120 - 129</c:v>
                </c:pt>
                <c:pt idx="14">
                  <c:v>130 - 139</c:v>
                </c:pt>
                <c:pt idx="15">
                  <c:v>140 - 149</c:v>
                </c:pt>
                <c:pt idx="16">
                  <c:v>150 - 199</c:v>
                </c:pt>
                <c:pt idx="17">
                  <c:v>200 - 299</c:v>
                </c:pt>
                <c:pt idx="18">
                  <c:v>300 - 399</c:v>
                </c:pt>
                <c:pt idx="19">
                  <c:v>&gt; 400</c:v>
                </c:pt>
              </c:strCache>
            </c:strRef>
          </c:cat>
          <c:val>
            <c:numRef>
              <c:f>'R13 Performance  (3)'!$P$8:$P$27</c:f>
              <c:numCache>
                <c:formatCode>General</c:formatCode>
                <c:ptCount val="20"/>
                <c:pt idx="0">
                  <c:v>4</c:v>
                </c:pt>
                <c:pt idx="1">
                  <c:v>12</c:v>
                </c:pt>
                <c:pt idx="2">
                  <c:v>14</c:v>
                </c:pt>
                <c:pt idx="3">
                  <c:v>20</c:v>
                </c:pt>
                <c:pt idx="4">
                  <c:v>22</c:v>
                </c:pt>
                <c:pt idx="5">
                  <c:v>23</c:v>
                </c:pt>
                <c:pt idx="6">
                  <c:v>18</c:v>
                </c:pt>
                <c:pt idx="7">
                  <c:v>12</c:v>
                </c:pt>
                <c:pt idx="8">
                  <c:v>5</c:v>
                </c:pt>
                <c:pt idx="9">
                  <c:v>5</c:v>
                </c:pt>
                <c:pt idx="10">
                  <c:v>8</c:v>
                </c:pt>
                <c:pt idx="11">
                  <c:v>5</c:v>
                </c:pt>
                <c:pt idx="12">
                  <c:v>0</c:v>
                </c:pt>
                <c:pt idx="13">
                  <c:v>1</c:v>
                </c:pt>
                <c:pt idx="14">
                  <c:v>1</c:v>
                </c:pt>
                <c:pt idx="15">
                  <c:v>4</c:v>
                </c:pt>
                <c:pt idx="16">
                  <c:v>4</c:v>
                </c:pt>
                <c:pt idx="17">
                  <c:v>3</c:v>
                </c:pt>
                <c:pt idx="18">
                  <c:v>1</c:v>
                </c:pt>
                <c:pt idx="19">
                  <c:v>1</c:v>
                </c:pt>
              </c:numCache>
            </c:numRef>
          </c:val>
        </c:ser>
        <c:ser>
          <c:idx val="1"/>
          <c:order val="1"/>
          <c:tx>
            <c:strRef>
              <c:f>'R13 Performance  (3)'!$Q$6</c:f>
              <c:strCache>
                <c:ptCount val="1"/>
                <c:pt idx="0">
                  <c:v>après</c:v>
                </c:pt>
              </c:strCache>
            </c:strRef>
          </c:tx>
          <c:spPr>
            <a:solidFill>
              <a:schemeClr val="accent2"/>
            </a:solidFill>
          </c:spPr>
          <c:invertIfNegative val="0"/>
          <c:dLbls>
            <c:dLbl>
              <c:idx val="0"/>
              <c:layout>
                <c:manualLayout>
                  <c:x val="6.868131868131868E-3"/>
                  <c:y val="-4.1823504809703057E-3"/>
                </c:manualLayout>
              </c:layout>
              <c:showLegendKey val="0"/>
              <c:showVal val="1"/>
              <c:showCatName val="0"/>
              <c:showSerName val="0"/>
              <c:showPercent val="0"/>
              <c:showBubbleSize val="0"/>
            </c:dLbl>
            <c:dLbl>
              <c:idx val="1"/>
              <c:layout>
                <c:manualLayout>
                  <c:x val="4.578754578754579E-3"/>
                  <c:y val="0"/>
                </c:manualLayout>
              </c:layout>
              <c:showLegendKey val="0"/>
              <c:showVal val="1"/>
              <c:showCatName val="0"/>
              <c:showSerName val="0"/>
              <c:showPercent val="0"/>
              <c:showBubbleSize val="0"/>
            </c:dLbl>
            <c:dLbl>
              <c:idx val="3"/>
              <c:layout>
                <c:manualLayout>
                  <c:x val="8.1433330449078474E-3"/>
                  <c:y val="1.2547051442910954E-2"/>
                </c:manualLayout>
              </c:layout>
              <c:showLegendKey val="0"/>
              <c:showVal val="1"/>
              <c:showCatName val="0"/>
              <c:showSerName val="0"/>
              <c:showPercent val="0"/>
              <c:showBubbleSize val="0"/>
            </c:dLbl>
            <c:dLbl>
              <c:idx val="4"/>
              <c:layout>
                <c:manualLayout>
                  <c:x val="-5.4288886966052325E-3"/>
                  <c:y val="-1.7176617038303085E-2"/>
                </c:manualLayout>
              </c:layout>
              <c:showLegendKey val="0"/>
              <c:showVal val="1"/>
              <c:showCatName val="0"/>
              <c:showSerName val="0"/>
              <c:showPercent val="0"/>
              <c:showBubbleSize val="0"/>
            </c:dLbl>
            <c:dLbl>
              <c:idx val="5"/>
              <c:layout>
                <c:manualLayout>
                  <c:x val="-4.1971432114351623E-17"/>
                  <c:y val="-2.5094102885821833E-2"/>
                </c:manualLayout>
              </c:layout>
              <c:showLegendKey val="0"/>
              <c:showVal val="1"/>
              <c:showCatName val="0"/>
              <c:showSerName val="0"/>
              <c:showPercent val="0"/>
              <c:showBubbleSize val="0"/>
            </c:dLbl>
            <c:dLbl>
              <c:idx val="9"/>
              <c:layout>
                <c:manualLayout>
                  <c:x val="0"/>
                  <c:y val="-2.0911752404851526E-2"/>
                </c:manualLayout>
              </c:layout>
              <c:showLegendKey val="0"/>
              <c:showVal val="1"/>
              <c:showCatName val="0"/>
              <c:showSerName val="0"/>
              <c:showPercent val="0"/>
              <c:showBubbleSize val="0"/>
            </c:dLbl>
            <c:dLbl>
              <c:idx val="13"/>
              <c:layout>
                <c:manualLayout>
                  <c:x val="0"/>
                  <c:y val="8.3647009619406115E-3"/>
                </c:manualLayout>
              </c:layout>
              <c:showLegendKey val="0"/>
              <c:showVal val="1"/>
              <c:showCatName val="0"/>
              <c:showSerName val="0"/>
              <c:showPercent val="0"/>
              <c:showBubbleSize val="0"/>
            </c:dLbl>
            <c:dLbl>
              <c:idx val="14"/>
              <c:layout>
                <c:manualLayout>
                  <c:x val="8.3942864228703247E-17"/>
                  <c:y val="-8.3647009619406115E-3"/>
                </c:manualLayout>
              </c:layout>
              <c:showLegendKey val="0"/>
              <c:showVal val="1"/>
              <c:showCatName val="0"/>
              <c:showSerName val="0"/>
              <c:showPercent val="0"/>
              <c:showBubbleSize val="0"/>
            </c:dLbl>
            <c:dLbl>
              <c:idx val="15"/>
              <c:layout>
                <c:manualLayout>
                  <c:x val="0"/>
                  <c:y val="-8.3647009619406115E-3"/>
                </c:manualLayout>
              </c:layout>
              <c:showLegendKey val="0"/>
              <c:showVal val="1"/>
              <c:showCatName val="0"/>
              <c:showSerName val="0"/>
              <c:showPercent val="0"/>
              <c:showBubbleSize val="0"/>
            </c:dLbl>
            <c:dLbl>
              <c:idx val="16"/>
              <c:layout>
                <c:manualLayout>
                  <c:x val="6.868131868131868E-3"/>
                  <c:y val="0"/>
                </c:manualLayout>
              </c:layout>
              <c:showLegendKey val="0"/>
              <c:showVal val="1"/>
              <c:showCatName val="0"/>
              <c:showSerName val="0"/>
              <c:showPercent val="0"/>
              <c:showBubbleSize val="0"/>
            </c:dLbl>
            <c:dLbl>
              <c:idx val="17"/>
              <c:layout>
                <c:manualLayout>
                  <c:x val="0"/>
                  <c:y val="-1.2547051442910916E-2"/>
                </c:manualLayout>
              </c:layout>
              <c:showLegendKey val="0"/>
              <c:showVal val="1"/>
              <c:showCatName val="0"/>
              <c:showSerName val="0"/>
              <c:showPercent val="0"/>
              <c:showBubbleSize val="0"/>
            </c:dLbl>
            <c:dLbl>
              <c:idx val="18"/>
              <c:layout>
                <c:manualLayout>
                  <c:x val="0"/>
                  <c:y val="4.1823504809703057E-3"/>
                </c:manualLayout>
              </c:layout>
              <c:showLegendKey val="0"/>
              <c:showVal val="1"/>
              <c:showCatName val="0"/>
              <c:showSerName val="0"/>
              <c:showPercent val="0"/>
              <c:showBubbleSize val="0"/>
            </c:dLbl>
            <c:txPr>
              <a:bodyPr/>
              <a:lstStyle/>
              <a:p>
                <a:pPr>
                  <a:defRPr sz="800">
                    <a:solidFill>
                      <a:srgbClr val="C00000"/>
                    </a:solidFill>
                  </a:defRPr>
                </a:pPr>
                <a:endParaRPr lang="fr-FR"/>
              </a:p>
            </c:txPr>
            <c:showLegendKey val="0"/>
            <c:showVal val="1"/>
            <c:showCatName val="0"/>
            <c:showSerName val="0"/>
            <c:showPercent val="0"/>
            <c:showBubbleSize val="0"/>
            <c:showLeaderLines val="0"/>
          </c:dLbls>
          <c:cat>
            <c:strRef>
              <c:f>'R13 Performance  (3)'!$O$8:$O$27</c:f>
              <c:strCache>
                <c:ptCount val="20"/>
                <c:pt idx="0">
                  <c:v>55 - 59</c:v>
                </c:pt>
                <c:pt idx="1">
                  <c:v>60 - 64</c:v>
                </c:pt>
                <c:pt idx="2">
                  <c:v>65 - 69</c:v>
                </c:pt>
                <c:pt idx="3">
                  <c:v>70 - 74</c:v>
                </c:pt>
                <c:pt idx="4">
                  <c:v>75 - 79</c:v>
                </c:pt>
                <c:pt idx="5">
                  <c:v>80 - 84</c:v>
                </c:pt>
                <c:pt idx="6">
                  <c:v>85 - 89</c:v>
                </c:pt>
                <c:pt idx="7">
                  <c:v>90 - 94</c:v>
                </c:pt>
                <c:pt idx="8">
                  <c:v>95 - 99</c:v>
                </c:pt>
                <c:pt idx="9">
                  <c:v>100 - 104</c:v>
                </c:pt>
                <c:pt idx="10">
                  <c:v>105 - 109</c:v>
                </c:pt>
                <c:pt idx="11">
                  <c:v>110 - 114</c:v>
                </c:pt>
                <c:pt idx="12">
                  <c:v>115 - 119</c:v>
                </c:pt>
                <c:pt idx="13">
                  <c:v>120 - 129</c:v>
                </c:pt>
                <c:pt idx="14">
                  <c:v>130 - 139</c:v>
                </c:pt>
                <c:pt idx="15">
                  <c:v>140 - 149</c:v>
                </c:pt>
                <c:pt idx="16">
                  <c:v>150 - 199</c:v>
                </c:pt>
                <c:pt idx="17">
                  <c:v>200 - 299</c:v>
                </c:pt>
                <c:pt idx="18">
                  <c:v>300 - 399</c:v>
                </c:pt>
                <c:pt idx="19">
                  <c:v>&gt; 400</c:v>
                </c:pt>
              </c:strCache>
            </c:strRef>
          </c:cat>
          <c:val>
            <c:numRef>
              <c:f>'R13 Performance  (3)'!$Q$8:$Q$27</c:f>
              <c:numCache>
                <c:formatCode>General</c:formatCode>
                <c:ptCount val="20"/>
                <c:pt idx="0">
                  <c:v>0</c:v>
                </c:pt>
                <c:pt idx="1">
                  <c:v>0</c:v>
                </c:pt>
                <c:pt idx="2">
                  <c:v>5</c:v>
                </c:pt>
                <c:pt idx="3">
                  <c:v>17</c:v>
                </c:pt>
                <c:pt idx="4">
                  <c:v>23</c:v>
                </c:pt>
                <c:pt idx="5">
                  <c:v>25</c:v>
                </c:pt>
                <c:pt idx="6">
                  <c:v>29</c:v>
                </c:pt>
                <c:pt idx="7">
                  <c:v>25</c:v>
                </c:pt>
                <c:pt idx="8">
                  <c:v>6</c:v>
                </c:pt>
                <c:pt idx="9">
                  <c:v>8</c:v>
                </c:pt>
                <c:pt idx="10">
                  <c:v>4</c:v>
                </c:pt>
                <c:pt idx="11">
                  <c:v>6</c:v>
                </c:pt>
                <c:pt idx="12">
                  <c:v>1</c:v>
                </c:pt>
                <c:pt idx="13">
                  <c:v>2</c:v>
                </c:pt>
                <c:pt idx="14">
                  <c:v>3</c:v>
                </c:pt>
                <c:pt idx="15">
                  <c:v>3</c:v>
                </c:pt>
                <c:pt idx="16">
                  <c:v>1</c:v>
                </c:pt>
                <c:pt idx="17">
                  <c:v>3</c:v>
                </c:pt>
                <c:pt idx="18">
                  <c:v>2</c:v>
                </c:pt>
                <c:pt idx="19">
                  <c:v>0</c:v>
                </c:pt>
              </c:numCache>
            </c:numRef>
          </c:val>
        </c:ser>
        <c:dLbls>
          <c:showLegendKey val="0"/>
          <c:showVal val="0"/>
          <c:showCatName val="0"/>
          <c:showSerName val="0"/>
          <c:showPercent val="0"/>
          <c:showBubbleSize val="0"/>
        </c:dLbls>
        <c:gapWidth val="150"/>
        <c:axId val="104779776"/>
        <c:axId val="104781312"/>
      </c:barChart>
      <c:catAx>
        <c:axId val="104779776"/>
        <c:scaling>
          <c:orientation val="minMax"/>
        </c:scaling>
        <c:delete val="0"/>
        <c:axPos val="b"/>
        <c:majorTickMark val="out"/>
        <c:minorTickMark val="none"/>
        <c:tickLblPos val="nextTo"/>
        <c:txPr>
          <a:bodyPr rot="-5400000" vert="horz"/>
          <a:lstStyle/>
          <a:p>
            <a:pPr>
              <a:defRPr b="1"/>
            </a:pPr>
            <a:endParaRPr lang="fr-FR"/>
          </a:p>
        </c:txPr>
        <c:crossAx val="104781312"/>
        <c:crosses val="autoZero"/>
        <c:auto val="1"/>
        <c:lblAlgn val="ctr"/>
        <c:lblOffset val="100"/>
        <c:noMultiLvlLbl val="0"/>
      </c:catAx>
      <c:valAx>
        <c:axId val="104781312"/>
        <c:scaling>
          <c:orientation val="minMax"/>
        </c:scaling>
        <c:delete val="0"/>
        <c:axPos val="l"/>
        <c:majorGridlines/>
        <c:numFmt formatCode="General" sourceLinked="1"/>
        <c:majorTickMark val="out"/>
        <c:minorTickMark val="none"/>
        <c:tickLblPos val="nextTo"/>
        <c:txPr>
          <a:bodyPr/>
          <a:lstStyle/>
          <a:p>
            <a:pPr>
              <a:defRPr b="1"/>
            </a:pPr>
            <a:endParaRPr lang="fr-FR"/>
          </a:p>
        </c:txPr>
        <c:crossAx val="10477977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'R11  Performance fr hab'!$I$6</c:f>
              <c:strCache>
                <c:ptCount val="1"/>
                <c:pt idx="0">
                  <c:v>avant</c:v>
                </c:pt>
              </c:strCache>
            </c:strRef>
          </c:tx>
          <c:marker>
            <c:symbol val="diamond"/>
            <c:size val="3"/>
          </c:marker>
          <c:cat>
            <c:strRef>
              <c:f>'R11  Performance fr hab'!$B$8:$B$138</c:f>
              <c:strCache>
                <c:ptCount val="131"/>
                <c:pt idx="0">
                  <c:v>Zumholz</c:v>
                </c:pt>
                <c:pt idx="1">
                  <c:v>Jaun</c:v>
                </c:pt>
                <c:pt idx="2">
                  <c:v>Cheiry</c:v>
                </c:pt>
                <c:pt idx="3">
                  <c:v>Morens (FR)</c:v>
                </c:pt>
                <c:pt idx="4">
                  <c:v>Le Châtelard</c:v>
                </c:pt>
                <c:pt idx="5">
                  <c:v>Le Flon</c:v>
                </c:pt>
                <c:pt idx="6">
                  <c:v>Oberschrot</c:v>
                </c:pt>
                <c:pt idx="7">
                  <c:v>Massonnens</c:v>
                </c:pt>
                <c:pt idx="8">
                  <c:v>Mézières (FR)</c:v>
                </c:pt>
                <c:pt idx="9">
                  <c:v>St. Silvester</c:v>
                </c:pt>
                <c:pt idx="10">
                  <c:v>Villorsonnens</c:v>
                </c:pt>
                <c:pt idx="11">
                  <c:v>Surpierre</c:v>
                </c:pt>
                <c:pt idx="12">
                  <c:v>La Verrerie</c:v>
                </c:pt>
                <c:pt idx="13">
                  <c:v>Autafond</c:v>
                </c:pt>
                <c:pt idx="14">
                  <c:v>Vernay</c:v>
                </c:pt>
                <c:pt idx="15">
                  <c:v>Haut-Intyamon</c:v>
                </c:pt>
                <c:pt idx="16">
                  <c:v>Treyvaux</c:v>
                </c:pt>
                <c:pt idx="17">
                  <c:v>Brünisried</c:v>
                </c:pt>
                <c:pt idx="18">
                  <c:v>Billens-Hennens</c:v>
                </c:pt>
                <c:pt idx="19">
                  <c:v>Villeneuve (FR)</c:v>
                </c:pt>
                <c:pt idx="20">
                  <c:v>Murist</c:v>
                </c:pt>
                <c:pt idx="21">
                  <c:v>Vallon</c:v>
                </c:pt>
                <c:pt idx="22">
                  <c:v>Vuisternens-devant-Romont</c:v>
                </c:pt>
                <c:pt idx="23">
                  <c:v>Heitenried</c:v>
                </c:pt>
                <c:pt idx="24">
                  <c:v>Lurtigen</c:v>
                </c:pt>
                <c:pt idx="25">
                  <c:v>Fétigny</c:v>
                </c:pt>
                <c:pt idx="26">
                  <c:v>Dompierre (FR)</c:v>
                </c:pt>
                <c:pt idx="27">
                  <c:v>Montagny (FR)</c:v>
                </c:pt>
                <c:pt idx="28">
                  <c:v>Prévondavaux</c:v>
                </c:pt>
                <c:pt idx="29">
                  <c:v>Nuvilly</c:v>
                </c:pt>
                <c:pt idx="30">
                  <c:v>La Folliaz</c:v>
                </c:pt>
                <c:pt idx="31">
                  <c:v>Misery-Courtion</c:v>
                </c:pt>
                <c:pt idx="32">
                  <c:v>Grangettes</c:v>
                </c:pt>
                <c:pt idx="33">
                  <c:v>Rue</c:v>
                </c:pt>
                <c:pt idx="34">
                  <c:v>Corserey</c:v>
                </c:pt>
                <c:pt idx="35">
                  <c:v>Chénens</c:v>
                </c:pt>
                <c:pt idx="36">
                  <c:v>Vuisternens-en-Ogoz</c:v>
                </c:pt>
                <c:pt idx="37">
                  <c:v>Montet (Glâne)</c:v>
                </c:pt>
                <c:pt idx="38">
                  <c:v>St. Ursen</c:v>
                </c:pt>
                <c:pt idx="39">
                  <c:v>Plasselb</c:v>
                </c:pt>
                <c:pt idx="40">
                  <c:v>Châtonnaye</c:v>
                </c:pt>
                <c:pt idx="41">
                  <c:v>Ponthaux</c:v>
                </c:pt>
                <c:pt idx="42">
                  <c:v>Ecublens (FR)</c:v>
                </c:pt>
                <c:pt idx="43">
                  <c:v>Bas-Intyamon</c:v>
                </c:pt>
                <c:pt idx="44">
                  <c:v>Bussy (FR)</c:v>
                </c:pt>
                <c:pt idx="45">
                  <c:v>Noréaz</c:v>
                </c:pt>
                <c:pt idx="46">
                  <c:v>Torny</c:v>
                </c:pt>
                <c:pt idx="47">
                  <c:v>Corpataux-Magnedens</c:v>
                </c:pt>
                <c:pt idx="48">
                  <c:v>Les Montets</c:v>
                </c:pt>
                <c:pt idx="49">
                  <c:v>Autigny</c:v>
                </c:pt>
                <c:pt idx="50">
                  <c:v>Hauteville</c:v>
                </c:pt>
                <c:pt idx="51">
                  <c:v>Giffers</c:v>
                </c:pt>
                <c:pt idx="52">
                  <c:v>Gempenach</c:v>
                </c:pt>
                <c:pt idx="53">
                  <c:v>Le Glèbe</c:v>
                </c:pt>
                <c:pt idx="54">
                  <c:v>Russy</c:v>
                </c:pt>
                <c:pt idx="55">
                  <c:v>Saint-Martin (FR)</c:v>
                </c:pt>
                <c:pt idx="56">
                  <c:v>St. Antoni</c:v>
                </c:pt>
                <c:pt idx="57">
                  <c:v>Sâles</c:v>
                </c:pt>
                <c:pt idx="58">
                  <c:v>Alterswil</c:v>
                </c:pt>
                <c:pt idx="59">
                  <c:v>Vaulruz</c:v>
                </c:pt>
                <c:pt idx="60">
                  <c:v>Rueyres-les-Prés</c:v>
                </c:pt>
                <c:pt idx="61">
                  <c:v>Ulmiz</c:v>
                </c:pt>
                <c:pt idx="62">
                  <c:v>Villarsel-sur-Marly</c:v>
                </c:pt>
                <c:pt idx="63">
                  <c:v>Auboranges</c:v>
                </c:pt>
                <c:pt idx="64">
                  <c:v>Jeuss</c:v>
                </c:pt>
                <c:pt idx="65">
                  <c:v>Botterens</c:v>
                </c:pt>
                <c:pt idx="66">
                  <c:v>Le Pâquier (FR)</c:v>
                </c:pt>
                <c:pt idx="67">
                  <c:v>Plaffeien</c:v>
                </c:pt>
                <c:pt idx="68">
                  <c:v>Vuadens</c:v>
                </c:pt>
                <c:pt idx="69">
                  <c:v>Farvagny</c:v>
                </c:pt>
                <c:pt idx="70">
                  <c:v>Gurmels</c:v>
                </c:pt>
                <c:pt idx="71">
                  <c:v>Rechthalten</c:v>
                </c:pt>
                <c:pt idx="72">
                  <c:v>Ménières</c:v>
                </c:pt>
                <c:pt idx="73">
                  <c:v>Semsales</c:v>
                </c:pt>
                <c:pt idx="74">
                  <c:v>Sorens</c:v>
                </c:pt>
                <c:pt idx="75">
                  <c:v>Bossonnens</c:v>
                </c:pt>
                <c:pt idx="76">
                  <c:v>Le Mouret</c:v>
                </c:pt>
                <c:pt idx="77">
                  <c:v>Lully (FR)</c:v>
                </c:pt>
                <c:pt idx="78">
                  <c:v>Cugy (FR)</c:v>
                </c:pt>
                <c:pt idx="79">
                  <c:v>Courtepin</c:v>
                </c:pt>
                <c:pt idx="80">
                  <c:v>Broc</c:v>
                </c:pt>
                <c:pt idx="81">
                  <c:v>Remaufens</c:v>
                </c:pt>
                <c:pt idx="82">
                  <c:v>Cottens (FR)</c:v>
                </c:pt>
                <c:pt idx="83">
                  <c:v>Saint-Aubin (FR)</c:v>
                </c:pt>
                <c:pt idx="84">
                  <c:v>Grolley</c:v>
                </c:pt>
                <c:pt idx="85">
                  <c:v>Pont-en-Ogoz</c:v>
                </c:pt>
                <c:pt idx="86">
                  <c:v>Barberêche</c:v>
                </c:pt>
                <c:pt idx="87">
                  <c:v>Grandvillard</c:v>
                </c:pt>
                <c:pt idx="88">
                  <c:v>Hauterive (FR)</c:v>
                </c:pt>
                <c:pt idx="89">
                  <c:v>Wünnewil-Flamatt</c:v>
                </c:pt>
                <c:pt idx="90">
                  <c:v>Ursy</c:v>
                </c:pt>
                <c:pt idx="91">
                  <c:v>Vuissens</c:v>
                </c:pt>
                <c:pt idx="92">
                  <c:v>Salvenach</c:v>
                </c:pt>
                <c:pt idx="93">
                  <c:v>Prez-vers-Noréaz</c:v>
                </c:pt>
                <c:pt idx="94">
                  <c:v>Marsens</c:v>
                </c:pt>
                <c:pt idx="95">
                  <c:v>Léchelles</c:v>
                </c:pt>
                <c:pt idx="96">
                  <c:v>Morlon</c:v>
                </c:pt>
                <c:pt idx="97">
                  <c:v>Belfaux</c:v>
                </c:pt>
                <c:pt idx="98">
                  <c:v>La Brillaz</c:v>
                </c:pt>
                <c:pt idx="99">
                  <c:v>Senèdes</c:v>
                </c:pt>
                <c:pt idx="100">
                  <c:v>Galmiz</c:v>
                </c:pt>
                <c:pt idx="101">
                  <c:v>Gruyères</c:v>
                </c:pt>
                <c:pt idx="102">
                  <c:v>Tentlingen</c:v>
                </c:pt>
                <c:pt idx="103">
                  <c:v>Villarepos</c:v>
                </c:pt>
                <c:pt idx="104">
                  <c:v>Echarlens</c:v>
                </c:pt>
                <c:pt idx="105">
                  <c:v>Ueberstorf</c:v>
                </c:pt>
                <c:pt idx="106">
                  <c:v>Corbières</c:v>
                </c:pt>
                <c:pt idx="107">
                  <c:v>Romont (FR)</c:v>
                </c:pt>
                <c:pt idx="108">
                  <c:v>Wallenried</c:v>
                </c:pt>
                <c:pt idx="109">
                  <c:v>Pont-la-Ville</c:v>
                </c:pt>
                <c:pt idx="110">
                  <c:v>Arconciel</c:v>
                </c:pt>
                <c:pt idx="111">
                  <c:v>La Sonnaz</c:v>
                </c:pt>
                <c:pt idx="112">
                  <c:v>Bösingen</c:v>
                </c:pt>
                <c:pt idx="113">
                  <c:v>Courlevon</c:v>
                </c:pt>
                <c:pt idx="114">
                  <c:v>Ependes (FR)</c:v>
                </c:pt>
                <c:pt idx="115">
                  <c:v>Villaz-Saint-Pierre</c:v>
                </c:pt>
                <c:pt idx="116">
                  <c:v>Châtel-sur-Montsalvens</c:v>
                </c:pt>
                <c:pt idx="117">
                  <c:v>Val-de-Charmey</c:v>
                </c:pt>
                <c:pt idx="118">
                  <c:v>Riaz</c:v>
                </c:pt>
                <c:pt idx="119">
                  <c:v>Kerzers</c:v>
                </c:pt>
                <c:pt idx="120">
                  <c:v>Châbles</c:v>
                </c:pt>
                <c:pt idx="121">
                  <c:v>Gletterens</c:v>
                </c:pt>
                <c:pt idx="122">
                  <c:v>Granges (Veveyse)</c:v>
                </c:pt>
                <c:pt idx="123">
                  <c:v>Fräschels</c:v>
                </c:pt>
                <c:pt idx="124">
                  <c:v>Attalens</c:v>
                </c:pt>
                <c:pt idx="125">
                  <c:v>Neyruz (FR)</c:v>
                </c:pt>
                <c:pt idx="126">
                  <c:v>Rossens (FR)</c:v>
                </c:pt>
                <c:pt idx="127">
                  <c:v>Châtillon (FR)</c:v>
                </c:pt>
                <c:pt idx="128">
                  <c:v>Chapelle (Glâne)</c:v>
                </c:pt>
                <c:pt idx="129">
                  <c:v>La Roche</c:v>
                </c:pt>
                <c:pt idx="130">
                  <c:v>Domdidier</c:v>
                </c:pt>
              </c:strCache>
            </c:strRef>
          </c:cat>
          <c:val>
            <c:numRef>
              <c:f>'R11  Performance fr hab'!$I$8:$I$138</c:f>
              <c:numCache>
                <c:formatCode>0.00</c:formatCode>
                <c:ptCount val="131"/>
                <c:pt idx="0">
                  <c:v>2166.6719659246492</c:v>
                </c:pt>
                <c:pt idx="1">
                  <c:v>2298.0956415268242</c:v>
                </c:pt>
                <c:pt idx="2">
                  <c:v>2028.9373729787808</c:v>
                </c:pt>
                <c:pt idx="3">
                  <c:v>2758.0194268530895</c:v>
                </c:pt>
                <c:pt idx="4">
                  <c:v>2054.8886919646866</c:v>
                </c:pt>
                <c:pt idx="5">
                  <c:v>2127.9745276711656</c:v>
                </c:pt>
                <c:pt idx="6">
                  <c:v>2257.7270332577132</c:v>
                </c:pt>
                <c:pt idx="7">
                  <c:v>2140.8958261847288</c:v>
                </c:pt>
                <c:pt idx="8">
                  <c:v>2238.2967959528487</c:v>
                </c:pt>
                <c:pt idx="9">
                  <c:v>2239.6355680171891</c:v>
                </c:pt>
                <c:pt idx="10">
                  <c:v>2346.8055796707081</c:v>
                </c:pt>
                <c:pt idx="11">
                  <c:v>2287.872901760582</c:v>
                </c:pt>
                <c:pt idx="12">
                  <c:v>2300.0652879624431</c:v>
                </c:pt>
                <c:pt idx="13">
                  <c:v>2365.0001371533872</c:v>
                </c:pt>
                <c:pt idx="14">
                  <c:v>2344.215656169351</c:v>
                </c:pt>
                <c:pt idx="15">
                  <c:v>2428.3911609051229</c:v>
                </c:pt>
                <c:pt idx="16">
                  <c:v>2500.018975452936</c:v>
                </c:pt>
                <c:pt idx="17">
                  <c:v>2470.8473623793598</c:v>
                </c:pt>
                <c:pt idx="18">
                  <c:v>2314.5732725352836</c:v>
                </c:pt>
                <c:pt idx="19">
                  <c:v>2505.7664976551459</c:v>
                </c:pt>
                <c:pt idx="20">
                  <c:v>2274.3500155347074</c:v>
                </c:pt>
                <c:pt idx="21">
                  <c:v>2612.8946650919916</c:v>
                </c:pt>
                <c:pt idx="22">
                  <c:v>2463.4015543004716</c:v>
                </c:pt>
                <c:pt idx="23">
                  <c:v>2567.9465550496448</c:v>
                </c:pt>
                <c:pt idx="24">
                  <c:v>2621.7529235372735</c:v>
                </c:pt>
                <c:pt idx="25">
                  <c:v>2365.0623488642191</c:v>
                </c:pt>
                <c:pt idx="26">
                  <c:v>2308.6268258344589</c:v>
                </c:pt>
                <c:pt idx="27">
                  <c:v>2450.4982989169853</c:v>
                </c:pt>
                <c:pt idx="28">
                  <c:v>2280.0350109375004</c:v>
                </c:pt>
                <c:pt idx="29">
                  <c:v>2265.6457654502083</c:v>
                </c:pt>
                <c:pt idx="30">
                  <c:v>2583.5927410116806</c:v>
                </c:pt>
                <c:pt idx="31">
                  <c:v>2550.4916414483919</c:v>
                </c:pt>
                <c:pt idx="32">
                  <c:v>2807.1575815508022</c:v>
                </c:pt>
                <c:pt idx="33">
                  <c:v>2700.7846368766418</c:v>
                </c:pt>
                <c:pt idx="34">
                  <c:v>2572.3445885153997</c:v>
                </c:pt>
                <c:pt idx="35">
                  <c:v>2473.6737970344075</c:v>
                </c:pt>
                <c:pt idx="36">
                  <c:v>2659.6413545347023</c:v>
                </c:pt>
                <c:pt idx="37">
                  <c:v>3103.4827329554246</c:v>
                </c:pt>
                <c:pt idx="38">
                  <c:v>2745.4546980689865</c:v>
                </c:pt>
                <c:pt idx="39">
                  <c:v>2543.7643949965195</c:v>
                </c:pt>
                <c:pt idx="40">
                  <c:v>2352.294054252452</c:v>
                </c:pt>
                <c:pt idx="41">
                  <c:v>2480.8176206540415</c:v>
                </c:pt>
                <c:pt idx="42">
                  <c:v>2645.2086807787741</c:v>
                </c:pt>
                <c:pt idx="43">
                  <c:v>2549.6114931402608</c:v>
                </c:pt>
                <c:pt idx="44">
                  <c:v>2617.2107257448433</c:v>
                </c:pt>
                <c:pt idx="45">
                  <c:v>2850.5570154077723</c:v>
                </c:pt>
                <c:pt idx="46">
                  <c:v>2734.1688227967097</c:v>
                </c:pt>
                <c:pt idx="47">
                  <c:v>2642.8015075555268</c:v>
                </c:pt>
                <c:pt idx="48">
                  <c:v>2587.522639160632</c:v>
                </c:pt>
                <c:pt idx="49">
                  <c:v>2511.5498435203344</c:v>
                </c:pt>
                <c:pt idx="50">
                  <c:v>2835.1531813535184</c:v>
                </c:pt>
                <c:pt idx="51">
                  <c:v>2768.3667721828215</c:v>
                </c:pt>
                <c:pt idx="52">
                  <c:v>2811.4532640478728</c:v>
                </c:pt>
                <c:pt idx="53">
                  <c:v>2663.8539192822809</c:v>
                </c:pt>
                <c:pt idx="54">
                  <c:v>2679.8007776200484</c:v>
                </c:pt>
                <c:pt idx="55">
                  <c:v>2549.8195213592489</c:v>
                </c:pt>
                <c:pt idx="56">
                  <c:v>2785.3701573931471</c:v>
                </c:pt>
                <c:pt idx="57">
                  <c:v>2942.4396257041435</c:v>
                </c:pt>
                <c:pt idx="58">
                  <c:v>2806.3158527687378</c:v>
                </c:pt>
                <c:pt idx="59">
                  <c:v>2785.8094654733136</c:v>
                </c:pt>
                <c:pt idx="60">
                  <c:v>2806.2596801239533</c:v>
                </c:pt>
                <c:pt idx="61">
                  <c:v>2960.587869051421</c:v>
                </c:pt>
                <c:pt idx="62">
                  <c:v>2404.6855072590015</c:v>
                </c:pt>
                <c:pt idx="63">
                  <c:v>3845.9728380769234</c:v>
                </c:pt>
                <c:pt idx="64">
                  <c:v>3029.5085781737916</c:v>
                </c:pt>
                <c:pt idx="65">
                  <c:v>2654.643806305653</c:v>
                </c:pt>
                <c:pt idx="66">
                  <c:v>2921.8984174048092</c:v>
                </c:pt>
                <c:pt idx="67">
                  <c:v>2906.5206783790672</c:v>
                </c:pt>
                <c:pt idx="68">
                  <c:v>2826.4891809804258</c:v>
                </c:pt>
                <c:pt idx="69">
                  <c:v>2915.6128235610126</c:v>
                </c:pt>
                <c:pt idx="70">
                  <c:v>2986.0716151284087</c:v>
                </c:pt>
                <c:pt idx="71">
                  <c:v>2821.5721614391146</c:v>
                </c:pt>
                <c:pt idx="72">
                  <c:v>2527.7311110062365</c:v>
                </c:pt>
                <c:pt idx="73">
                  <c:v>2796.9704599104407</c:v>
                </c:pt>
                <c:pt idx="74">
                  <c:v>3902.1149846814787</c:v>
                </c:pt>
                <c:pt idx="75">
                  <c:v>2974.1679371746332</c:v>
                </c:pt>
                <c:pt idx="76">
                  <c:v>2844.7616393747967</c:v>
                </c:pt>
                <c:pt idx="77">
                  <c:v>2580.8577064079591</c:v>
                </c:pt>
                <c:pt idx="78">
                  <c:v>2933.8591035670374</c:v>
                </c:pt>
                <c:pt idx="79">
                  <c:v>2718.9375434332824</c:v>
                </c:pt>
                <c:pt idx="80">
                  <c:v>2772.906706525725</c:v>
                </c:pt>
                <c:pt idx="81">
                  <c:v>2937.3752290184339</c:v>
                </c:pt>
                <c:pt idx="82">
                  <c:v>2983.9908858537237</c:v>
                </c:pt>
                <c:pt idx="83">
                  <c:v>3153.4775535425179</c:v>
                </c:pt>
                <c:pt idx="84">
                  <c:v>2958.0478032434016</c:v>
                </c:pt>
                <c:pt idx="85">
                  <c:v>3216.0370977548364</c:v>
                </c:pt>
                <c:pt idx="86">
                  <c:v>3165.4702208859399</c:v>
                </c:pt>
                <c:pt idx="87">
                  <c:v>2947.4424641739988</c:v>
                </c:pt>
                <c:pt idx="88">
                  <c:v>3162.2755498028355</c:v>
                </c:pt>
                <c:pt idx="89">
                  <c:v>3208.2735009972994</c:v>
                </c:pt>
                <c:pt idx="90">
                  <c:v>2744.0539402774702</c:v>
                </c:pt>
                <c:pt idx="91">
                  <c:v>2845.1636065531475</c:v>
                </c:pt>
                <c:pt idx="92">
                  <c:v>3221.3552338997915</c:v>
                </c:pt>
                <c:pt idx="93">
                  <c:v>3050.9383596852817</c:v>
                </c:pt>
                <c:pt idx="94">
                  <c:v>3181.5610793746932</c:v>
                </c:pt>
                <c:pt idx="95">
                  <c:v>3147.1483431148445</c:v>
                </c:pt>
                <c:pt idx="96">
                  <c:v>3379.7557659863951</c:v>
                </c:pt>
                <c:pt idx="97">
                  <c:v>2977.291799200726</c:v>
                </c:pt>
                <c:pt idx="98">
                  <c:v>3014.2861720015139</c:v>
                </c:pt>
                <c:pt idx="99">
                  <c:v>2834.8059469424452</c:v>
                </c:pt>
                <c:pt idx="100">
                  <c:v>2993.1257157483178</c:v>
                </c:pt>
                <c:pt idx="101">
                  <c:v>3187.2306227716131</c:v>
                </c:pt>
                <c:pt idx="102">
                  <c:v>3208.321266034558</c:v>
                </c:pt>
                <c:pt idx="103">
                  <c:v>2956.3261487908676</c:v>
                </c:pt>
                <c:pt idx="104">
                  <c:v>3178.9188601455121</c:v>
                </c:pt>
                <c:pt idx="105">
                  <c:v>3192.4911509099211</c:v>
                </c:pt>
                <c:pt idx="106">
                  <c:v>2958.8515025584338</c:v>
                </c:pt>
                <c:pt idx="107">
                  <c:v>3023.4272108919513</c:v>
                </c:pt>
                <c:pt idx="108">
                  <c:v>2913.6474543324384</c:v>
                </c:pt>
                <c:pt idx="109">
                  <c:v>2971.7192589845863</c:v>
                </c:pt>
                <c:pt idx="110">
                  <c:v>3289.124706239561</c:v>
                </c:pt>
                <c:pt idx="111">
                  <c:v>3130.5655368214311</c:v>
                </c:pt>
                <c:pt idx="112">
                  <c:v>3309.8121326704595</c:v>
                </c:pt>
                <c:pt idx="113">
                  <c:v>3162.9962032786889</c:v>
                </c:pt>
                <c:pt idx="114">
                  <c:v>3008.5464448895541</c:v>
                </c:pt>
                <c:pt idx="115">
                  <c:v>3153.1512978090414</c:v>
                </c:pt>
                <c:pt idx="116">
                  <c:v>3781.4184344552336</c:v>
                </c:pt>
                <c:pt idx="117">
                  <c:v>3602.7429759216639</c:v>
                </c:pt>
                <c:pt idx="118">
                  <c:v>3350.5106342121599</c:v>
                </c:pt>
                <c:pt idx="119">
                  <c:v>3349.9969090678205</c:v>
                </c:pt>
                <c:pt idx="120">
                  <c:v>3350.8655406728139</c:v>
                </c:pt>
                <c:pt idx="121">
                  <c:v>3052.5103426504102</c:v>
                </c:pt>
                <c:pt idx="122">
                  <c:v>3213.871289129956</c:v>
                </c:pt>
                <c:pt idx="123">
                  <c:v>3688.1064616806343</c:v>
                </c:pt>
                <c:pt idx="124">
                  <c:v>3344.7753029179275</c:v>
                </c:pt>
                <c:pt idx="125">
                  <c:v>3356.4714126088243</c:v>
                </c:pt>
                <c:pt idx="126">
                  <c:v>4093.9249901988114</c:v>
                </c:pt>
                <c:pt idx="127">
                  <c:v>3525.2791962800093</c:v>
                </c:pt>
                <c:pt idx="128">
                  <c:v>3240.3889902355395</c:v>
                </c:pt>
                <c:pt idx="129">
                  <c:v>3383.2813259905415</c:v>
                </c:pt>
                <c:pt idx="130">
                  <c:v>3656.6794381220161</c:v>
                </c:pt>
              </c:numCache>
            </c:numRef>
          </c:val>
          <c:smooth val="0"/>
        </c:ser>
        <c:ser>
          <c:idx val="1"/>
          <c:order val="1"/>
          <c:tx>
            <c:strRef>
              <c:f>'R11  Performance fr hab'!$J$6</c:f>
              <c:strCache>
                <c:ptCount val="1"/>
                <c:pt idx="0">
                  <c:v>après</c:v>
                </c:pt>
              </c:strCache>
            </c:strRef>
          </c:tx>
          <c:spPr>
            <a:ln>
              <a:solidFill>
                <a:srgbClr val="7030A0"/>
              </a:solidFill>
            </a:ln>
          </c:spPr>
          <c:marker>
            <c:symbol val="triangle"/>
            <c:size val="3"/>
            <c:spPr>
              <a:solidFill>
                <a:srgbClr val="7030A0"/>
              </a:solidFill>
              <a:ln>
                <a:solidFill>
                  <a:srgbClr val="7030A0"/>
                </a:solidFill>
              </a:ln>
            </c:spPr>
          </c:marker>
          <c:cat>
            <c:strRef>
              <c:f>'R11  Performance fr hab'!$B$8:$B$138</c:f>
              <c:strCache>
                <c:ptCount val="131"/>
                <c:pt idx="0">
                  <c:v>Zumholz</c:v>
                </c:pt>
                <c:pt idx="1">
                  <c:v>Jaun</c:v>
                </c:pt>
                <c:pt idx="2">
                  <c:v>Cheiry</c:v>
                </c:pt>
                <c:pt idx="3">
                  <c:v>Morens (FR)</c:v>
                </c:pt>
                <c:pt idx="4">
                  <c:v>Le Châtelard</c:v>
                </c:pt>
                <c:pt idx="5">
                  <c:v>Le Flon</c:v>
                </c:pt>
                <c:pt idx="6">
                  <c:v>Oberschrot</c:v>
                </c:pt>
                <c:pt idx="7">
                  <c:v>Massonnens</c:v>
                </c:pt>
                <c:pt idx="8">
                  <c:v>Mézières (FR)</c:v>
                </c:pt>
                <c:pt idx="9">
                  <c:v>St. Silvester</c:v>
                </c:pt>
                <c:pt idx="10">
                  <c:v>Villorsonnens</c:v>
                </c:pt>
                <c:pt idx="11">
                  <c:v>Surpierre</c:v>
                </c:pt>
                <c:pt idx="12">
                  <c:v>La Verrerie</c:v>
                </c:pt>
                <c:pt idx="13">
                  <c:v>Autafond</c:v>
                </c:pt>
                <c:pt idx="14">
                  <c:v>Vernay</c:v>
                </c:pt>
                <c:pt idx="15">
                  <c:v>Haut-Intyamon</c:v>
                </c:pt>
                <c:pt idx="16">
                  <c:v>Treyvaux</c:v>
                </c:pt>
                <c:pt idx="17">
                  <c:v>Brünisried</c:v>
                </c:pt>
                <c:pt idx="18">
                  <c:v>Billens-Hennens</c:v>
                </c:pt>
                <c:pt idx="19">
                  <c:v>Villeneuve (FR)</c:v>
                </c:pt>
                <c:pt idx="20">
                  <c:v>Murist</c:v>
                </c:pt>
                <c:pt idx="21">
                  <c:v>Vallon</c:v>
                </c:pt>
                <c:pt idx="22">
                  <c:v>Vuisternens-devant-Romont</c:v>
                </c:pt>
                <c:pt idx="23">
                  <c:v>Heitenried</c:v>
                </c:pt>
                <c:pt idx="24">
                  <c:v>Lurtigen</c:v>
                </c:pt>
                <c:pt idx="25">
                  <c:v>Fétigny</c:v>
                </c:pt>
                <c:pt idx="26">
                  <c:v>Dompierre (FR)</c:v>
                </c:pt>
                <c:pt idx="27">
                  <c:v>Montagny (FR)</c:v>
                </c:pt>
                <c:pt idx="28">
                  <c:v>Prévondavaux</c:v>
                </c:pt>
                <c:pt idx="29">
                  <c:v>Nuvilly</c:v>
                </c:pt>
                <c:pt idx="30">
                  <c:v>La Folliaz</c:v>
                </c:pt>
                <c:pt idx="31">
                  <c:v>Misery-Courtion</c:v>
                </c:pt>
                <c:pt idx="32">
                  <c:v>Grangettes</c:v>
                </c:pt>
                <c:pt idx="33">
                  <c:v>Rue</c:v>
                </c:pt>
                <c:pt idx="34">
                  <c:v>Corserey</c:v>
                </c:pt>
                <c:pt idx="35">
                  <c:v>Chénens</c:v>
                </c:pt>
                <c:pt idx="36">
                  <c:v>Vuisternens-en-Ogoz</c:v>
                </c:pt>
                <c:pt idx="37">
                  <c:v>Montet (Glâne)</c:v>
                </c:pt>
                <c:pt idx="38">
                  <c:v>St. Ursen</c:v>
                </c:pt>
                <c:pt idx="39">
                  <c:v>Plasselb</c:v>
                </c:pt>
                <c:pt idx="40">
                  <c:v>Châtonnaye</c:v>
                </c:pt>
                <c:pt idx="41">
                  <c:v>Ponthaux</c:v>
                </c:pt>
                <c:pt idx="42">
                  <c:v>Ecublens (FR)</c:v>
                </c:pt>
                <c:pt idx="43">
                  <c:v>Bas-Intyamon</c:v>
                </c:pt>
                <c:pt idx="44">
                  <c:v>Bussy (FR)</c:v>
                </c:pt>
                <c:pt idx="45">
                  <c:v>Noréaz</c:v>
                </c:pt>
                <c:pt idx="46">
                  <c:v>Torny</c:v>
                </c:pt>
                <c:pt idx="47">
                  <c:v>Corpataux-Magnedens</c:v>
                </c:pt>
                <c:pt idx="48">
                  <c:v>Les Montets</c:v>
                </c:pt>
                <c:pt idx="49">
                  <c:v>Autigny</c:v>
                </c:pt>
                <c:pt idx="50">
                  <c:v>Hauteville</c:v>
                </c:pt>
                <c:pt idx="51">
                  <c:v>Giffers</c:v>
                </c:pt>
                <c:pt idx="52">
                  <c:v>Gempenach</c:v>
                </c:pt>
                <c:pt idx="53">
                  <c:v>Le Glèbe</c:v>
                </c:pt>
                <c:pt idx="54">
                  <c:v>Russy</c:v>
                </c:pt>
                <c:pt idx="55">
                  <c:v>Saint-Martin (FR)</c:v>
                </c:pt>
                <c:pt idx="56">
                  <c:v>St. Antoni</c:v>
                </c:pt>
                <c:pt idx="57">
                  <c:v>Sâles</c:v>
                </c:pt>
                <c:pt idx="58">
                  <c:v>Alterswil</c:v>
                </c:pt>
                <c:pt idx="59">
                  <c:v>Vaulruz</c:v>
                </c:pt>
                <c:pt idx="60">
                  <c:v>Rueyres-les-Prés</c:v>
                </c:pt>
                <c:pt idx="61">
                  <c:v>Ulmiz</c:v>
                </c:pt>
                <c:pt idx="62">
                  <c:v>Villarsel-sur-Marly</c:v>
                </c:pt>
                <c:pt idx="63">
                  <c:v>Auboranges</c:v>
                </c:pt>
                <c:pt idx="64">
                  <c:v>Jeuss</c:v>
                </c:pt>
                <c:pt idx="65">
                  <c:v>Botterens</c:v>
                </c:pt>
                <c:pt idx="66">
                  <c:v>Le Pâquier (FR)</c:v>
                </c:pt>
                <c:pt idx="67">
                  <c:v>Plaffeien</c:v>
                </c:pt>
                <c:pt idx="68">
                  <c:v>Vuadens</c:v>
                </c:pt>
                <c:pt idx="69">
                  <c:v>Farvagny</c:v>
                </c:pt>
                <c:pt idx="70">
                  <c:v>Gurmels</c:v>
                </c:pt>
                <c:pt idx="71">
                  <c:v>Rechthalten</c:v>
                </c:pt>
                <c:pt idx="72">
                  <c:v>Ménières</c:v>
                </c:pt>
                <c:pt idx="73">
                  <c:v>Semsales</c:v>
                </c:pt>
                <c:pt idx="74">
                  <c:v>Sorens</c:v>
                </c:pt>
                <c:pt idx="75">
                  <c:v>Bossonnens</c:v>
                </c:pt>
                <c:pt idx="76">
                  <c:v>Le Mouret</c:v>
                </c:pt>
                <c:pt idx="77">
                  <c:v>Lully (FR)</c:v>
                </c:pt>
                <c:pt idx="78">
                  <c:v>Cugy (FR)</c:v>
                </c:pt>
                <c:pt idx="79">
                  <c:v>Courtepin</c:v>
                </c:pt>
                <c:pt idx="80">
                  <c:v>Broc</c:v>
                </c:pt>
                <c:pt idx="81">
                  <c:v>Remaufens</c:v>
                </c:pt>
                <c:pt idx="82">
                  <c:v>Cottens (FR)</c:v>
                </c:pt>
                <c:pt idx="83">
                  <c:v>Saint-Aubin (FR)</c:v>
                </c:pt>
                <c:pt idx="84">
                  <c:v>Grolley</c:v>
                </c:pt>
                <c:pt idx="85">
                  <c:v>Pont-en-Ogoz</c:v>
                </c:pt>
                <c:pt idx="86">
                  <c:v>Barberêche</c:v>
                </c:pt>
                <c:pt idx="87">
                  <c:v>Grandvillard</c:v>
                </c:pt>
                <c:pt idx="88">
                  <c:v>Hauterive (FR)</c:v>
                </c:pt>
                <c:pt idx="89">
                  <c:v>Wünnewil-Flamatt</c:v>
                </c:pt>
                <c:pt idx="90">
                  <c:v>Ursy</c:v>
                </c:pt>
                <c:pt idx="91">
                  <c:v>Vuissens</c:v>
                </c:pt>
                <c:pt idx="92">
                  <c:v>Salvenach</c:v>
                </c:pt>
                <c:pt idx="93">
                  <c:v>Prez-vers-Noréaz</c:v>
                </c:pt>
                <c:pt idx="94">
                  <c:v>Marsens</c:v>
                </c:pt>
                <c:pt idx="95">
                  <c:v>Léchelles</c:v>
                </c:pt>
                <c:pt idx="96">
                  <c:v>Morlon</c:v>
                </c:pt>
                <c:pt idx="97">
                  <c:v>Belfaux</c:v>
                </c:pt>
                <c:pt idx="98">
                  <c:v>La Brillaz</c:v>
                </c:pt>
                <c:pt idx="99">
                  <c:v>Senèdes</c:v>
                </c:pt>
                <c:pt idx="100">
                  <c:v>Galmiz</c:v>
                </c:pt>
                <c:pt idx="101">
                  <c:v>Gruyères</c:v>
                </c:pt>
                <c:pt idx="102">
                  <c:v>Tentlingen</c:v>
                </c:pt>
                <c:pt idx="103">
                  <c:v>Villarepos</c:v>
                </c:pt>
                <c:pt idx="104">
                  <c:v>Echarlens</c:v>
                </c:pt>
                <c:pt idx="105">
                  <c:v>Ueberstorf</c:v>
                </c:pt>
                <c:pt idx="106">
                  <c:v>Corbières</c:v>
                </c:pt>
                <c:pt idx="107">
                  <c:v>Romont (FR)</c:v>
                </c:pt>
                <c:pt idx="108">
                  <c:v>Wallenried</c:v>
                </c:pt>
                <c:pt idx="109">
                  <c:v>Pont-la-Ville</c:v>
                </c:pt>
                <c:pt idx="110">
                  <c:v>Arconciel</c:v>
                </c:pt>
                <c:pt idx="111">
                  <c:v>La Sonnaz</c:v>
                </c:pt>
                <c:pt idx="112">
                  <c:v>Bösingen</c:v>
                </c:pt>
                <c:pt idx="113">
                  <c:v>Courlevon</c:v>
                </c:pt>
                <c:pt idx="114">
                  <c:v>Ependes (FR)</c:v>
                </c:pt>
                <c:pt idx="115">
                  <c:v>Villaz-Saint-Pierre</c:v>
                </c:pt>
                <c:pt idx="116">
                  <c:v>Châtel-sur-Montsalvens</c:v>
                </c:pt>
                <c:pt idx="117">
                  <c:v>Val-de-Charmey</c:v>
                </c:pt>
                <c:pt idx="118">
                  <c:v>Riaz</c:v>
                </c:pt>
                <c:pt idx="119">
                  <c:v>Kerzers</c:v>
                </c:pt>
                <c:pt idx="120">
                  <c:v>Châbles</c:v>
                </c:pt>
                <c:pt idx="121">
                  <c:v>Gletterens</c:v>
                </c:pt>
                <c:pt idx="122">
                  <c:v>Granges (Veveyse)</c:v>
                </c:pt>
                <c:pt idx="123">
                  <c:v>Fräschels</c:v>
                </c:pt>
                <c:pt idx="124">
                  <c:v>Attalens</c:v>
                </c:pt>
                <c:pt idx="125">
                  <c:v>Neyruz (FR)</c:v>
                </c:pt>
                <c:pt idx="126">
                  <c:v>Rossens (FR)</c:v>
                </c:pt>
                <c:pt idx="127">
                  <c:v>Châtillon (FR)</c:v>
                </c:pt>
                <c:pt idx="128">
                  <c:v>Chapelle (Glâne)</c:v>
                </c:pt>
                <c:pt idx="129">
                  <c:v>La Roche</c:v>
                </c:pt>
                <c:pt idx="130">
                  <c:v>Domdidier</c:v>
                </c:pt>
              </c:strCache>
            </c:strRef>
          </c:cat>
          <c:val>
            <c:numRef>
              <c:f>'R11  Performance fr hab'!$J$8:$J$138</c:f>
              <c:numCache>
                <c:formatCode>0.00</c:formatCode>
                <c:ptCount val="131"/>
                <c:pt idx="0">
                  <c:v>2568.4030226467921</c:v>
                </c:pt>
                <c:pt idx="1">
                  <c:v>2685.6502004761219</c:v>
                </c:pt>
                <c:pt idx="2">
                  <c:v>2393.3886478836671</c:v>
                </c:pt>
                <c:pt idx="3">
                  <c:v>3097.9942446261357</c:v>
                </c:pt>
                <c:pt idx="4">
                  <c:v>2392.5675081630325</c:v>
                </c:pt>
                <c:pt idx="5">
                  <c:v>2462.9120987953079</c:v>
                </c:pt>
                <c:pt idx="6">
                  <c:v>2584.1579965348478</c:v>
                </c:pt>
                <c:pt idx="7">
                  <c:v>2463.2950103098115</c:v>
                </c:pt>
                <c:pt idx="8">
                  <c:v>2549.8944044682066</c:v>
                </c:pt>
                <c:pt idx="9">
                  <c:v>2540.4841049518973</c:v>
                </c:pt>
                <c:pt idx="10">
                  <c:v>2642.4103678748934</c:v>
                </c:pt>
                <c:pt idx="11">
                  <c:v>2580.3132782816883</c:v>
                </c:pt>
                <c:pt idx="12">
                  <c:v>2592.500830938643</c:v>
                </c:pt>
                <c:pt idx="13">
                  <c:v>2653.3523542246667</c:v>
                </c:pt>
                <c:pt idx="14">
                  <c:v>2630.2121543249832</c:v>
                </c:pt>
                <c:pt idx="15">
                  <c:v>2709.2579539010812</c:v>
                </c:pt>
                <c:pt idx="16">
                  <c:v>2780.6678742090812</c:v>
                </c:pt>
                <c:pt idx="17">
                  <c:v>2749.8309202657611</c:v>
                </c:pt>
                <c:pt idx="18">
                  <c:v>2592.6342817229315</c:v>
                </c:pt>
                <c:pt idx="19">
                  <c:v>2782.0516676233419</c:v>
                </c:pt>
                <c:pt idx="20">
                  <c:v>2547.0723037047906</c:v>
                </c:pt>
                <c:pt idx="21">
                  <c:v>2884.1281782333062</c:v>
                </c:pt>
                <c:pt idx="22">
                  <c:v>2733.1823037364147</c:v>
                </c:pt>
                <c:pt idx="23">
                  <c:v>2836.7536403242812</c:v>
                </c:pt>
                <c:pt idx="24">
                  <c:v>2889.9175384255564</c:v>
                </c:pt>
                <c:pt idx="25">
                  <c:v>2631.3844679345739</c:v>
                </c:pt>
                <c:pt idx="26">
                  <c:v>2567.6581511229501</c:v>
                </c:pt>
                <c:pt idx="27">
                  <c:v>2705.7851320333139</c:v>
                </c:pt>
                <c:pt idx="28">
                  <c:v>2533.3139084638578</c:v>
                </c:pt>
                <c:pt idx="29">
                  <c:v>2508.6517064444624</c:v>
                </c:pt>
                <c:pt idx="30">
                  <c:v>2825.126521979847</c:v>
                </c:pt>
                <c:pt idx="31">
                  <c:v>2786.8954257799578</c:v>
                </c:pt>
                <c:pt idx="32">
                  <c:v>3040.9329446939382</c:v>
                </c:pt>
                <c:pt idx="33">
                  <c:v>2933.2585449259032</c:v>
                </c:pt>
                <c:pt idx="34">
                  <c:v>2803.246208721016</c:v>
                </c:pt>
                <c:pt idx="35">
                  <c:v>2703.9350987727139</c:v>
                </c:pt>
                <c:pt idx="36">
                  <c:v>2889.0003975413201</c:v>
                </c:pt>
                <c:pt idx="37">
                  <c:v>3330.7349946433415</c:v>
                </c:pt>
                <c:pt idx="38">
                  <c:v>2972.5223578924474</c:v>
                </c:pt>
                <c:pt idx="39">
                  <c:v>2770.4211016623813</c:v>
                </c:pt>
                <c:pt idx="40">
                  <c:v>2578.9423025965962</c:v>
                </c:pt>
                <c:pt idx="41">
                  <c:v>2705.276882238697</c:v>
                </c:pt>
                <c:pt idx="42">
                  <c:v>2868.3390287553266</c:v>
                </c:pt>
                <c:pt idx="43">
                  <c:v>2772.6686693722504</c:v>
                </c:pt>
                <c:pt idx="44">
                  <c:v>2839.1635005973649</c:v>
                </c:pt>
                <c:pt idx="45">
                  <c:v>3071.0654237364679</c:v>
                </c:pt>
                <c:pt idx="46">
                  <c:v>2954.2838143852941</c:v>
                </c:pt>
                <c:pt idx="47">
                  <c:v>2862.4176052285006</c:v>
                </c:pt>
                <c:pt idx="48">
                  <c:v>2806.5946744546327</c:v>
                </c:pt>
                <c:pt idx="49">
                  <c:v>2730.3246363601929</c:v>
                </c:pt>
                <c:pt idx="50">
                  <c:v>3053.5608357028259</c:v>
                </c:pt>
                <c:pt idx="51">
                  <c:v>2985.8755990887666</c:v>
                </c:pt>
                <c:pt idx="52">
                  <c:v>3027.1462009560128</c:v>
                </c:pt>
                <c:pt idx="53">
                  <c:v>2878.1123715151225</c:v>
                </c:pt>
                <c:pt idx="54">
                  <c:v>2892.179044273199</c:v>
                </c:pt>
                <c:pt idx="55">
                  <c:v>2760.2030445421751</c:v>
                </c:pt>
                <c:pt idx="56">
                  <c:v>2988.4252704244518</c:v>
                </c:pt>
                <c:pt idx="57">
                  <c:v>3145.2807463268409</c:v>
                </c:pt>
                <c:pt idx="58">
                  <c:v>3009.0050906998713</c:v>
                </c:pt>
                <c:pt idx="59">
                  <c:v>2986.6202215066514</c:v>
                </c:pt>
                <c:pt idx="60">
                  <c:v>3006.7221236513133</c:v>
                </c:pt>
                <c:pt idx="61">
                  <c:v>3159.9846122360532</c:v>
                </c:pt>
                <c:pt idx="62">
                  <c:v>2598.4254566133191</c:v>
                </c:pt>
                <c:pt idx="63">
                  <c:v>4038.5897895206685</c:v>
                </c:pt>
                <c:pt idx="64">
                  <c:v>3220.998416578163</c:v>
                </c:pt>
                <c:pt idx="65">
                  <c:v>2845.2155924850831</c:v>
                </c:pt>
                <c:pt idx="66">
                  <c:v>3110.9234642215524</c:v>
                </c:pt>
                <c:pt idx="67">
                  <c:v>3093.6021806150784</c:v>
                </c:pt>
                <c:pt idx="68">
                  <c:v>3009.901900179826</c:v>
                </c:pt>
                <c:pt idx="69">
                  <c:v>3095.4995814545873</c:v>
                </c:pt>
                <c:pt idx="70">
                  <c:v>3165.5575378366002</c:v>
                </c:pt>
                <c:pt idx="71">
                  <c:v>3000.3637898989891</c:v>
                </c:pt>
                <c:pt idx="72">
                  <c:v>2704.4346281769213</c:v>
                </c:pt>
                <c:pt idx="73">
                  <c:v>2971.7022839426791</c:v>
                </c:pt>
                <c:pt idx="74">
                  <c:v>4069.9123150081928</c:v>
                </c:pt>
                <c:pt idx="75">
                  <c:v>3138.2468991809715</c:v>
                </c:pt>
                <c:pt idx="76">
                  <c:v>3008.0354747281231</c:v>
                </c:pt>
                <c:pt idx="77">
                  <c:v>2738.7436405906974</c:v>
                </c:pt>
                <c:pt idx="78">
                  <c:v>3088.2616525506101</c:v>
                </c:pt>
                <c:pt idx="79">
                  <c:v>2873.2254806197825</c:v>
                </c:pt>
                <c:pt idx="80">
                  <c:v>2926.7377987000846</c:v>
                </c:pt>
                <c:pt idx="81">
                  <c:v>3089.9085932161688</c:v>
                </c:pt>
                <c:pt idx="82">
                  <c:v>3134.4055776445539</c:v>
                </c:pt>
                <c:pt idx="83">
                  <c:v>3298.9052505298687</c:v>
                </c:pt>
                <c:pt idx="84">
                  <c:v>3097.5055154443176</c:v>
                </c:pt>
                <c:pt idx="85">
                  <c:v>3354.8617104576215</c:v>
                </c:pt>
                <c:pt idx="86">
                  <c:v>3300.6942378844428</c:v>
                </c:pt>
                <c:pt idx="87">
                  <c:v>3082.1598226954347</c:v>
                </c:pt>
                <c:pt idx="88">
                  <c:v>3294.8881081192681</c:v>
                </c:pt>
                <c:pt idx="89">
                  <c:v>3340.484566776141</c:v>
                </c:pt>
                <c:pt idx="90">
                  <c:v>2875.641900663466</c:v>
                </c:pt>
                <c:pt idx="91">
                  <c:v>2975.9515980675128</c:v>
                </c:pt>
                <c:pt idx="92">
                  <c:v>3350.6343183847589</c:v>
                </c:pt>
                <c:pt idx="93">
                  <c:v>3179.5205511273398</c:v>
                </c:pt>
                <c:pt idx="94">
                  <c:v>3309.3302495691214</c:v>
                </c:pt>
                <c:pt idx="95">
                  <c:v>3272.1412147743272</c:v>
                </c:pt>
                <c:pt idx="96">
                  <c:v>3504.5103108097687</c:v>
                </c:pt>
                <c:pt idx="97">
                  <c:v>3098.3828008348114</c:v>
                </c:pt>
                <c:pt idx="98">
                  <c:v>3132.7514378156493</c:v>
                </c:pt>
                <c:pt idx="99">
                  <c:v>2951.4492793807012</c:v>
                </c:pt>
                <c:pt idx="100">
                  <c:v>3107.6052619450197</c:v>
                </c:pt>
                <c:pt idx="101">
                  <c:v>3301.4814440659788</c:v>
                </c:pt>
                <c:pt idx="102">
                  <c:v>3317.443874157249</c:v>
                </c:pt>
                <c:pt idx="103">
                  <c:v>3063.6594486450722</c:v>
                </c:pt>
                <c:pt idx="104">
                  <c:v>3286.2078780940728</c:v>
                </c:pt>
                <c:pt idx="105">
                  <c:v>3299.5686852173521</c:v>
                </c:pt>
                <c:pt idx="106">
                  <c:v>3065.1124568219525</c:v>
                </c:pt>
                <c:pt idx="107">
                  <c:v>3129.1278839406077</c:v>
                </c:pt>
                <c:pt idx="108">
                  <c:v>3017.9252269676945</c:v>
                </c:pt>
                <c:pt idx="109">
                  <c:v>3071.2068619602996</c:v>
                </c:pt>
                <c:pt idx="110">
                  <c:v>3386.0367113900488</c:v>
                </c:pt>
                <c:pt idx="111">
                  <c:v>3222.1800449016891</c:v>
                </c:pt>
                <c:pt idx="112">
                  <c:v>3385.7451077356864</c:v>
                </c:pt>
                <c:pt idx="113">
                  <c:v>3230.0231423295108</c:v>
                </c:pt>
                <c:pt idx="114">
                  <c:v>3075.5390460839635</c:v>
                </c:pt>
                <c:pt idx="115">
                  <c:v>3219.9337099870113</c:v>
                </c:pt>
                <c:pt idx="116">
                  <c:v>3847.8466720468059</c:v>
                </c:pt>
                <c:pt idx="117">
                  <c:v>3668.6226892844184</c:v>
                </c:pt>
                <c:pt idx="118">
                  <c:v>3412.3196388344732</c:v>
                </c:pt>
                <c:pt idx="119">
                  <c:v>3411.4895681554826</c:v>
                </c:pt>
                <c:pt idx="120">
                  <c:v>3409.3479322021021</c:v>
                </c:pt>
                <c:pt idx="121">
                  <c:v>3108.768800658384</c:v>
                </c:pt>
                <c:pt idx="122">
                  <c:v>3269.7120729899116</c:v>
                </c:pt>
                <c:pt idx="123">
                  <c:v>3723.7113063699908</c:v>
                </c:pt>
                <c:pt idx="124">
                  <c:v>3380.0963857281945</c:v>
                </c:pt>
                <c:pt idx="125">
                  <c:v>3385.4147207553988</c:v>
                </c:pt>
                <c:pt idx="126">
                  <c:v>4121.1669753634942</c:v>
                </c:pt>
                <c:pt idx="127">
                  <c:v>3550.2459301858871</c:v>
                </c:pt>
                <c:pt idx="128">
                  <c:v>3263.3127970421469</c:v>
                </c:pt>
                <c:pt idx="129">
                  <c:v>3398.2736187182454</c:v>
                </c:pt>
                <c:pt idx="130">
                  <c:v>3658.7586556490069</c:v>
                </c:pt>
              </c:numCache>
            </c:numRef>
          </c:val>
          <c:smooth val="0"/>
        </c:ser>
        <c:ser>
          <c:idx val="2"/>
          <c:order val="2"/>
          <c:tx>
            <c:strRef>
              <c:f>'R11  Performance fr hab'!$K$6</c:f>
              <c:strCache>
                <c:ptCount val="1"/>
                <c:pt idx="0">
                  <c:v>différence = montant péréquatif</c:v>
                </c:pt>
              </c:strCache>
            </c:strRef>
          </c:tx>
          <c:spPr>
            <a:ln>
              <a:solidFill>
                <a:srgbClr val="FF0000"/>
              </a:solidFill>
            </a:ln>
          </c:spPr>
          <c:marker>
            <c:symbol val="star"/>
            <c:size val="3"/>
            <c:spPr>
              <a:ln>
                <a:solidFill>
                  <a:srgbClr val="FF0000"/>
                </a:solidFill>
              </a:ln>
            </c:spPr>
          </c:marker>
          <c:cat>
            <c:strRef>
              <c:f>'R11  Performance fr hab'!$B$8:$B$138</c:f>
              <c:strCache>
                <c:ptCount val="131"/>
                <c:pt idx="0">
                  <c:v>Zumholz</c:v>
                </c:pt>
                <c:pt idx="1">
                  <c:v>Jaun</c:v>
                </c:pt>
                <c:pt idx="2">
                  <c:v>Cheiry</c:v>
                </c:pt>
                <c:pt idx="3">
                  <c:v>Morens (FR)</c:v>
                </c:pt>
                <c:pt idx="4">
                  <c:v>Le Châtelard</c:v>
                </c:pt>
                <c:pt idx="5">
                  <c:v>Le Flon</c:v>
                </c:pt>
                <c:pt idx="6">
                  <c:v>Oberschrot</c:v>
                </c:pt>
                <c:pt idx="7">
                  <c:v>Massonnens</c:v>
                </c:pt>
                <c:pt idx="8">
                  <c:v>Mézières (FR)</c:v>
                </c:pt>
                <c:pt idx="9">
                  <c:v>St. Silvester</c:v>
                </c:pt>
                <c:pt idx="10">
                  <c:v>Villorsonnens</c:v>
                </c:pt>
                <c:pt idx="11">
                  <c:v>Surpierre</c:v>
                </c:pt>
                <c:pt idx="12">
                  <c:v>La Verrerie</c:v>
                </c:pt>
                <c:pt idx="13">
                  <c:v>Autafond</c:v>
                </c:pt>
                <c:pt idx="14">
                  <c:v>Vernay</c:v>
                </c:pt>
                <c:pt idx="15">
                  <c:v>Haut-Intyamon</c:v>
                </c:pt>
                <c:pt idx="16">
                  <c:v>Treyvaux</c:v>
                </c:pt>
                <c:pt idx="17">
                  <c:v>Brünisried</c:v>
                </c:pt>
                <c:pt idx="18">
                  <c:v>Billens-Hennens</c:v>
                </c:pt>
                <c:pt idx="19">
                  <c:v>Villeneuve (FR)</c:v>
                </c:pt>
                <c:pt idx="20">
                  <c:v>Murist</c:v>
                </c:pt>
                <c:pt idx="21">
                  <c:v>Vallon</c:v>
                </c:pt>
                <c:pt idx="22">
                  <c:v>Vuisternens-devant-Romont</c:v>
                </c:pt>
                <c:pt idx="23">
                  <c:v>Heitenried</c:v>
                </c:pt>
                <c:pt idx="24">
                  <c:v>Lurtigen</c:v>
                </c:pt>
                <c:pt idx="25">
                  <c:v>Fétigny</c:v>
                </c:pt>
                <c:pt idx="26">
                  <c:v>Dompierre (FR)</c:v>
                </c:pt>
                <c:pt idx="27">
                  <c:v>Montagny (FR)</c:v>
                </c:pt>
                <c:pt idx="28">
                  <c:v>Prévondavaux</c:v>
                </c:pt>
                <c:pt idx="29">
                  <c:v>Nuvilly</c:v>
                </c:pt>
                <c:pt idx="30">
                  <c:v>La Folliaz</c:v>
                </c:pt>
                <c:pt idx="31">
                  <c:v>Misery-Courtion</c:v>
                </c:pt>
                <c:pt idx="32">
                  <c:v>Grangettes</c:v>
                </c:pt>
                <c:pt idx="33">
                  <c:v>Rue</c:v>
                </c:pt>
                <c:pt idx="34">
                  <c:v>Corserey</c:v>
                </c:pt>
                <c:pt idx="35">
                  <c:v>Chénens</c:v>
                </c:pt>
                <c:pt idx="36">
                  <c:v>Vuisternens-en-Ogoz</c:v>
                </c:pt>
                <c:pt idx="37">
                  <c:v>Montet (Glâne)</c:v>
                </c:pt>
                <c:pt idx="38">
                  <c:v>St. Ursen</c:v>
                </c:pt>
                <c:pt idx="39">
                  <c:v>Plasselb</c:v>
                </c:pt>
                <c:pt idx="40">
                  <c:v>Châtonnaye</c:v>
                </c:pt>
                <c:pt idx="41">
                  <c:v>Ponthaux</c:v>
                </c:pt>
                <c:pt idx="42">
                  <c:v>Ecublens (FR)</c:v>
                </c:pt>
                <c:pt idx="43">
                  <c:v>Bas-Intyamon</c:v>
                </c:pt>
                <c:pt idx="44">
                  <c:v>Bussy (FR)</c:v>
                </c:pt>
                <c:pt idx="45">
                  <c:v>Noréaz</c:v>
                </c:pt>
                <c:pt idx="46">
                  <c:v>Torny</c:v>
                </c:pt>
                <c:pt idx="47">
                  <c:v>Corpataux-Magnedens</c:v>
                </c:pt>
                <c:pt idx="48">
                  <c:v>Les Montets</c:v>
                </c:pt>
                <c:pt idx="49">
                  <c:v>Autigny</c:v>
                </c:pt>
                <c:pt idx="50">
                  <c:v>Hauteville</c:v>
                </c:pt>
                <c:pt idx="51">
                  <c:v>Giffers</c:v>
                </c:pt>
                <c:pt idx="52">
                  <c:v>Gempenach</c:v>
                </c:pt>
                <c:pt idx="53">
                  <c:v>Le Glèbe</c:v>
                </c:pt>
                <c:pt idx="54">
                  <c:v>Russy</c:v>
                </c:pt>
                <c:pt idx="55">
                  <c:v>Saint-Martin (FR)</c:v>
                </c:pt>
                <c:pt idx="56">
                  <c:v>St. Antoni</c:v>
                </c:pt>
                <c:pt idx="57">
                  <c:v>Sâles</c:v>
                </c:pt>
                <c:pt idx="58">
                  <c:v>Alterswil</c:v>
                </c:pt>
                <c:pt idx="59">
                  <c:v>Vaulruz</c:v>
                </c:pt>
                <c:pt idx="60">
                  <c:v>Rueyres-les-Prés</c:v>
                </c:pt>
                <c:pt idx="61">
                  <c:v>Ulmiz</c:v>
                </c:pt>
                <c:pt idx="62">
                  <c:v>Villarsel-sur-Marly</c:v>
                </c:pt>
                <c:pt idx="63">
                  <c:v>Auboranges</c:v>
                </c:pt>
                <c:pt idx="64">
                  <c:v>Jeuss</c:v>
                </c:pt>
                <c:pt idx="65">
                  <c:v>Botterens</c:v>
                </c:pt>
                <c:pt idx="66">
                  <c:v>Le Pâquier (FR)</c:v>
                </c:pt>
                <c:pt idx="67">
                  <c:v>Plaffeien</c:v>
                </c:pt>
                <c:pt idx="68">
                  <c:v>Vuadens</c:v>
                </c:pt>
                <c:pt idx="69">
                  <c:v>Farvagny</c:v>
                </c:pt>
                <c:pt idx="70">
                  <c:v>Gurmels</c:v>
                </c:pt>
                <c:pt idx="71">
                  <c:v>Rechthalten</c:v>
                </c:pt>
                <c:pt idx="72">
                  <c:v>Ménières</c:v>
                </c:pt>
                <c:pt idx="73">
                  <c:v>Semsales</c:v>
                </c:pt>
                <c:pt idx="74">
                  <c:v>Sorens</c:v>
                </c:pt>
                <c:pt idx="75">
                  <c:v>Bossonnens</c:v>
                </c:pt>
                <c:pt idx="76">
                  <c:v>Le Mouret</c:v>
                </c:pt>
                <c:pt idx="77">
                  <c:v>Lully (FR)</c:v>
                </c:pt>
                <c:pt idx="78">
                  <c:v>Cugy (FR)</c:v>
                </c:pt>
                <c:pt idx="79">
                  <c:v>Courtepin</c:v>
                </c:pt>
                <c:pt idx="80">
                  <c:v>Broc</c:v>
                </c:pt>
                <c:pt idx="81">
                  <c:v>Remaufens</c:v>
                </c:pt>
                <c:pt idx="82">
                  <c:v>Cottens (FR)</c:v>
                </c:pt>
                <c:pt idx="83">
                  <c:v>Saint-Aubin (FR)</c:v>
                </c:pt>
                <c:pt idx="84">
                  <c:v>Grolley</c:v>
                </c:pt>
                <c:pt idx="85">
                  <c:v>Pont-en-Ogoz</c:v>
                </c:pt>
                <c:pt idx="86">
                  <c:v>Barberêche</c:v>
                </c:pt>
                <c:pt idx="87">
                  <c:v>Grandvillard</c:v>
                </c:pt>
                <c:pt idx="88">
                  <c:v>Hauterive (FR)</c:v>
                </c:pt>
                <c:pt idx="89">
                  <c:v>Wünnewil-Flamatt</c:v>
                </c:pt>
                <c:pt idx="90">
                  <c:v>Ursy</c:v>
                </c:pt>
                <c:pt idx="91">
                  <c:v>Vuissens</c:v>
                </c:pt>
                <c:pt idx="92">
                  <c:v>Salvenach</c:v>
                </c:pt>
                <c:pt idx="93">
                  <c:v>Prez-vers-Noréaz</c:v>
                </c:pt>
                <c:pt idx="94">
                  <c:v>Marsens</c:v>
                </c:pt>
                <c:pt idx="95">
                  <c:v>Léchelles</c:v>
                </c:pt>
                <c:pt idx="96">
                  <c:v>Morlon</c:v>
                </c:pt>
                <c:pt idx="97">
                  <c:v>Belfaux</c:v>
                </c:pt>
                <c:pt idx="98">
                  <c:v>La Brillaz</c:v>
                </c:pt>
                <c:pt idx="99">
                  <c:v>Senèdes</c:v>
                </c:pt>
                <c:pt idx="100">
                  <c:v>Galmiz</c:v>
                </c:pt>
                <c:pt idx="101">
                  <c:v>Gruyères</c:v>
                </c:pt>
                <c:pt idx="102">
                  <c:v>Tentlingen</c:v>
                </c:pt>
                <c:pt idx="103">
                  <c:v>Villarepos</c:v>
                </c:pt>
                <c:pt idx="104">
                  <c:v>Echarlens</c:v>
                </c:pt>
                <c:pt idx="105">
                  <c:v>Ueberstorf</c:v>
                </c:pt>
                <c:pt idx="106">
                  <c:v>Corbières</c:v>
                </c:pt>
                <c:pt idx="107">
                  <c:v>Romont (FR)</c:v>
                </c:pt>
                <c:pt idx="108">
                  <c:v>Wallenried</c:v>
                </c:pt>
                <c:pt idx="109">
                  <c:v>Pont-la-Ville</c:v>
                </c:pt>
                <c:pt idx="110">
                  <c:v>Arconciel</c:v>
                </c:pt>
                <c:pt idx="111">
                  <c:v>La Sonnaz</c:v>
                </c:pt>
                <c:pt idx="112">
                  <c:v>Bösingen</c:v>
                </c:pt>
                <c:pt idx="113">
                  <c:v>Courlevon</c:v>
                </c:pt>
                <c:pt idx="114">
                  <c:v>Ependes (FR)</c:v>
                </c:pt>
                <c:pt idx="115">
                  <c:v>Villaz-Saint-Pierre</c:v>
                </c:pt>
                <c:pt idx="116">
                  <c:v>Châtel-sur-Montsalvens</c:v>
                </c:pt>
                <c:pt idx="117">
                  <c:v>Val-de-Charmey</c:v>
                </c:pt>
                <c:pt idx="118">
                  <c:v>Riaz</c:v>
                </c:pt>
                <c:pt idx="119">
                  <c:v>Kerzers</c:v>
                </c:pt>
                <c:pt idx="120">
                  <c:v>Châbles</c:v>
                </c:pt>
                <c:pt idx="121">
                  <c:v>Gletterens</c:v>
                </c:pt>
                <c:pt idx="122">
                  <c:v>Granges (Veveyse)</c:v>
                </c:pt>
                <c:pt idx="123">
                  <c:v>Fräschels</c:v>
                </c:pt>
                <c:pt idx="124">
                  <c:v>Attalens</c:v>
                </c:pt>
                <c:pt idx="125">
                  <c:v>Neyruz (FR)</c:v>
                </c:pt>
                <c:pt idx="126">
                  <c:v>Rossens (FR)</c:v>
                </c:pt>
                <c:pt idx="127">
                  <c:v>Châtillon (FR)</c:v>
                </c:pt>
                <c:pt idx="128">
                  <c:v>Chapelle (Glâne)</c:v>
                </c:pt>
                <c:pt idx="129">
                  <c:v>La Roche</c:v>
                </c:pt>
                <c:pt idx="130">
                  <c:v>Domdidier</c:v>
                </c:pt>
              </c:strCache>
            </c:strRef>
          </c:cat>
          <c:val>
            <c:numRef>
              <c:f>'R11  Performance fr hab'!$K$8:$K$138</c:f>
              <c:numCache>
                <c:formatCode>0.00</c:formatCode>
                <c:ptCount val="131"/>
                <c:pt idx="0">
                  <c:v>401.73105672214297</c:v>
                </c:pt>
                <c:pt idx="1">
                  <c:v>387.55455894929764</c:v>
                </c:pt>
                <c:pt idx="2">
                  <c:v>364.4512749048863</c:v>
                </c:pt>
                <c:pt idx="3">
                  <c:v>339.9748177730462</c:v>
                </c:pt>
                <c:pt idx="4">
                  <c:v>337.67881619834588</c:v>
                </c:pt>
                <c:pt idx="5">
                  <c:v>334.93757112414232</c:v>
                </c:pt>
                <c:pt idx="6">
                  <c:v>326.43096327713465</c:v>
                </c:pt>
                <c:pt idx="7">
                  <c:v>322.39918412508268</c:v>
                </c:pt>
                <c:pt idx="8">
                  <c:v>311.59760851535793</c:v>
                </c:pt>
                <c:pt idx="9">
                  <c:v>300.84853693470814</c:v>
                </c:pt>
                <c:pt idx="10">
                  <c:v>295.6047882041853</c:v>
                </c:pt>
                <c:pt idx="11">
                  <c:v>292.44037652110637</c:v>
                </c:pt>
                <c:pt idx="12">
                  <c:v>292.43554297619994</c:v>
                </c:pt>
                <c:pt idx="13">
                  <c:v>288.35221707127948</c:v>
                </c:pt>
                <c:pt idx="14">
                  <c:v>285.99649815563225</c:v>
                </c:pt>
                <c:pt idx="15">
                  <c:v>280.86679299595835</c:v>
                </c:pt>
                <c:pt idx="16">
                  <c:v>280.64889875614517</c:v>
                </c:pt>
                <c:pt idx="17">
                  <c:v>278.98355788640129</c:v>
                </c:pt>
                <c:pt idx="18">
                  <c:v>278.06100918764787</c:v>
                </c:pt>
                <c:pt idx="19">
                  <c:v>276.28516996819599</c:v>
                </c:pt>
                <c:pt idx="20">
                  <c:v>272.72228817008317</c:v>
                </c:pt>
                <c:pt idx="21">
                  <c:v>271.23351314131469</c:v>
                </c:pt>
                <c:pt idx="22">
                  <c:v>269.78074943594311</c:v>
                </c:pt>
                <c:pt idx="23">
                  <c:v>268.80708527463639</c:v>
                </c:pt>
                <c:pt idx="24">
                  <c:v>268.16461488828281</c:v>
                </c:pt>
                <c:pt idx="25">
                  <c:v>266.3221190703548</c:v>
                </c:pt>
                <c:pt idx="26">
                  <c:v>259.03132528849119</c:v>
                </c:pt>
                <c:pt idx="27">
                  <c:v>255.28683311632858</c:v>
                </c:pt>
                <c:pt idx="28">
                  <c:v>253.27889752635747</c:v>
                </c:pt>
                <c:pt idx="29">
                  <c:v>243.00594099425416</c:v>
                </c:pt>
                <c:pt idx="30">
                  <c:v>241.53378096816641</c:v>
                </c:pt>
                <c:pt idx="31">
                  <c:v>236.40378433156593</c:v>
                </c:pt>
                <c:pt idx="32">
                  <c:v>233.77536314313602</c:v>
                </c:pt>
                <c:pt idx="33">
                  <c:v>232.47390804926135</c:v>
                </c:pt>
                <c:pt idx="34">
                  <c:v>230.90162020561638</c:v>
                </c:pt>
                <c:pt idx="35">
                  <c:v>230.26130173830643</c:v>
                </c:pt>
                <c:pt idx="36">
                  <c:v>229.35904300661787</c:v>
                </c:pt>
                <c:pt idx="37">
                  <c:v>227.25226168791687</c:v>
                </c:pt>
                <c:pt idx="38">
                  <c:v>227.06765982346087</c:v>
                </c:pt>
                <c:pt idx="39">
                  <c:v>226.65670666586175</c:v>
                </c:pt>
                <c:pt idx="40">
                  <c:v>226.64824834414412</c:v>
                </c:pt>
                <c:pt idx="41">
                  <c:v>224.45926158465545</c:v>
                </c:pt>
                <c:pt idx="42">
                  <c:v>223.13034797655246</c:v>
                </c:pt>
                <c:pt idx="43">
                  <c:v>223.05717623198962</c:v>
                </c:pt>
                <c:pt idx="44">
                  <c:v>221.95277485252154</c:v>
                </c:pt>
                <c:pt idx="45">
                  <c:v>220.50840832869562</c:v>
                </c:pt>
                <c:pt idx="46">
                  <c:v>220.11499158858442</c:v>
                </c:pt>
                <c:pt idx="47">
                  <c:v>219.61609767297386</c:v>
                </c:pt>
                <c:pt idx="48">
                  <c:v>219.07203529400067</c:v>
                </c:pt>
                <c:pt idx="49">
                  <c:v>218.77479283985849</c:v>
                </c:pt>
                <c:pt idx="50">
                  <c:v>218.40765434930745</c:v>
                </c:pt>
                <c:pt idx="51">
                  <c:v>217.50882690594517</c:v>
                </c:pt>
                <c:pt idx="52">
                  <c:v>215.69293690813993</c:v>
                </c:pt>
                <c:pt idx="53">
                  <c:v>214.25845223284159</c:v>
                </c:pt>
                <c:pt idx="54">
                  <c:v>212.3782666531506</c:v>
                </c:pt>
                <c:pt idx="55">
                  <c:v>210.38352318292618</c:v>
                </c:pt>
                <c:pt idx="56">
                  <c:v>203.0551130313047</c:v>
                </c:pt>
                <c:pt idx="57">
                  <c:v>202.84112062269742</c:v>
                </c:pt>
                <c:pt idx="58">
                  <c:v>202.68923793113345</c:v>
                </c:pt>
                <c:pt idx="59">
                  <c:v>200.81075603333784</c:v>
                </c:pt>
                <c:pt idx="60">
                  <c:v>200.46244352735994</c:v>
                </c:pt>
                <c:pt idx="61">
                  <c:v>199.39674318463221</c:v>
                </c:pt>
                <c:pt idx="62">
                  <c:v>193.73994935431756</c:v>
                </c:pt>
                <c:pt idx="63">
                  <c:v>192.61695144374517</c:v>
                </c:pt>
                <c:pt idx="64">
                  <c:v>191.48983840437131</c:v>
                </c:pt>
                <c:pt idx="65">
                  <c:v>190.57178617943009</c:v>
                </c:pt>
                <c:pt idx="66">
                  <c:v>189.02504681674327</c:v>
                </c:pt>
                <c:pt idx="67">
                  <c:v>187.08150223601115</c:v>
                </c:pt>
                <c:pt idx="68">
                  <c:v>183.41271919940027</c:v>
                </c:pt>
                <c:pt idx="69">
                  <c:v>179.88675789357467</c:v>
                </c:pt>
                <c:pt idx="70">
                  <c:v>179.48592270819154</c:v>
                </c:pt>
                <c:pt idx="71">
                  <c:v>178.79162845987457</c:v>
                </c:pt>
                <c:pt idx="72">
                  <c:v>176.70351717068479</c:v>
                </c:pt>
                <c:pt idx="73">
                  <c:v>174.73182403223836</c:v>
                </c:pt>
                <c:pt idx="74">
                  <c:v>167.79733032671402</c:v>
                </c:pt>
                <c:pt idx="75">
                  <c:v>164.07896200633832</c:v>
                </c:pt>
                <c:pt idx="76">
                  <c:v>163.27383535332638</c:v>
                </c:pt>
                <c:pt idx="77">
                  <c:v>157.88593418273831</c:v>
                </c:pt>
                <c:pt idx="78">
                  <c:v>154.40254898357261</c:v>
                </c:pt>
                <c:pt idx="79">
                  <c:v>154.28793718650013</c:v>
                </c:pt>
                <c:pt idx="80">
                  <c:v>153.83109217435958</c:v>
                </c:pt>
                <c:pt idx="81">
                  <c:v>152.53336419773495</c:v>
                </c:pt>
                <c:pt idx="82">
                  <c:v>150.41469179083015</c:v>
                </c:pt>
                <c:pt idx="83">
                  <c:v>145.42769698735083</c:v>
                </c:pt>
                <c:pt idx="84">
                  <c:v>139.45771220091592</c:v>
                </c:pt>
                <c:pt idx="85">
                  <c:v>138.82461270278509</c:v>
                </c:pt>
                <c:pt idx="86">
                  <c:v>135.22401699850298</c:v>
                </c:pt>
                <c:pt idx="87">
                  <c:v>134.71735852143593</c:v>
                </c:pt>
                <c:pt idx="88">
                  <c:v>132.61255831643257</c:v>
                </c:pt>
                <c:pt idx="89">
                  <c:v>132.21106577884166</c:v>
                </c:pt>
                <c:pt idx="90">
                  <c:v>131.58796038599576</c:v>
                </c:pt>
                <c:pt idx="91">
                  <c:v>130.78799151436533</c:v>
                </c:pt>
                <c:pt idx="92">
                  <c:v>129.27908448496737</c:v>
                </c:pt>
                <c:pt idx="93">
                  <c:v>128.58219144205805</c:v>
                </c:pt>
                <c:pt idx="94">
                  <c:v>127.76917019442817</c:v>
                </c:pt>
                <c:pt idx="95">
                  <c:v>124.99287165948272</c:v>
                </c:pt>
                <c:pt idx="96">
                  <c:v>124.75454482337364</c:v>
                </c:pt>
                <c:pt idx="97">
                  <c:v>121.09100163408539</c:v>
                </c:pt>
                <c:pt idx="98">
                  <c:v>118.46526581413536</c:v>
                </c:pt>
                <c:pt idx="99">
                  <c:v>116.64333243825604</c:v>
                </c:pt>
                <c:pt idx="100">
                  <c:v>114.4795461967019</c:v>
                </c:pt>
                <c:pt idx="101">
                  <c:v>114.25082129436578</c:v>
                </c:pt>
                <c:pt idx="102">
                  <c:v>109.12260812269096</c:v>
                </c:pt>
                <c:pt idx="103">
                  <c:v>107.3332998542046</c:v>
                </c:pt>
                <c:pt idx="104">
                  <c:v>107.28901794856074</c:v>
                </c:pt>
                <c:pt idx="105">
                  <c:v>107.07753430743105</c:v>
                </c:pt>
                <c:pt idx="106">
                  <c:v>106.26095426351867</c:v>
                </c:pt>
                <c:pt idx="107">
                  <c:v>105.70067304865643</c:v>
                </c:pt>
                <c:pt idx="108">
                  <c:v>104.27777263525604</c:v>
                </c:pt>
                <c:pt idx="109">
                  <c:v>99.487602975713344</c:v>
                </c:pt>
                <c:pt idx="110">
                  <c:v>96.912005150487857</c:v>
                </c:pt>
                <c:pt idx="111">
                  <c:v>91.61450808025802</c:v>
                </c:pt>
                <c:pt idx="112">
                  <c:v>75.932975065226856</c:v>
                </c:pt>
                <c:pt idx="113">
                  <c:v>67.026939050821966</c:v>
                </c:pt>
                <c:pt idx="114">
                  <c:v>66.992601194409417</c:v>
                </c:pt>
                <c:pt idx="115">
                  <c:v>66.782412177969945</c:v>
                </c:pt>
                <c:pt idx="116">
                  <c:v>66.42823759157227</c:v>
                </c:pt>
                <c:pt idx="117">
                  <c:v>65.879713362754501</c:v>
                </c:pt>
                <c:pt idx="118">
                  <c:v>61.809004622313296</c:v>
                </c:pt>
                <c:pt idx="119">
                  <c:v>61.492659087662105</c:v>
                </c:pt>
                <c:pt idx="120">
                  <c:v>58.482391529288179</c:v>
                </c:pt>
                <c:pt idx="121">
                  <c:v>56.258458007973786</c:v>
                </c:pt>
                <c:pt idx="122">
                  <c:v>55.840783859955536</c:v>
                </c:pt>
                <c:pt idx="123">
                  <c:v>35.604844689356469</c:v>
                </c:pt>
                <c:pt idx="124">
                  <c:v>35.321082810266944</c:v>
                </c:pt>
                <c:pt idx="125">
                  <c:v>28.943308146574509</c:v>
                </c:pt>
                <c:pt idx="126">
                  <c:v>27.241985164682774</c:v>
                </c:pt>
                <c:pt idx="127">
                  <c:v>24.966733905877845</c:v>
                </c:pt>
                <c:pt idx="128">
                  <c:v>22.923806806607445</c:v>
                </c:pt>
                <c:pt idx="129">
                  <c:v>14.992292727703898</c:v>
                </c:pt>
                <c:pt idx="130">
                  <c:v>2.0792175269907602</c:v>
                </c:pt>
              </c:numCache>
            </c:numRef>
          </c:val>
          <c:smooth val="0"/>
        </c:ser>
        <c:dLbls>
          <c:showLegendKey val="0"/>
          <c:showVal val="0"/>
          <c:showCatName val="0"/>
          <c:showSerName val="0"/>
          <c:showPercent val="0"/>
          <c:showBubbleSize val="0"/>
        </c:dLbls>
        <c:marker val="1"/>
        <c:smooth val="0"/>
        <c:axId val="91583232"/>
        <c:axId val="91585152"/>
      </c:lineChart>
      <c:catAx>
        <c:axId val="91583232"/>
        <c:scaling>
          <c:orientation val="minMax"/>
        </c:scaling>
        <c:delete val="0"/>
        <c:axPos val="b"/>
        <c:majorTickMark val="out"/>
        <c:minorTickMark val="none"/>
        <c:tickLblPos val="nextTo"/>
        <c:crossAx val="91585152"/>
        <c:crosses val="autoZero"/>
        <c:auto val="1"/>
        <c:lblAlgn val="ctr"/>
        <c:lblOffset val="100"/>
        <c:noMultiLvlLbl val="0"/>
      </c:catAx>
      <c:valAx>
        <c:axId val="91585152"/>
        <c:scaling>
          <c:orientation val="minMax"/>
        </c:scaling>
        <c:delete val="0"/>
        <c:axPos val="l"/>
        <c:majorGridlines/>
        <c:numFmt formatCode="#,##0" sourceLinked="0"/>
        <c:majorTickMark val="out"/>
        <c:minorTickMark val="none"/>
        <c:tickLblPos val="nextTo"/>
        <c:crossAx val="9158323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28512522213311E-2"/>
          <c:y val="1.9993732550043886E-2"/>
          <c:w val="0.92516647477277403"/>
          <c:h val="0.70266093131960061"/>
        </c:manualLayout>
      </c:layout>
      <c:lineChart>
        <c:grouping val="standard"/>
        <c:varyColors val="0"/>
        <c:ser>
          <c:idx val="0"/>
          <c:order val="0"/>
          <c:tx>
            <c:strRef>
              <c:f>'R11  Performance fr hab'!$I$6</c:f>
              <c:strCache>
                <c:ptCount val="1"/>
                <c:pt idx="0">
                  <c:v>avant</c:v>
                </c:pt>
              </c:strCache>
            </c:strRef>
          </c:tx>
          <c:marker>
            <c:symbol val="diamond"/>
            <c:size val="4"/>
          </c:marker>
          <c:cat>
            <c:strRef>
              <c:f>'R11  Performance fr hab'!$B$139:$B$170</c:f>
              <c:strCache>
                <c:ptCount val="32"/>
                <c:pt idx="0">
                  <c:v>Tafers</c:v>
                </c:pt>
                <c:pt idx="1">
                  <c:v>Delley-Portalban</c:v>
                </c:pt>
                <c:pt idx="2">
                  <c:v>Estavayer-le-Lac</c:v>
                </c:pt>
                <c:pt idx="3">
                  <c:v>Ried bei Kerzers</c:v>
                </c:pt>
                <c:pt idx="4">
                  <c:v>Marly</c:v>
                </c:pt>
                <c:pt idx="5">
                  <c:v>Kleinbösingen</c:v>
                </c:pt>
                <c:pt idx="6">
                  <c:v>Sévaz</c:v>
                </c:pt>
                <c:pt idx="7">
                  <c:v>Düdingen</c:v>
                </c:pt>
                <c:pt idx="8">
                  <c:v>Cheyres</c:v>
                </c:pt>
                <c:pt idx="9">
                  <c:v>Bas-Vully</c:v>
                </c:pt>
                <c:pt idx="10">
                  <c:v>Matran</c:v>
                </c:pt>
                <c:pt idx="11">
                  <c:v>Bulle</c:v>
                </c:pt>
                <c:pt idx="12">
                  <c:v>Châtel-Saint-Denis</c:v>
                </c:pt>
                <c:pt idx="13">
                  <c:v>Murten</c:v>
                </c:pt>
                <c:pt idx="14">
                  <c:v>Courgevaux</c:v>
                </c:pt>
                <c:pt idx="15">
                  <c:v>Schmitten (FR)</c:v>
                </c:pt>
                <c:pt idx="16">
                  <c:v>Fribourg</c:v>
                </c:pt>
                <c:pt idx="17">
                  <c:v>Corminboeuf</c:v>
                </c:pt>
                <c:pt idx="18">
                  <c:v>Crésuz</c:v>
                </c:pt>
                <c:pt idx="19">
                  <c:v>Avry</c:v>
                </c:pt>
                <c:pt idx="20">
                  <c:v>Pierrafortscha</c:v>
                </c:pt>
                <c:pt idx="21">
                  <c:v>Meyriez</c:v>
                </c:pt>
                <c:pt idx="22">
                  <c:v>Givisiez</c:v>
                </c:pt>
                <c:pt idx="23">
                  <c:v>Haut-Vully</c:v>
                </c:pt>
                <c:pt idx="24">
                  <c:v>Granges-Paccot</c:v>
                </c:pt>
                <c:pt idx="25">
                  <c:v>Villars-sur-Glâne</c:v>
                </c:pt>
                <c:pt idx="26">
                  <c:v>Muntelier</c:v>
                </c:pt>
                <c:pt idx="27">
                  <c:v>Chésopelloz</c:v>
                </c:pt>
                <c:pt idx="28">
                  <c:v>Siviriez</c:v>
                </c:pt>
                <c:pt idx="29">
                  <c:v>Cressier (FR)</c:v>
                </c:pt>
                <c:pt idx="30">
                  <c:v>Ferpicloz</c:v>
                </c:pt>
                <c:pt idx="31">
                  <c:v>Greng</c:v>
                </c:pt>
              </c:strCache>
            </c:strRef>
          </c:cat>
          <c:val>
            <c:numRef>
              <c:f>'R11  Performance fr hab'!$I$139:$I$170</c:f>
              <c:numCache>
                <c:formatCode>0.00</c:formatCode>
                <c:ptCount val="32"/>
                <c:pt idx="0">
                  <c:v>3578.7184889561895</c:v>
                </c:pt>
                <c:pt idx="1">
                  <c:v>3280.7629342090372</c:v>
                </c:pt>
                <c:pt idx="2">
                  <c:v>3586.9160389019712</c:v>
                </c:pt>
                <c:pt idx="3">
                  <c:v>3770.6990676311616</c:v>
                </c:pt>
                <c:pt idx="4">
                  <c:v>3544.2860437792965</c:v>
                </c:pt>
                <c:pt idx="5">
                  <c:v>4055.4212972143632</c:v>
                </c:pt>
                <c:pt idx="6">
                  <c:v>3409.9149598393569</c:v>
                </c:pt>
                <c:pt idx="7">
                  <c:v>3869.5631552966961</c:v>
                </c:pt>
                <c:pt idx="8">
                  <c:v>4023.7800367987379</c:v>
                </c:pt>
                <c:pt idx="9">
                  <c:v>3721.1204791046284</c:v>
                </c:pt>
                <c:pt idx="10">
                  <c:v>3861.1753454027557</c:v>
                </c:pt>
                <c:pt idx="11">
                  <c:v>3870.339289093497</c:v>
                </c:pt>
                <c:pt idx="12">
                  <c:v>3902.2052105847506</c:v>
                </c:pt>
                <c:pt idx="13">
                  <c:v>4117.4889630654234</c:v>
                </c:pt>
                <c:pt idx="14">
                  <c:v>3616.2474979677331</c:v>
                </c:pt>
                <c:pt idx="15">
                  <c:v>3787.7677995800591</c:v>
                </c:pt>
                <c:pt idx="16">
                  <c:v>4050.5314781244824</c:v>
                </c:pt>
                <c:pt idx="17">
                  <c:v>4501.1643644776914</c:v>
                </c:pt>
                <c:pt idx="18">
                  <c:v>7945.6803676707514</c:v>
                </c:pt>
                <c:pt idx="19">
                  <c:v>4832.8612566494467</c:v>
                </c:pt>
                <c:pt idx="20">
                  <c:v>5089.7726441139121</c:v>
                </c:pt>
                <c:pt idx="21">
                  <c:v>5200.3148950562572</c:v>
                </c:pt>
                <c:pt idx="22">
                  <c:v>5282.4125546817504</c:v>
                </c:pt>
                <c:pt idx="23">
                  <c:v>5682.8298118439252</c:v>
                </c:pt>
                <c:pt idx="24">
                  <c:v>5569.821071979477</c:v>
                </c:pt>
                <c:pt idx="25">
                  <c:v>6053.9695391520982</c:v>
                </c:pt>
                <c:pt idx="26">
                  <c:v>5691.4636385358663</c:v>
                </c:pt>
                <c:pt idx="27">
                  <c:v>5125.5589140873017</c:v>
                </c:pt>
                <c:pt idx="28">
                  <c:v>11739.306425111285</c:v>
                </c:pt>
                <c:pt idx="29">
                  <c:v>9570.4819276822636</c:v>
                </c:pt>
                <c:pt idx="30">
                  <c:v>9703.8641981959881</c:v>
                </c:pt>
                <c:pt idx="31">
                  <c:v>14919.590185250556</c:v>
                </c:pt>
              </c:numCache>
            </c:numRef>
          </c:val>
          <c:smooth val="0"/>
        </c:ser>
        <c:ser>
          <c:idx val="1"/>
          <c:order val="1"/>
          <c:tx>
            <c:strRef>
              <c:f>'R11  Performance fr hab'!$J$6</c:f>
              <c:strCache>
                <c:ptCount val="1"/>
                <c:pt idx="0">
                  <c:v>après</c:v>
                </c:pt>
              </c:strCache>
            </c:strRef>
          </c:tx>
          <c:spPr>
            <a:ln>
              <a:solidFill>
                <a:srgbClr val="7030A0"/>
              </a:solidFill>
            </a:ln>
          </c:spPr>
          <c:marker>
            <c:symbol val="triangle"/>
            <c:size val="4"/>
            <c:spPr>
              <a:solidFill>
                <a:srgbClr val="7030A0"/>
              </a:solidFill>
              <a:ln>
                <a:solidFill>
                  <a:srgbClr val="7030A0"/>
                </a:solidFill>
              </a:ln>
            </c:spPr>
          </c:marker>
          <c:cat>
            <c:strRef>
              <c:f>'R11  Performance fr hab'!$B$139:$B$170</c:f>
              <c:strCache>
                <c:ptCount val="32"/>
                <c:pt idx="0">
                  <c:v>Tafers</c:v>
                </c:pt>
                <c:pt idx="1">
                  <c:v>Delley-Portalban</c:v>
                </c:pt>
                <c:pt idx="2">
                  <c:v>Estavayer-le-Lac</c:v>
                </c:pt>
                <c:pt idx="3">
                  <c:v>Ried bei Kerzers</c:v>
                </c:pt>
                <c:pt idx="4">
                  <c:v>Marly</c:v>
                </c:pt>
                <c:pt idx="5">
                  <c:v>Kleinbösingen</c:v>
                </c:pt>
                <c:pt idx="6">
                  <c:v>Sévaz</c:v>
                </c:pt>
                <c:pt idx="7">
                  <c:v>Düdingen</c:v>
                </c:pt>
                <c:pt idx="8">
                  <c:v>Cheyres</c:v>
                </c:pt>
                <c:pt idx="9">
                  <c:v>Bas-Vully</c:v>
                </c:pt>
                <c:pt idx="10">
                  <c:v>Matran</c:v>
                </c:pt>
                <c:pt idx="11">
                  <c:v>Bulle</c:v>
                </c:pt>
                <c:pt idx="12">
                  <c:v>Châtel-Saint-Denis</c:v>
                </c:pt>
                <c:pt idx="13">
                  <c:v>Murten</c:v>
                </c:pt>
                <c:pt idx="14">
                  <c:v>Courgevaux</c:v>
                </c:pt>
                <c:pt idx="15">
                  <c:v>Schmitten (FR)</c:v>
                </c:pt>
                <c:pt idx="16">
                  <c:v>Fribourg</c:v>
                </c:pt>
                <c:pt idx="17">
                  <c:v>Corminboeuf</c:v>
                </c:pt>
                <c:pt idx="18">
                  <c:v>Crésuz</c:v>
                </c:pt>
                <c:pt idx="19">
                  <c:v>Avry</c:v>
                </c:pt>
                <c:pt idx="20">
                  <c:v>Pierrafortscha</c:v>
                </c:pt>
                <c:pt idx="21">
                  <c:v>Meyriez</c:v>
                </c:pt>
                <c:pt idx="22">
                  <c:v>Givisiez</c:v>
                </c:pt>
                <c:pt idx="23">
                  <c:v>Haut-Vully</c:v>
                </c:pt>
                <c:pt idx="24">
                  <c:v>Granges-Paccot</c:v>
                </c:pt>
                <c:pt idx="25">
                  <c:v>Villars-sur-Glâne</c:v>
                </c:pt>
                <c:pt idx="26">
                  <c:v>Muntelier</c:v>
                </c:pt>
                <c:pt idx="27">
                  <c:v>Chésopelloz</c:v>
                </c:pt>
                <c:pt idx="28">
                  <c:v>Siviriez</c:v>
                </c:pt>
                <c:pt idx="29">
                  <c:v>Cressier (FR)</c:v>
                </c:pt>
                <c:pt idx="30">
                  <c:v>Ferpicloz</c:v>
                </c:pt>
                <c:pt idx="31">
                  <c:v>Greng</c:v>
                </c:pt>
              </c:strCache>
            </c:strRef>
          </c:cat>
          <c:val>
            <c:numRef>
              <c:f>'R11  Performance fr hab'!$J$139:$J$170</c:f>
              <c:numCache>
                <c:formatCode>0.00</c:formatCode>
                <c:ptCount val="32"/>
                <c:pt idx="0">
                  <c:v>3576.5907023464506</c:v>
                </c:pt>
                <c:pt idx="1">
                  <c:v>3276.4621313022253</c:v>
                </c:pt>
                <c:pt idx="2">
                  <c:v>3574.2732528408001</c:v>
                </c:pt>
                <c:pt idx="3">
                  <c:v>3755.1760807975097</c:v>
                </c:pt>
                <c:pt idx="4">
                  <c:v>3521.9030086050957</c:v>
                </c:pt>
                <c:pt idx="5">
                  <c:v>4023.7354026972271</c:v>
                </c:pt>
                <c:pt idx="6">
                  <c:v>3377.8160611544481</c:v>
                </c:pt>
                <c:pt idx="7">
                  <c:v>3827.5774729873292</c:v>
                </c:pt>
                <c:pt idx="8">
                  <c:v>3978.2646047207463</c:v>
                </c:pt>
                <c:pt idx="9">
                  <c:v>3646.7399303801385</c:v>
                </c:pt>
                <c:pt idx="10">
                  <c:v>3774.1787763556977</c:v>
                </c:pt>
                <c:pt idx="11">
                  <c:v>3764.7263072280098</c:v>
                </c:pt>
                <c:pt idx="12">
                  <c:v>3794.0454612856438</c:v>
                </c:pt>
                <c:pt idx="13">
                  <c:v>4009.232053171947</c:v>
                </c:pt>
                <c:pt idx="14">
                  <c:v>3479.431558596872</c:v>
                </c:pt>
                <c:pt idx="15">
                  <c:v>3649.6633067667431</c:v>
                </c:pt>
                <c:pt idx="16">
                  <c:v>3909.1489120623364</c:v>
                </c:pt>
                <c:pt idx="17">
                  <c:v>4289.7649062716937</c:v>
                </c:pt>
                <c:pt idx="18">
                  <c:v>7715.178953648845</c:v>
                </c:pt>
                <c:pt idx="19">
                  <c:v>4559.4949481648309</c:v>
                </c:pt>
                <c:pt idx="20">
                  <c:v>4779.1966880479267</c:v>
                </c:pt>
                <c:pt idx="21">
                  <c:v>4857.3271188406688</c:v>
                </c:pt>
                <c:pt idx="22">
                  <c:v>4839.878578957685</c:v>
                </c:pt>
                <c:pt idx="23">
                  <c:v>5238.851894584046</c:v>
                </c:pt>
                <c:pt idx="24">
                  <c:v>5111.8664126080203</c:v>
                </c:pt>
                <c:pt idx="25">
                  <c:v>5576.0444468024598</c:v>
                </c:pt>
                <c:pt idx="26">
                  <c:v>5147.2014278764282</c:v>
                </c:pt>
                <c:pt idx="27">
                  <c:v>4404.670833100392</c:v>
                </c:pt>
                <c:pt idx="28">
                  <c:v>10959.382810227093</c:v>
                </c:pt>
                <c:pt idx="29">
                  <c:v>8421.8262551637708</c:v>
                </c:pt>
                <c:pt idx="30">
                  <c:v>7209.5964195086199</c:v>
                </c:pt>
                <c:pt idx="31">
                  <c:v>12062.442813129957</c:v>
                </c:pt>
              </c:numCache>
            </c:numRef>
          </c:val>
          <c:smooth val="0"/>
        </c:ser>
        <c:ser>
          <c:idx val="2"/>
          <c:order val="2"/>
          <c:tx>
            <c:strRef>
              <c:f>'R11  Performance fr hab'!$K$6</c:f>
              <c:strCache>
                <c:ptCount val="1"/>
                <c:pt idx="0">
                  <c:v>différence = montant péréquatif</c:v>
                </c:pt>
              </c:strCache>
            </c:strRef>
          </c:tx>
          <c:spPr>
            <a:ln>
              <a:solidFill>
                <a:srgbClr val="FF0000"/>
              </a:solidFill>
            </a:ln>
          </c:spPr>
          <c:marker>
            <c:symbol val="star"/>
            <c:size val="4"/>
            <c:spPr>
              <a:ln>
                <a:solidFill>
                  <a:srgbClr val="FF0000"/>
                </a:solidFill>
              </a:ln>
            </c:spPr>
          </c:marker>
          <c:cat>
            <c:strRef>
              <c:f>'R11  Performance fr hab'!$B$139:$B$170</c:f>
              <c:strCache>
                <c:ptCount val="32"/>
                <c:pt idx="0">
                  <c:v>Tafers</c:v>
                </c:pt>
                <c:pt idx="1">
                  <c:v>Delley-Portalban</c:v>
                </c:pt>
                <c:pt idx="2">
                  <c:v>Estavayer-le-Lac</c:v>
                </c:pt>
                <c:pt idx="3">
                  <c:v>Ried bei Kerzers</c:v>
                </c:pt>
                <c:pt idx="4">
                  <c:v>Marly</c:v>
                </c:pt>
                <c:pt idx="5">
                  <c:v>Kleinbösingen</c:v>
                </c:pt>
                <c:pt idx="6">
                  <c:v>Sévaz</c:v>
                </c:pt>
                <c:pt idx="7">
                  <c:v>Düdingen</c:v>
                </c:pt>
                <c:pt idx="8">
                  <c:v>Cheyres</c:v>
                </c:pt>
                <c:pt idx="9">
                  <c:v>Bas-Vully</c:v>
                </c:pt>
                <c:pt idx="10">
                  <c:v>Matran</c:v>
                </c:pt>
                <c:pt idx="11">
                  <c:v>Bulle</c:v>
                </c:pt>
                <c:pt idx="12">
                  <c:v>Châtel-Saint-Denis</c:v>
                </c:pt>
                <c:pt idx="13">
                  <c:v>Murten</c:v>
                </c:pt>
                <c:pt idx="14">
                  <c:v>Courgevaux</c:v>
                </c:pt>
                <c:pt idx="15">
                  <c:v>Schmitten (FR)</c:v>
                </c:pt>
                <c:pt idx="16">
                  <c:v>Fribourg</c:v>
                </c:pt>
                <c:pt idx="17">
                  <c:v>Corminboeuf</c:v>
                </c:pt>
                <c:pt idx="18">
                  <c:v>Crésuz</c:v>
                </c:pt>
                <c:pt idx="19">
                  <c:v>Avry</c:v>
                </c:pt>
                <c:pt idx="20">
                  <c:v>Pierrafortscha</c:v>
                </c:pt>
                <c:pt idx="21">
                  <c:v>Meyriez</c:v>
                </c:pt>
                <c:pt idx="22">
                  <c:v>Givisiez</c:v>
                </c:pt>
                <c:pt idx="23">
                  <c:v>Haut-Vully</c:v>
                </c:pt>
                <c:pt idx="24">
                  <c:v>Granges-Paccot</c:v>
                </c:pt>
                <c:pt idx="25">
                  <c:v>Villars-sur-Glâne</c:v>
                </c:pt>
                <c:pt idx="26">
                  <c:v>Muntelier</c:v>
                </c:pt>
                <c:pt idx="27">
                  <c:v>Chésopelloz</c:v>
                </c:pt>
                <c:pt idx="28">
                  <c:v>Siviriez</c:v>
                </c:pt>
                <c:pt idx="29">
                  <c:v>Cressier (FR)</c:v>
                </c:pt>
                <c:pt idx="30">
                  <c:v>Ferpicloz</c:v>
                </c:pt>
                <c:pt idx="31">
                  <c:v>Greng</c:v>
                </c:pt>
              </c:strCache>
            </c:strRef>
          </c:cat>
          <c:val>
            <c:numRef>
              <c:f>'R11  Performance fr hab'!$K$139:$K$170</c:f>
              <c:numCache>
                <c:formatCode>0.00</c:formatCode>
                <c:ptCount val="32"/>
                <c:pt idx="0">
                  <c:v>-2.1277866097389051</c:v>
                </c:pt>
                <c:pt idx="1">
                  <c:v>-4.3008029068118958</c:v>
                </c:pt>
                <c:pt idx="2">
                  <c:v>-12.642786061171137</c:v>
                </c:pt>
                <c:pt idx="3">
                  <c:v>-15.522986833651885</c:v>
                </c:pt>
                <c:pt idx="4">
                  <c:v>-22.383035174200813</c:v>
                </c:pt>
                <c:pt idx="5">
                  <c:v>-31.685894517136148</c:v>
                </c:pt>
                <c:pt idx="6">
                  <c:v>-32.098898684908818</c:v>
                </c:pt>
                <c:pt idx="7">
                  <c:v>-41.985682309366894</c:v>
                </c:pt>
                <c:pt idx="8">
                  <c:v>-45.515432077991591</c:v>
                </c:pt>
                <c:pt idx="9">
                  <c:v>-74.380548724489927</c:v>
                </c:pt>
                <c:pt idx="10">
                  <c:v>-86.996569047058074</c:v>
                </c:pt>
                <c:pt idx="11">
                  <c:v>-105.6129818654872</c:v>
                </c:pt>
                <c:pt idx="12">
                  <c:v>-108.15974929910681</c:v>
                </c:pt>
                <c:pt idx="13">
                  <c:v>-108.2569098934764</c:v>
                </c:pt>
                <c:pt idx="14">
                  <c:v>-136.81593937086109</c:v>
                </c:pt>
                <c:pt idx="15">
                  <c:v>-138.10449281331603</c:v>
                </c:pt>
                <c:pt idx="16">
                  <c:v>-141.382566062146</c:v>
                </c:pt>
                <c:pt idx="17">
                  <c:v>-211.39945820599769</c:v>
                </c:pt>
                <c:pt idx="18">
                  <c:v>-230.50141402190638</c:v>
                </c:pt>
                <c:pt idx="19">
                  <c:v>-273.36630848461573</c:v>
                </c:pt>
                <c:pt idx="20">
                  <c:v>-310.57595606598534</c:v>
                </c:pt>
                <c:pt idx="21">
                  <c:v>-342.98777621558838</c:v>
                </c:pt>
                <c:pt idx="22">
                  <c:v>-442.53397572406539</c:v>
                </c:pt>
                <c:pt idx="23">
                  <c:v>-443.97791725987918</c:v>
                </c:pt>
                <c:pt idx="24">
                  <c:v>-457.95465937145673</c:v>
                </c:pt>
                <c:pt idx="25">
                  <c:v>-477.92509234963836</c:v>
                </c:pt>
                <c:pt idx="26">
                  <c:v>-544.2622106594381</c:v>
                </c:pt>
                <c:pt idx="27">
                  <c:v>-720.8880809869097</c:v>
                </c:pt>
                <c:pt idx="28">
                  <c:v>-779.92361488419192</c:v>
                </c:pt>
                <c:pt idx="29">
                  <c:v>-1148.6556725184928</c:v>
                </c:pt>
                <c:pt idx="30">
                  <c:v>-2494.2677786873683</c:v>
                </c:pt>
                <c:pt idx="31">
                  <c:v>-2857.1473721205984</c:v>
                </c:pt>
              </c:numCache>
            </c:numRef>
          </c:val>
          <c:smooth val="0"/>
        </c:ser>
        <c:dLbls>
          <c:showLegendKey val="0"/>
          <c:showVal val="0"/>
          <c:showCatName val="0"/>
          <c:showSerName val="0"/>
          <c:showPercent val="0"/>
          <c:showBubbleSize val="0"/>
        </c:dLbls>
        <c:marker val="1"/>
        <c:smooth val="0"/>
        <c:axId val="93468160"/>
        <c:axId val="93470080"/>
      </c:lineChart>
      <c:catAx>
        <c:axId val="93468160"/>
        <c:scaling>
          <c:orientation val="minMax"/>
        </c:scaling>
        <c:delete val="0"/>
        <c:axPos val="b"/>
        <c:numFmt formatCode="General" sourceLinked="1"/>
        <c:majorTickMark val="out"/>
        <c:minorTickMark val="none"/>
        <c:tickLblPos val="low"/>
        <c:txPr>
          <a:bodyPr rot="-5400000"/>
          <a:lstStyle/>
          <a:p>
            <a:pPr>
              <a:defRPr sz="1400"/>
            </a:pPr>
            <a:endParaRPr lang="fr-FR"/>
          </a:p>
        </c:txPr>
        <c:crossAx val="93470080"/>
        <c:crosses val="autoZero"/>
        <c:auto val="1"/>
        <c:lblAlgn val="ctr"/>
        <c:lblOffset val="100"/>
        <c:noMultiLvlLbl val="0"/>
      </c:catAx>
      <c:valAx>
        <c:axId val="93470080"/>
        <c:scaling>
          <c:orientation val="minMax"/>
        </c:scaling>
        <c:delete val="0"/>
        <c:axPos val="l"/>
        <c:majorGridlines/>
        <c:numFmt formatCode="#,##0" sourceLinked="0"/>
        <c:majorTickMark val="out"/>
        <c:minorTickMark val="none"/>
        <c:tickLblPos val="nextTo"/>
        <c:txPr>
          <a:bodyPr/>
          <a:lstStyle/>
          <a:p>
            <a:pPr>
              <a:defRPr sz="1400"/>
            </a:pPr>
            <a:endParaRPr lang="fr-FR"/>
          </a:p>
        </c:txPr>
        <c:crossAx val="93468160"/>
        <c:crosses val="autoZero"/>
        <c:crossBetween val="between"/>
      </c:valAx>
    </c:plotArea>
    <c:legend>
      <c:legendPos val="b"/>
      <c:layout>
        <c:manualLayout>
          <c:xMode val="edge"/>
          <c:yMode val="edge"/>
          <c:x val="0.15767765543829845"/>
          <c:y val="0.93961242493751318"/>
          <c:w val="0.56245891462737285"/>
          <c:h val="5.785590685321064E-2"/>
        </c:manualLayout>
      </c:layout>
      <c:overlay val="0"/>
      <c:txPr>
        <a:bodyPr/>
        <a:lstStyle/>
        <a:p>
          <a:pPr>
            <a:defRPr sz="1400"/>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100"/>
              <a:t>Graphique 1-4    Nombre de communes bénéficiaires en francs par habitant</a:t>
            </a:r>
          </a:p>
        </c:rich>
      </c:tx>
      <c:layout/>
      <c:overlay val="0"/>
    </c:title>
    <c:autoTitleDeleted val="0"/>
    <c:plotArea>
      <c:layout>
        <c:manualLayout>
          <c:layoutTarget val="inner"/>
          <c:xMode val="edge"/>
          <c:yMode val="edge"/>
          <c:x val="5.7822014216094474E-2"/>
          <c:y val="0.12057720131261909"/>
          <c:w val="0.91763537087984481"/>
          <c:h val="0.7318080790063054"/>
        </c:manualLayout>
      </c:layout>
      <c:barChart>
        <c:barDir val="col"/>
        <c:grouping val="clustered"/>
        <c:varyColors val="0"/>
        <c:ser>
          <c:idx val="0"/>
          <c:order val="0"/>
          <c:tx>
            <c:v>Nombre de communes bénéficiaires en francs par habitant</c:v>
          </c:tx>
          <c:spPr>
            <a:solidFill>
              <a:srgbClr val="FF0000"/>
            </a:solidFill>
          </c:spPr>
          <c:invertIfNegative val="0"/>
          <c:dLbls>
            <c:txPr>
              <a:bodyPr/>
              <a:lstStyle/>
              <a:p>
                <a:pPr>
                  <a:defRPr b="1">
                    <a:solidFill>
                      <a:srgbClr val="FF0000"/>
                    </a:solidFill>
                  </a:defRPr>
                </a:pPr>
                <a:endParaRPr lang="fr-FR"/>
              </a:p>
            </c:txPr>
            <c:showLegendKey val="0"/>
            <c:showVal val="1"/>
            <c:showCatName val="0"/>
            <c:showSerName val="0"/>
            <c:showPercent val="0"/>
            <c:showBubbleSize val="0"/>
            <c:showLeaderLines val="0"/>
          </c:dLbls>
          <c:cat>
            <c:strRef>
              <c:f>'R11  Performance fr hab'!$B$272:$B$280</c:f>
              <c:strCache>
                <c:ptCount val="9"/>
                <c:pt idx="0">
                  <c:v>400 et plus</c:v>
                </c:pt>
                <c:pt idx="1">
                  <c:v>350 - 399</c:v>
                </c:pt>
                <c:pt idx="2">
                  <c:v>300 - 349</c:v>
                </c:pt>
                <c:pt idx="3">
                  <c:v>250 - 299</c:v>
                </c:pt>
                <c:pt idx="4">
                  <c:v>200 - 249</c:v>
                </c:pt>
                <c:pt idx="5">
                  <c:v>150 - 199</c:v>
                </c:pt>
                <c:pt idx="6">
                  <c:v>100 - 149</c:v>
                </c:pt>
                <c:pt idx="7">
                  <c:v>50 - 99</c:v>
                </c:pt>
                <c:pt idx="8">
                  <c:v>0 - 49</c:v>
                </c:pt>
              </c:strCache>
            </c:strRef>
          </c:cat>
          <c:val>
            <c:numRef>
              <c:f>'R11  Performance fr hab'!$C$272:$C$280</c:f>
              <c:numCache>
                <c:formatCode>General</c:formatCode>
                <c:ptCount val="9"/>
                <c:pt idx="0">
                  <c:v>1</c:v>
                </c:pt>
                <c:pt idx="1">
                  <c:v>2</c:v>
                </c:pt>
                <c:pt idx="2">
                  <c:v>7</c:v>
                </c:pt>
                <c:pt idx="3">
                  <c:v>19</c:v>
                </c:pt>
                <c:pt idx="4">
                  <c:v>32</c:v>
                </c:pt>
                <c:pt idx="5">
                  <c:v>22</c:v>
                </c:pt>
                <c:pt idx="6">
                  <c:v>26</c:v>
                </c:pt>
                <c:pt idx="7">
                  <c:v>14</c:v>
                </c:pt>
                <c:pt idx="8">
                  <c:v>8</c:v>
                </c:pt>
              </c:numCache>
            </c:numRef>
          </c:val>
        </c:ser>
        <c:dLbls>
          <c:showLegendKey val="0"/>
          <c:showVal val="0"/>
          <c:showCatName val="0"/>
          <c:showSerName val="0"/>
          <c:showPercent val="0"/>
          <c:showBubbleSize val="0"/>
        </c:dLbls>
        <c:gapWidth val="150"/>
        <c:axId val="93485312"/>
        <c:axId val="93487104"/>
      </c:barChart>
      <c:catAx>
        <c:axId val="93485312"/>
        <c:scaling>
          <c:orientation val="minMax"/>
        </c:scaling>
        <c:delete val="0"/>
        <c:axPos val="b"/>
        <c:majorTickMark val="out"/>
        <c:minorTickMark val="none"/>
        <c:tickLblPos val="nextTo"/>
        <c:crossAx val="93487104"/>
        <c:crosses val="autoZero"/>
        <c:auto val="1"/>
        <c:lblAlgn val="ctr"/>
        <c:lblOffset val="100"/>
        <c:noMultiLvlLbl val="0"/>
      </c:catAx>
      <c:valAx>
        <c:axId val="93487104"/>
        <c:scaling>
          <c:orientation val="minMax"/>
        </c:scaling>
        <c:delete val="0"/>
        <c:axPos val="l"/>
        <c:majorGridlines/>
        <c:numFmt formatCode="General" sourceLinked="1"/>
        <c:majorTickMark val="out"/>
        <c:minorTickMark val="none"/>
        <c:tickLblPos val="nextTo"/>
        <c:crossAx val="93485312"/>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000"/>
              <a:t>Graphique</a:t>
            </a:r>
            <a:r>
              <a:rPr lang="en-US" sz="1000" baseline="0"/>
              <a:t> 1-8    </a:t>
            </a:r>
            <a:r>
              <a:rPr lang="en-US" sz="1000"/>
              <a:t>Nombre de communes contributrices en francs par habitant </a:t>
            </a:r>
          </a:p>
        </c:rich>
      </c:tx>
      <c:layout/>
      <c:overlay val="0"/>
    </c:title>
    <c:autoTitleDeleted val="0"/>
    <c:plotArea>
      <c:layout/>
      <c:barChart>
        <c:barDir val="col"/>
        <c:grouping val="clustered"/>
        <c:varyColors val="0"/>
        <c:ser>
          <c:idx val="0"/>
          <c:order val="0"/>
          <c:tx>
            <c:v>Nombre de communes contributrice en francs par habitant</c:v>
          </c:tx>
          <c:invertIfNegative val="0"/>
          <c:dLbls>
            <c:txPr>
              <a:bodyPr/>
              <a:lstStyle/>
              <a:p>
                <a:pPr>
                  <a:defRPr b="1">
                    <a:solidFill>
                      <a:srgbClr val="0070C0"/>
                    </a:solidFill>
                  </a:defRPr>
                </a:pPr>
                <a:endParaRPr lang="fr-FR"/>
              </a:p>
            </c:txPr>
            <c:showLegendKey val="0"/>
            <c:showVal val="1"/>
            <c:showCatName val="0"/>
            <c:showSerName val="0"/>
            <c:showPercent val="0"/>
            <c:showBubbleSize val="0"/>
            <c:showLeaderLines val="0"/>
          </c:dLbls>
          <c:cat>
            <c:strRef>
              <c:f>'R11  Performance fr hab'!$B$284:$B$291</c:f>
              <c:strCache>
                <c:ptCount val="8"/>
                <c:pt idx="0">
                  <c:v>0 - 49</c:v>
                </c:pt>
                <c:pt idx="1">
                  <c:v>50 - 99  </c:v>
                </c:pt>
                <c:pt idx="2">
                  <c:v>100 - 199</c:v>
                </c:pt>
                <c:pt idx="3">
                  <c:v>200 - 299</c:v>
                </c:pt>
                <c:pt idx="4">
                  <c:v>300 - 399</c:v>
                </c:pt>
                <c:pt idx="5">
                  <c:v>400 - 499</c:v>
                </c:pt>
                <c:pt idx="6">
                  <c:v>500 - 999</c:v>
                </c:pt>
                <c:pt idx="7">
                  <c:v>1000 et plus</c:v>
                </c:pt>
              </c:strCache>
            </c:strRef>
          </c:cat>
          <c:val>
            <c:numRef>
              <c:f>'R11  Performance fr hab'!$C$284:$C$291</c:f>
              <c:numCache>
                <c:formatCode>General</c:formatCode>
                <c:ptCount val="8"/>
                <c:pt idx="0">
                  <c:v>9</c:v>
                </c:pt>
                <c:pt idx="1">
                  <c:v>2</c:v>
                </c:pt>
                <c:pt idx="2">
                  <c:v>6</c:v>
                </c:pt>
                <c:pt idx="3">
                  <c:v>3</c:v>
                </c:pt>
                <c:pt idx="4">
                  <c:v>2</c:v>
                </c:pt>
                <c:pt idx="5">
                  <c:v>4</c:v>
                </c:pt>
                <c:pt idx="6">
                  <c:v>3</c:v>
                </c:pt>
                <c:pt idx="7">
                  <c:v>3</c:v>
                </c:pt>
              </c:numCache>
            </c:numRef>
          </c:val>
        </c:ser>
        <c:dLbls>
          <c:showLegendKey val="0"/>
          <c:showVal val="0"/>
          <c:showCatName val="0"/>
          <c:showSerName val="0"/>
          <c:showPercent val="0"/>
          <c:showBubbleSize val="0"/>
        </c:dLbls>
        <c:gapWidth val="150"/>
        <c:axId val="93501312"/>
        <c:axId val="93502848"/>
      </c:barChart>
      <c:catAx>
        <c:axId val="93501312"/>
        <c:scaling>
          <c:orientation val="minMax"/>
        </c:scaling>
        <c:delete val="0"/>
        <c:axPos val="b"/>
        <c:majorTickMark val="out"/>
        <c:minorTickMark val="none"/>
        <c:tickLblPos val="nextTo"/>
        <c:crossAx val="93502848"/>
        <c:crosses val="autoZero"/>
        <c:auto val="1"/>
        <c:lblAlgn val="ctr"/>
        <c:lblOffset val="100"/>
        <c:noMultiLvlLbl val="0"/>
      </c:catAx>
      <c:valAx>
        <c:axId val="93502848"/>
        <c:scaling>
          <c:orientation val="minMax"/>
        </c:scaling>
        <c:delete val="0"/>
        <c:axPos val="l"/>
        <c:majorGridlines/>
        <c:numFmt formatCode="General" sourceLinked="1"/>
        <c:majorTickMark val="out"/>
        <c:minorTickMark val="none"/>
        <c:tickLblPos val="nextTo"/>
        <c:crossAx val="9350131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'R12  Performance PF (2)'!$I$6</c:f>
              <c:strCache>
                <c:ptCount val="1"/>
                <c:pt idx="0">
                  <c:v>avant</c:v>
                </c:pt>
              </c:strCache>
            </c:strRef>
          </c:tx>
          <c:marker>
            <c:symbol val="diamond"/>
            <c:size val="3"/>
          </c:marker>
          <c:cat>
            <c:strRef>
              <c:f>'R12  Performance PF (2)'!$B$8:$B$170</c:f>
              <c:strCache>
                <c:ptCount val="163"/>
                <c:pt idx="0">
                  <c:v>Zumholz</c:v>
                </c:pt>
                <c:pt idx="1">
                  <c:v>Cheiry</c:v>
                </c:pt>
                <c:pt idx="2">
                  <c:v>Jaun</c:v>
                </c:pt>
                <c:pt idx="3">
                  <c:v>Le Châtelard</c:v>
                </c:pt>
                <c:pt idx="4">
                  <c:v>Le Flon</c:v>
                </c:pt>
                <c:pt idx="5">
                  <c:v>Massonnens</c:v>
                </c:pt>
                <c:pt idx="6">
                  <c:v>Oberschrot</c:v>
                </c:pt>
                <c:pt idx="7">
                  <c:v>Mézières (FR)</c:v>
                </c:pt>
                <c:pt idx="8">
                  <c:v>St. Silvester</c:v>
                </c:pt>
                <c:pt idx="9">
                  <c:v>Surpierre</c:v>
                </c:pt>
                <c:pt idx="10">
                  <c:v>La Verrerie</c:v>
                </c:pt>
                <c:pt idx="11">
                  <c:v>Villorsonnens</c:v>
                </c:pt>
                <c:pt idx="12">
                  <c:v>Morens (FR)</c:v>
                </c:pt>
                <c:pt idx="13">
                  <c:v>Vernay</c:v>
                </c:pt>
                <c:pt idx="14">
                  <c:v>Autafond</c:v>
                </c:pt>
                <c:pt idx="15">
                  <c:v>Billens-Hennens</c:v>
                </c:pt>
                <c:pt idx="16">
                  <c:v>Murist</c:v>
                </c:pt>
                <c:pt idx="17">
                  <c:v>Haut-Intyamon</c:v>
                </c:pt>
                <c:pt idx="18">
                  <c:v>Prévondavaux</c:v>
                </c:pt>
                <c:pt idx="19">
                  <c:v>Brünisried</c:v>
                </c:pt>
                <c:pt idx="20">
                  <c:v>Fétigny</c:v>
                </c:pt>
                <c:pt idx="21">
                  <c:v>Dompierre (FR)</c:v>
                </c:pt>
                <c:pt idx="22">
                  <c:v>Treyvaux</c:v>
                </c:pt>
                <c:pt idx="23">
                  <c:v>Villeneuve (FR)</c:v>
                </c:pt>
                <c:pt idx="24">
                  <c:v>Vuisternens-devant-Romont</c:v>
                </c:pt>
                <c:pt idx="25">
                  <c:v>Nuvilly</c:v>
                </c:pt>
                <c:pt idx="26">
                  <c:v>Heitenried</c:v>
                </c:pt>
                <c:pt idx="27">
                  <c:v>Montagny (FR)</c:v>
                </c:pt>
                <c:pt idx="28">
                  <c:v>Vallon</c:v>
                </c:pt>
                <c:pt idx="29">
                  <c:v>Lurtigen</c:v>
                </c:pt>
                <c:pt idx="30">
                  <c:v>Châtonnaye</c:v>
                </c:pt>
                <c:pt idx="31">
                  <c:v>La Folliaz</c:v>
                </c:pt>
                <c:pt idx="32">
                  <c:v>Chénens</c:v>
                </c:pt>
                <c:pt idx="33">
                  <c:v>Misery-Courtion</c:v>
                </c:pt>
                <c:pt idx="34">
                  <c:v>Ponthaux</c:v>
                </c:pt>
                <c:pt idx="35">
                  <c:v>Corserey</c:v>
                </c:pt>
                <c:pt idx="36">
                  <c:v>Plasselb</c:v>
                </c:pt>
                <c:pt idx="37">
                  <c:v>Bas-Intyamon</c:v>
                </c:pt>
                <c:pt idx="38">
                  <c:v>Autigny</c:v>
                </c:pt>
                <c:pt idx="39">
                  <c:v>Rue</c:v>
                </c:pt>
                <c:pt idx="40">
                  <c:v>Vuisternens-en-Ogoz</c:v>
                </c:pt>
                <c:pt idx="41">
                  <c:v>Bussy (FR)</c:v>
                </c:pt>
                <c:pt idx="42">
                  <c:v>Les Montets</c:v>
                </c:pt>
                <c:pt idx="43">
                  <c:v>Ecublens (FR)</c:v>
                </c:pt>
                <c:pt idx="44">
                  <c:v>Grangettes</c:v>
                </c:pt>
                <c:pt idx="45">
                  <c:v>Corpataux-Magnedens</c:v>
                </c:pt>
                <c:pt idx="46">
                  <c:v>St. Ursen</c:v>
                </c:pt>
                <c:pt idx="47">
                  <c:v>Saint-Martin (FR)</c:v>
                </c:pt>
                <c:pt idx="48">
                  <c:v>Villarsel-sur-Marly</c:v>
                </c:pt>
                <c:pt idx="49">
                  <c:v>Torny</c:v>
                </c:pt>
                <c:pt idx="50">
                  <c:v>Le Glèbe</c:v>
                </c:pt>
                <c:pt idx="51">
                  <c:v>Russy</c:v>
                </c:pt>
                <c:pt idx="52">
                  <c:v>Giffers</c:v>
                </c:pt>
                <c:pt idx="53">
                  <c:v>Noréaz</c:v>
                </c:pt>
                <c:pt idx="54">
                  <c:v>Hauteville</c:v>
                </c:pt>
                <c:pt idx="55">
                  <c:v>Gempenach</c:v>
                </c:pt>
                <c:pt idx="56">
                  <c:v>Montet (Glâne)</c:v>
                </c:pt>
                <c:pt idx="57">
                  <c:v>St. Antoni</c:v>
                </c:pt>
                <c:pt idx="58">
                  <c:v>Alterswil</c:v>
                </c:pt>
                <c:pt idx="59">
                  <c:v>Vaulruz</c:v>
                </c:pt>
                <c:pt idx="60">
                  <c:v>Botterens</c:v>
                </c:pt>
                <c:pt idx="61">
                  <c:v>Rueyres-les-Prés</c:v>
                </c:pt>
                <c:pt idx="62">
                  <c:v>Ménières</c:v>
                </c:pt>
                <c:pt idx="63">
                  <c:v>Sâles</c:v>
                </c:pt>
                <c:pt idx="64">
                  <c:v>Ulmiz</c:v>
                </c:pt>
                <c:pt idx="65">
                  <c:v>Vuadens</c:v>
                </c:pt>
                <c:pt idx="66">
                  <c:v>Le Pâquier (FR)</c:v>
                </c:pt>
                <c:pt idx="67">
                  <c:v>Plaffeien</c:v>
                </c:pt>
                <c:pt idx="68">
                  <c:v>Jeuss</c:v>
                </c:pt>
                <c:pt idx="69">
                  <c:v>Rechthalten</c:v>
                </c:pt>
                <c:pt idx="70">
                  <c:v>Semsales</c:v>
                </c:pt>
                <c:pt idx="71">
                  <c:v>Farvagny</c:v>
                </c:pt>
                <c:pt idx="72">
                  <c:v>Lully (FR)</c:v>
                </c:pt>
                <c:pt idx="73">
                  <c:v>Gurmels</c:v>
                </c:pt>
                <c:pt idx="74">
                  <c:v>Le Mouret</c:v>
                </c:pt>
                <c:pt idx="75">
                  <c:v>Courtepin</c:v>
                </c:pt>
                <c:pt idx="76">
                  <c:v>Broc</c:v>
                </c:pt>
                <c:pt idx="77">
                  <c:v>Bossonnens</c:v>
                </c:pt>
                <c:pt idx="78">
                  <c:v>Cugy (FR)</c:v>
                </c:pt>
                <c:pt idx="79">
                  <c:v>Remaufens</c:v>
                </c:pt>
                <c:pt idx="80">
                  <c:v>Cottens (FR)</c:v>
                </c:pt>
                <c:pt idx="81">
                  <c:v>Auboranges</c:v>
                </c:pt>
                <c:pt idx="82">
                  <c:v>Ursy</c:v>
                </c:pt>
                <c:pt idx="83">
                  <c:v>Grolley</c:v>
                </c:pt>
                <c:pt idx="84">
                  <c:v>Saint-Aubin (FR)</c:v>
                </c:pt>
                <c:pt idx="85">
                  <c:v>Vuissens</c:v>
                </c:pt>
                <c:pt idx="86">
                  <c:v>Grandvillard</c:v>
                </c:pt>
                <c:pt idx="87">
                  <c:v>Sorens</c:v>
                </c:pt>
                <c:pt idx="88">
                  <c:v>Pont-en-Ogoz</c:v>
                </c:pt>
                <c:pt idx="89">
                  <c:v>Barberêche</c:v>
                </c:pt>
                <c:pt idx="90">
                  <c:v>Prez-vers-Noréaz</c:v>
                </c:pt>
                <c:pt idx="91">
                  <c:v>Hauterive (FR)</c:v>
                </c:pt>
                <c:pt idx="92">
                  <c:v>Wünnewil-Flamatt</c:v>
                </c:pt>
                <c:pt idx="93">
                  <c:v>Senèdes</c:v>
                </c:pt>
                <c:pt idx="94">
                  <c:v>Belfaux</c:v>
                </c:pt>
                <c:pt idx="95">
                  <c:v>Marsens</c:v>
                </c:pt>
                <c:pt idx="96">
                  <c:v>Salvenach</c:v>
                </c:pt>
                <c:pt idx="97">
                  <c:v>Léchelles</c:v>
                </c:pt>
                <c:pt idx="98">
                  <c:v>La Brillaz</c:v>
                </c:pt>
                <c:pt idx="99">
                  <c:v>Galmiz</c:v>
                </c:pt>
                <c:pt idx="100">
                  <c:v>Morlon</c:v>
                </c:pt>
                <c:pt idx="101">
                  <c:v>Villarepos</c:v>
                </c:pt>
                <c:pt idx="102">
                  <c:v>Corbières</c:v>
                </c:pt>
                <c:pt idx="103">
                  <c:v>Gruyères</c:v>
                </c:pt>
                <c:pt idx="104">
                  <c:v>Wallenried</c:v>
                </c:pt>
                <c:pt idx="105">
                  <c:v>Romont (FR)</c:v>
                </c:pt>
                <c:pt idx="106">
                  <c:v>Tentlingen</c:v>
                </c:pt>
                <c:pt idx="107">
                  <c:v>Echarlens</c:v>
                </c:pt>
                <c:pt idx="108">
                  <c:v>Ueberstorf</c:v>
                </c:pt>
                <c:pt idx="109">
                  <c:v>Pont-la-Ville</c:v>
                </c:pt>
                <c:pt idx="110">
                  <c:v>Arconciel</c:v>
                </c:pt>
                <c:pt idx="111">
                  <c:v>La Sonnaz</c:v>
                </c:pt>
                <c:pt idx="112">
                  <c:v>Bösingen</c:v>
                </c:pt>
                <c:pt idx="113">
                  <c:v>Ependes (FR)</c:v>
                </c:pt>
                <c:pt idx="114">
                  <c:v>Villaz-Saint-Pierre</c:v>
                </c:pt>
                <c:pt idx="115">
                  <c:v>Courlevon</c:v>
                </c:pt>
                <c:pt idx="116">
                  <c:v>Gletterens</c:v>
                </c:pt>
                <c:pt idx="117">
                  <c:v>Riaz</c:v>
                </c:pt>
                <c:pt idx="118">
                  <c:v>Kerzers</c:v>
                </c:pt>
                <c:pt idx="119">
                  <c:v>Val-de-Charmey</c:v>
                </c:pt>
                <c:pt idx="120">
                  <c:v>Granges (Veveyse)</c:v>
                </c:pt>
                <c:pt idx="121">
                  <c:v>Châbles</c:v>
                </c:pt>
                <c:pt idx="122">
                  <c:v>Châtel-sur-Montsalvens</c:v>
                </c:pt>
                <c:pt idx="123">
                  <c:v>Attalens</c:v>
                </c:pt>
                <c:pt idx="124">
                  <c:v>Fräschels</c:v>
                </c:pt>
                <c:pt idx="125">
                  <c:v>Neyruz (FR)</c:v>
                </c:pt>
                <c:pt idx="126">
                  <c:v>Chapelle (Glâne)</c:v>
                </c:pt>
                <c:pt idx="127">
                  <c:v>Châtillon (FR)</c:v>
                </c:pt>
                <c:pt idx="128">
                  <c:v>Rossens (FR)</c:v>
                </c:pt>
                <c:pt idx="129">
                  <c:v>La Roche</c:v>
                </c:pt>
                <c:pt idx="130">
                  <c:v>Domdidier</c:v>
                </c:pt>
                <c:pt idx="131">
                  <c:v>Tafers</c:v>
                </c:pt>
                <c:pt idx="132">
                  <c:v>Delley-Portalban</c:v>
                </c:pt>
                <c:pt idx="133">
                  <c:v>Estavayer-le-Lac</c:v>
                </c:pt>
                <c:pt idx="134">
                  <c:v>Ried bei Kerzers</c:v>
                </c:pt>
                <c:pt idx="135">
                  <c:v>Marly</c:v>
                </c:pt>
                <c:pt idx="136">
                  <c:v>Kleinbösingen</c:v>
                </c:pt>
                <c:pt idx="137">
                  <c:v>Sévaz</c:v>
                </c:pt>
                <c:pt idx="138">
                  <c:v>Düdingen</c:v>
                </c:pt>
                <c:pt idx="139">
                  <c:v>Cheyres</c:v>
                </c:pt>
                <c:pt idx="140">
                  <c:v>Bas-Vully</c:v>
                </c:pt>
                <c:pt idx="141">
                  <c:v>Matran</c:v>
                </c:pt>
                <c:pt idx="142">
                  <c:v>Murten</c:v>
                </c:pt>
                <c:pt idx="143">
                  <c:v>Bulle</c:v>
                </c:pt>
                <c:pt idx="144">
                  <c:v>Châtel-Saint-Denis</c:v>
                </c:pt>
                <c:pt idx="145">
                  <c:v>Crésuz</c:v>
                </c:pt>
                <c:pt idx="146">
                  <c:v>Fribourg</c:v>
                </c:pt>
                <c:pt idx="147">
                  <c:v>Schmitten (FR)</c:v>
                </c:pt>
                <c:pt idx="148">
                  <c:v>Courgevaux</c:v>
                </c:pt>
                <c:pt idx="149">
                  <c:v>Corminboeuf</c:v>
                </c:pt>
                <c:pt idx="150">
                  <c:v>Avry</c:v>
                </c:pt>
                <c:pt idx="151">
                  <c:v>Pierrafortscha</c:v>
                </c:pt>
                <c:pt idx="152">
                  <c:v>Meyriez</c:v>
                </c:pt>
                <c:pt idx="153">
                  <c:v>Siviriez</c:v>
                </c:pt>
                <c:pt idx="154">
                  <c:v>Haut-Vully</c:v>
                </c:pt>
                <c:pt idx="155">
                  <c:v>Villars-sur-Glâne</c:v>
                </c:pt>
                <c:pt idx="156">
                  <c:v>Granges-Paccot</c:v>
                </c:pt>
                <c:pt idx="157">
                  <c:v>Givisiez</c:v>
                </c:pt>
                <c:pt idx="158">
                  <c:v>Muntelier</c:v>
                </c:pt>
                <c:pt idx="159">
                  <c:v>Cressier (FR)</c:v>
                </c:pt>
                <c:pt idx="160">
                  <c:v>Chésopelloz</c:v>
                </c:pt>
                <c:pt idx="161">
                  <c:v>Greng</c:v>
                </c:pt>
                <c:pt idx="162">
                  <c:v>Ferpicloz</c:v>
                </c:pt>
              </c:strCache>
            </c:strRef>
          </c:cat>
          <c:val>
            <c:numRef>
              <c:f>'R12  Performance PF (2)'!$R$8:$R$170</c:f>
              <c:numCache>
                <c:formatCode>0.00</c:formatCode>
                <c:ptCount val="163"/>
                <c:pt idx="0">
                  <c:v>54.870000000000005</c:v>
                </c:pt>
                <c:pt idx="1">
                  <c:v>55.995000000000005</c:v>
                </c:pt>
                <c:pt idx="2">
                  <c:v>54.994999999999997</c:v>
                </c:pt>
                <c:pt idx="3">
                  <c:v>58.045000000000002</c:v>
                </c:pt>
                <c:pt idx="4">
                  <c:v>58.884999999999998</c:v>
                </c:pt>
                <c:pt idx="5">
                  <c:v>61.234999999999999</c:v>
                </c:pt>
                <c:pt idx="6">
                  <c:v>59.975000000000001</c:v>
                </c:pt>
                <c:pt idx="7">
                  <c:v>62.4</c:v>
                </c:pt>
                <c:pt idx="8">
                  <c:v>63.575000000000003</c:v>
                </c:pt>
                <c:pt idx="9">
                  <c:v>64.94</c:v>
                </c:pt>
                <c:pt idx="10">
                  <c:v>63.629999999999995</c:v>
                </c:pt>
                <c:pt idx="11">
                  <c:v>63.625</c:v>
                </c:pt>
                <c:pt idx="12">
                  <c:v>62.584999999999994</c:v>
                </c:pt>
                <c:pt idx="13">
                  <c:v>64.765000000000001</c:v>
                </c:pt>
                <c:pt idx="14">
                  <c:v>63.284999999999997</c:v>
                </c:pt>
                <c:pt idx="15">
                  <c:v>66.824999999999989</c:v>
                </c:pt>
                <c:pt idx="16">
                  <c:v>65.92</c:v>
                </c:pt>
                <c:pt idx="17">
                  <c:v>66.685000000000002</c:v>
                </c:pt>
                <c:pt idx="18">
                  <c:v>69.135000000000005</c:v>
                </c:pt>
                <c:pt idx="19">
                  <c:v>65.944999999999993</c:v>
                </c:pt>
                <c:pt idx="20">
                  <c:v>66.56</c:v>
                </c:pt>
                <c:pt idx="21">
                  <c:v>65.009999999999991</c:v>
                </c:pt>
                <c:pt idx="22">
                  <c:v>66.259999999999991</c:v>
                </c:pt>
                <c:pt idx="23">
                  <c:v>65.10499999999999</c:v>
                </c:pt>
                <c:pt idx="24">
                  <c:v>65.960000000000008</c:v>
                </c:pt>
                <c:pt idx="25">
                  <c:v>69.27000000000001</c:v>
                </c:pt>
                <c:pt idx="26">
                  <c:v>66.294999999999987</c:v>
                </c:pt>
                <c:pt idx="27">
                  <c:v>68.960000000000008</c:v>
                </c:pt>
                <c:pt idx="28">
                  <c:v>65.94</c:v>
                </c:pt>
                <c:pt idx="29">
                  <c:v>67.685000000000002</c:v>
                </c:pt>
                <c:pt idx="30">
                  <c:v>72.115000000000009</c:v>
                </c:pt>
                <c:pt idx="31">
                  <c:v>70.504999999999995</c:v>
                </c:pt>
                <c:pt idx="32">
                  <c:v>71.414999999999992</c:v>
                </c:pt>
                <c:pt idx="33">
                  <c:v>69.33</c:v>
                </c:pt>
                <c:pt idx="34">
                  <c:v>71.694999999999993</c:v>
                </c:pt>
                <c:pt idx="35">
                  <c:v>69.194999999999993</c:v>
                </c:pt>
                <c:pt idx="36">
                  <c:v>72.675000000000011</c:v>
                </c:pt>
                <c:pt idx="37">
                  <c:v>71.5</c:v>
                </c:pt>
                <c:pt idx="38">
                  <c:v>73.239999999999995</c:v>
                </c:pt>
                <c:pt idx="39">
                  <c:v>70.22</c:v>
                </c:pt>
                <c:pt idx="40">
                  <c:v>70.215000000000003</c:v>
                </c:pt>
                <c:pt idx="41">
                  <c:v>71.73</c:v>
                </c:pt>
                <c:pt idx="42">
                  <c:v>72.055000000000007</c:v>
                </c:pt>
                <c:pt idx="43">
                  <c:v>71.72999999999999</c:v>
                </c:pt>
                <c:pt idx="44">
                  <c:v>68.625</c:v>
                </c:pt>
                <c:pt idx="45">
                  <c:v>72.465000000000003</c:v>
                </c:pt>
                <c:pt idx="46">
                  <c:v>72.849999999999994</c:v>
                </c:pt>
                <c:pt idx="47">
                  <c:v>73.525000000000006</c:v>
                </c:pt>
                <c:pt idx="48">
                  <c:v>77.81</c:v>
                </c:pt>
                <c:pt idx="49">
                  <c:v>72.52000000000001</c:v>
                </c:pt>
                <c:pt idx="50">
                  <c:v>73.015000000000001</c:v>
                </c:pt>
                <c:pt idx="51">
                  <c:v>74.39500000000001</c:v>
                </c:pt>
                <c:pt idx="52">
                  <c:v>74.069999999999993</c:v>
                </c:pt>
                <c:pt idx="53">
                  <c:v>72.015000000000001</c:v>
                </c:pt>
                <c:pt idx="54">
                  <c:v>73.814999999999998</c:v>
                </c:pt>
                <c:pt idx="55">
                  <c:v>74.180000000000007</c:v>
                </c:pt>
                <c:pt idx="56">
                  <c:v>73.495000000000005</c:v>
                </c:pt>
                <c:pt idx="57">
                  <c:v>76</c:v>
                </c:pt>
                <c:pt idx="58">
                  <c:v>75.135000000000005</c:v>
                </c:pt>
                <c:pt idx="59">
                  <c:v>75.81</c:v>
                </c:pt>
                <c:pt idx="60">
                  <c:v>76.27</c:v>
                </c:pt>
                <c:pt idx="61">
                  <c:v>73.495000000000005</c:v>
                </c:pt>
                <c:pt idx="62">
                  <c:v>77.599999999999994</c:v>
                </c:pt>
                <c:pt idx="63">
                  <c:v>74.805000000000007</c:v>
                </c:pt>
                <c:pt idx="64">
                  <c:v>76.8</c:v>
                </c:pt>
                <c:pt idx="65">
                  <c:v>76.58</c:v>
                </c:pt>
                <c:pt idx="66">
                  <c:v>77.37</c:v>
                </c:pt>
                <c:pt idx="67">
                  <c:v>77.585000000000008</c:v>
                </c:pt>
                <c:pt idx="68">
                  <c:v>76.944999999999993</c:v>
                </c:pt>
                <c:pt idx="69">
                  <c:v>78.724999999999994</c:v>
                </c:pt>
                <c:pt idx="70">
                  <c:v>76.424999999999997</c:v>
                </c:pt>
                <c:pt idx="71">
                  <c:v>78.22</c:v>
                </c:pt>
                <c:pt idx="72">
                  <c:v>79.435000000000002</c:v>
                </c:pt>
                <c:pt idx="73">
                  <c:v>78.34</c:v>
                </c:pt>
                <c:pt idx="74">
                  <c:v>79.875</c:v>
                </c:pt>
                <c:pt idx="75">
                  <c:v>80.155000000000001</c:v>
                </c:pt>
                <c:pt idx="76">
                  <c:v>80.83</c:v>
                </c:pt>
                <c:pt idx="77">
                  <c:v>79.715000000000003</c:v>
                </c:pt>
                <c:pt idx="78">
                  <c:v>80.789999999999992</c:v>
                </c:pt>
                <c:pt idx="79">
                  <c:v>80.655000000000001</c:v>
                </c:pt>
                <c:pt idx="80">
                  <c:v>81.015000000000001</c:v>
                </c:pt>
                <c:pt idx="81">
                  <c:v>77.050000000000011</c:v>
                </c:pt>
                <c:pt idx="82">
                  <c:v>84.897712114326993</c:v>
                </c:pt>
                <c:pt idx="83">
                  <c:v>81.900000000000006</c:v>
                </c:pt>
                <c:pt idx="84">
                  <c:v>81.55</c:v>
                </c:pt>
                <c:pt idx="85">
                  <c:v>81.25</c:v>
                </c:pt>
                <c:pt idx="86">
                  <c:v>82.355000000000004</c:v>
                </c:pt>
                <c:pt idx="87">
                  <c:v>79.375</c:v>
                </c:pt>
                <c:pt idx="88">
                  <c:v>83.02</c:v>
                </c:pt>
                <c:pt idx="89">
                  <c:v>83.905000000000001</c:v>
                </c:pt>
                <c:pt idx="90">
                  <c:v>83.614999999999995</c:v>
                </c:pt>
                <c:pt idx="91">
                  <c:v>83.62</c:v>
                </c:pt>
                <c:pt idx="92">
                  <c:v>84.144999999999996</c:v>
                </c:pt>
                <c:pt idx="93">
                  <c:v>84.495000000000005</c:v>
                </c:pt>
                <c:pt idx="94">
                  <c:v>84.644999999999996</c:v>
                </c:pt>
                <c:pt idx="95">
                  <c:v>83.775000000000006</c:v>
                </c:pt>
                <c:pt idx="96">
                  <c:v>84.715000000000003</c:v>
                </c:pt>
                <c:pt idx="97">
                  <c:v>84.974999999999994</c:v>
                </c:pt>
                <c:pt idx="98">
                  <c:v>85.555000000000007</c:v>
                </c:pt>
                <c:pt idx="99">
                  <c:v>86.125</c:v>
                </c:pt>
                <c:pt idx="100">
                  <c:v>85.454999999999998</c:v>
                </c:pt>
                <c:pt idx="101">
                  <c:v>86.574999999999989</c:v>
                </c:pt>
                <c:pt idx="102">
                  <c:v>86.074999999999989</c:v>
                </c:pt>
                <c:pt idx="103">
                  <c:v>85.2</c:v>
                </c:pt>
                <c:pt idx="104">
                  <c:v>87.07</c:v>
                </c:pt>
                <c:pt idx="105">
                  <c:v>86.724999999999994</c:v>
                </c:pt>
                <c:pt idx="106">
                  <c:v>86.789999999999992</c:v>
                </c:pt>
                <c:pt idx="107">
                  <c:v>86.43</c:v>
                </c:pt>
                <c:pt idx="108">
                  <c:v>87.074999999999989</c:v>
                </c:pt>
                <c:pt idx="109">
                  <c:v>87.89</c:v>
                </c:pt>
                <c:pt idx="110">
                  <c:v>88.37</c:v>
                </c:pt>
                <c:pt idx="111">
                  <c:v>88.99</c:v>
                </c:pt>
                <c:pt idx="112">
                  <c:v>90.83</c:v>
                </c:pt>
                <c:pt idx="113">
                  <c:v>91.724999999999994</c:v>
                </c:pt>
                <c:pt idx="114">
                  <c:v>91.22</c:v>
                </c:pt>
                <c:pt idx="115">
                  <c:v>91.860000000000014</c:v>
                </c:pt>
                <c:pt idx="116">
                  <c:v>92.32</c:v>
                </c:pt>
                <c:pt idx="117">
                  <c:v>92.45</c:v>
                </c:pt>
                <c:pt idx="118">
                  <c:v>92.444999999999993</c:v>
                </c:pt>
                <c:pt idx="119">
                  <c:v>93.658014567998606</c:v>
                </c:pt>
                <c:pt idx="120">
                  <c:v>93.18</c:v>
                </c:pt>
                <c:pt idx="121">
                  <c:v>92.614999999999995</c:v>
                </c:pt>
                <c:pt idx="122">
                  <c:v>92.1</c:v>
                </c:pt>
                <c:pt idx="123">
                  <c:v>95.509999999999991</c:v>
                </c:pt>
                <c:pt idx="124">
                  <c:v>95.9</c:v>
                </c:pt>
                <c:pt idx="125">
                  <c:v>96.305000000000007</c:v>
                </c:pt>
                <c:pt idx="126">
                  <c:v>97.13</c:v>
                </c:pt>
                <c:pt idx="127">
                  <c:v>96.64500000000001</c:v>
                </c:pt>
                <c:pt idx="128">
                  <c:v>96.67</c:v>
                </c:pt>
                <c:pt idx="129">
                  <c:v>98.134999999999991</c:v>
                </c:pt>
                <c:pt idx="130">
                  <c:v>99.724999999999994</c:v>
                </c:pt>
                <c:pt idx="131">
                  <c:v>100.28</c:v>
                </c:pt>
                <c:pt idx="132">
                  <c:v>100.55</c:v>
                </c:pt>
                <c:pt idx="133">
                  <c:v>101.74082665352549</c:v>
                </c:pt>
                <c:pt idx="134">
                  <c:v>101.93</c:v>
                </c:pt>
                <c:pt idx="135">
                  <c:v>102.75</c:v>
                </c:pt>
                <c:pt idx="136">
                  <c:v>103.925</c:v>
                </c:pt>
                <c:pt idx="137">
                  <c:v>103.88</c:v>
                </c:pt>
                <c:pt idx="138">
                  <c:v>105.155</c:v>
                </c:pt>
                <c:pt idx="139">
                  <c:v>105.94499999999999</c:v>
                </c:pt>
                <c:pt idx="140">
                  <c:v>109.215</c:v>
                </c:pt>
                <c:pt idx="141">
                  <c:v>110.38999999999999</c:v>
                </c:pt>
                <c:pt idx="142">
                  <c:v>113.33016534773465</c:v>
                </c:pt>
                <c:pt idx="143">
                  <c:v>113.67</c:v>
                </c:pt>
                <c:pt idx="144">
                  <c:v>113.78999999999999</c:v>
                </c:pt>
                <c:pt idx="145">
                  <c:v>128.97999999999999</c:v>
                </c:pt>
                <c:pt idx="146">
                  <c:v>117.72999999999999</c:v>
                </c:pt>
                <c:pt idx="147">
                  <c:v>117.285</c:v>
                </c:pt>
                <c:pt idx="148">
                  <c:v>117.71000000000001</c:v>
                </c:pt>
                <c:pt idx="149">
                  <c:v>125.52000000000001</c:v>
                </c:pt>
                <c:pt idx="150">
                  <c:v>134.97999999999999</c:v>
                </c:pt>
                <c:pt idx="151">
                  <c:v>137.34</c:v>
                </c:pt>
                <c:pt idx="152">
                  <c:v>141.28</c:v>
                </c:pt>
                <c:pt idx="153">
                  <c:v>197.21</c:v>
                </c:pt>
                <c:pt idx="154">
                  <c:v>154.03</c:v>
                </c:pt>
                <c:pt idx="155">
                  <c:v>161.255</c:v>
                </c:pt>
                <c:pt idx="156">
                  <c:v>161.26</c:v>
                </c:pt>
                <c:pt idx="157">
                  <c:v>153.97</c:v>
                </c:pt>
                <c:pt idx="158">
                  <c:v>167.49</c:v>
                </c:pt>
                <c:pt idx="159">
                  <c:v>238.93</c:v>
                </c:pt>
                <c:pt idx="160">
                  <c:v>188.755</c:v>
                </c:pt>
                <c:pt idx="161">
                  <c:v>439.12</c:v>
                </c:pt>
                <c:pt idx="162">
                  <c:v>424.41500000000002</c:v>
                </c:pt>
              </c:numCache>
            </c:numRef>
          </c:val>
          <c:smooth val="0"/>
        </c:ser>
        <c:ser>
          <c:idx val="1"/>
          <c:order val="1"/>
          <c:tx>
            <c:strRef>
              <c:f>'R12  Performance PF (2)'!$J$6</c:f>
              <c:strCache>
                <c:ptCount val="1"/>
                <c:pt idx="0">
                  <c:v>après</c:v>
                </c:pt>
              </c:strCache>
            </c:strRef>
          </c:tx>
          <c:spPr>
            <a:ln>
              <a:solidFill>
                <a:srgbClr val="7030A0"/>
              </a:solidFill>
            </a:ln>
          </c:spPr>
          <c:marker>
            <c:symbol val="triangle"/>
            <c:size val="4"/>
            <c:spPr>
              <a:solidFill>
                <a:srgbClr val="7030A0"/>
              </a:solidFill>
              <a:ln>
                <a:solidFill>
                  <a:srgbClr val="7030A0"/>
                </a:solidFill>
              </a:ln>
            </c:spPr>
          </c:marker>
          <c:dPt>
            <c:idx val="149"/>
            <c:bubble3D val="0"/>
            <c:spPr>
              <a:ln w="25400">
                <a:solidFill>
                  <a:srgbClr val="7030A0"/>
                </a:solidFill>
              </a:ln>
            </c:spPr>
          </c:dPt>
          <c:cat>
            <c:strRef>
              <c:f>'R12  Performance PF (2)'!$B$8:$B$170</c:f>
              <c:strCache>
                <c:ptCount val="163"/>
                <c:pt idx="0">
                  <c:v>Zumholz</c:v>
                </c:pt>
                <c:pt idx="1">
                  <c:v>Cheiry</c:v>
                </c:pt>
                <c:pt idx="2">
                  <c:v>Jaun</c:v>
                </c:pt>
                <c:pt idx="3">
                  <c:v>Le Châtelard</c:v>
                </c:pt>
                <c:pt idx="4">
                  <c:v>Le Flon</c:v>
                </c:pt>
                <c:pt idx="5">
                  <c:v>Massonnens</c:v>
                </c:pt>
                <c:pt idx="6">
                  <c:v>Oberschrot</c:v>
                </c:pt>
                <c:pt idx="7">
                  <c:v>Mézières (FR)</c:v>
                </c:pt>
                <c:pt idx="8">
                  <c:v>St. Silvester</c:v>
                </c:pt>
                <c:pt idx="9">
                  <c:v>Surpierre</c:v>
                </c:pt>
                <c:pt idx="10">
                  <c:v>La Verrerie</c:v>
                </c:pt>
                <c:pt idx="11">
                  <c:v>Villorsonnens</c:v>
                </c:pt>
                <c:pt idx="12">
                  <c:v>Morens (FR)</c:v>
                </c:pt>
                <c:pt idx="13">
                  <c:v>Vernay</c:v>
                </c:pt>
                <c:pt idx="14">
                  <c:v>Autafond</c:v>
                </c:pt>
                <c:pt idx="15">
                  <c:v>Billens-Hennens</c:v>
                </c:pt>
                <c:pt idx="16">
                  <c:v>Murist</c:v>
                </c:pt>
                <c:pt idx="17">
                  <c:v>Haut-Intyamon</c:v>
                </c:pt>
                <c:pt idx="18">
                  <c:v>Prévondavaux</c:v>
                </c:pt>
                <c:pt idx="19">
                  <c:v>Brünisried</c:v>
                </c:pt>
                <c:pt idx="20">
                  <c:v>Fétigny</c:v>
                </c:pt>
                <c:pt idx="21">
                  <c:v>Dompierre (FR)</c:v>
                </c:pt>
                <c:pt idx="22">
                  <c:v>Treyvaux</c:v>
                </c:pt>
                <c:pt idx="23">
                  <c:v>Villeneuve (FR)</c:v>
                </c:pt>
                <c:pt idx="24">
                  <c:v>Vuisternens-devant-Romont</c:v>
                </c:pt>
                <c:pt idx="25">
                  <c:v>Nuvilly</c:v>
                </c:pt>
                <c:pt idx="26">
                  <c:v>Heitenried</c:v>
                </c:pt>
                <c:pt idx="27">
                  <c:v>Montagny (FR)</c:v>
                </c:pt>
                <c:pt idx="28">
                  <c:v>Vallon</c:v>
                </c:pt>
                <c:pt idx="29">
                  <c:v>Lurtigen</c:v>
                </c:pt>
                <c:pt idx="30">
                  <c:v>Châtonnaye</c:v>
                </c:pt>
                <c:pt idx="31">
                  <c:v>La Folliaz</c:v>
                </c:pt>
                <c:pt idx="32">
                  <c:v>Chénens</c:v>
                </c:pt>
                <c:pt idx="33">
                  <c:v>Misery-Courtion</c:v>
                </c:pt>
                <c:pt idx="34">
                  <c:v>Ponthaux</c:v>
                </c:pt>
                <c:pt idx="35">
                  <c:v>Corserey</c:v>
                </c:pt>
                <c:pt idx="36">
                  <c:v>Plasselb</c:v>
                </c:pt>
                <c:pt idx="37">
                  <c:v>Bas-Intyamon</c:v>
                </c:pt>
                <c:pt idx="38">
                  <c:v>Autigny</c:v>
                </c:pt>
                <c:pt idx="39">
                  <c:v>Rue</c:v>
                </c:pt>
                <c:pt idx="40">
                  <c:v>Vuisternens-en-Ogoz</c:v>
                </c:pt>
                <c:pt idx="41">
                  <c:v>Bussy (FR)</c:v>
                </c:pt>
                <c:pt idx="42">
                  <c:v>Les Montets</c:v>
                </c:pt>
                <c:pt idx="43">
                  <c:v>Ecublens (FR)</c:v>
                </c:pt>
                <c:pt idx="44">
                  <c:v>Grangettes</c:v>
                </c:pt>
                <c:pt idx="45">
                  <c:v>Corpataux-Magnedens</c:v>
                </c:pt>
                <c:pt idx="46">
                  <c:v>St. Ursen</c:v>
                </c:pt>
                <c:pt idx="47">
                  <c:v>Saint-Martin (FR)</c:v>
                </c:pt>
                <c:pt idx="48">
                  <c:v>Villarsel-sur-Marly</c:v>
                </c:pt>
                <c:pt idx="49">
                  <c:v>Torny</c:v>
                </c:pt>
                <c:pt idx="50">
                  <c:v>Le Glèbe</c:v>
                </c:pt>
                <c:pt idx="51">
                  <c:v>Russy</c:v>
                </c:pt>
                <c:pt idx="52">
                  <c:v>Giffers</c:v>
                </c:pt>
                <c:pt idx="53">
                  <c:v>Noréaz</c:v>
                </c:pt>
                <c:pt idx="54">
                  <c:v>Hauteville</c:v>
                </c:pt>
                <c:pt idx="55">
                  <c:v>Gempenach</c:v>
                </c:pt>
                <c:pt idx="56">
                  <c:v>Montet (Glâne)</c:v>
                </c:pt>
                <c:pt idx="57">
                  <c:v>St. Antoni</c:v>
                </c:pt>
                <c:pt idx="58">
                  <c:v>Alterswil</c:v>
                </c:pt>
                <c:pt idx="59">
                  <c:v>Vaulruz</c:v>
                </c:pt>
                <c:pt idx="60">
                  <c:v>Botterens</c:v>
                </c:pt>
                <c:pt idx="61">
                  <c:v>Rueyres-les-Prés</c:v>
                </c:pt>
                <c:pt idx="62">
                  <c:v>Ménières</c:v>
                </c:pt>
                <c:pt idx="63">
                  <c:v>Sâles</c:v>
                </c:pt>
                <c:pt idx="64">
                  <c:v>Ulmiz</c:v>
                </c:pt>
                <c:pt idx="65">
                  <c:v>Vuadens</c:v>
                </c:pt>
                <c:pt idx="66">
                  <c:v>Le Pâquier (FR)</c:v>
                </c:pt>
                <c:pt idx="67">
                  <c:v>Plaffeien</c:v>
                </c:pt>
                <c:pt idx="68">
                  <c:v>Jeuss</c:v>
                </c:pt>
                <c:pt idx="69">
                  <c:v>Rechthalten</c:v>
                </c:pt>
                <c:pt idx="70">
                  <c:v>Semsales</c:v>
                </c:pt>
                <c:pt idx="71">
                  <c:v>Farvagny</c:v>
                </c:pt>
                <c:pt idx="72">
                  <c:v>Lully (FR)</c:v>
                </c:pt>
                <c:pt idx="73">
                  <c:v>Gurmels</c:v>
                </c:pt>
                <c:pt idx="74">
                  <c:v>Le Mouret</c:v>
                </c:pt>
                <c:pt idx="75">
                  <c:v>Courtepin</c:v>
                </c:pt>
                <c:pt idx="76">
                  <c:v>Broc</c:v>
                </c:pt>
                <c:pt idx="77">
                  <c:v>Bossonnens</c:v>
                </c:pt>
                <c:pt idx="78">
                  <c:v>Cugy (FR)</c:v>
                </c:pt>
                <c:pt idx="79">
                  <c:v>Remaufens</c:v>
                </c:pt>
                <c:pt idx="80">
                  <c:v>Cottens (FR)</c:v>
                </c:pt>
                <c:pt idx="81">
                  <c:v>Auboranges</c:v>
                </c:pt>
                <c:pt idx="82">
                  <c:v>Ursy</c:v>
                </c:pt>
                <c:pt idx="83">
                  <c:v>Grolley</c:v>
                </c:pt>
                <c:pt idx="84">
                  <c:v>Saint-Aubin (FR)</c:v>
                </c:pt>
                <c:pt idx="85">
                  <c:v>Vuissens</c:v>
                </c:pt>
                <c:pt idx="86">
                  <c:v>Grandvillard</c:v>
                </c:pt>
                <c:pt idx="87">
                  <c:v>Sorens</c:v>
                </c:pt>
                <c:pt idx="88">
                  <c:v>Pont-en-Ogoz</c:v>
                </c:pt>
                <c:pt idx="89">
                  <c:v>Barberêche</c:v>
                </c:pt>
                <c:pt idx="90">
                  <c:v>Prez-vers-Noréaz</c:v>
                </c:pt>
                <c:pt idx="91">
                  <c:v>Hauterive (FR)</c:v>
                </c:pt>
                <c:pt idx="92">
                  <c:v>Wünnewil-Flamatt</c:v>
                </c:pt>
                <c:pt idx="93">
                  <c:v>Senèdes</c:v>
                </c:pt>
                <c:pt idx="94">
                  <c:v>Belfaux</c:v>
                </c:pt>
                <c:pt idx="95">
                  <c:v>Marsens</c:v>
                </c:pt>
                <c:pt idx="96">
                  <c:v>Salvenach</c:v>
                </c:pt>
                <c:pt idx="97">
                  <c:v>Léchelles</c:v>
                </c:pt>
                <c:pt idx="98">
                  <c:v>La Brillaz</c:v>
                </c:pt>
                <c:pt idx="99">
                  <c:v>Galmiz</c:v>
                </c:pt>
                <c:pt idx="100">
                  <c:v>Morlon</c:v>
                </c:pt>
                <c:pt idx="101">
                  <c:v>Villarepos</c:v>
                </c:pt>
                <c:pt idx="102">
                  <c:v>Corbières</c:v>
                </c:pt>
                <c:pt idx="103">
                  <c:v>Gruyères</c:v>
                </c:pt>
                <c:pt idx="104">
                  <c:v>Wallenried</c:v>
                </c:pt>
                <c:pt idx="105">
                  <c:v>Romont (FR)</c:v>
                </c:pt>
                <c:pt idx="106">
                  <c:v>Tentlingen</c:v>
                </c:pt>
                <c:pt idx="107">
                  <c:v>Echarlens</c:v>
                </c:pt>
                <c:pt idx="108">
                  <c:v>Ueberstorf</c:v>
                </c:pt>
                <c:pt idx="109">
                  <c:v>Pont-la-Ville</c:v>
                </c:pt>
                <c:pt idx="110">
                  <c:v>Arconciel</c:v>
                </c:pt>
                <c:pt idx="111">
                  <c:v>La Sonnaz</c:v>
                </c:pt>
                <c:pt idx="112">
                  <c:v>Bösingen</c:v>
                </c:pt>
                <c:pt idx="113">
                  <c:v>Ependes (FR)</c:v>
                </c:pt>
                <c:pt idx="114">
                  <c:v>Villaz-Saint-Pierre</c:v>
                </c:pt>
                <c:pt idx="115">
                  <c:v>Courlevon</c:v>
                </c:pt>
                <c:pt idx="116">
                  <c:v>Gletterens</c:v>
                </c:pt>
                <c:pt idx="117">
                  <c:v>Riaz</c:v>
                </c:pt>
                <c:pt idx="118">
                  <c:v>Kerzers</c:v>
                </c:pt>
                <c:pt idx="119">
                  <c:v>Val-de-Charmey</c:v>
                </c:pt>
                <c:pt idx="120">
                  <c:v>Granges (Veveyse)</c:v>
                </c:pt>
                <c:pt idx="121">
                  <c:v>Châbles</c:v>
                </c:pt>
                <c:pt idx="122">
                  <c:v>Châtel-sur-Montsalvens</c:v>
                </c:pt>
                <c:pt idx="123">
                  <c:v>Attalens</c:v>
                </c:pt>
                <c:pt idx="124">
                  <c:v>Fräschels</c:v>
                </c:pt>
                <c:pt idx="125">
                  <c:v>Neyruz (FR)</c:v>
                </c:pt>
                <c:pt idx="126">
                  <c:v>Chapelle (Glâne)</c:v>
                </c:pt>
                <c:pt idx="127">
                  <c:v>Châtillon (FR)</c:v>
                </c:pt>
                <c:pt idx="128">
                  <c:v>Rossens (FR)</c:v>
                </c:pt>
                <c:pt idx="129">
                  <c:v>La Roche</c:v>
                </c:pt>
                <c:pt idx="130">
                  <c:v>Domdidier</c:v>
                </c:pt>
                <c:pt idx="131">
                  <c:v>Tafers</c:v>
                </c:pt>
                <c:pt idx="132">
                  <c:v>Delley-Portalban</c:v>
                </c:pt>
                <c:pt idx="133">
                  <c:v>Estavayer-le-Lac</c:v>
                </c:pt>
                <c:pt idx="134">
                  <c:v>Ried bei Kerzers</c:v>
                </c:pt>
                <c:pt idx="135">
                  <c:v>Marly</c:v>
                </c:pt>
                <c:pt idx="136">
                  <c:v>Kleinbösingen</c:v>
                </c:pt>
                <c:pt idx="137">
                  <c:v>Sévaz</c:v>
                </c:pt>
                <c:pt idx="138">
                  <c:v>Düdingen</c:v>
                </c:pt>
                <c:pt idx="139">
                  <c:v>Cheyres</c:v>
                </c:pt>
                <c:pt idx="140">
                  <c:v>Bas-Vully</c:v>
                </c:pt>
                <c:pt idx="141">
                  <c:v>Matran</c:v>
                </c:pt>
                <c:pt idx="142">
                  <c:v>Murten</c:v>
                </c:pt>
                <c:pt idx="143">
                  <c:v>Bulle</c:v>
                </c:pt>
                <c:pt idx="144">
                  <c:v>Châtel-Saint-Denis</c:v>
                </c:pt>
                <c:pt idx="145">
                  <c:v>Crésuz</c:v>
                </c:pt>
                <c:pt idx="146">
                  <c:v>Fribourg</c:v>
                </c:pt>
                <c:pt idx="147">
                  <c:v>Schmitten (FR)</c:v>
                </c:pt>
                <c:pt idx="148">
                  <c:v>Courgevaux</c:v>
                </c:pt>
                <c:pt idx="149">
                  <c:v>Corminboeuf</c:v>
                </c:pt>
                <c:pt idx="150">
                  <c:v>Avry</c:v>
                </c:pt>
                <c:pt idx="151">
                  <c:v>Pierrafortscha</c:v>
                </c:pt>
                <c:pt idx="152">
                  <c:v>Meyriez</c:v>
                </c:pt>
                <c:pt idx="153">
                  <c:v>Siviriez</c:v>
                </c:pt>
                <c:pt idx="154">
                  <c:v>Haut-Vully</c:v>
                </c:pt>
                <c:pt idx="155">
                  <c:v>Villars-sur-Glâne</c:v>
                </c:pt>
                <c:pt idx="156">
                  <c:v>Granges-Paccot</c:v>
                </c:pt>
                <c:pt idx="157">
                  <c:v>Givisiez</c:v>
                </c:pt>
                <c:pt idx="158">
                  <c:v>Muntelier</c:v>
                </c:pt>
                <c:pt idx="159">
                  <c:v>Cressier (FR)</c:v>
                </c:pt>
                <c:pt idx="160">
                  <c:v>Chésopelloz</c:v>
                </c:pt>
                <c:pt idx="161">
                  <c:v>Greng</c:v>
                </c:pt>
                <c:pt idx="162">
                  <c:v>Ferpicloz</c:v>
                </c:pt>
              </c:strCache>
            </c:strRef>
          </c:cat>
          <c:val>
            <c:numRef>
              <c:f>'R12  Performance PF (2)'!$S$8:$S$170</c:f>
              <c:numCache>
                <c:formatCode>0.00</c:formatCode>
                <c:ptCount val="163"/>
                <c:pt idx="0">
                  <c:v>73.414169333886548</c:v>
                </c:pt>
                <c:pt idx="1">
                  <c:v>73.962045610660951</c:v>
                </c:pt>
                <c:pt idx="2">
                  <c:v>72.02352204464313</c:v>
                </c:pt>
                <c:pt idx="3">
                  <c:v>74.481822120640572</c:v>
                </c:pt>
                <c:pt idx="4">
                  <c:v>74.624087736096357</c:v>
                </c:pt>
                <c:pt idx="5">
                  <c:v>76.287024718742771</c:v>
                </c:pt>
                <c:pt idx="6">
                  <c:v>74.433814256026636</c:v>
                </c:pt>
                <c:pt idx="7">
                  <c:v>76.318965084526468</c:v>
                </c:pt>
                <c:pt idx="8">
                  <c:v>77.019857006621095</c:v>
                </c:pt>
                <c:pt idx="9">
                  <c:v>77.721336463919798</c:v>
                </c:pt>
                <c:pt idx="10">
                  <c:v>76.348447443960453</c:v>
                </c:pt>
                <c:pt idx="11">
                  <c:v>76.222291854538966</c:v>
                </c:pt>
                <c:pt idx="12">
                  <c:v>74.93118136225128</c:v>
                </c:pt>
                <c:pt idx="13">
                  <c:v>76.96537221084796</c:v>
                </c:pt>
                <c:pt idx="14">
                  <c:v>75.461140582000056</c:v>
                </c:pt>
                <c:pt idx="15">
                  <c:v>78.842081282172302</c:v>
                </c:pt>
                <c:pt idx="16">
                  <c:v>77.912665382623658</c:v>
                </c:pt>
                <c:pt idx="17">
                  <c:v>78.252792656934048</c:v>
                </c:pt>
                <c:pt idx="18">
                  <c:v>80.480712916171271</c:v>
                </c:pt>
                <c:pt idx="19">
                  <c:v>77.23730894118512</c:v>
                </c:pt>
                <c:pt idx="20">
                  <c:v>77.839409799621549</c:v>
                </c:pt>
                <c:pt idx="21">
                  <c:v>76.24944008805096</c:v>
                </c:pt>
                <c:pt idx="22">
                  <c:v>77.486523878701519</c:v>
                </c:pt>
                <c:pt idx="23">
                  <c:v>76.134435689819142</c:v>
                </c:pt>
                <c:pt idx="24">
                  <c:v>76.910805382034908</c:v>
                </c:pt>
                <c:pt idx="25">
                  <c:v>79.996264568767998</c:v>
                </c:pt>
                <c:pt idx="26">
                  <c:v>76.775736972089163</c:v>
                </c:pt>
                <c:pt idx="27">
                  <c:v>79.390588794827764</c:v>
                </c:pt>
                <c:pt idx="28">
                  <c:v>76.321332441098718</c:v>
                </c:pt>
                <c:pt idx="29">
                  <c:v>77.918617538217433</c:v>
                </c:pt>
                <c:pt idx="30">
                  <c:v>81.752389299025921</c:v>
                </c:pt>
                <c:pt idx="31">
                  <c:v>79.849705343504382</c:v>
                </c:pt>
                <c:pt idx="32">
                  <c:v>80.724391757841275</c:v>
                </c:pt>
                <c:pt idx="33">
                  <c:v>78.599059434039773</c:v>
                </c:pt>
                <c:pt idx="34">
                  <c:v>80.766753445746275</c:v>
                </c:pt>
                <c:pt idx="35">
                  <c:v>78.169000507766953</c:v>
                </c:pt>
                <c:pt idx="36">
                  <c:v>81.586803300401158</c:v>
                </c:pt>
                <c:pt idx="37">
                  <c:v>80.251647349556947</c:v>
                </c:pt>
                <c:pt idx="38">
                  <c:v>81.951393813630403</c:v>
                </c:pt>
                <c:pt idx="39">
                  <c:v>78.853277220319086</c:v>
                </c:pt>
                <c:pt idx="40">
                  <c:v>78.837537472807128</c:v>
                </c:pt>
                <c:pt idx="41">
                  <c:v>80.211602170584911</c:v>
                </c:pt>
                <c:pt idx="42">
                  <c:v>80.523145780761411</c:v>
                </c:pt>
                <c:pt idx="43">
                  <c:v>80.184032803939303</c:v>
                </c:pt>
                <c:pt idx="44">
                  <c:v>76.961923554738789</c:v>
                </c:pt>
                <c:pt idx="45">
                  <c:v>80.775442527243484</c:v>
                </c:pt>
                <c:pt idx="46">
                  <c:v>81.122092691752499</c:v>
                </c:pt>
                <c:pt idx="47">
                  <c:v>81.773454243878376</c:v>
                </c:pt>
                <c:pt idx="48">
                  <c:v>85.882593855832226</c:v>
                </c:pt>
                <c:pt idx="49">
                  <c:v>80.572676738925381</c:v>
                </c:pt>
                <c:pt idx="50">
                  <c:v>81.057307114815899</c:v>
                </c:pt>
                <c:pt idx="51">
                  <c:v>82.32353305199311</c:v>
                </c:pt>
                <c:pt idx="52">
                  <c:v>81.935602971102554</c:v>
                </c:pt>
                <c:pt idx="53">
                  <c:v>79.751750291350803</c:v>
                </c:pt>
                <c:pt idx="54">
                  <c:v>81.52021597491273</c:v>
                </c:pt>
                <c:pt idx="55">
                  <c:v>81.849285751232301</c:v>
                </c:pt>
                <c:pt idx="56">
                  <c:v>80.823638047000117</c:v>
                </c:pt>
                <c:pt idx="57">
                  <c:v>83.28899330277217</c:v>
                </c:pt>
                <c:pt idx="58">
                  <c:v>82.35740652067355</c:v>
                </c:pt>
                <c:pt idx="59">
                  <c:v>83.019460170704875</c:v>
                </c:pt>
                <c:pt idx="60">
                  <c:v>83.448000481332997</c:v>
                </c:pt>
                <c:pt idx="61">
                  <c:v>80.644266909658114</c:v>
                </c:pt>
                <c:pt idx="62">
                  <c:v>84.578705253899798</c:v>
                </c:pt>
                <c:pt idx="63">
                  <c:v>81.698473005758515</c:v>
                </c:pt>
                <c:pt idx="64">
                  <c:v>83.5476498937483</c:v>
                </c:pt>
                <c:pt idx="65">
                  <c:v>83.073739947518263</c:v>
                </c:pt>
                <c:pt idx="66">
                  <c:v>83.841769301355257</c:v>
                </c:pt>
                <c:pt idx="67">
                  <c:v>84.022839307681608</c:v>
                </c:pt>
                <c:pt idx="68">
                  <c:v>83.286787626859677</c:v>
                </c:pt>
                <c:pt idx="69">
                  <c:v>85.062919503890257</c:v>
                </c:pt>
                <c:pt idx="70">
                  <c:v>82.673166167927661</c:v>
                </c:pt>
                <c:pt idx="71">
                  <c:v>84.392767601448213</c:v>
                </c:pt>
                <c:pt idx="72">
                  <c:v>85.552425227139963</c:v>
                </c:pt>
                <c:pt idx="73">
                  <c:v>84.350704349937999</c:v>
                </c:pt>
                <c:pt idx="74">
                  <c:v>85.614474386442552</c:v>
                </c:pt>
                <c:pt idx="75">
                  <c:v>85.83040282431304</c:v>
                </c:pt>
                <c:pt idx="76">
                  <c:v>86.377201202336479</c:v>
                </c:pt>
                <c:pt idx="77">
                  <c:v>85.229852198666123</c:v>
                </c:pt>
                <c:pt idx="78">
                  <c:v>86.056049800756469</c:v>
                </c:pt>
                <c:pt idx="79">
                  <c:v>85.847819858808762</c:v>
                </c:pt>
                <c:pt idx="80">
                  <c:v>86.05937661295674</c:v>
                </c:pt>
                <c:pt idx="81">
                  <c:v>82.092074042913723</c:v>
                </c:pt>
                <c:pt idx="82">
                  <c:v>89.693934016039918</c:v>
                </c:pt>
                <c:pt idx="83">
                  <c:v>86.614564398882578</c:v>
                </c:pt>
                <c:pt idx="84">
                  <c:v>86.162370273595187</c:v>
                </c:pt>
                <c:pt idx="85">
                  <c:v>85.838649253383224</c:v>
                </c:pt>
                <c:pt idx="86">
                  <c:v>86.925949123579358</c:v>
                </c:pt>
                <c:pt idx="87">
                  <c:v>83.716418563959522</c:v>
                </c:pt>
                <c:pt idx="88">
                  <c:v>87.341400577681199</c:v>
                </c:pt>
                <c:pt idx="89">
                  <c:v>88.175308823533143</c:v>
                </c:pt>
                <c:pt idx="90">
                  <c:v>87.842678422000517</c:v>
                </c:pt>
                <c:pt idx="91">
                  <c:v>87.8211422646215</c:v>
                </c:pt>
                <c:pt idx="92">
                  <c:v>88.265552533684541</c:v>
                </c:pt>
                <c:pt idx="93">
                  <c:v>88.611301217261143</c:v>
                </c:pt>
                <c:pt idx="94">
                  <c:v>88.708220145155138</c:v>
                </c:pt>
                <c:pt idx="95">
                  <c:v>87.791259206572988</c:v>
                </c:pt>
                <c:pt idx="96">
                  <c:v>88.730956911130647</c:v>
                </c:pt>
                <c:pt idx="97">
                  <c:v>88.93593780998448</c:v>
                </c:pt>
                <c:pt idx="98">
                  <c:v>89.485021426552976</c:v>
                </c:pt>
                <c:pt idx="99">
                  <c:v>89.95079374797848</c:v>
                </c:pt>
                <c:pt idx="100">
                  <c:v>89.186711858793245</c:v>
                </c:pt>
                <c:pt idx="101">
                  <c:v>90.195699974480604</c:v>
                </c:pt>
                <c:pt idx="102">
                  <c:v>89.665967670449504</c:v>
                </c:pt>
                <c:pt idx="103">
                  <c:v>88.784869209403254</c:v>
                </c:pt>
                <c:pt idx="104">
                  <c:v>90.646612601210876</c:v>
                </c:pt>
                <c:pt idx="105">
                  <c:v>90.218810856694603</c:v>
                </c:pt>
                <c:pt idx="106">
                  <c:v>90.192075278142966</c:v>
                </c:pt>
                <c:pt idx="107">
                  <c:v>89.809209962974933</c:v>
                </c:pt>
                <c:pt idx="108">
                  <c:v>90.429771842799028</c:v>
                </c:pt>
                <c:pt idx="109">
                  <c:v>91.240013619403257</c:v>
                </c:pt>
                <c:pt idx="110">
                  <c:v>91.306553753699347</c:v>
                </c:pt>
                <c:pt idx="111">
                  <c:v>91.914036025661602</c:v>
                </c:pt>
                <c:pt idx="112">
                  <c:v>93.124347053554999</c:v>
                </c:pt>
                <c:pt idx="113">
                  <c:v>93.951940338572697</c:v>
                </c:pt>
                <c:pt idx="114">
                  <c:v>93.412731098913639</c:v>
                </c:pt>
                <c:pt idx="115">
                  <c:v>93.99875511009752</c:v>
                </c:pt>
                <c:pt idx="116">
                  <c:v>94.170988279854882</c:v>
                </c:pt>
                <c:pt idx="117">
                  <c:v>94.294492943398154</c:v>
                </c:pt>
                <c:pt idx="118">
                  <c:v>94.281916907168878</c:v>
                </c:pt>
                <c:pt idx="119">
                  <c:v>95.490301532132477</c:v>
                </c:pt>
                <c:pt idx="120">
                  <c:v>94.932449017449812</c:v>
                </c:pt>
                <c:pt idx="121">
                  <c:v>94.363280674831785</c:v>
                </c:pt>
                <c:pt idx="122">
                  <c:v>93.842671057544266</c:v>
                </c:pt>
                <c:pt idx="123">
                  <c:v>96.559971837536963</c:v>
                </c:pt>
                <c:pt idx="124">
                  <c:v>96.864109441654193</c:v>
                </c:pt>
                <c:pt idx="125">
                  <c:v>97.170151195349433</c:v>
                </c:pt>
                <c:pt idx="126">
                  <c:v>97.879885016025284</c:v>
                </c:pt>
                <c:pt idx="127">
                  <c:v>97.352642791655313</c:v>
                </c:pt>
                <c:pt idx="128">
                  <c:v>97.335216225796259</c:v>
                </c:pt>
                <c:pt idx="129">
                  <c:v>98.587948466900727</c:v>
                </c:pt>
                <c:pt idx="130">
                  <c:v>99.782967190834114</c:v>
                </c:pt>
                <c:pt idx="131">
                  <c:v>100.22020790741632</c:v>
                </c:pt>
                <c:pt idx="132">
                  <c:v>100.41946435611041</c:v>
                </c:pt>
                <c:pt idx="133">
                  <c:v>101.38840340448894</c:v>
                </c:pt>
                <c:pt idx="134">
                  <c:v>101.51921332785211</c:v>
                </c:pt>
                <c:pt idx="135">
                  <c:v>102.11873886490643</c:v>
                </c:pt>
                <c:pt idx="136">
                  <c:v>103.13786398491126</c:v>
                </c:pt>
                <c:pt idx="137">
                  <c:v>102.93912525730931</c:v>
                </c:pt>
                <c:pt idx="138">
                  <c:v>104.06941672309604</c:v>
                </c:pt>
                <c:pt idx="139">
                  <c:v>104.81114378986001</c:v>
                </c:pt>
                <c:pt idx="140">
                  <c:v>107.21245921489485</c:v>
                </c:pt>
                <c:pt idx="141">
                  <c:v>108.13444999690489</c:v>
                </c:pt>
                <c:pt idx="142">
                  <c:v>110.70104587420632</c:v>
                </c:pt>
                <c:pt idx="143">
                  <c:v>110.94560776699154</c:v>
                </c:pt>
                <c:pt idx="144">
                  <c:v>111.02019302405577</c:v>
                </c:pt>
                <c:pt idx="145">
                  <c:v>126.07629500387735</c:v>
                </c:pt>
                <c:pt idx="146">
                  <c:v>114.23921812772051</c:v>
                </c:pt>
                <c:pt idx="147">
                  <c:v>113.63767001476729</c:v>
                </c:pt>
                <c:pt idx="148">
                  <c:v>113.93686240012559</c:v>
                </c:pt>
                <c:pt idx="149">
                  <c:v>120.82332625896068</c:v>
                </c:pt>
                <c:pt idx="150">
                  <c:v>129.32671388162993</c:v>
                </c:pt>
                <c:pt idx="151">
                  <c:v>131.2254532985653</c:v>
                </c:pt>
                <c:pt idx="152">
                  <c:v>134.6836343464808</c:v>
                </c:pt>
                <c:pt idx="153">
                  <c:v>190.47027294229952</c:v>
                </c:pt>
                <c:pt idx="154">
                  <c:v>146.21648406155271</c:v>
                </c:pt>
                <c:pt idx="155">
                  <c:v>153.36133801611885</c:v>
                </c:pt>
                <c:pt idx="156">
                  <c:v>153.03196470429197</c:v>
                </c:pt>
                <c:pt idx="157">
                  <c:v>145.59169489291372</c:v>
                </c:pt>
                <c:pt idx="158">
                  <c:v>157.93853137502117</c:v>
                </c:pt>
                <c:pt idx="159">
                  <c:v>226.88320975413478</c:v>
                </c:pt>
                <c:pt idx="160">
                  <c:v>174.73935675761373</c:v>
                </c:pt>
                <c:pt idx="161">
                  <c:v>419.96542733302238</c:v>
                </c:pt>
                <c:pt idx="162">
                  <c:v>398.72516743056514</c:v>
                </c:pt>
              </c:numCache>
            </c:numRef>
          </c:val>
          <c:smooth val="0"/>
        </c:ser>
        <c:ser>
          <c:idx val="2"/>
          <c:order val="2"/>
          <c:tx>
            <c:strRef>
              <c:f>'R12  Performance PF (2)'!$T$6</c:f>
              <c:strCache>
                <c:ptCount val="1"/>
                <c:pt idx="0">
                  <c:v>péréquation en points de PF</c:v>
                </c:pt>
              </c:strCache>
            </c:strRef>
          </c:tx>
          <c:spPr>
            <a:ln>
              <a:solidFill>
                <a:srgbClr val="FF0000"/>
              </a:solidFill>
            </a:ln>
          </c:spPr>
          <c:marker>
            <c:symbol val="star"/>
            <c:size val="3"/>
            <c:spPr>
              <a:ln>
                <a:solidFill>
                  <a:srgbClr val="FF0000"/>
                </a:solidFill>
              </a:ln>
            </c:spPr>
          </c:marker>
          <c:cat>
            <c:strRef>
              <c:f>'R12  Performance PF (2)'!$B$8:$B$170</c:f>
              <c:strCache>
                <c:ptCount val="163"/>
                <c:pt idx="0">
                  <c:v>Zumholz</c:v>
                </c:pt>
                <c:pt idx="1">
                  <c:v>Cheiry</c:v>
                </c:pt>
                <c:pt idx="2">
                  <c:v>Jaun</c:v>
                </c:pt>
                <c:pt idx="3">
                  <c:v>Le Châtelard</c:v>
                </c:pt>
                <c:pt idx="4">
                  <c:v>Le Flon</c:v>
                </c:pt>
                <c:pt idx="5">
                  <c:v>Massonnens</c:v>
                </c:pt>
                <c:pt idx="6">
                  <c:v>Oberschrot</c:v>
                </c:pt>
                <c:pt idx="7">
                  <c:v>Mézières (FR)</c:v>
                </c:pt>
                <c:pt idx="8">
                  <c:v>St. Silvester</c:v>
                </c:pt>
                <c:pt idx="9">
                  <c:v>Surpierre</c:v>
                </c:pt>
                <c:pt idx="10">
                  <c:v>La Verrerie</c:v>
                </c:pt>
                <c:pt idx="11">
                  <c:v>Villorsonnens</c:v>
                </c:pt>
                <c:pt idx="12">
                  <c:v>Morens (FR)</c:v>
                </c:pt>
                <c:pt idx="13">
                  <c:v>Vernay</c:v>
                </c:pt>
                <c:pt idx="14">
                  <c:v>Autafond</c:v>
                </c:pt>
                <c:pt idx="15">
                  <c:v>Billens-Hennens</c:v>
                </c:pt>
                <c:pt idx="16">
                  <c:v>Murist</c:v>
                </c:pt>
                <c:pt idx="17">
                  <c:v>Haut-Intyamon</c:v>
                </c:pt>
                <c:pt idx="18">
                  <c:v>Prévondavaux</c:v>
                </c:pt>
                <c:pt idx="19">
                  <c:v>Brünisried</c:v>
                </c:pt>
                <c:pt idx="20">
                  <c:v>Fétigny</c:v>
                </c:pt>
                <c:pt idx="21">
                  <c:v>Dompierre (FR)</c:v>
                </c:pt>
                <c:pt idx="22">
                  <c:v>Treyvaux</c:v>
                </c:pt>
                <c:pt idx="23">
                  <c:v>Villeneuve (FR)</c:v>
                </c:pt>
                <c:pt idx="24">
                  <c:v>Vuisternens-devant-Romont</c:v>
                </c:pt>
                <c:pt idx="25">
                  <c:v>Nuvilly</c:v>
                </c:pt>
                <c:pt idx="26">
                  <c:v>Heitenried</c:v>
                </c:pt>
                <c:pt idx="27">
                  <c:v>Montagny (FR)</c:v>
                </c:pt>
                <c:pt idx="28">
                  <c:v>Vallon</c:v>
                </c:pt>
                <c:pt idx="29">
                  <c:v>Lurtigen</c:v>
                </c:pt>
                <c:pt idx="30">
                  <c:v>Châtonnaye</c:v>
                </c:pt>
                <c:pt idx="31">
                  <c:v>La Folliaz</c:v>
                </c:pt>
                <c:pt idx="32">
                  <c:v>Chénens</c:v>
                </c:pt>
                <c:pt idx="33">
                  <c:v>Misery-Courtion</c:v>
                </c:pt>
                <c:pt idx="34">
                  <c:v>Ponthaux</c:v>
                </c:pt>
                <c:pt idx="35">
                  <c:v>Corserey</c:v>
                </c:pt>
                <c:pt idx="36">
                  <c:v>Plasselb</c:v>
                </c:pt>
                <c:pt idx="37">
                  <c:v>Bas-Intyamon</c:v>
                </c:pt>
                <c:pt idx="38">
                  <c:v>Autigny</c:v>
                </c:pt>
                <c:pt idx="39">
                  <c:v>Rue</c:v>
                </c:pt>
                <c:pt idx="40">
                  <c:v>Vuisternens-en-Ogoz</c:v>
                </c:pt>
                <c:pt idx="41">
                  <c:v>Bussy (FR)</c:v>
                </c:pt>
                <c:pt idx="42">
                  <c:v>Les Montets</c:v>
                </c:pt>
                <c:pt idx="43">
                  <c:v>Ecublens (FR)</c:v>
                </c:pt>
                <c:pt idx="44">
                  <c:v>Grangettes</c:v>
                </c:pt>
                <c:pt idx="45">
                  <c:v>Corpataux-Magnedens</c:v>
                </c:pt>
                <c:pt idx="46">
                  <c:v>St. Ursen</c:v>
                </c:pt>
                <c:pt idx="47">
                  <c:v>Saint-Martin (FR)</c:v>
                </c:pt>
                <c:pt idx="48">
                  <c:v>Villarsel-sur-Marly</c:v>
                </c:pt>
                <c:pt idx="49">
                  <c:v>Torny</c:v>
                </c:pt>
                <c:pt idx="50">
                  <c:v>Le Glèbe</c:v>
                </c:pt>
                <c:pt idx="51">
                  <c:v>Russy</c:v>
                </c:pt>
                <c:pt idx="52">
                  <c:v>Giffers</c:v>
                </c:pt>
                <c:pt idx="53">
                  <c:v>Noréaz</c:v>
                </c:pt>
                <c:pt idx="54">
                  <c:v>Hauteville</c:v>
                </c:pt>
                <c:pt idx="55">
                  <c:v>Gempenach</c:v>
                </c:pt>
                <c:pt idx="56">
                  <c:v>Montet (Glâne)</c:v>
                </c:pt>
                <c:pt idx="57">
                  <c:v>St. Antoni</c:v>
                </c:pt>
                <c:pt idx="58">
                  <c:v>Alterswil</c:v>
                </c:pt>
                <c:pt idx="59">
                  <c:v>Vaulruz</c:v>
                </c:pt>
                <c:pt idx="60">
                  <c:v>Botterens</c:v>
                </c:pt>
                <c:pt idx="61">
                  <c:v>Rueyres-les-Prés</c:v>
                </c:pt>
                <c:pt idx="62">
                  <c:v>Ménières</c:v>
                </c:pt>
                <c:pt idx="63">
                  <c:v>Sâles</c:v>
                </c:pt>
                <c:pt idx="64">
                  <c:v>Ulmiz</c:v>
                </c:pt>
                <c:pt idx="65">
                  <c:v>Vuadens</c:v>
                </c:pt>
                <c:pt idx="66">
                  <c:v>Le Pâquier (FR)</c:v>
                </c:pt>
                <c:pt idx="67">
                  <c:v>Plaffeien</c:v>
                </c:pt>
                <c:pt idx="68">
                  <c:v>Jeuss</c:v>
                </c:pt>
                <c:pt idx="69">
                  <c:v>Rechthalten</c:v>
                </c:pt>
                <c:pt idx="70">
                  <c:v>Semsales</c:v>
                </c:pt>
                <c:pt idx="71">
                  <c:v>Farvagny</c:v>
                </c:pt>
                <c:pt idx="72">
                  <c:v>Lully (FR)</c:v>
                </c:pt>
                <c:pt idx="73">
                  <c:v>Gurmels</c:v>
                </c:pt>
                <c:pt idx="74">
                  <c:v>Le Mouret</c:v>
                </c:pt>
                <c:pt idx="75">
                  <c:v>Courtepin</c:v>
                </c:pt>
                <c:pt idx="76">
                  <c:v>Broc</c:v>
                </c:pt>
                <c:pt idx="77">
                  <c:v>Bossonnens</c:v>
                </c:pt>
                <c:pt idx="78">
                  <c:v>Cugy (FR)</c:v>
                </c:pt>
                <c:pt idx="79">
                  <c:v>Remaufens</c:v>
                </c:pt>
                <c:pt idx="80">
                  <c:v>Cottens (FR)</c:v>
                </c:pt>
                <c:pt idx="81">
                  <c:v>Auboranges</c:v>
                </c:pt>
                <c:pt idx="82">
                  <c:v>Ursy</c:v>
                </c:pt>
                <c:pt idx="83">
                  <c:v>Grolley</c:v>
                </c:pt>
                <c:pt idx="84">
                  <c:v>Saint-Aubin (FR)</c:v>
                </c:pt>
                <c:pt idx="85">
                  <c:v>Vuissens</c:v>
                </c:pt>
                <c:pt idx="86">
                  <c:v>Grandvillard</c:v>
                </c:pt>
                <c:pt idx="87">
                  <c:v>Sorens</c:v>
                </c:pt>
                <c:pt idx="88">
                  <c:v>Pont-en-Ogoz</c:v>
                </c:pt>
                <c:pt idx="89">
                  <c:v>Barberêche</c:v>
                </c:pt>
                <c:pt idx="90">
                  <c:v>Prez-vers-Noréaz</c:v>
                </c:pt>
                <c:pt idx="91">
                  <c:v>Hauterive (FR)</c:v>
                </c:pt>
                <c:pt idx="92">
                  <c:v>Wünnewil-Flamatt</c:v>
                </c:pt>
                <c:pt idx="93">
                  <c:v>Senèdes</c:v>
                </c:pt>
                <c:pt idx="94">
                  <c:v>Belfaux</c:v>
                </c:pt>
                <c:pt idx="95">
                  <c:v>Marsens</c:v>
                </c:pt>
                <c:pt idx="96">
                  <c:v>Salvenach</c:v>
                </c:pt>
                <c:pt idx="97">
                  <c:v>Léchelles</c:v>
                </c:pt>
                <c:pt idx="98">
                  <c:v>La Brillaz</c:v>
                </c:pt>
                <c:pt idx="99">
                  <c:v>Galmiz</c:v>
                </c:pt>
                <c:pt idx="100">
                  <c:v>Morlon</c:v>
                </c:pt>
                <c:pt idx="101">
                  <c:v>Villarepos</c:v>
                </c:pt>
                <c:pt idx="102">
                  <c:v>Corbières</c:v>
                </c:pt>
                <c:pt idx="103">
                  <c:v>Gruyères</c:v>
                </c:pt>
                <c:pt idx="104">
                  <c:v>Wallenried</c:v>
                </c:pt>
                <c:pt idx="105">
                  <c:v>Romont (FR)</c:v>
                </c:pt>
                <c:pt idx="106">
                  <c:v>Tentlingen</c:v>
                </c:pt>
                <c:pt idx="107">
                  <c:v>Echarlens</c:v>
                </c:pt>
                <c:pt idx="108">
                  <c:v>Ueberstorf</c:v>
                </c:pt>
                <c:pt idx="109">
                  <c:v>Pont-la-Ville</c:v>
                </c:pt>
                <c:pt idx="110">
                  <c:v>Arconciel</c:v>
                </c:pt>
                <c:pt idx="111">
                  <c:v>La Sonnaz</c:v>
                </c:pt>
                <c:pt idx="112">
                  <c:v>Bösingen</c:v>
                </c:pt>
                <c:pt idx="113">
                  <c:v>Ependes (FR)</c:v>
                </c:pt>
                <c:pt idx="114">
                  <c:v>Villaz-Saint-Pierre</c:v>
                </c:pt>
                <c:pt idx="115">
                  <c:v>Courlevon</c:v>
                </c:pt>
                <c:pt idx="116">
                  <c:v>Gletterens</c:v>
                </c:pt>
                <c:pt idx="117">
                  <c:v>Riaz</c:v>
                </c:pt>
                <c:pt idx="118">
                  <c:v>Kerzers</c:v>
                </c:pt>
                <c:pt idx="119">
                  <c:v>Val-de-Charmey</c:v>
                </c:pt>
                <c:pt idx="120">
                  <c:v>Granges (Veveyse)</c:v>
                </c:pt>
                <c:pt idx="121">
                  <c:v>Châbles</c:v>
                </c:pt>
                <c:pt idx="122">
                  <c:v>Châtel-sur-Montsalvens</c:v>
                </c:pt>
                <c:pt idx="123">
                  <c:v>Attalens</c:v>
                </c:pt>
                <c:pt idx="124">
                  <c:v>Fräschels</c:v>
                </c:pt>
                <c:pt idx="125">
                  <c:v>Neyruz (FR)</c:v>
                </c:pt>
                <c:pt idx="126">
                  <c:v>Chapelle (Glâne)</c:v>
                </c:pt>
                <c:pt idx="127">
                  <c:v>Châtillon (FR)</c:v>
                </c:pt>
                <c:pt idx="128">
                  <c:v>Rossens (FR)</c:v>
                </c:pt>
                <c:pt idx="129">
                  <c:v>La Roche</c:v>
                </c:pt>
                <c:pt idx="130">
                  <c:v>Domdidier</c:v>
                </c:pt>
                <c:pt idx="131">
                  <c:v>Tafers</c:v>
                </c:pt>
                <c:pt idx="132">
                  <c:v>Delley-Portalban</c:v>
                </c:pt>
                <c:pt idx="133">
                  <c:v>Estavayer-le-Lac</c:v>
                </c:pt>
                <c:pt idx="134">
                  <c:v>Ried bei Kerzers</c:v>
                </c:pt>
                <c:pt idx="135">
                  <c:v>Marly</c:v>
                </c:pt>
                <c:pt idx="136">
                  <c:v>Kleinbösingen</c:v>
                </c:pt>
                <c:pt idx="137">
                  <c:v>Sévaz</c:v>
                </c:pt>
                <c:pt idx="138">
                  <c:v>Düdingen</c:v>
                </c:pt>
                <c:pt idx="139">
                  <c:v>Cheyres</c:v>
                </c:pt>
                <c:pt idx="140">
                  <c:v>Bas-Vully</c:v>
                </c:pt>
                <c:pt idx="141">
                  <c:v>Matran</c:v>
                </c:pt>
                <c:pt idx="142">
                  <c:v>Murten</c:v>
                </c:pt>
                <c:pt idx="143">
                  <c:v>Bulle</c:v>
                </c:pt>
                <c:pt idx="144">
                  <c:v>Châtel-Saint-Denis</c:v>
                </c:pt>
                <c:pt idx="145">
                  <c:v>Crésuz</c:v>
                </c:pt>
                <c:pt idx="146">
                  <c:v>Fribourg</c:v>
                </c:pt>
                <c:pt idx="147">
                  <c:v>Schmitten (FR)</c:v>
                </c:pt>
                <c:pt idx="148">
                  <c:v>Courgevaux</c:v>
                </c:pt>
                <c:pt idx="149">
                  <c:v>Corminboeuf</c:v>
                </c:pt>
                <c:pt idx="150">
                  <c:v>Avry</c:v>
                </c:pt>
                <c:pt idx="151">
                  <c:v>Pierrafortscha</c:v>
                </c:pt>
                <c:pt idx="152">
                  <c:v>Meyriez</c:v>
                </c:pt>
                <c:pt idx="153">
                  <c:v>Siviriez</c:v>
                </c:pt>
                <c:pt idx="154">
                  <c:v>Haut-Vully</c:v>
                </c:pt>
                <c:pt idx="155">
                  <c:v>Villars-sur-Glâne</c:v>
                </c:pt>
                <c:pt idx="156">
                  <c:v>Granges-Paccot</c:v>
                </c:pt>
                <c:pt idx="157">
                  <c:v>Givisiez</c:v>
                </c:pt>
                <c:pt idx="158">
                  <c:v>Muntelier</c:v>
                </c:pt>
                <c:pt idx="159">
                  <c:v>Cressier (FR)</c:v>
                </c:pt>
                <c:pt idx="160">
                  <c:v>Chésopelloz</c:v>
                </c:pt>
                <c:pt idx="161">
                  <c:v>Greng</c:v>
                </c:pt>
                <c:pt idx="162">
                  <c:v>Ferpicloz</c:v>
                </c:pt>
              </c:strCache>
            </c:strRef>
          </c:cat>
          <c:val>
            <c:numRef>
              <c:f>'R12  Performance PF (2)'!$T$8:$T$170</c:f>
              <c:numCache>
                <c:formatCode>0.00</c:formatCode>
                <c:ptCount val="163"/>
                <c:pt idx="0">
                  <c:v>18.544169333886543</c:v>
                </c:pt>
                <c:pt idx="1">
                  <c:v>17.967045610660946</c:v>
                </c:pt>
                <c:pt idx="2">
                  <c:v>17.028522044643132</c:v>
                </c:pt>
                <c:pt idx="3">
                  <c:v>16.436822120640571</c:v>
                </c:pt>
                <c:pt idx="4">
                  <c:v>15.739087736096359</c:v>
                </c:pt>
                <c:pt idx="5">
                  <c:v>15.052024718742771</c:v>
                </c:pt>
                <c:pt idx="6">
                  <c:v>14.458814256026635</c:v>
                </c:pt>
                <c:pt idx="7">
                  <c:v>13.918965084526469</c:v>
                </c:pt>
                <c:pt idx="8">
                  <c:v>13.444857006621092</c:v>
                </c:pt>
                <c:pt idx="9">
                  <c:v>12.7813364639198</c:v>
                </c:pt>
                <c:pt idx="10">
                  <c:v>12.718447443960457</c:v>
                </c:pt>
                <c:pt idx="11">
                  <c:v>12.597291854538966</c:v>
                </c:pt>
                <c:pt idx="12">
                  <c:v>12.346181362251286</c:v>
                </c:pt>
                <c:pt idx="13">
                  <c:v>12.200372210847959</c:v>
                </c:pt>
                <c:pt idx="14">
                  <c:v>12.176140582000059</c:v>
                </c:pt>
                <c:pt idx="15">
                  <c:v>12.017081282172313</c:v>
                </c:pt>
                <c:pt idx="16">
                  <c:v>11.992665382623656</c:v>
                </c:pt>
                <c:pt idx="17">
                  <c:v>11.567792656934046</c:v>
                </c:pt>
                <c:pt idx="18">
                  <c:v>11.345712916171266</c:v>
                </c:pt>
                <c:pt idx="19">
                  <c:v>11.292308941185127</c:v>
                </c:pt>
                <c:pt idx="20">
                  <c:v>11.279409799621547</c:v>
                </c:pt>
                <c:pt idx="21">
                  <c:v>11.239440088050969</c:v>
                </c:pt>
                <c:pt idx="22">
                  <c:v>11.226523878701528</c:v>
                </c:pt>
                <c:pt idx="23">
                  <c:v>11.029435689819152</c:v>
                </c:pt>
                <c:pt idx="24">
                  <c:v>10.950805382034901</c:v>
                </c:pt>
                <c:pt idx="25">
                  <c:v>10.726264568767988</c:v>
                </c:pt>
                <c:pt idx="26">
                  <c:v>10.480736972089176</c:v>
                </c:pt>
                <c:pt idx="27">
                  <c:v>10.430588794827756</c:v>
                </c:pt>
                <c:pt idx="28">
                  <c:v>10.381332441098721</c:v>
                </c:pt>
                <c:pt idx="29">
                  <c:v>10.23361753821743</c:v>
                </c:pt>
                <c:pt idx="30">
                  <c:v>9.6373892990259122</c:v>
                </c:pt>
                <c:pt idx="31">
                  <c:v>9.344705343504387</c:v>
                </c:pt>
                <c:pt idx="32">
                  <c:v>9.3093917578412828</c:v>
                </c:pt>
                <c:pt idx="33">
                  <c:v>9.2690594340397752</c:v>
                </c:pt>
                <c:pt idx="34">
                  <c:v>9.0717534457462818</c:v>
                </c:pt>
                <c:pt idx="35">
                  <c:v>8.9740005077669593</c:v>
                </c:pt>
                <c:pt idx="36">
                  <c:v>8.9118033004011465</c:v>
                </c:pt>
                <c:pt idx="37">
                  <c:v>8.7516473495569471</c:v>
                </c:pt>
                <c:pt idx="38">
                  <c:v>8.7113938136304085</c:v>
                </c:pt>
                <c:pt idx="39">
                  <c:v>8.6332772203190871</c:v>
                </c:pt>
                <c:pt idx="40">
                  <c:v>8.6225374728071245</c:v>
                </c:pt>
                <c:pt idx="41">
                  <c:v>8.4816021705849067</c:v>
                </c:pt>
                <c:pt idx="42">
                  <c:v>8.4681457807614038</c:v>
                </c:pt>
                <c:pt idx="43">
                  <c:v>8.4540328039393131</c:v>
                </c:pt>
                <c:pt idx="44">
                  <c:v>8.3369235547387888</c:v>
                </c:pt>
                <c:pt idx="45">
                  <c:v>8.310442527243481</c:v>
                </c:pt>
                <c:pt idx="46">
                  <c:v>8.2720926917525048</c:v>
                </c:pt>
                <c:pt idx="47">
                  <c:v>8.2484542438783706</c:v>
                </c:pt>
                <c:pt idx="48">
                  <c:v>8.0725938558322241</c:v>
                </c:pt>
                <c:pt idx="49">
                  <c:v>8.0526767389253706</c:v>
                </c:pt>
                <c:pt idx="50">
                  <c:v>8.0423071148158982</c:v>
                </c:pt>
                <c:pt idx="51">
                  <c:v>7.9285330519930994</c:v>
                </c:pt>
                <c:pt idx="52">
                  <c:v>7.865602971102561</c:v>
                </c:pt>
                <c:pt idx="53">
                  <c:v>7.7367502913508019</c:v>
                </c:pt>
                <c:pt idx="54">
                  <c:v>7.7052159749127327</c:v>
                </c:pt>
                <c:pt idx="55">
                  <c:v>7.6692857512322945</c:v>
                </c:pt>
                <c:pt idx="56">
                  <c:v>7.328638047000112</c:v>
                </c:pt>
                <c:pt idx="57">
                  <c:v>7.2889933027721696</c:v>
                </c:pt>
                <c:pt idx="58">
                  <c:v>7.2224065206735446</c:v>
                </c:pt>
                <c:pt idx="59">
                  <c:v>7.2094601707048724</c:v>
                </c:pt>
                <c:pt idx="60">
                  <c:v>7.1780004813330009</c:v>
                </c:pt>
                <c:pt idx="61">
                  <c:v>7.1492669096581096</c:v>
                </c:pt>
                <c:pt idx="62">
                  <c:v>6.978705253899804</c:v>
                </c:pt>
                <c:pt idx="63">
                  <c:v>6.8934730057585085</c:v>
                </c:pt>
                <c:pt idx="64">
                  <c:v>6.7476498937483029</c:v>
                </c:pt>
                <c:pt idx="65">
                  <c:v>6.4937399475182644</c:v>
                </c:pt>
                <c:pt idx="66">
                  <c:v>6.471769301355252</c:v>
                </c:pt>
                <c:pt idx="67">
                  <c:v>6.4378393076815996</c:v>
                </c:pt>
                <c:pt idx="68">
                  <c:v>6.3417876268596842</c:v>
                </c:pt>
                <c:pt idx="69">
                  <c:v>6.3379195038902623</c:v>
                </c:pt>
                <c:pt idx="70">
                  <c:v>6.2481661679276641</c:v>
                </c:pt>
                <c:pt idx="71">
                  <c:v>6.1727676014482142</c:v>
                </c:pt>
                <c:pt idx="72">
                  <c:v>6.117425227139961</c:v>
                </c:pt>
                <c:pt idx="73">
                  <c:v>6.0107043499379955</c:v>
                </c:pt>
                <c:pt idx="74">
                  <c:v>5.7394743864425521</c:v>
                </c:pt>
                <c:pt idx="75">
                  <c:v>5.6754028243130392</c:v>
                </c:pt>
                <c:pt idx="76">
                  <c:v>5.5472012023364812</c:v>
                </c:pt>
                <c:pt idx="77">
                  <c:v>5.5148521986661194</c:v>
                </c:pt>
                <c:pt idx="78">
                  <c:v>5.2660498007564769</c:v>
                </c:pt>
                <c:pt idx="79">
                  <c:v>5.1928198588087611</c:v>
                </c:pt>
                <c:pt idx="80">
                  <c:v>5.0443766129567393</c:v>
                </c:pt>
                <c:pt idx="81">
                  <c:v>5.0420740429137112</c:v>
                </c:pt>
                <c:pt idx="82">
                  <c:v>4.7962219017129257</c:v>
                </c:pt>
                <c:pt idx="83">
                  <c:v>4.7145643988825725</c:v>
                </c:pt>
                <c:pt idx="84">
                  <c:v>4.6123702735951895</c:v>
                </c:pt>
                <c:pt idx="85">
                  <c:v>4.5886492533832239</c:v>
                </c:pt>
                <c:pt idx="86">
                  <c:v>4.5709491235793536</c:v>
                </c:pt>
                <c:pt idx="87">
                  <c:v>4.3414185639595217</c:v>
                </c:pt>
                <c:pt idx="88">
                  <c:v>4.321400577681203</c:v>
                </c:pt>
                <c:pt idx="89">
                  <c:v>4.2703088235331421</c:v>
                </c:pt>
                <c:pt idx="90">
                  <c:v>4.2276784220005226</c:v>
                </c:pt>
                <c:pt idx="91">
                  <c:v>4.2011422646214953</c:v>
                </c:pt>
                <c:pt idx="92">
                  <c:v>4.1205525336845454</c:v>
                </c:pt>
                <c:pt idx="93">
                  <c:v>4.1163012172611388</c:v>
                </c:pt>
                <c:pt idx="94">
                  <c:v>4.0632201451551424</c:v>
                </c:pt>
                <c:pt idx="95">
                  <c:v>4.0162592065729825</c:v>
                </c:pt>
                <c:pt idx="96">
                  <c:v>4.0159569111306439</c:v>
                </c:pt>
                <c:pt idx="97">
                  <c:v>3.9609378099844861</c:v>
                </c:pt>
                <c:pt idx="98">
                  <c:v>3.9300214265529689</c:v>
                </c:pt>
                <c:pt idx="99">
                  <c:v>3.82579374797848</c:v>
                </c:pt>
                <c:pt idx="100">
                  <c:v>3.731711858793247</c:v>
                </c:pt>
                <c:pt idx="101">
                  <c:v>3.6206999744806154</c:v>
                </c:pt>
                <c:pt idx="102">
                  <c:v>3.5909676704495155</c:v>
                </c:pt>
                <c:pt idx="103">
                  <c:v>3.5848692094032515</c:v>
                </c:pt>
                <c:pt idx="104">
                  <c:v>3.5766126012108828</c:v>
                </c:pt>
                <c:pt idx="105">
                  <c:v>3.4938108566946084</c:v>
                </c:pt>
                <c:pt idx="106">
                  <c:v>3.4020752781429735</c:v>
                </c:pt>
                <c:pt idx="107">
                  <c:v>3.3792099629749259</c:v>
                </c:pt>
                <c:pt idx="108">
                  <c:v>3.354771842799039</c:v>
                </c:pt>
                <c:pt idx="109">
                  <c:v>3.3500136194032564</c:v>
                </c:pt>
                <c:pt idx="110">
                  <c:v>2.9365537536993429</c:v>
                </c:pt>
                <c:pt idx="111">
                  <c:v>2.9240360256616071</c:v>
                </c:pt>
                <c:pt idx="112">
                  <c:v>2.2943470535550006</c:v>
                </c:pt>
                <c:pt idx="113">
                  <c:v>2.2269403385727031</c:v>
                </c:pt>
                <c:pt idx="114">
                  <c:v>2.1927310989136402</c:v>
                </c:pt>
                <c:pt idx="115">
                  <c:v>2.138755110097506</c:v>
                </c:pt>
                <c:pt idx="116">
                  <c:v>1.8509882798548887</c:v>
                </c:pt>
                <c:pt idx="117">
                  <c:v>1.8444929433981514</c:v>
                </c:pt>
                <c:pt idx="118">
                  <c:v>1.8369169071688844</c:v>
                </c:pt>
                <c:pt idx="119">
                  <c:v>1.8322869641338713</c:v>
                </c:pt>
                <c:pt idx="120">
                  <c:v>1.7524490174498055</c:v>
                </c:pt>
                <c:pt idx="121">
                  <c:v>1.7482806748317898</c:v>
                </c:pt>
                <c:pt idx="122">
                  <c:v>1.7426710575442712</c:v>
                </c:pt>
                <c:pt idx="123">
                  <c:v>1.0499718375369724</c:v>
                </c:pt>
                <c:pt idx="124">
                  <c:v>0.96410944165418755</c:v>
                </c:pt>
                <c:pt idx="125">
                  <c:v>0.86515119534942642</c:v>
                </c:pt>
                <c:pt idx="126">
                  <c:v>0.74988501602528856</c:v>
                </c:pt>
                <c:pt idx="127">
                  <c:v>0.70764279165530297</c:v>
                </c:pt>
                <c:pt idx="128">
                  <c:v>0.66521622579625728</c:v>
                </c:pt>
                <c:pt idx="129">
                  <c:v>0.45294846690073598</c:v>
                </c:pt>
                <c:pt idx="130">
                  <c:v>5.796719083411972E-2</c:v>
                </c:pt>
                <c:pt idx="131">
                  <c:v>-5.9792092583677459E-2</c:v>
                </c:pt>
                <c:pt idx="132">
                  <c:v>-0.13053564388958705</c:v>
                </c:pt>
                <c:pt idx="133">
                  <c:v>-0.35242324903654776</c:v>
                </c:pt>
                <c:pt idx="134">
                  <c:v>-0.41078667214789277</c:v>
                </c:pt>
                <c:pt idx="135">
                  <c:v>-0.63126113509356685</c:v>
                </c:pt>
                <c:pt idx="136">
                  <c:v>-0.7871360150887341</c:v>
                </c:pt>
                <c:pt idx="137">
                  <c:v>-0.94087474269068139</c:v>
                </c:pt>
                <c:pt idx="138">
                  <c:v>-1.0855832769039608</c:v>
                </c:pt>
                <c:pt idx="139">
                  <c:v>-1.1338562101399816</c:v>
                </c:pt>
                <c:pt idx="140">
                  <c:v>-2.002540785105154</c:v>
                </c:pt>
                <c:pt idx="141">
                  <c:v>-2.2555500030950952</c:v>
                </c:pt>
                <c:pt idx="142">
                  <c:v>-2.6291194735283341</c:v>
                </c:pt>
                <c:pt idx="143">
                  <c:v>-2.7243922330084587</c:v>
                </c:pt>
                <c:pt idx="144">
                  <c:v>-2.7698069759442205</c:v>
                </c:pt>
                <c:pt idx="145">
                  <c:v>-2.9037049961226415</c:v>
                </c:pt>
                <c:pt idx="146">
                  <c:v>-3.4907818722794843</c:v>
                </c:pt>
                <c:pt idx="147">
                  <c:v>-3.6473299852327017</c:v>
                </c:pt>
                <c:pt idx="148">
                  <c:v>-3.773137599874417</c:v>
                </c:pt>
                <c:pt idx="149">
                  <c:v>-4.6966737410393335</c:v>
                </c:pt>
                <c:pt idx="150">
                  <c:v>-5.6532861183700618</c:v>
                </c:pt>
                <c:pt idx="151">
                  <c:v>-6.1145467014347048</c:v>
                </c:pt>
                <c:pt idx="152">
                  <c:v>-6.5963656535192001</c:v>
                </c:pt>
                <c:pt idx="153">
                  <c:v>-6.7397270577004917</c:v>
                </c:pt>
                <c:pt idx="154">
                  <c:v>-7.8135159384472956</c:v>
                </c:pt>
                <c:pt idx="155">
                  <c:v>-7.8936619838811453</c:v>
                </c:pt>
                <c:pt idx="156">
                  <c:v>-8.2280352957080254</c:v>
                </c:pt>
                <c:pt idx="157">
                  <c:v>-8.3783051070862768</c:v>
                </c:pt>
                <c:pt idx="158">
                  <c:v>-9.5514686249788383</c:v>
                </c:pt>
                <c:pt idx="159">
                  <c:v>-12.046790245865225</c:v>
                </c:pt>
                <c:pt idx="160">
                  <c:v>-14.015643242386261</c:v>
                </c:pt>
                <c:pt idx="161">
                  <c:v>-19.154572666977629</c:v>
                </c:pt>
                <c:pt idx="162">
                  <c:v>-25.689832569434884</c:v>
                </c:pt>
              </c:numCache>
            </c:numRef>
          </c:val>
          <c:smooth val="0"/>
        </c:ser>
        <c:dLbls>
          <c:showLegendKey val="0"/>
          <c:showVal val="0"/>
          <c:showCatName val="0"/>
          <c:showSerName val="0"/>
          <c:showPercent val="0"/>
          <c:showBubbleSize val="0"/>
        </c:dLbls>
        <c:marker val="1"/>
        <c:smooth val="0"/>
        <c:axId val="93623040"/>
        <c:axId val="93624960"/>
      </c:lineChart>
      <c:catAx>
        <c:axId val="93623040"/>
        <c:scaling>
          <c:orientation val="minMax"/>
        </c:scaling>
        <c:delete val="0"/>
        <c:axPos val="b"/>
        <c:majorTickMark val="out"/>
        <c:minorTickMark val="none"/>
        <c:tickLblPos val="low"/>
        <c:crossAx val="93624960"/>
        <c:crosses val="autoZero"/>
        <c:auto val="1"/>
        <c:lblAlgn val="ctr"/>
        <c:lblOffset val="100"/>
        <c:noMultiLvlLbl val="0"/>
      </c:catAx>
      <c:valAx>
        <c:axId val="93624960"/>
        <c:scaling>
          <c:orientation val="minMax"/>
        </c:scaling>
        <c:delete val="0"/>
        <c:axPos val="l"/>
        <c:majorGridlines/>
        <c:numFmt formatCode="#,##0" sourceLinked="0"/>
        <c:majorTickMark val="out"/>
        <c:minorTickMark val="none"/>
        <c:tickLblPos val="nextTo"/>
        <c:crossAx val="9362304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884321208315217E-2"/>
          <c:y val="3.0803789120268595E-2"/>
          <c:w val="0.93893571969148026"/>
          <c:h val="0.49972794009885818"/>
        </c:manualLayout>
      </c:layout>
      <c:lineChart>
        <c:grouping val="standard"/>
        <c:varyColors val="0"/>
        <c:ser>
          <c:idx val="0"/>
          <c:order val="0"/>
          <c:tx>
            <c:strRef>
              <c:f>'R12  Performance PF (2)'!$I$6</c:f>
              <c:strCache>
                <c:ptCount val="1"/>
                <c:pt idx="0">
                  <c:v>avant</c:v>
                </c:pt>
              </c:strCache>
            </c:strRef>
          </c:tx>
          <c:marker>
            <c:symbol val="diamond"/>
            <c:size val="3"/>
          </c:marker>
          <c:cat>
            <c:strRef>
              <c:f>'R12  Performance PF (2)'!$B$8:$B$138</c:f>
              <c:strCache>
                <c:ptCount val="131"/>
                <c:pt idx="0">
                  <c:v>Zumholz</c:v>
                </c:pt>
                <c:pt idx="1">
                  <c:v>Cheiry</c:v>
                </c:pt>
                <c:pt idx="2">
                  <c:v>Jaun</c:v>
                </c:pt>
                <c:pt idx="3">
                  <c:v>Le Châtelard</c:v>
                </c:pt>
                <c:pt idx="4">
                  <c:v>Le Flon</c:v>
                </c:pt>
                <c:pt idx="5">
                  <c:v>Massonnens</c:v>
                </c:pt>
                <c:pt idx="6">
                  <c:v>Oberschrot</c:v>
                </c:pt>
                <c:pt idx="7">
                  <c:v>Mézières (FR)</c:v>
                </c:pt>
                <c:pt idx="8">
                  <c:v>St. Silvester</c:v>
                </c:pt>
                <c:pt idx="9">
                  <c:v>Surpierre</c:v>
                </c:pt>
                <c:pt idx="10">
                  <c:v>La Verrerie</c:v>
                </c:pt>
                <c:pt idx="11">
                  <c:v>Villorsonnens</c:v>
                </c:pt>
                <c:pt idx="12">
                  <c:v>Morens (FR)</c:v>
                </c:pt>
                <c:pt idx="13">
                  <c:v>Vernay</c:v>
                </c:pt>
                <c:pt idx="14">
                  <c:v>Autafond</c:v>
                </c:pt>
                <c:pt idx="15">
                  <c:v>Billens-Hennens</c:v>
                </c:pt>
                <c:pt idx="16">
                  <c:v>Murist</c:v>
                </c:pt>
                <c:pt idx="17">
                  <c:v>Haut-Intyamon</c:v>
                </c:pt>
                <c:pt idx="18">
                  <c:v>Prévondavaux</c:v>
                </c:pt>
                <c:pt idx="19">
                  <c:v>Brünisried</c:v>
                </c:pt>
                <c:pt idx="20">
                  <c:v>Fétigny</c:v>
                </c:pt>
                <c:pt idx="21">
                  <c:v>Dompierre (FR)</c:v>
                </c:pt>
                <c:pt idx="22">
                  <c:v>Treyvaux</c:v>
                </c:pt>
                <c:pt idx="23">
                  <c:v>Villeneuve (FR)</c:v>
                </c:pt>
                <c:pt idx="24">
                  <c:v>Vuisternens-devant-Romont</c:v>
                </c:pt>
                <c:pt idx="25">
                  <c:v>Nuvilly</c:v>
                </c:pt>
                <c:pt idx="26">
                  <c:v>Heitenried</c:v>
                </c:pt>
                <c:pt idx="27">
                  <c:v>Montagny (FR)</c:v>
                </c:pt>
                <c:pt idx="28">
                  <c:v>Vallon</c:v>
                </c:pt>
                <c:pt idx="29">
                  <c:v>Lurtigen</c:v>
                </c:pt>
                <c:pt idx="30">
                  <c:v>Châtonnaye</c:v>
                </c:pt>
                <c:pt idx="31">
                  <c:v>La Folliaz</c:v>
                </c:pt>
                <c:pt idx="32">
                  <c:v>Chénens</c:v>
                </c:pt>
                <c:pt idx="33">
                  <c:v>Misery-Courtion</c:v>
                </c:pt>
                <c:pt idx="34">
                  <c:v>Ponthaux</c:v>
                </c:pt>
                <c:pt idx="35">
                  <c:v>Corserey</c:v>
                </c:pt>
                <c:pt idx="36">
                  <c:v>Plasselb</c:v>
                </c:pt>
                <c:pt idx="37">
                  <c:v>Bas-Intyamon</c:v>
                </c:pt>
                <c:pt idx="38">
                  <c:v>Autigny</c:v>
                </c:pt>
                <c:pt idx="39">
                  <c:v>Rue</c:v>
                </c:pt>
                <c:pt idx="40">
                  <c:v>Vuisternens-en-Ogoz</c:v>
                </c:pt>
                <c:pt idx="41">
                  <c:v>Bussy (FR)</c:v>
                </c:pt>
                <c:pt idx="42">
                  <c:v>Les Montets</c:v>
                </c:pt>
                <c:pt idx="43">
                  <c:v>Ecublens (FR)</c:v>
                </c:pt>
                <c:pt idx="44">
                  <c:v>Grangettes</c:v>
                </c:pt>
                <c:pt idx="45">
                  <c:v>Corpataux-Magnedens</c:v>
                </c:pt>
                <c:pt idx="46">
                  <c:v>St. Ursen</c:v>
                </c:pt>
                <c:pt idx="47">
                  <c:v>Saint-Martin (FR)</c:v>
                </c:pt>
                <c:pt idx="48">
                  <c:v>Villarsel-sur-Marly</c:v>
                </c:pt>
                <c:pt idx="49">
                  <c:v>Torny</c:v>
                </c:pt>
                <c:pt idx="50">
                  <c:v>Le Glèbe</c:v>
                </c:pt>
                <c:pt idx="51">
                  <c:v>Russy</c:v>
                </c:pt>
                <c:pt idx="52">
                  <c:v>Giffers</c:v>
                </c:pt>
                <c:pt idx="53">
                  <c:v>Noréaz</c:v>
                </c:pt>
                <c:pt idx="54">
                  <c:v>Hauteville</c:v>
                </c:pt>
                <c:pt idx="55">
                  <c:v>Gempenach</c:v>
                </c:pt>
                <c:pt idx="56">
                  <c:v>Montet (Glâne)</c:v>
                </c:pt>
                <c:pt idx="57">
                  <c:v>St. Antoni</c:v>
                </c:pt>
                <c:pt idx="58">
                  <c:v>Alterswil</c:v>
                </c:pt>
                <c:pt idx="59">
                  <c:v>Vaulruz</c:v>
                </c:pt>
                <c:pt idx="60">
                  <c:v>Botterens</c:v>
                </c:pt>
                <c:pt idx="61">
                  <c:v>Rueyres-les-Prés</c:v>
                </c:pt>
                <c:pt idx="62">
                  <c:v>Ménières</c:v>
                </c:pt>
                <c:pt idx="63">
                  <c:v>Sâles</c:v>
                </c:pt>
                <c:pt idx="64">
                  <c:v>Ulmiz</c:v>
                </c:pt>
                <c:pt idx="65">
                  <c:v>Vuadens</c:v>
                </c:pt>
                <c:pt idx="66">
                  <c:v>Le Pâquier (FR)</c:v>
                </c:pt>
                <c:pt idx="67">
                  <c:v>Plaffeien</c:v>
                </c:pt>
                <c:pt idx="68">
                  <c:v>Jeuss</c:v>
                </c:pt>
                <c:pt idx="69">
                  <c:v>Rechthalten</c:v>
                </c:pt>
                <c:pt idx="70">
                  <c:v>Semsales</c:v>
                </c:pt>
                <c:pt idx="71">
                  <c:v>Farvagny</c:v>
                </c:pt>
                <c:pt idx="72">
                  <c:v>Lully (FR)</c:v>
                </c:pt>
                <c:pt idx="73">
                  <c:v>Gurmels</c:v>
                </c:pt>
                <c:pt idx="74">
                  <c:v>Le Mouret</c:v>
                </c:pt>
                <c:pt idx="75">
                  <c:v>Courtepin</c:v>
                </c:pt>
                <c:pt idx="76">
                  <c:v>Broc</c:v>
                </c:pt>
                <c:pt idx="77">
                  <c:v>Bossonnens</c:v>
                </c:pt>
                <c:pt idx="78">
                  <c:v>Cugy (FR)</c:v>
                </c:pt>
                <c:pt idx="79">
                  <c:v>Remaufens</c:v>
                </c:pt>
                <c:pt idx="80">
                  <c:v>Cottens (FR)</c:v>
                </c:pt>
                <c:pt idx="81">
                  <c:v>Auboranges</c:v>
                </c:pt>
                <c:pt idx="82">
                  <c:v>Ursy</c:v>
                </c:pt>
                <c:pt idx="83">
                  <c:v>Grolley</c:v>
                </c:pt>
                <c:pt idx="84">
                  <c:v>Saint-Aubin (FR)</c:v>
                </c:pt>
                <c:pt idx="85">
                  <c:v>Vuissens</c:v>
                </c:pt>
                <c:pt idx="86">
                  <c:v>Grandvillard</c:v>
                </c:pt>
                <c:pt idx="87">
                  <c:v>Sorens</c:v>
                </c:pt>
                <c:pt idx="88">
                  <c:v>Pont-en-Ogoz</c:v>
                </c:pt>
                <c:pt idx="89">
                  <c:v>Barberêche</c:v>
                </c:pt>
                <c:pt idx="90">
                  <c:v>Prez-vers-Noréaz</c:v>
                </c:pt>
                <c:pt idx="91">
                  <c:v>Hauterive (FR)</c:v>
                </c:pt>
                <c:pt idx="92">
                  <c:v>Wünnewil-Flamatt</c:v>
                </c:pt>
                <c:pt idx="93">
                  <c:v>Senèdes</c:v>
                </c:pt>
                <c:pt idx="94">
                  <c:v>Belfaux</c:v>
                </c:pt>
                <c:pt idx="95">
                  <c:v>Marsens</c:v>
                </c:pt>
                <c:pt idx="96">
                  <c:v>Salvenach</c:v>
                </c:pt>
                <c:pt idx="97">
                  <c:v>Léchelles</c:v>
                </c:pt>
                <c:pt idx="98">
                  <c:v>La Brillaz</c:v>
                </c:pt>
                <c:pt idx="99">
                  <c:v>Galmiz</c:v>
                </c:pt>
                <c:pt idx="100">
                  <c:v>Morlon</c:v>
                </c:pt>
                <c:pt idx="101">
                  <c:v>Villarepos</c:v>
                </c:pt>
                <c:pt idx="102">
                  <c:v>Corbières</c:v>
                </c:pt>
                <c:pt idx="103">
                  <c:v>Gruyères</c:v>
                </c:pt>
                <c:pt idx="104">
                  <c:v>Wallenried</c:v>
                </c:pt>
                <c:pt idx="105">
                  <c:v>Romont (FR)</c:v>
                </c:pt>
                <c:pt idx="106">
                  <c:v>Tentlingen</c:v>
                </c:pt>
                <c:pt idx="107">
                  <c:v>Echarlens</c:v>
                </c:pt>
                <c:pt idx="108">
                  <c:v>Ueberstorf</c:v>
                </c:pt>
                <c:pt idx="109">
                  <c:v>Pont-la-Ville</c:v>
                </c:pt>
                <c:pt idx="110">
                  <c:v>Arconciel</c:v>
                </c:pt>
                <c:pt idx="111">
                  <c:v>La Sonnaz</c:v>
                </c:pt>
                <c:pt idx="112">
                  <c:v>Bösingen</c:v>
                </c:pt>
                <c:pt idx="113">
                  <c:v>Ependes (FR)</c:v>
                </c:pt>
                <c:pt idx="114">
                  <c:v>Villaz-Saint-Pierre</c:v>
                </c:pt>
                <c:pt idx="115">
                  <c:v>Courlevon</c:v>
                </c:pt>
                <c:pt idx="116">
                  <c:v>Gletterens</c:v>
                </c:pt>
                <c:pt idx="117">
                  <c:v>Riaz</c:v>
                </c:pt>
                <c:pt idx="118">
                  <c:v>Kerzers</c:v>
                </c:pt>
                <c:pt idx="119">
                  <c:v>Val-de-Charmey</c:v>
                </c:pt>
                <c:pt idx="120">
                  <c:v>Granges (Veveyse)</c:v>
                </c:pt>
                <c:pt idx="121">
                  <c:v>Châbles</c:v>
                </c:pt>
                <c:pt idx="122">
                  <c:v>Châtel-sur-Montsalvens</c:v>
                </c:pt>
                <c:pt idx="123">
                  <c:v>Attalens</c:v>
                </c:pt>
                <c:pt idx="124">
                  <c:v>Fräschels</c:v>
                </c:pt>
                <c:pt idx="125">
                  <c:v>Neyruz (FR)</c:v>
                </c:pt>
                <c:pt idx="126">
                  <c:v>Chapelle (Glâne)</c:v>
                </c:pt>
                <c:pt idx="127">
                  <c:v>Châtillon (FR)</c:v>
                </c:pt>
                <c:pt idx="128">
                  <c:v>Rossens (FR)</c:v>
                </c:pt>
                <c:pt idx="129">
                  <c:v>La Roche</c:v>
                </c:pt>
                <c:pt idx="130">
                  <c:v>Domdidier</c:v>
                </c:pt>
              </c:strCache>
            </c:strRef>
          </c:cat>
          <c:val>
            <c:numRef>
              <c:f>'R12  Performance PF (2)'!$R$8:$R$138</c:f>
              <c:numCache>
                <c:formatCode>0.00</c:formatCode>
                <c:ptCount val="131"/>
                <c:pt idx="0">
                  <c:v>54.870000000000005</c:v>
                </c:pt>
                <c:pt idx="1">
                  <c:v>55.995000000000005</c:v>
                </c:pt>
                <c:pt idx="2">
                  <c:v>54.994999999999997</c:v>
                </c:pt>
                <c:pt idx="3">
                  <c:v>58.045000000000002</c:v>
                </c:pt>
                <c:pt idx="4">
                  <c:v>58.884999999999998</c:v>
                </c:pt>
                <c:pt idx="5">
                  <c:v>61.234999999999999</c:v>
                </c:pt>
                <c:pt idx="6">
                  <c:v>59.975000000000001</c:v>
                </c:pt>
                <c:pt idx="7">
                  <c:v>62.4</c:v>
                </c:pt>
                <c:pt idx="8">
                  <c:v>63.575000000000003</c:v>
                </c:pt>
                <c:pt idx="9">
                  <c:v>64.94</c:v>
                </c:pt>
                <c:pt idx="10">
                  <c:v>63.629999999999995</c:v>
                </c:pt>
                <c:pt idx="11">
                  <c:v>63.625</c:v>
                </c:pt>
                <c:pt idx="12">
                  <c:v>62.584999999999994</c:v>
                </c:pt>
                <c:pt idx="13">
                  <c:v>64.765000000000001</c:v>
                </c:pt>
                <c:pt idx="14">
                  <c:v>63.284999999999997</c:v>
                </c:pt>
                <c:pt idx="15">
                  <c:v>66.824999999999989</c:v>
                </c:pt>
                <c:pt idx="16">
                  <c:v>65.92</c:v>
                </c:pt>
                <c:pt idx="17">
                  <c:v>66.685000000000002</c:v>
                </c:pt>
                <c:pt idx="18">
                  <c:v>69.135000000000005</c:v>
                </c:pt>
                <c:pt idx="19">
                  <c:v>65.944999999999993</c:v>
                </c:pt>
                <c:pt idx="20">
                  <c:v>66.56</c:v>
                </c:pt>
                <c:pt idx="21">
                  <c:v>65.009999999999991</c:v>
                </c:pt>
                <c:pt idx="22">
                  <c:v>66.259999999999991</c:v>
                </c:pt>
                <c:pt idx="23">
                  <c:v>65.10499999999999</c:v>
                </c:pt>
                <c:pt idx="24">
                  <c:v>65.960000000000008</c:v>
                </c:pt>
                <c:pt idx="25">
                  <c:v>69.27000000000001</c:v>
                </c:pt>
                <c:pt idx="26">
                  <c:v>66.294999999999987</c:v>
                </c:pt>
                <c:pt idx="27">
                  <c:v>68.960000000000008</c:v>
                </c:pt>
                <c:pt idx="28">
                  <c:v>65.94</c:v>
                </c:pt>
                <c:pt idx="29">
                  <c:v>67.685000000000002</c:v>
                </c:pt>
                <c:pt idx="30">
                  <c:v>72.115000000000009</c:v>
                </c:pt>
                <c:pt idx="31">
                  <c:v>70.504999999999995</c:v>
                </c:pt>
                <c:pt idx="32">
                  <c:v>71.414999999999992</c:v>
                </c:pt>
                <c:pt idx="33">
                  <c:v>69.33</c:v>
                </c:pt>
                <c:pt idx="34">
                  <c:v>71.694999999999993</c:v>
                </c:pt>
                <c:pt idx="35">
                  <c:v>69.194999999999993</c:v>
                </c:pt>
                <c:pt idx="36">
                  <c:v>72.675000000000011</c:v>
                </c:pt>
                <c:pt idx="37">
                  <c:v>71.5</c:v>
                </c:pt>
                <c:pt idx="38">
                  <c:v>73.239999999999995</c:v>
                </c:pt>
                <c:pt idx="39">
                  <c:v>70.22</c:v>
                </c:pt>
                <c:pt idx="40">
                  <c:v>70.215000000000003</c:v>
                </c:pt>
                <c:pt idx="41">
                  <c:v>71.73</c:v>
                </c:pt>
                <c:pt idx="42">
                  <c:v>72.055000000000007</c:v>
                </c:pt>
                <c:pt idx="43">
                  <c:v>71.72999999999999</c:v>
                </c:pt>
                <c:pt idx="44">
                  <c:v>68.625</c:v>
                </c:pt>
                <c:pt idx="45">
                  <c:v>72.465000000000003</c:v>
                </c:pt>
                <c:pt idx="46">
                  <c:v>72.849999999999994</c:v>
                </c:pt>
                <c:pt idx="47">
                  <c:v>73.525000000000006</c:v>
                </c:pt>
                <c:pt idx="48">
                  <c:v>77.81</c:v>
                </c:pt>
                <c:pt idx="49">
                  <c:v>72.52000000000001</c:v>
                </c:pt>
                <c:pt idx="50">
                  <c:v>73.015000000000001</c:v>
                </c:pt>
                <c:pt idx="51">
                  <c:v>74.39500000000001</c:v>
                </c:pt>
                <c:pt idx="52">
                  <c:v>74.069999999999993</c:v>
                </c:pt>
                <c:pt idx="53">
                  <c:v>72.015000000000001</c:v>
                </c:pt>
                <c:pt idx="54">
                  <c:v>73.814999999999998</c:v>
                </c:pt>
                <c:pt idx="55">
                  <c:v>74.180000000000007</c:v>
                </c:pt>
                <c:pt idx="56">
                  <c:v>73.495000000000005</c:v>
                </c:pt>
                <c:pt idx="57">
                  <c:v>76</c:v>
                </c:pt>
                <c:pt idx="58">
                  <c:v>75.135000000000005</c:v>
                </c:pt>
                <c:pt idx="59">
                  <c:v>75.81</c:v>
                </c:pt>
                <c:pt idx="60">
                  <c:v>76.27</c:v>
                </c:pt>
                <c:pt idx="61">
                  <c:v>73.495000000000005</c:v>
                </c:pt>
                <c:pt idx="62">
                  <c:v>77.599999999999994</c:v>
                </c:pt>
                <c:pt idx="63">
                  <c:v>74.805000000000007</c:v>
                </c:pt>
                <c:pt idx="64">
                  <c:v>76.8</c:v>
                </c:pt>
                <c:pt idx="65">
                  <c:v>76.58</c:v>
                </c:pt>
                <c:pt idx="66">
                  <c:v>77.37</c:v>
                </c:pt>
                <c:pt idx="67">
                  <c:v>77.585000000000008</c:v>
                </c:pt>
                <c:pt idx="68">
                  <c:v>76.944999999999993</c:v>
                </c:pt>
                <c:pt idx="69">
                  <c:v>78.724999999999994</c:v>
                </c:pt>
                <c:pt idx="70">
                  <c:v>76.424999999999997</c:v>
                </c:pt>
                <c:pt idx="71">
                  <c:v>78.22</c:v>
                </c:pt>
                <c:pt idx="72">
                  <c:v>79.435000000000002</c:v>
                </c:pt>
                <c:pt idx="73">
                  <c:v>78.34</c:v>
                </c:pt>
                <c:pt idx="74">
                  <c:v>79.875</c:v>
                </c:pt>
                <c:pt idx="75">
                  <c:v>80.155000000000001</c:v>
                </c:pt>
                <c:pt idx="76">
                  <c:v>80.83</c:v>
                </c:pt>
                <c:pt idx="77">
                  <c:v>79.715000000000003</c:v>
                </c:pt>
                <c:pt idx="78">
                  <c:v>80.789999999999992</c:v>
                </c:pt>
                <c:pt idx="79">
                  <c:v>80.655000000000001</c:v>
                </c:pt>
                <c:pt idx="80">
                  <c:v>81.015000000000001</c:v>
                </c:pt>
                <c:pt idx="81">
                  <c:v>77.050000000000011</c:v>
                </c:pt>
                <c:pt idx="82">
                  <c:v>84.897712114326993</c:v>
                </c:pt>
                <c:pt idx="83">
                  <c:v>81.900000000000006</c:v>
                </c:pt>
                <c:pt idx="84">
                  <c:v>81.55</c:v>
                </c:pt>
                <c:pt idx="85">
                  <c:v>81.25</c:v>
                </c:pt>
                <c:pt idx="86">
                  <c:v>82.355000000000004</c:v>
                </c:pt>
                <c:pt idx="87">
                  <c:v>79.375</c:v>
                </c:pt>
                <c:pt idx="88">
                  <c:v>83.02</c:v>
                </c:pt>
                <c:pt idx="89">
                  <c:v>83.905000000000001</c:v>
                </c:pt>
                <c:pt idx="90">
                  <c:v>83.614999999999995</c:v>
                </c:pt>
                <c:pt idx="91">
                  <c:v>83.62</c:v>
                </c:pt>
                <c:pt idx="92">
                  <c:v>84.144999999999996</c:v>
                </c:pt>
                <c:pt idx="93">
                  <c:v>84.495000000000005</c:v>
                </c:pt>
                <c:pt idx="94">
                  <c:v>84.644999999999996</c:v>
                </c:pt>
                <c:pt idx="95">
                  <c:v>83.775000000000006</c:v>
                </c:pt>
                <c:pt idx="96">
                  <c:v>84.715000000000003</c:v>
                </c:pt>
                <c:pt idx="97">
                  <c:v>84.974999999999994</c:v>
                </c:pt>
                <c:pt idx="98">
                  <c:v>85.555000000000007</c:v>
                </c:pt>
                <c:pt idx="99">
                  <c:v>86.125</c:v>
                </c:pt>
                <c:pt idx="100">
                  <c:v>85.454999999999998</c:v>
                </c:pt>
                <c:pt idx="101">
                  <c:v>86.574999999999989</c:v>
                </c:pt>
                <c:pt idx="102">
                  <c:v>86.074999999999989</c:v>
                </c:pt>
                <c:pt idx="103">
                  <c:v>85.2</c:v>
                </c:pt>
                <c:pt idx="104">
                  <c:v>87.07</c:v>
                </c:pt>
                <c:pt idx="105">
                  <c:v>86.724999999999994</c:v>
                </c:pt>
                <c:pt idx="106">
                  <c:v>86.789999999999992</c:v>
                </c:pt>
                <c:pt idx="107">
                  <c:v>86.43</c:v>
                </c:pt>
                <c:pt idx="108">
                  <c:v>87.074999999999989</c:v>
                </c:pt>
                <c:pt idx="109">
                  <c:v>87.89</c:v>
                </c:pt>
                <c:pt idx="110">
                  <c:v>88.37</c:v>
                </c:pt>
                <c:pt idx="111">
                  <c:v>88.99</c:v>
                </c:pt>
                <c:pt idx="112">
                  <c:v>90.83</c:v>
                </c:pt>
                <c:pt idx="113">
                  <c:v>91.724999999999994</c:v>
                </c:pt>
                <c:pt idx="114">
                  <c:v>91.22</c:v>
                </c:pt>
                <c:pt idx="115">
                  <c:v>91.860000000000014</c:v>
                </c:pt>
                <c:pt idx="116">
                  <c:v>92.32</c:v>
                </c:pt>
                <c:pt idx="117">
                  <c:v>92.45</c:v>
                </c:pt>
                <c:pt idx="118">
                  <c:v>92.444999999999993</c:v>
                </c:pt>
                <c:pt idx="119">
                  <c:v>93.658014567998606</c:v>
                </c:pt>
                <c:pt idx="120">
                  <c:v>93.18</c:v>
                </c:pt>
                <c:pt idx="121">
                  <c:v>92.614999999999995</c:v>
                </c:pt>
                <c:pt idx="122">
                  <c:v>92.1</c:v>
                </c:pt>
                <c:pt idx="123">
                  <c:v>95.509999999999991</c:v>
                </c:pt>
                <c:pt idx="124">
                  <c:v>95.9</c:v>
                </c:pt>
                <c:pt idx="125">
                  <c:v>96.305000000000007</c:v>
                </c:pt>
                <c:pt idx="126">
                  <c:v>97.13</c:v>
                </c:pt>
                <c:pt idx="127">
                  <c:v>96.64500000000001</c:v>
                </c:pt>
                <c:pt idx="128">
                  <c:v>96.67</c:v>
                </c:pt>
                <c:pt idx="129">
                  <c:v>98.134999999999991</c:v>
                </c:pt>
                <c:pt idx="130">
                  <c:v>99.724999999999994</c:v>
                </c:pt>
              </c:numCache>
            </c:numRef>
          </c:val>
          <c:smooth val="0"/>
        </c:ser>
        <c:ser>
          <c:idx val="1"/>
          <c:order val="1"/>
          <c:tx>
            <c:strRef>
              <c:f>'R12  Performance PF (2)'!$J$6</c:f>
              <c:strCache>
                <c:ptCount val="1"/>
                <c:pt idx="0">
                  <c:v>après</c:v>
                </c:pt>
              </c:strCache>
            </c:strRef>
          </c:tx>
          <c:spPr>
            <a:ln>
              <a:solidFill>
                <a:srgbClr val="7030A0"/>
              </a:solidFill>
            </a:ln>
          </c:spPr>
          <c:marker>
            <c:symbol val="triangle"/>
            <c:size val="3"/>
            <c:spPr>
              <a:solidFill>
                <a:srgbClr val="7030A0"/>
              </a:solidFill>
              <a:ln>
                <a:solidFill>
                  <a:srgbClr val="7030A0"/>
                </a:solidFill>
              </a:ln>
            </c:spPr>
          </c:marker>
          <c:cat>
            <c:strRef>
              <c:f>'R12  Performance PF (2)'!$B$8:$B$138</c:f>
              <c:strCache>
                <c:ptCount val="131"/>
                <c:pt idx="0">
                  <c:v>Zumholz</c:v>
                </c:pt>
                <c:pt idx="1">
                  <c:v>Cheiry</c:v>
                </c:pt>
                <c:pt idx="2">
                  <c:v>Jaun</c:v>
                </c:pt>
                <c:pt idx="3">
                  <c:v>Le Châtelard</c:v>
                </c:pt>
                <c:pt idx="4">
                  <c:v>Le Flon</c:v>
                </c:pt>
                <c:pt idx="5">
                  <c:v>Massonnens</c:v>
                </c:pt>
                <c:pt idx="6">
                  <c:v>Oberschrot</c:v>
                </c:pt>
                <c:pt idx="7">
                  <c:v>Mézières (FR)</c:v>
                </c:pt>
                <c:pt idx="8">
                  <c:v>St. Silvester</c:v>
                </c:pt>
                <c:pt idx="9">
                  <c:v>Surpierre</c:v>
                </c:pt>
                <c:pt idx="10">
                  <c:v>La Verrerie</c:v>
                </c:pt>
                <c:pt idx="11">
                  <c:v>Villorsonnens</c:v>
                </c:pt>
                <c:pt idx="12">
                  <c:v>Morens (FR)</c:v>
                </c:pt>
                <c:pt idx="13">
                  <c:v>Vernay</c:v>
                </c:pt>
                <c:pt idx="14">
                  <c:v>Autafond</c:v>
                </c:pt>
                <c:pt idx="15">
                  <c:v>Billens-Hennens</c:v>
                </c:pt>
                <c:pt idx="16">
                  <c:v>Murist</c:v>
                </c:pt>
                <c:pt idx="17">
                  <c:v>Haut-Intyamon</c:v>
                </c:pt>
                <c:pt idx="18">
                  <c:v>Prévondavaux</c:v>
                </c:pt>
                <c:pt idx="19">
                  <c:v>Brünisried</c:v>
                </c:pt>
                <c:pt idx="20">
                  <c:v>Fétigny</c:v>
                </c:pt>
                <c:pt idx="21">
                  <c:v>Dompierre (FR)</c:v>
                </c:pt>
                <c:pt idx="22">
                  <c:v>Treyvaux</c:v>
                </c:pt>
                <c:pt idx="23">
                  <c:v>Villeneuve (FR)</c:v>
                </c:pt>
                <c:pt idx="24">
                  <c:v>Vuisternens-devant-Romont</c:v>
                </c:pt>
                <c:pt idx="25">
                  <c:v>Nuvilly</c:v>
                </c:pt>
                <c:pt idx="26">
                  <c:v>Heitenried</c:v>
                </c:pt>
                <c:pt idx="27">
                  <c:v>Montagny (FR)</c:v>
                </c:pt>
                <c:pt idx="28">
                  <c:v>Vallon</c:v>
                </c:pt>
                <c:pt idx="29">
                  <c:v>Lurtigen</c:v>
                </c:pt>
                <c:pt idx="30">
                  <c:v>Châtonnaye</c:v>
                </c:pt>
                <c:pt idx="31">
                  <c:v>La Folliaz</c:v>
                </c:pt>
                <c:pt idx="32">
                  <c:v>Chénens</c:v>
                </c:pt>
                <c:pt idx="33">
                  <c:v>Misery-Courtion</c:v>
                </c:pt>
                <c:pt idx="34">
                  <c:v>Ponthaux</c:v>
                </c:pt>
                <c:pt idx="35">
                  <c:v>Corserey</c:v>
                </c:pt>
                <c:pt idx="36">
                  <c:v>Plasselb</c:v>
                </c:pt>
                <c:pt idx="37">
                  <c:v>Bas-Intyamon</c:v>
                </c:pt>
                <c:pt idx="38">
                  <c:v>Autigny</c:v>
                </c:pt>
                <c:pt idx="39">
                  <c:v>Rue</c:v>
                </c:pt>
                <c:pt idx="40">
                  <c:v>Vuisternens-en-Ogoz</c:v>
                </c:pt>
                <c:pt idx="41">
                  <c:v>Bussy (FR)</c:v>
                </c:pt>
                <c:pt idx="42">
                  <c:v>Les Montets</c:v>
                </c:pt>
                <c:pt idx="43">
                  <c:v>Ecublens (FR)</c:v>
                </c:pt>
                <c:pt idx="44">
                  <c:v>Grangettes</c:v>
                </c:pt>
                <c:pt idx="45">
                  <c:v>Corpataux-Magnedens</c:v>
                </c:pt>
                <c:pt idx="46">
                  <c:v>St. Ursen</c:v>
                </c:pt>
                <c:pt idx="47">
                  <c:v>Saint-Martin (FR)</c:v>
                </c:pt>
                <c:pt idx="48">
                  <c:v>Villarsel-sur-Marly</c:v>
                </c:pt>
                <c:pt idx="49">
                  <c:v>Torny</c:v>
                </c:pt>
                <c:pt idx="50">
                  <c:v>Le Glèbe</c:v>
                </c:pt>
                <c:pt idx="51">
                  <c:v>Russy</c:v>
                </c:pt>
                <c:pt idx="52">
                  <c:v>Giffers</c:v>
                </c:pt>
                <c:pt idx="53">
                  <c:v>Noréaz</c:v>
                </c:pt>
                <c:pt idx="54">
                  <c:v>Hauteville</c:v>
                </c:pt>
                <c:pt idx="55">
                  <c:v>Gempenach</c:v>
                </c:pt>
                <c:pt idx="56">
                  <c:v>Montet (Glâne)</c:v>
                </c:pt>
                <c:pt idx="57">
                  <c:v>St. Antoni</c:v>
                </c:pt>
                <c:pt idx="58">
                  <c:v>Alterswil</c:v>
                </c:pt>
                <c:pt idx="59">
                  <c:v>Vaulruz</c:v>
                </c:pt>
                <c:pt idx="60">
                  <c:v>Botterens</c:v>
                </c:pt>
                <c:pt idx="61">
                  <c:v>Rueyres-les-Prés</c:v>
                </c:pt>
                <c:pt idx="62">
                  <c:v>Ménières</c:v>
                </c:pt>
                <c:pt idx="63">
                  <c:v>Sâles</c:v>
                </c:pt>
                <c:pt idx="64">
                  <c:v>Ulmiz</c:v>
                </c:pt>
                <c:pt idx="65">
                  <c:v>Vuadens</c:v>
                </c:pt>
                <c:pt idx="66">
                  <c:v>Le Pâquier (FR)</c:v>
                </c:pt>
                <c:pt idx="67">
                  <c:v>Plaffeien</c:v>
                </c:pt>
                <c:pt idx="68">
                  <c:v>Jeuss</c:v>
                </c:pt>
                <c:pt idx="69">
                  <c:v>Rechthalten</c:v>
                </c:pt>
                <c:pt idx="70">
                  <c:v>Semsales</c:v>
                </c:pt>
                <c:pt idx="71">
                  <c:v>Farvagny</c:v>
                </c:pt>
                <c:pt idx="72">
                  <c:v>Lully (FR)</c:v>
                </c:pt>
                <c:pt idx="73">
                  <c:v>Gurmels</c:v>
                </c:pt>
                <c:pt idx="74">
                  <c:v>Le Mouret</c:v>
                </c:pt>
                <c:pt idx="75">
                  <c:v>Courtepin</c:v>
                </c:pt>
                <c:pt idx="76">
                  <c:v>Broc</c:v>
                </c:pt>
                <c:pt idx="77">
                  <c:v>Bossonnens</c:v>
                </c:pt>
                <c:pt idx="78">
                  <c:v>Cugy (FR)</c:v>
                </c:pt>
                <c:pt idx="79">
                  <c:v>Remaufens</c:v>
                </c:pt>
                <c:pt idx="80">
                  <c:v>Cottens (FR)</c:v>
                </c:pt>
                <c:pt idx="81">
                  <c:v>Auboranges</c:v>
                </c:pt>
                <c:pt idx="82">
                  <c:v>Ursy</c:v>
                </c:pt>
                <c:pt idx="83">
                  <c:v>Grolley</c:v>
                </c:pt>
                <c:pt idx="84">
                  <c:v>Saint-Aubin (FR)</c:v>
                </c:pt>
                <c:pt idx="85">
                  <c:v>Vuissens</c:v>
                </c:pt>
                <c:pt idx="86">
                  <c:v>Grandvillard</c:v>
                </c:pt>
                <c:pt idx="87">
                  <c:v>Sorens</c:v>
                </c:pt>
                <c:pt idx="88">
                  <c:v>Pont-en-Ogoz</c:v>
                </c:pt>
                <c:pt idx="89">
                  <c:v>Barberêche</c:v>
                </c:pt>
                <c:pt idx="90">
                  <c:v>Prez-vers-Noréaz</c:v>
                </c:pt>
                <c:pt idx="91">
                  <c:v>Hauterive (FR)</c:v>
                </c:pt>
                <c:pt idx="92">
                  <c:v>Wünnewil-Flamatt</c:v>
                </c:pt>
                <c:pt idx="93">
                  <c:v>Senèdes</c:v>
                </c:pt>
                <c:pt idx="94">
                  <c:v>Belfaux</c:v>
                </c:pt>
                <c:pt idx="95">
                  <c:v>Marsens</c:v>
                </c:pt>
                <c:pt idx="96">
                  <c:v>Salvenach</c:v>
                </c:pt>
                <c:pt idx="97">
                  <c:v>Léchelles</c:v>
                </c:pt>
                <c:pt idx="98">
                  <c:v>La Brillaz</c:v>
                </c:pt>
                <c:pt idx="99">
                  <c:v>Galmiz</c:v>
                </c:pt>
                <c:pt idx="100">
                  <c:v>Morlon</c:v>
                </c:pt>
                <c:pt idx="101">
                  <c:v>Villarepos</c:v>
                </c:pt>
                <c:pt idx="102">
                  <c:v>Corbières</c:v>
                </c:pt>
                <c:pt idx="103">
                  <c:v>Gruyères</c:v>
                </c:pt>
                <c:pt idx="104">
                  <c:v>Wallenried</c:v>
                </c:pt>
                <c:pt idx="105">
                  <c:v>Romont (FR)</c:v>
                </c:pt>
                <c:pt idx="106">
                  <c:v>Tentlingen</c:v>
                </c:pt>
                <c:pt idx="107">
                  <c:v>Echarlens</c:v>
                </c:pt>
                <c:pt idx="108">
                  <c:v>Ueberstorf</c:v>
                </c:pt>
                <c:pt idx="109">
                  <c:v>Pont-la-Ville</c:v>
                </c:pt>
                <c:pt idx="110">
                  <c:v>Arconciel</c:v>
                </c:pt>
                <c:pt idx="111">
                  <c:v>La Sonnaz</c:v>
                </c:pt>
                <c:pt idx="112">
                  <c:v>Bösingen</c:v>
                </c:pt>
                <c:pt idx="113">
                  <c:v>Ependes (FR)</c:v>
                </c:pt>
                <c:pt idx="114">
                  <c:v>Villaz-Saint-Pierre</c:v>
                </c:pt>
                <c:pt idx="115">
                  <c:v>Courlevon</c:v>
                </c:pt>
                <c:pt idx="116">
                  <c:v>Gletterens</c:v>
                </c:pt>
                <c:pt idx="117">
                  <c:v>Riaz</c:v>
                </c:pt>
                <c:pt idx="118">
                  <c:v>Kerzers</c:v>
                </c:pt>
                <c:pt idx="119">
                  <c:v>Val-de-Charmey</c:v>
                </c:pt>
                <c:pt idx="120">
                  <c:v>Granges (Veveyse)</c:v>
                </c:pt>
                <c:pt idx="121">
                  <c:v>Châbles</c:v>
                </c:pt>
                <c:pt idx="122">
                  <c:v>Châtel-sur-Montsalvens</c:v>
                </c:pt>
                <c:pt idx="123">
                  <c:v>Attalens</c:v>
                </c:pt>
                <c:pt idx="124">
                  <c:v>Fräschels</c:v>
                </c:pt>
                <c:pt idx="125">
                  <c:v>Neyruz (FR)</c:v>
                </c:pt>
                <c:pt idx="126">
                  <c:v>Chapelle (Glâne)</c:v>
                </c:pt>
                <c:pt idx="127">
                  <c:v>Châtillon (FR)</c:v>
                </c:pt>
                <c:pt idx="128">
                  <c:v>Rossens (FR)</c:v>
                </c:pt>
                <c:pt idx="129">
                  <c:v>La Roche</c:v>
                </c:pt>
                <c:pt idx="130">
                  <c:v>Domdidier</c:v>
                </c:pt>
              </c:strCache>
            </c:strRef>
          </c:cat>
          <c:val>
            <c:numRef>
              <c:f>'R12  Performance PF (2)'!$S$8:$S$138</c:f>
              <c:numCache>
                <c:formatCode>0.00</c:formatCode>
                <c:ptCount val="131"/>
                <c:pt idx="0">
                  <c:v>73.414169333886548</c:v>
                </c:pt>
                <c:pt idx="1">
                  <c:v>73.962045610660951</c:v>
                </c:pt>
                <c:pt idx="2">
                  <c:v>72.02352204464313</c:v>
                </c:pt>
                <c:pt idx="3">
                  <c:v>74.481822120640572</c:v>
                </c:pt>
                <c:pt idx="4">
                  <c:v>74.624087736096357</c:v>
                </c:pt>
                <c:pt idx="5">
                  <c:v>76.287024718742771</c:v>
                </c:pt>
                <c:pt idx="6">
                  <c:v>74.433814256026636</c:v>
                </c:pt>
                <c:pt idx="7">
                  <c:v>76.318965084526468</c:v>
                </c:pt>
                <c:pt idx="8">
                  <c:v>77.019857006621095</c:v>
                </c:pt>
                <c:pt idx="9">
                  <c:v>77.721336463919798</c:v>
                </c:pt>
                <c:pt idx="10">
                  <c:v>76.348447443960453</c:v>
                </c:pt>
                <c:pt idx="11">
                  <c:v>76.222291854538966</c:v>
                </c:pt>
                <c:pt idx="12">
                  <c:v>74.93118136225128</c:v>
                </c:pt>
                <c:pt idx="13">
                  <c:v>76.96537221084796</c:v>
                </c:pt>
                <c:pt idx="14">
                  <c:v>75.461140582000056</c:v>
                </c:pt>
                <c:pt idx="15">
                  <c:v>78.842081282172302</c:v>
                </c:pt>
                <c:pt idx="16">
                  <c:v>77.912665382623658</c:v>
                </c:pt>
                <c:pt idx="17">
                  <c:v>78.252792656934048</c:v>
                </c:pt>
                <c:pt idx="18">
                  <c:v>80.480712916171271</c:v>
                </c:pt>
                <c:pt idx="19">
                  <c:v>77.23730894118512</c:v>
                </c:pt>
                <c:pt idx="20">
                  <c:v>77.839409799621549</c:v>
                </c:pt>
                <c:pt idx="21">
                  <c:v>76.24944008805096</c:v>
                </c:pt>
                <c:pt idx="22">
                  <c:v>77.486523878701519</c:v>
                </c:pt>
                <c:pt idx="23">
                  <c:v>76.134435689819142</c:v>
                </c:pt>
                <c:pt idx="24">
                  <c:v>76.910805382034908</c:v>
                </c:pt>
                <c:pt idx="25">
                  <c:v>79.996264568767998</c:v>
                </c:pt>
                <c:pt idx="26">
                  <c:v>76.775736972089163</c:v>
                </c:pt>
                <c:pt idx="27">
                  <c:v>79.390588794827764</c:v>
                </c:pt>
                <c:pt idx="28">
                  <c:v>76.321332441098718</c:v>
                </c:pt>
                <c:pt idx="29">
                  <c:v>77.918617538217433</c:v>
                </c:pt>
                <c:pt idx="30">
                  <c:v>81.752389299025921</c:v>
                </c:pt>
                <c:pt idx="31">
                  <c:v>79.849705343504382</c:v>
                </c:pt>
                <c:pt idx="32">
                  <c:v>80.724391757841275</c:v>
                </c:pt>
                <c:pt idx="33">
                  <c:v>78.599059434039773</c:v>
                </c:pt>
                <c:pt idx="34">
                  <c:v>80.766753445746275</c:v>
                </c:pt>
                <c:pt idx="35">
                  <c:v>78.169000507766953</c:v>
                </c:pt>
                <c:pt idx="36">
                  <c:v>81.586803300401158</c:v>
                </c:pt>
                <c:pt idx="37">
                  <c:v>80.251647349556947</c:v>
                </c:pt>
                <c:pt idx="38">
                  <c:v>81.951393813630403</c:v>
                </c:pt>
                <c:pt idx="39">
                  <c:v>78.853277220319086</c:v>
                </c:pt>
                <c:pt idx="40">
                  <c:v>78.837537472807128</c:v>
                </c:pt>
                <c:pt idx="41">
                  <c:v>80.211602170584911</c:v>
                </c:pt>
                <c:pt idx="42">
                  <c:v>80.523145780761411</c:v>
                </c:pt>
                <c:pt idx="43">
                  <c:v>80.184032803939303</c:v>
                </c:pt>
                <c:pt idx="44">
                  <c:v>76.961923554738789</c:v>
                </c:pt>
                <c:pt idx="45">
                  <c:v>80.775442527243484</c:v>
                </c:pt>
                <c:pt idx="46">
                  <c:v>81.122092691752499</c:v>
                </c:pt>
                <c:pt idx="47">
                  <c:v>81.773454243878376</c:v>
                </c:pt>
                <c:pt idx="48">
                  <c:v>85.882593855832226</c:v>
                </c:pt>
                <c:pt idx="49">
                  <c:v>80.572676738925381</c:v>
                </c:pt>
                <c:pt idx="50">
                  <c:v>81.057307114815899</c:v>
                </c:pt>
                <c:pt idx="51">
                  <c:v>82.32353305199311</c:v>
                </c:pt>
                <c:pt idx="52">
                  <c:v>81.935602971102554</c:v>
                </c:pt>
                <c:pt idx="53">
                  <c:v>79.751750291350803</c:v>
                </c:pt>
                <c:pt idx="54">
                  <c:v>81.52021597491273</c:v>
                </c:pt>
                <c:pt idx="55">
                  <c:v>81.849285751232301</c:v>
                </c:pt>
                <c:pt idx="56">
                  <c:v>80.823638047000117</c:v>
                </c:pt>
                <c:pt idx="57">
                  <c:v>83.28899330277217</c:v>
                </c:pt>
                <c:pt idx="58">
                  <c:v>82.35740652067355</c:v>
                </c:pt>
                <c:pt idx="59">
                  <c:v>83.019460170704875</c:v>
                </c:pt>
                <c:pt idx="60">
                  <c:v>83.448000481332997</c:v>
                </c:pt>
                <c:pt idx="61">
                  <c:v>80.644266909658114</c:v>
                </c:pt>
                <c:pt idx="62">
                  <c:v>84.578705253899798</c:v>
                </c:pt>
                <c:pt idx="63">
                  <c:v>81.698473005758515</c:v>
                </c:pt>
                <c:pt idx="64">
                  <c:v>83.5476498937483</c:v>
                </c:pt>
                <c:pt idx="65">
                  <c:v>83.073739947518263</c:v>
                </c:pt>
                <c:pt idx="66">
                  <c:v>83.841769301355257</c:v>
                </c:pt>
                <c:pt idx="67">
                  <c:v>84.022839307681608</c:v>
                </c:pt>
                <c:pt idx="68">
                  <c:v>83.286787626859677</c:v>
                </c:pt>
                <c:pt idx="69">
                  <c:v>85.062919503890257</c:v>
                </c:pt>
                <c:pt idx="70">
                  <c:v>82.673166167927661</c:v>
                </c:pt>
                <c:pt idx="71">
                  <c:v>84.392767601448213</c:v>
                </c:pt>
                <c:pt idx="72">
                  <c:v>85.552425227139963</c:v>
                </c:pt>
                <c:pt idx="73">
                  <c:v>84.350704349937999</c:v>
                </c:pt>
                <c:pt idx="74">
                  <c:v>85.614474386442552</c:v>
                </c:pt>
                <c:pt idx="75">
                  <c:v>85.83040282431304</c:v>
                </c:pt>
                <c:pt idx="76">
                  <c:v>86.377201202336479</c:v>
                </c:pt>
                <c:pt idx="77">
                  <c:v>85.229852198666123</c:v>
                </c:pt>
                <c:pt idx="78">
                  <c:v>86.056049800756469</c:v>
                </c:pt>
                <c:pt idx="79">
                  <c:v>85.847819858808762</c:v>
                </c:pt>
                <c:pt idx="80">
                  <c:v>86.05937661295674</c:v>
                </c:pt>
                <c:pt idx="81">
                  <c:v>82.092074042913723</c:v>
                </c:pt>
                <c:pt idx="82">
                  <c:v>89.693934016039918</c:v>
                </c:pt>
                <c:pt idx="83">
                  <c:v>86.614564398882578</c:v>
                </c:pt>
                <c:pt idx="84">
                  <c:v>86.162370273595187</c:v>
                </c:pt>
                <c:pt idx="85">
                  <c:v>85.838649253383224</c:v>
                </c:pt>
                <c:pt idx="86">
                  <c:v>86.925949123579358</c:v>
                </c:pt>
                <c:pt idx="87">
                  <c:v>83.716418563959522</c:v>
                </c:pt>
                <c:pt idx="88">
                  <c:v>87.341400577681199</c:v>
                </c:pt>
                <c:pt idx="89">
                  <c:v>88.175308823533143</c:v>
                </c:pt>
                <c:pt idx="90">
                  <c:v>87.842678422000517</c:v>
                </c:pt>
                <c:pt idx="91">
                  <c:v>87.8211422646215</c:v>
                </c:pt>
                <c:pt idx="92">
                  <c:v>88.265552533684541</c:v>
                </c:pt>
                <c:pt idx="93">
                  <c:v>88.611301217261143</c:v>
                </c:pt>
                <c:pt idx="94">
                  <c:v>88.708220145155138</c:v>
                </c:pt>
                <c:pt idx="95">
                  <c:v>87.791259206572988</c:v>
                </c:pt>
                <c:pt idx="96">
                  <c:v>88.730956911130647</c:v>
                </c:pt>
                <c:pt idx="97">
                  <c:v>88.93593780998448</c:v>
                </c:pt>
                <c:pt idx="98">
                  <c:v>89.485021426552976</c:v>
                </c:pt>
                <c:pt idx="99">
                  <c:v>89.95079374797848</c:v>
                </c:pt>
                <c:pt idx="100">
                  <c:v>89.186711858793245</c:v>
                </c:pt>
                <c:pt idx="101">
                  <c:v>90.195699974480604</c:v>
                </c:pt>
                <c:pt idx="102">
                  <c:v>89.665967670449504</c:v>
                </c:pt>
                <c:pt idx="103">
                  <c:v>88.784869209403254</c:v>
                </c:pt>
                <c:pt idx="104">
                  <c:v>90.646612601210876</c:v>
                </c:pt>
                <c:pt idx="105">
                  <c:v>90.218810856694603</c:v>
                </c:pt>
                <c:pt idx="106">
                  <c:v>90.192075278142966</c:v>
                </c:pt>
                <c:pt idx="107">
                  <c:v>89.809209962974933</c:v>
                </c:pt>
                <c:pt idx="108">
                  <c:v>90.429771842799028</c:v>
                </c:pt>
                <c:pt idx="109">
                  <c:v>91.240013619403257</c:v>
                </c:pt>
                <c:pt idx="110">
                  <c:v>91.306553753699347</c:v>
                </c:pt>
                <c:pt idx="111">
                  <c:v>91.914036025661602</c:v>
                </c:pt>
                <c:pt idx="112">
                  <c:v>93.124347053554999</c:v>
                </c:pt>
                <c:pt idx="113">
                  <c:v>93.951940338572697</c:v>
                </c:pt>
                <c:pt idx="114">
                  <c:v>93.412731098913639</c:v>
                </c:pt>
                <c:pt idx="115">
                  <c:v>93.99875511009752</c:v>
                </c:pt>
                <c:pt idx="116">
                  <c:v>94.170988279854882</c:v>
                </c:pt>
                <c:pt idx="117">
                  <c:v>94.294492943398154</c:v>
                </c:pt>
                <c:pt idx="118">
                  <c:v>94.281916907168878</c:v>
                </c:pt>
                <c:pt idx="119">
                  <c:v>95.490301532132477</c:v>
                </c:pt>
                <c:pt idx="120">
                  <c:v>94.932449017449812</c:v>
                </c:pt>
                <c:pt idx="121">
                  <c:v>94.363280674831785</c:v>
                </c:pt>
                <c:pt idx="122">
                  <c:v>93.842671057544266</c:v>
                </c:pt>
                <c:pt idx="123">
                  <c:v>96.559971837536963</c:v>
                </c:pt>
                <c:pt idx="124">
                  <c:v>96.864109441654193</c:v>
                </c:pt>
                <c:pt idx="125">
                  <c:v>97.170151195349433</c:v>
                </c:pt>
                <c:pt idx="126">
                  <c:v>97.879885016025284</c:v>
                </c:pt>
                <c:pt idx="127">
                  <c:v>97.352642791655313</c:v>
                </c:pt>
                <c:pt idx="128">
                  <c:v>97.335216225796259</c:v>
                </c:pt>
                <c:pt idx="129">
                  <c:v>98.587948466900727</c:v>
                </c:pt>
                <c:pt idx="130">
                  <c:v>99.782967190834114</c:v>
                </c:pt>
              </c:numCache>
            </c:numRef>
          </c:val>
          <c:smooth val="0"/>
        </c:ser>
        <c:ser>
          <c:idx val="2"/>
          <c:order val="2"/>
          <c:tx>
            <c:strRef>
              <c:f>'R12  Performance PF (2)'!$T$6</c:f>
              <c:strCache>
                <c:ptCount val="1"/>
                <c:pt idx="0">
                  <c:v>péréquation en points de PF</c:v>
                </c:pt>
              </c:strCache>
            </c:strRef>
          </c:tx>
          <c:spPr>
            <a:ln>
              <a:solidFill>
                <a:srgbClr val="FF0000"/>
              </a:solidFill>
            </a:ln>
          </c:spPr>
          <c:marker>
            <c:symbol val="star"/>
            <c:size val="3"/>
            <c:spPr>
              <a:ln>
                <a:solidFill>
                  <a:srgbClr val="FF0000"/>
                </a:solidFill>
              </a:ln>
            </c:spPr>
          </c:marker>
          <c:cat>
            <c:strRef>
              <c:f>'R12  Performance PF (2)'!$B$8:$B$138</c:f>
              <c:strCache>
                <c:ptCount val="131"/>
                <c:pt idx="0">
                  <c:v>Zumholz</c:v>
                </c:pt>
                <c:pt idx="1">
                  <c:v>Cheiry</c:v>
                </c:pt>
                <c:pt idx="2">
                  <c:v>Jaun</c:v>
                </c:pt>
                <c:pt idx="3">
                  <c:v>Le Châtelard</c:v>
                </c:pt>
                <c:pt idx="4">
                  <c:v>Le Flon</c:v>
                </c:pt>
                <c:pt idx="5">
                  <c:v>Massonnens</c:v>
                </c:pt>
                <c:pt idx="6">
                  <c:v>Oberschrot</c:v>
                </c:pt>
                <c:pt idx="7">
                  <c:v>Mézières (FR)</c:v>
                </c:pt>
                <c:pt idx="8">
                  <c:v>St. Silvester</c:v>
                </c:pt>
                <c:pt idx="9">
                  <c:v>Surpierre</c:v>
                </c:pt>
                <c:pt idx="10">
                  <c:v>La Verrerie</c:v>
                </c:pt>
                <c:pt idx="11">
                  <c:v>Villorsonnens</c:v>
                </c:pt>
                <c:pt idx="12">
                  <c:v>Morens (FR)</c:v>
                </c:pt>
                <c:pt idx="13">
                  <c:v>Vernay</c:v>
                </c:pt>
                <c:pt idx="14">
                  <c:v>Autafond</c:v>
                </c:pt>
                <c:pt idx="15">
                  <c:v>Billens-Hennens</c:v>
                </c:pt>
                <c:pt idx="16">
                  <c:v>Murist</c:v>
                </c:pt>
                <c:pt idx="17">
                  <c:v>Haut-Intyamon</c:v>
                </c:pt>
                <c:pt idx="18">
                  <c:v>Prévondavaux</c:v>
                </c:pt>
                <c:pt idx="19">
                  <c:v>Brünisried</c:v>
                </c:pt>
                <c:pt idx="20">
                  <c:v>Fétigny</c:v>
                </c:pt>
                <c:pt idx="21">
                  <c:v>Dompierre (FR)</c:v>
                </c:pt>
                <c:pt idx="22">
                  <c:v>Treyvaux</c:v>
                </c:pt>
                <c:pt idx="23">
                  <c:v>Villeneuve (FR)</c:v>
                </c:pt>
                <c:pt idx="24">
                  <c:v>Vuisternens-devant-Romont</c:v>
                </c:pt>
                <c:pt idx="25">
                  <c:v>Nuvilly</c:v>
                </c:pt>
                <c:pt idx="26">
                  <c:v>Heitenried</c:v>
                </c:pt>
                <c:pt idx="27">
                  <c:v>Montagny (FR)</c:v>
                </c:pt>
                <c:pt idx="28">
                  <c:v>Vallon</c:v>
                </c:pt>
                <c:pt idx="29">
                  <c:v>Lurtigen</c:v>
                </c:pt>
                <c:pt idx="30">
                  <c:v>Châtonnaye</c:v>
                </c:pt>
                <c:pt idx="31">
                  <c:v>La Folliaz</c:v>
                </c:pt>
                <c:pt idx="32">
                  <c:v>Chénens</c:v>
                </c:pt>
                <c:pt idx="33">
                  <c:v>Misery-Courtion</c:v>
                </c:pt>
                <c:pt idx="34">
                  <c:v>Ponthaux</c:v>
                </c:pt>
                <c:pt idx="35">
                  <c:v>Corserey</c:v>
                </c:pt>
                <c:pt idx="36">
                  <c:v>Plasselb</c:v>
                </c:pt>
                <c:pt idx="37">
                  <c:v>Bas-Intyamon</c:v>
                </c:pt>
                <c:pt idx="38">
                  <c:v>Autigny</c:v>
                </c:pt>
                <c:pt idx="39">
                  <c:v>Rue</c:v>
                </c:pt>
                <c:pt idx="40">
                  <c:v>Vuisternens-en-Ogoz</c:v>
                </c:pt>
                <c:pt idx="41">
                  <c:v>Bussy (FR)</c:v>
                </c:pt>
                <c:pt idx="42">
                  <c:v>Les Montets</c:v>
                </c:pt>
                <c:pt idx="43">
                  <c:v>Ecublens (FR)</c:v>
                </c:pt>
                <c:pt idx="44">
                  <c:v>Grangettes</c:v>
                </c:pt>
                <c:pt idx="45">
                  <c:v>Corpataux-Magnedens</c:v>
                </c:pt>
                <c:pt idx="46">
                  <c:v>St. Ursen</c:v>
                </c:pt>
                <c:pt idx="47">
                  <c:v>Saint-Martin (FR)</c:v>
                </c:pt>
                <c:pt idx="48">
                  <c:v>Villarsel-sur-Marly</c:v>
                </c:pt>
                <c:pt idx="49">
                  <c:v>Torny</c:v>
                </c:pt>
                <c:pt idx="50">
                  <c:v>Le Glèbe</c:v>
                </c:pt>
                <c:pt idx="51">
                  <c:v>Russy</c:v>
                </c:pt>
                <c:pt idx="52">
                  <c:v>Giffers</c:v>
                </c:pt>
                <c:pt idx="53">
                  <c:v>Noréaz</c:v>
                </c:pt>
                <c:pt idx="54">
                  <c:v>Hauteville</c:v>
                </c:pt>
                <c:pt idx="55">
                  <c:v>Gempenach</c:v>
                </c:pt>
                <c:pt idx="56">
                  <c:v>Montet (Glâne)</c:v>
                </c:pt>
                <c:pt idx="57">
                  <c:v>St. Antoni</c:v>
                </c:pt>
                <c:pt idx="58">
                  <c:v>Alterswil</c:v>
                </c:pt>
                <c:pt idx="59">
                  <c:v>Vaulruz</c:v>
                </c:pt>
                <c:pt idx="60">
                  <c:v>Botterens</c:v>
                </c:pt>
                <c:pt idx="61">
                  <c:v>Rueyres-les-Prés</c:v>
                </c:pt>
                <c:pt idx="62">
                  <c:v>Ménières</c:v>
                </c:pt>
                <c:pt idx="63">
                  <c:v>Sâles</c:v>
                </c:pt>
                <c:pt idx="64">
                  <c:v>Ulmiz</c:v>
                </c:pt>
                <c:pt idx="65">
                  <c:v>Vuadens</c:v>
                </c:pt>
                <c:pt idx="66">
                  <c:v>Le Pâquier (FR)</c:v>
                </c:pt>
                <c:pt idx="67">
                  <c:v>Plaffeien</c:v>
                </c:pt>
                <c:pt idx="68">
                  <c:v>Jeuss</c:v>
                </c:pt>
                <c:pt idx="69">
                  <c:v>Rechthalten</c:v>
                </c:pt>
                <c:pt idx="70">
                  <c:v>Semsales</c:v>
                </c:pt>
                <c:pt idx="71">
                  <c:v>Farvagny</c:v>
                </c:pt>
                <c:pt idx="72">
                  <c:v>Lully (FR)</c:v>
                </c:pt>
                <c:pt idx="73">
                  <c:v>Gurmels</c:v>
                </c:pt>
                <c:pt idx="74">
                  <c:v>Le Mouret</c:v>
                </c:pt>
                <c:pt idx="75">
                  <c:v>Courtepin</c:v>
                </c:pt>
                <c:pt idx="76">
                  <c:v>Broc</c:v>
                </c:pt>
                <c:pt idx="77">
                  <c:v>Bossonnens</c:v>
                </c:pt>
                <c:pt idx="78">
                  <c:v>Cugy (FR)</c:v>
                </c:pt>
                <c:pt idx="79">
                  <c:v>Remaufens</c:v>
                </c:pt>
                <c:pt idx="80">
                  <c:v>Cottens (FR)</c:v>
                </c:pt>
                <c:pt idx="81">
                  <c:v>Auboranges</c:v>
                </c:pt>
                <c:pt idx="82">
                  <c:v>Ursy</c:v>
                </c:pt>
                <c:pt idx="83">
                  <c:v>Grolley</c:v>
                </c:pt>
                <c:pt idx="84">
                  <c:v>Saint-Aubin (FR)</c:v>
                </c:pt>
                <c:pt idx="85">
                  <c:v>Vuissens</c:v>
                </c:pt>
                <c:pt idx="86">
                  <c:v>Grandvillard</c:v>
                </c:pt>
                <c:pt idx="87">
                  <c:v>Sorens</c:v>
                </c:pt>
                <c:pt idx="88">
                  <c:v>Pont-en-Ogoz</c:v>
                </c:pt>
                <c:pt idx="89">
                  <c:v>Barberêche</c:v>
                </c:pt>
                <c:pt idx="90">
                  <c:v>Prez-vers-Noréaz</c:v>
                </c:pt>
                <c:pt idx="91">
                  <c:v>Hauterive (FR)</c:v>
                </c:pt>
                <c:pt idx="92">
                  <c:v>Wünnewil-Flamatt</c:v>
                </c:pt>
                <c:pt idx="93">
                  <c:v>Senèdes</c:v>
                </c:pt>
                <c:pt idx="94">
                  <c:v>Belfaux</c:v>
                </c:pt>
                <c:pt idx="95">
                  <c:v>Marsens</c:v>
                </c:pt>
                <c:pt idx="96">
                  <c:v>Salvenach</c:v>
                </c:pt>
                <c:pt idx="97">
                  <c:v>Léchelles</c:v>
                </c:pt>
                <c:pt idx="98">
                  <c:v>La Brillaz</c:v>
                </c:pt>
                <c:pt idx="99">
                  <c:v>Galmiz</c:v>
                </c:pt>
                <c:pt idx="100">
                  <c:v>Morlon</c:v>
                </c:pt>
                <c:pt idx="101">
                  <c:v>Villarepos</c:v>
                </c:pt>
                <c:pt idx="102">
                  <c:v>Corbières</c:v>
                </c:pt>
                <c:pt idx="103">
                  <c:v>Gruyères</c:v>
                </c:pt>
                <c:pt idx="104">
                  <c:v>Wallenried</c:v>
                </c:pt>
                <c:pt idx="105">
                  <c:v>Romont (FR)</c:v>
                </c:pt>
                <c:pt idx="106">
                  <c:v>Tentlingen</c:v>
                </c:pt>
                <c:pt idx="107">
                  <c:v>Echarlens</c:v>
                </c:pt>
                <c:pt idx="108">
                  <c:v>Ueberstorf</c:v>
                </c:pt>
                <c:pt idx="109">
                  <c:v>Pont-la-Ville</c:v>
                </c:pt>
                <c:pt idx="110">
                  <c:v>Arconciel</c:v>
                </c:pt>
                <c:pt idx="111">
                  <c:v>La Sonnaz</c:v>
                </c:pt>
                <c:pt idx="112">
                  <c:v>Bösingen</c:v>
                </c:pt>
                <c:pt idx="113">
                  <c:v>Ependes (FR)</c:v>
                </c:pt>
                <c:pt idx="114">
                  <c:v>Villaz-Saint-Pierre</c:v>
                </c:pt>
                <c:pt idx="115">
                  <c:v>Courlevon</c:v>
                </c:pt>
                <c:pt idx="116">
                  <c:v>Gletterens</c:v>
                </c:pt>
                <c:pt idx="117">
                  <c:v>Riaz</c:v>
                </c:pt>
                <c:pt idx="118">
                  <c:v>Kerzers</c:v>
                </c:pt>
                <c:pt idx="119">
                  <c:v>Val-de-Charmey</c:v>
                </c:pt>
                <c:pt idx="120">
                  <c:v>Granges (Veveyse)</c:v>
                </c:pt>
                <c:pt idx="121">
                  <c:v>Châbles</c:v>
                </c:pt>
                <c:pt idx="122">
                  <c:v>Châtel-sur-Montsalvens</c:v>
                </c:pt>
                <c:pt idx="123">
                  <c:v>Attalens</c:v>
                </c:pt>
                <c:pt idx="124">
                  <c:v>Fräschels</c:v>
                </c:pt>
                <c:pt idx="125">
                  <c:v>Neyruz (FR)</c:v>
                </c:pt>
                <c:pt idx="126">
                  <c:v>Chapelle (Glâne)</c:v>
                </c:pt>
                <c:pt idx="127">
                  <c:v>Châtillon (FR)</c:v>
                </c:pt>
                <c:pt idx="128">
                  <c:v>Rossens (FR)</c:v>
                </c:pt>
                <c:pt idx="129">
                  <c:v>La Roche</c:v>
                </c:pt>
                <c:pt idx="130">
                  <c:v>Domdidier</c:v>
                </c:pt>
              </c:strCache>
            </c:strRef>
          </c:cat>
          <c:val>
            <c:numRef>
              <c:f>'R12  Performance PF (2)'!$T$9:$T$139</c:f>
              <c:numCache>
                <c:formatCode>0.00</c:formatCode>
                <c:ptCount val="131"/>
                <c:pt idx="0">
                  <c:v>17.967045610660946</c:v>
                </c:pt>
                <c:pt idx="1">
                  <c:v>17.028522044643132</c:v>
                </c:pt>
                <c:pt idx="2">
                  <c:v>16.436822120640571</c:v>
                </c:pt>
                <c:pt idx="3">
                  <c:v>15.739087736096359</c:v>
                </c:pt>
                <c:pt idx="4">
                  <c:v>15.052024718742771</c:v>
                </c:pt>
                <c:pt idx="5">
                  <c:v>14.458814256026635</c:v>
                </c:pt>
                <c:pt idx="6">
                  <c:v>13.918965084526469</c:v>
                </c:pt>
                <c:pt idx="7">
                  <c:v>13.444857006621092</c:v>
                </c:pt>
                <c:pt idx="8">
                  <c:v>12.7813364639198</c:v>
                </c:pt>
                <c:pt idx="9">
                  <c:v>12.718447443960457</c:v>
                </c:pt>
                <c:pt idx="10">
                  <c:v>12.597291854538966</c:v>
                </c:pt>
                <c:pt idx="11">
                  <c:v>12.346181362251286</c:v>
                </c:pt>
                <c:pt idx="12">
                  <c:v>12.200372210847959</c:v>
                </c:pt>
                <c:pt idx="13">
                  <c:v>12.176140582000059</c:v>
                </c:pt>
                <c:pt idx="14">
                  <c:v>12.017081282172313</c:v>
                </c:pt>
                <c:pt idx="15">
                  <c:v>11.992665382623656</c:v>
                </c:pt>
                <c:pt idx="16">
                  <c:v>11.567792656934046</c:v>
                </c:pt>
                <c:pt idx="17">
                  <c:v>11.345712916171266</c:v>
                </c:pt>
                <c:pt idx="18">
                  <c:v>11.292308941185127</c:v>
                </c:pt>
                <c:pt idx="19">
                  <c:v>11.279409799621547</c:v>
                </c:pt>
                <c:pt idx="20">
                  <c:v>11.239440088050969</c:v>
                </c:pt>
                <c:pt idx="21">
                  <c:v>11.226523878701528</c:v>
                </c:pt>
                <c:pt idx="22">
                  <c:v>11.029435689819152</c:v>
                </c:pt>
                <c:pt idx="23">
                  <c:v>10.950805382034901</c:v>
                </c:pt>
                <c:pt idx="24">
                  <c:v>10.726264568767988</c:v>
                </c:pt>
                <c:pt idx="25">
                  <c:v>10.480736972089176</c:v>
                </c:pt>
                <c:pt idx="26">
                  <c:v>10.430588794827756</c:v>
                </c:pt>
                <c:pt idx="27">
                  <c:v>10.381332441098721</c:v>
                </c:pt>
                <c:pt idx="28">
                  <c:v>10.23361753821743</c:v>
                </c:pt>
                <c:pt idx="29">
                  <c:v>9.6373892990259122</c:v>
                </c:pt>
                <c:pt idx="30">
                  <c:v>9.344705343504387</c:v>
                </c:pt>
                <c:pt idx="31">
                  <c:v>9.3093917578412828</c:v>
                </c:pt>
                <c:pt idx="32">
                  <c:v>9.2690594340397752</c:v>
                </c:pt>
                <c:pt idx="33">
                  <c:v>9.0717534457462818</c:v>
                </c:pt>
                <c:pt idx="34">
                  <c:v>8.9740005077669593</c:v>
                </c:pt>
                <c:pt idx="35">
                  <c:v>8.9118033004011465</c:v>
                </c:pt>
                <c:pt idx="36">
                  <c:v>8.7516473495569471</c:v>
                </c:pt>
                <c:pt idx="37">
                  <c:v>8.7113938136304085</c:v>
                </c:pt>
                <c:pt idx="38">
                  <c:v>8.6332772203190871</c:v>
                </c:pt>
                <c:pt idx="39">
                  <c:v>8.6225374728071245</c:v>
                </c:pt>
                <c:pt idx="40">
                  <c:v>8.4816021705849067</c:v>
                </c:pt>
                <c:pt idx="41">
                  <c:v>8.4681457807614038</c:v>
                </c:pt>
                <c:pt idx="42">
                  <c:v>8.4540328039393131</c:v>
                </c:pt>
                <c:pt idx="43">
                  <c:v>8.3369235547387888</c:v>
                </c:pt>
                <c:pt idx="44">
                  <c:v>8.310442527243481</c:v>
                </c:pt>
                <c:pt idx="45">
                  <c:v>8.2720926917525048</c:v>
                </c:pt>
                <c:pt idx="46">
                  <c:v>8.2484542438783706</c:v>
                </c:pt>
                <c:pt idx="47">
                  <c:v>8.0725938558322241</c:v>
                </c:pt>
                <c:pt idx="48">
                  <c:v>8.0526767389253706</c:v>
                </c:pt>
                <c:pt idx="49">
                  <c:v>8.0423071148158982</c:v>
                </c:pt>
                <c:pt idx="50">
                  <c:v>7.9285330519930994</c:v>
                </c:pt>
                <c:pt idx="51">
                  <c:v>7.865602971102561</c:v>
                </c:pt>
                <c:pt idx="52">
                  <c:v>7.7367502913508019</c:v>
                </c:pt>
                <c:pt idx="53">
                  <c:v>7.7052159749127327</c:v>
                </c:pt>
                <c:pt idx="54">
                  <c:v>7.6692857512322945</c:v>
                </c:pt>
                <c:pt idx="55">
                  <c:v>7.328638047000112</c:v>
                </c:pt>
                <c:pt idx="56">
                  <c:v>7.2889933027721696</c:v>
                </c:pt>
                <c:pt idx="57">
                  <c:v>7.2224065206735446</c:v>
                </c:pt>
                <c:pt idx="58">
                  <c:v>7.2094601707048724</c:v>
                </c:pt>
                <c:pt idx="59">
                  <c:v>7.1780004813330009</c:v>
                </c:pt>
                <c:pt idx="60">
                  <c:v>7.1492669096581096</c:v>
                </c:pt>
                <c:pt idx="61">
                  <c:v>6.978705253899804</c:v>
                </c:pt>
                <c:pt idx="62">
                  <c:v>6.8934730057585085</c:v>
                </c:pt>
                <c:pt idx="63">
                  <c:v>6.7476498937483029</c:v>
                </c:pt>
                <c:pt idx="64">
                  <c:v>6.4937399475182644</c:v>
                </c:pt>
                <c:pt idx="65">
                  <c:v>6.471769301355252</c:v>
                </c:pt>
                <c:pt idx="66">
                  <c:v>6.4378393076815996</c:v>
                </c:pt>
                <c:pt idx="67">
                  <c:v>6.3417876268596842</c:v>
                </c:pt>
                <c:pt idx="68">
                  <c:v>6.3379195038902623</c:v>
                </c:pt>
                <c:pt idx="69">
                  <c:v>6.2481661679276641</c:v>
                </c:pt>
                <c:pt idx="70">
                  <c:v>6.1727676014482142</c:v>
                </c:pt>
                <c:pt idx="71">
                  <c:v>6.117425227139961</c:v>
                </c:pt>
                <c:pt idx="72">
                  <c:v>6.0107043499379955</c:v>
                </c:pt>
                <c:pt idx="73">
                  <c:v>5.7394743864425521</c:v>
                </c:pt>
                <c:pt idx="74">
                  <c:v>5.6754028243130392</c:v>
                </c:pt>
                <c:pt idx="75">
                  <c:v>5.5472012023364812</c:v>
                </c:pt>
                <c:pt idx="76">
                  <c:v>5.5148521986661194</c:v>
                </c:pt>
                <c:pt idx="77">
                  <c:v>5.2660498007564769</c:v>
                </c:pt>
                <c:pt idx="78">
                  <c:v>5.1928198588087611</c:v>
                </c:pt>
                <c:pt idx="79">
                  <c:v>5.0443766129567393</c:v>
                </c:pt>
                <c:pt idx="80">
                  <c:v>5.0420740429137112</c:v>
                </c:pt>
                <c:pt idx="81">
                  <c:v>4.7962219017129257</c:v>
                </c:pt>
                <c:pt idx="82">
                  <c:v>4.7145643988825725</c:v>
                </c:pt>
                <c:pt idx="83">
                  <c:v>4.6123702735951895</c:v>
                </c:pt>
                <c:pt idx="84">
                  <c:v>4.5886492533832239</c:v>
                </c:pt>
                <c:pt idx="85">
                  <c:v>4.5709491235793536</c:v>
                </c:pt>
                <c:pt idx="86">
                  <c:v>4.3414185639595217</c:v>
                </c:pt>
                <c:pt idx="87">
                  <c:v>4.321400577681203</c:v>
                </c:pt>
                <c:pt idx="88">
                  <c:v>4.2703088235331421</c:v>
                </c:pt>
                <c:pt idx="89">
                  <c:v>4.2276784220005226</c:v>
                </c:pt>
                <c:pt idx="90">
                  <c:v>4.2011422646214953</c:v>
                </c:pt>
                <c:pt idx="91">
                  <c:v>4.1205525336845454</c:v>
                </c:pt>
                <c:pt idx="92">
                  <c:v>4.1163012172611388</c:v>
                </c:pt>
                <c:pt idx="93">
                  <c:v>4.0632201451551424</c:v>
                </c:pt>
                <c:pt idx="94">
                  <c:v>4.0162592065729825</c:v>
                </c:pt>
                <c:pt idx="95">
                  <c:v>4.0159569111306439</c:v>
                </c:pt>
                <c:pt idx="96">
                  <c:v>3.9609378099844861</c:v>
                </c:pt>
                <c:pt idx="97">
                  <c:v>3.9300214265529689</c:v>
                </c:pt>
                <c:pt idx="98">
                  <c:v>3.82579374797848</c:v>
                </c:pt>
                <c:pt idx="99">
                  <c:v>3.731711858793247</c:v>
                </c:pt>
                <c:pt idx="100">
                  <c:v>3.6206999744806154</c:v>
                </c:pt>
                <c:pt idx="101">
                  <c:v>3.5909676704495155</c:v>
                </c:pt>
                <c:pt idx="102">
                  <c:v>3.5848692094032515</c:v>
                </c:pt>
                <c:pt idx="103">
                  <c:v>3.5766126012108828</c:v>
                </c:pt>
                <c:pt idx="104">
                  <c:v>3.4938108566946084</c:v>
                </c:pt>
                <c:pt idx="105">
                  <c:v>3.4020752781429735</c:v>
                </c:pt>
                <c:pt idx="106">
                  <c:v>3.3792099629749259</c:v>
                </c:pt>
                <c:pt idx="107">
                  <c:v>3.354771842799039</c:v>
                </c:pt>
                <c:pt idx="108">
                  <c:v>3.3500136194032564</c:v>
                </c:pt>
                <c:pt idx="109">
                  <c:v>2.9365537536993429</c:v>
                </c:pt>
                <c:pt idx="110">
                  <c:v>2.9240360256616071</c:v>
                </c:pt>
                <c:pt idx="111">
                  <c:v>2.2943470535550006</c:v>
                </c:pt>
                <c:pt idx="112">
                  <c:v>2.2269403385727031</c:v>
                </c:pt>
                <c:pt idx="113">
                  <c:v>2.1927310989136402</c:v>
                </c:pt>
                <c:pt idx="114">
                  <c:v>2.138755110097506</c:v>
                </c:pt>
                <c:pt idx="115">
                  <c:v>1.8509882798548887</c:v>
                </c:pt>
                <c:pt idx="116">
                  <c:v>1.8444929433981514</c:v>
                </c:pt>
                <c:pt idx="117">
                  <c:v>1.8369169071688844</c:v>
                </c:pt>
                <c:pt idx="118">
                  <c:v>1.8322869641338713</c:v>
                </c:pt>
                <c:pt idx="119">
                  <c:v>1.7524490174498055</c:v>
                </c:pt>
                <c:pt idx="120">
                  <c:v>1.7482806748317898</c:v>
                </c:pt>
                <c:pt idx="121">
                  <c:v>1.7426710575442712</c:v>
                </c:pt>
                <c:pt idx="122">
                  <c:v>1.0499718375369724</c:v>
                </c:pt>
                <c:pt idx="123">
                  <c:v>0.96410944165418755</c:v>
                </c:pt>
                <c:pt idx="124">
                  <c:v>0.86515119534942642</c:v>
                </c:pt>
                <c:pt idx="125">
                  <c:v>0.74988501602528856</c:v>
                </c:pt>
                <c:pt idx="126">
                  <c:v>0.70764279165530297</c:v>
                </c:pt>
                <c:pt idx="127">
                  <c:v>0.66521622579625728</c:v>
                </c:pt>
                <c:pt idx="128">
                  <c:v>0.45294846690073598</c:v>
                </c:pt>
                <c:pt idx="129">
                  <c:v>5.796719083411972E-2</c:v>
                </c:pt>
                <c:pt idx="130">
                  <c:v>-5.9792092583677459E-2</c:v>
                </c:pt>
              </c:numCache>
            </c:numRef>
          </c:val>
          <c:smooth val="0"/>
        </c:ser>
        <c:dLbls>
          <c:showLegendKey val="0"/>
          <c:showVal val="0"/>
          <c:showCatName val="0"/>
          <c:showSerName val="0"/>
          <c:showPercent val="0"/>
          <c:showBubbleSize val="0"/>
        </c:dLbls>
        <c:marker val="1"/>
        <c:smooth val="0"/>
        <c:axId val="93808128"/>
        <c:axId val="93810048"/>
      </c:lineChart>
      <c:catAx>
        <c:axId val="93808128"/>
        <c:scaling>
          <c:orientation val="minMax"/>
        </c:scaling>
        <c:delete val="0"/>
        <c:axPos val="b"/>
        <c:majorTickMark val="out"/>
        <c:minorTickMark val="none"/>
        <c:tickLblPos val="low"/>
        <c:crossAx val="93810048"/>
        <c:crosses val="autoZero"/>
        <c:auto val="1"/>
        <c:lblAlgn val="ctr"/>
        <c:lblOffset val="100"/>
        <c:noMultiLvlLbl val="0"/>
      </c:catAx>
      <c:valAx>
        <c:axId val="93810048"/>
        <c:scaling>
          <c:orientation val="minMax"/>
        </c:scaling>
        <c:delete val="0"/>
        <c:axPos val="l"/>
        <c:majorGridlines/>
        <c:numFmt formatCode="#,##0" sourceLinked="0"/>
        <c:majorTickMark val="out"/>
        <c:minorTickMark val="none"/>
        <c:tickLblPos val="nextTo"/>
        <c:crossAx val="9380812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'R12  Performance PF (2)'!$I$6</c:f>
              <c:strCache>
                <c:ptCount val="1"/>
                <c:pt idx="0">
                  <c:v>avant</c:v>
                </c:pt>
              </c:strCache>
            </c:strRef>
          </c:tx>
          <c:marker>
            <c:symbol val="diamond"/>
            <c:size val="4"/>
          </c:marker>
          <c:cat>
            <c:strRef>
              <c:f>'R12  Performance PF (2)'!$B$139:$B$170</c:f>
              <c:strCache>
                <c:ptCount val="32"/>
                <c:pt idx="0">
                  <c:v>Tafers</c:v>
                </c:pt>
                <c:pt idx="1">
                  <c:v>Delley-Portalban</c:v>
                </c:pt>
                <c:pt idx="2">
                  <c:v>Estavayer-le-Lac</c:v>
                </c:pt>
                <c:pt idx="3">
                  <c:v>Ried bei Kerzers</c:v>
                </c:pt>
                <c:pt idx="4">
                  <c:v>Marly</c:v>
                </c:pt>
                <c:pt idx="5">
                  <c:v>Kleinbösingen</c:v>
                </c:pt>
                <c:pt idx="6">
                  <c:v>Sévaz</c:v>
                </c:pt>
                <c:pt idx="7">
                  <c:v>Düdingen</c:v>
                </c:pt>
                <c:pt idx="8">
                  <c:v>Cheyres</c:v>
                </c:pt>
                <c:pt idx="9">
                  <c:v>Bas-Vully</c:v>
                </c:pt>
                <c:pt idx="10">
                  <c:v>Matran</c:v>
                </c:pt>
                <c:pt idx="11">
                  <c:v>Murten</c:v>
                </c:pt>
                <c:pt idx="12">
                  <c:v>Bulle</c:v>
                </c:pt>
                <c:pt idx="13">
                  <c:v>Châtel-Saint-Denis</c:v>
                </c:pt>
                <c:pt idx="14">
                  <c:v>Crésuz</c:v>
                </c:pt>
                <c:pt idx="15">
                  <c:v>Fribourg</c:v>
                </c:pt>
                <c:pt idx="16">
                  <c:v>Schmitten (FR)</c:v>
                </c:pt>
                <c:pt idx="17">
                  <c:v>Courgevaux</c:v>
                </c:pt>
                <c:pt idx="18">
                  <c:v>Corminboeuf</c:v>
                </c:pt>
                <c:pt idx="19">
                  <c:v>Avry</c:v>
                </c:pt>
                <c:pt idx="20">
                  <c:v>Pierrafortscha</c:v>
                </c:pt>
                <c:pt idx="21">
                  <c:v>Meyriez</c:v>
                </c:pt>
                <c:pt idx="22">
                  <c:v>Siviriez</c:v>
                </c:pt>
                <c:pt idx="23">
                  <c:v>Haut-Vully</c:v>
                </c:pt>
                <c:pt idx="24">
                  <c:v>Villars-sur-Glâne</c:v>
                </c:pt>
                <c:pt idx="25">
                  <c:v>Granges-Paccot</c:v>
                </c:pt>
                <c:pt idx="26">
                  <c:v>Givisiez</c:v>
                </c:pt>
                <c:pt idx="27">
                  <c:v>Muntelier</c:v>
                </c:pt>
                <c:pt idx="28">
                  <c:v>Cressier (FR)</c:v>
                </c:pt>
                <c:pt idx="29">
                  <c:v>Chésopelloz</c:v>
                </c:pt>
                <c:pt idx="30">
                  <c:v>Greng</c:v>
                </c:pt>
                <c:pt idx="31">
                  <c:v>Ferpicloz</c:v>
                </c:pt>
              </c:strCache>
            </c:strRef>
          </c:cat>
          <c:val>
            <c:numRef>
              <c:f>'R12  Performance PF (2)'!$R$139:$R$170</c:f>
              <c:numCache>
                <c:formatCode>0.00</c:formatCode>
                <c:ptCount val="32"/>
                <c:pt idx="0">
                  <c:v>100.28</c:v>
                </c:pt>
                <c:pt idx="1">
                  <c:v>100.55</c:v>
                </c:pt>
                <c:pt idx="2">
                  <c:v>101.74082665352549</c:v>
                </c:pt>
                <c:pt idx="3">
                  <c:v>101.93</c:v>
                </c:pt>
                <c:pt idx="4">
                  <c:v>102.75</c:v>
                </c:pt>
                <c:pt idx="5">
                  <c:v>103.925</c:v>
                </c:pt>
                <c:pt idx="6">
                  <c:v>103.88</c:v>
                </c:pt>
                <c:pt idx="7">
                  <c:v>105.155</c:v>
                </c:pt>
                <c:pt idx="8">
                  <c:v>105.94499999999999</c:v>
                </c:pt>
                <c:pt idx="9">
                  <c:v>109.215</c:v>
                </c:pt>
                <c:pt idx="10">
                  <c:v>110.38999999999999</c:v>
                </c:pt>
                <c:pt idx="11">
                  <c:v>113.33016534773465</c:v>
                </c:pt>
                <c:pt idx="12">
                  <c:v>113.67</c:v>
                </c:pt>
                <c:pt idx="13">
                  <c:v>113.78999999999999</c:v>
                </c:pt>
                <c:pt idx="14">
                  <c:v>128.97999999999999</c:v>
                </c:pt>
                <c:pt idx="15">
                  <c:v>117.72999999999999</c:v>
                </c:pt>
                <c:pt idx="16">
                  <c:v>117.285</c:v>
                </c:pt>
                <c:pt idx="17">
                  <c:v>117.71000000000001</c:v>
                </c:pt>
                <c:pt idx="18">
                  <c:v>125.52000000000001</c:v>
                </c:pt>
                <c:pt idx="19">
                  <c:v>134.97999999999999</c:v>
                </c:pt>
                <c:pt idx="20">
                  <c:v>137.34</c:v>
                </c:pt>
                <c:pt idx="21">
                  <c:v>141.28</c:v>
                </c:pt>
                <c:pt idx="22">
                  <c:v>197.21</c:v>
                </c:pt>
                <c:pt idx="23">
                  <c:v>154.03</c:v>
                </c:pt>
                <c:pt idx="24">
                  <c:v>161.255</c:v>
                </c:pt>
                <c:pt idx="25">
                  <c:v>161.26</c:v>
                </c:pt>
                <c:pt idx="26">
                  <c:v>153.97</c:v>
                </c:pt>
                <c:pt idx="27">
                  <c:v>167.49</c:v>
                </c:pt>
                <c:pt idx="28">
                  <c:v>238.93</c:v>
                </c:pt>
                <c:pt idx="29">
                  <c:v>188.755</c:v>
                </c:pt>
                <c:pt idx="30">
                  <c:v>439.12</c:v>
                </c:pt>
                <c:pt idx="31">
                  <c:v>424.41500000000002</c:v>
                </c:pt>
              </c:numCache>
            </c:numRef>
          </c:val>
          <c:smooth val="0"/>
        </c:ser>
        <c:ser>
          <c:idx val="1"/>
          <c:order val="1"/>
          <c:tx>
            <c:strRef>
              <c:f>'R12  Performance PF (2)'!$J$6</c:f>
              <c:strCache>
                <c:ptCount val="1"/>
                <c:pt idx="0">
                  <c:v>après</c:v>
                </c:pt>
              </c:strCache>
            </c:strRef>
          </c:tx>
          <c:spPr>
            <a:ln>
              <a:solidFill>
                <a:srgbClr val="7030A0"/>
              </a:solidFill>
            </a:ln>
          </c:spPr>
          <c:marker>
            <c:symbol val="triangle"/>
            <c:size val="4"/>
            <c:spPr>
              <a:solidFill>
                <a:srgbClr val="7030A0"/>
              </a:solidFill>
              <a:ln>
                <a:solidFill>
                  <a:srgbClr val="7030A0"/>
                </a:solidFill>
              </a:ln>
            </c:spPr>
          </c:marker>
          <c:cat>
            <c:strRef>
              <c:f>'R12  Performance PF (2)'!$B$139:$B$170</c:f>
              <c:strCache>
                <c:ptCount val="32"/>
                <c:pt idx="0">
                  <c:v>Tafers</c:v>
                </c:pt>
                <c:pt idx="1">
                  <c:v>Delley-Portalban</c:v>
                </c:pt>
                <c:pt idx="2">
                  <c:v>Estavayer-le-Lac</c:v>
                </c:pt>
                <c:pt idx="3">
                  <c:v>Ried bei Kerzers</c:v>
                </c:pt>
                <c:pt idx="4">
                  <c:v>Marly</c:v>
                </c:pt>
                <c:pt idx="5">
                  <c:v>Kleinbösingen</c:v>
                </c:pt>
                <c:pt idx="6">
                  <c:v>Sévaz</c:v>
                </c:pt>
                <c:pt idx="7">
                  <c:v>Düdingen</c:v>
                </c:pt>
                <c:pt idx="8">
                  <c:v>Cheyres</c:v>
                </c:pt>
                <c:pt idx="9">
                  <c:v>Bas-Vully</c:v>
                </c:pt>
                <c:pt idx="10">
                  <c:v>Matran</c:v>
                </c:pt>
                <c:pt idx="11">
                  <c:v>Murten</c:v>
                </c:pt>
                <c:pt idx="12">
                  <c:v>Bulle</c:v>
                </c:pt>
                <c:pt idx="13">
                  <c:v>Châtel-Saint-Denis</c:v>
                </c:pt>
                <c:pt idx="14">
                  <c:v>Crésuz</c:v>
                </c:pt>
                <c:pt idx="15">
                  <c:v>Fribourg</c:v>
                </c:pt>
                <c:pt idx="16">
                  <c:v>Schmitten (FR)</c:v>
                </c:pt>
                <c:pt idx="17">
                  <c:v>Courgevaux</c:v>
                </c:pt>
                <c:pt idx="18">
                  <c:v>Corminboeuf</c:v>
                </c:pt>
                <c:pt idx="19">
                  <c:v>Avry</c:v>
                </c:pt>
                <c:pt idx="20">
                  <c:v>Pierrafortscha</c:v>
                </c:pt>
                <c:pt idx="21">
                  <c:v>Meyriez</c:v>
                </c:pt>
                <c:pt idx="22">
                  <c:v>Siviriez</c:v>
                </c:pt>
                <c:pt idx="23">
                  <c:v>Haut-Vully</c:v>
                </c:pt>
                <c:pt idx="24">
                  <c:v>Villars-sur-Glâne</c:v>
                </c:pt>
                <c:pt idx="25">
                  <c:v>Granges-Paccot</c:v>
                </c:pt>
                <c:pt idx="26">
                  <c:v>Givisiez</c:v>
                </c:pt>
                <c:pt idx="27">
                  <c:v>Muntelier</c:v>
                </c:pt>
                <c:pt idx="28">
                  <c:v>Cressier (FR)</c:v>
                </c:pt>
                <c:pt idx="29">
                  <c:v>Chésopelloz</c:v>
                </c:pt>
                <c:pt idx="30">
                  <c:v>Greng</c:v>
                </c:pt>
                <c:pt idx="31">
                  <c:v>Ferpicloz</c:v>
                </c:pt>
              </c:strCache>
            </c:strRef>
          </c:cat>
          <c:val>
            <c:numRef>
              <c:f>'R12  Performance PF (2)'!$S$139:$S$170</c:f>
              <c:numCache>
                <c:formatCode>0.00</c:formatCode>
                <c:ptCount val="32"/>
                <c:pt idx="0">
                  <c:v>100.22020790741632</c:v>
                </c:pt>
                <c:pt idx="1">
                  <c:v>100.41946435611041</c:v>
                </c:pt>
                <c:pt idx="2">
                  <c:v>101.38840340448894</c:v>
                </c:pt>
                <c:pt idx="3">
                  <c:v>101.51921332785211</c:v>
                </c:pt>
                <c:pt idx="4">
                  <c:v>102.11873886490643</c:v>
                </c:pt>
                <c:pt idx="5">
                  <c:v>103.13786398491126</c:v>
                </c:pt>
                <c:pt idx="6">
                  <c:v>102.93912525730931</c:v>
                </c:pt>
                <c:pt idx="7">
                  <c:v>104.06941672309604</c:v>
                </c:pt>
                <c:pt idx="8">
                  <c:v>104.81114378986001</c:v>
                </c:pt>
                <c:pt idx="9">
                  <c:v>107.21245921489485</c:v>
                </c:pt>
                <c:pt idx="10">
                  <c:v>108.13444999690489</c:v>
                </c:pt>
                <c:pt idx="11">
                  <c:v>110.70104587420632</c:v>
                </c:pt>
                <c:pt idx="12">
                  <c:v>110.94560776699154</c:v>
                </c:pt>
                <c:pt idx="13">
                  <c:v>111.02019302405577</c:v>
                </c:pt>
                <c:pt idx="14">
                  <c:v>126.07629500387735</c:v>
                </c:pt>
                <c:pt idx="15">
                  <c:v>114.23921812772051</c:v>
                </c:pt>
                <c:pt idx="16">
                  <c:v>113.63767001476729</c:v>
                </c:pt>
                <c:pt idx="17">
                  <c:v>113.93686240012559</c:v>
                </c:pt>
                <c:pt idx="18">
                  <c:v>120.82332625896068</c:v>
                </c:pt>
                <c:pt idx="19">
                  <c:v>129.32671388162993</c:v>
                </c:pt>
                <c:pt idx="20">
                  <c:v>131.2254532985653</c:v>
                </c:pt>
                <c:pt idx="21">
                  <c:v>134.6836343464808</c:v>
                </c:pt>
                <c:pt idx="22">
                  <c:v>190.47027294229952</c:v>
                </c:pt>
                <c:pt idx="23">
                  <c:v>146.21648406155271</c:v>
                </c:pt>
                <c:pt idx="24">
                  <c:v>153.36133801611885</c:v>
                </c:pt>
                <c:pt idx="25">
                  <c:v>153.03196470429197</c:v>
                </c:pt>
                <c:pt idx="26">
                  <c:v>145.59169489291372</c:v>
                </c:pt>
                <c:pt idx="27">
                  <c:v>157.93853137502117</c:v>
                </c:pt>
                <c:pt idx="28">
                  <c:v>226.88320975413478</c:v>
                </c:pt>
                <c:pt idx="29">
                  <c:v>174.73935675761373</c:v>
                </c:pt>
                <c:pt idx="30">
                  <c:v>419.96542733302238</c:v>
                </c:pt>
                <c:pt idx="31">
                  <c:v>398.72516743056514</c:v>
                </c:pt>
              </c:numCache>
            </c:numRef>
          </c:val>
          <c:smooth val="0"/>
        </c:ser>
        <c:ser>
          <c:idx val="2"/>
          <c:order val="2"/>
          <c:tx>
            <c:strRef>
              <c:f>'R12  Performance PF (2)'!$T$6</c:f>
              <c:strCache>
                <c:ptCount val="1"/>
                <c:pt idx="0">
                  <c:v>péréquation en points de PF</c:v>
                </c:pt>
              </c:strCache>
            </c:strRef>
          </c:tx>
          <c:spPr>
            <a:ln>
              <a:solidFill>
                <a:srgbClr val="FF0000"/>
              </a:solidFill>
            </a:ln>
          </c:spPr>
          <c:marker>
            <c:symbol val="star"/>
            <c:size val="4"/>
            <c:spPr>
              <a:ln>
                <a:solidFill>
                  <a:srgbClr val="FF0000"/>
                </a:solidFill>
              </a:ln>
            </c:spPr>
          </c:marker>
          <c:cat>
            <c:strRef>
              <c:f>'R12  Performance PF (2)'!$B$139:$B$170</c:f>
              <c:strCache>
                <c:ptCount val="32"/>
                <c:pt idx="0">
                  <c:v>Tafers</c:v>
                </c:pt>
                <c:pt idx="1">
                  <c:v>Delley-Portalban</c:v>
                </c:pt>
                <c:pt idx="2">
                  <c:v>Estavayer-le-Lac</c:v>
                </c:pt>
                <c:pt idx="3">
                  <c:v>Ried bei Kerzers</c:v>
                </c:pt>
                <c:pt idx="4">
                  <c:v>Marly</c:v>
                </c:pt>
                <c:pt idx="5">
                  <c:v>Kleinbösingen</c:v>
                </c:pt>
                <c:pt idx="6">
                  <c:v>Sévaz</c:v>
                </c:pt>
                <c:pt idx="7">
                  <c:v>Düdingen</c:v>
                </c:pt>
                <c:pt idx="8">
                  <c:v>Cheyres</c:v>
                </c:pt>
                <c:pt idx="9">
                  <c:v>Bas-Vully</c:v>
                </c:pt>
                <c:pt idx="10">
                  <c:v>Matran</c:v>
                </c:pt>
                <c:pt idx="11">
                  <c:v>Murten</c:v>
                </c:pt>
                <c:pt idx="12">
                  <c:v>Bulle</c:v>
                </c:pt>
                <c:pt idx="13">
                  <c:v>Châtel-Saint-Denis</c:v>
                </c:pt>
                <c:pt idx="14">
                  <c:v>Crésuz</c:v>
                </c:pt>
                <c:pt idx="15">
                  <c:v>Fribourg</c:v>
                </c:pt>
                <c:pt idx="16">
                  <c:v>Schmitten (FR)</c:v>
                </c:pt>
                <c:pt idx="17">
                  <c:v>Courgevaux</c:v>
                </c:pt>
                <c:pt idx="18">
                  <c:v>Corminboeuf</c:v>
                </c:pt>
                <c:pt idx="19">
                  <c:v>Avry</c:v>
                </c:pt>
                <c:pt idx="20">
                  <c:v>Pierrafortscha</c:v>
                </c:pt>
                <c:pt idx="21">
                  <c:v>Meyriez</c:v>
                </c:pt>
                <c:pt idx="22">
                  <c:v>Siviriez</c:v>
                </c:pt>
                <c:pt idx="23">
                  <c:v>Haut-Vully</c:v>
                </c:pt>
                <c:pt idx="24">
                  <c:v>Villars-sur-Glâne</c:v>
                </c:pt>
                <c:pt idx="25">
                  <c:v>Granges-Paccot</c:v>
                </c:pt>
                <c:pt idx="26">
                  <c:v>Givisiez</c:v>
                </c:pt>
                <c:pt idx="27">
                  <c:v>Muntelier</c:v>
                </c:pt>
                <c:pt idx="28">
                  <c:v>Cressier (FR)</c:v>
                </c:pt>
                <c:pt idx="29">
                  <c:v>Chésopelloz</c:v>
                </c:pt>
                <c:pt idx="30">
                  <c:v>Greng</c:v>
                </c:pt>
                <c:pt idx="31">
                  <c:v>Ferpicloz</c:v>
                </c:pt>
              </c:strCache>
            </c:strRef>
          </c:cat>
          <c:val>
            <c:numRef>
              <c:f>'R12  Performance PF (2)'!$T$139:$T$170</c:f>
              <c:numCache>
                <c:formatCode>0.00</c:formatCode>
                <c:ptCount val="32"/>
                <c:pt idx="0">
                  <c:v>-5.9792092583677459E-2</c:v>
                </c:pt>
                <c:pt idx="1">
                  <c:v>-0.13053564388958705</c:v>
                </c:pt>
                <c:pt idx="2">
                  <c:v>-0.35242324903654776</c:v>
                </c:pt>
                <c:pt idx="3">
                  <c:v>-0.41078667214789277</c:v>
                </c:pt>
                <c:pt idx="4">
                  <c:v>-0.63126113509356685</c:v>
                </c:pt>
                <c:pt idx="5">
                  <c:v>-0.7871360150887341</c:v>
                </c:pt>
                <c:pt idx="6">
                  <c:v>-0.94087474269068139</c:v>
                </c:pt>
                <c:pt idx="7">
                  <c:v>-1.0855832769039608</c:v>
                </c:pt>
                <c:pt idx="8">
                  <c:v>-1.1338562101399816</c:v>
                </c:pt>
                <c:pt idx="9">
                  <c:v>-2.002540785105154</c:v>
                </c:pt>
                <c:pt idx="10">
                  <c:v>-2.2555500030950952</c:v>
                </c:pt>
                <c:pt idx="11">
                  <c:v>-2.6291194735283341</c:v>
                </c:pt>
                <c:pt idx="12">
                  <c:v>-2.7243922330084587</c:v>
                </c:pt>
                <c:pt idx="13">
                  <c:v>-2.7698069759442205</c:v>
                </c:pt>
                <c:pt idx="14">
                  <c:v>-2.9037049961226415</c:v>
                </c:pt>
                <c:pt idx="15">
                  <c:v>-3.4907818722794843</c:v>
                </c:pt>
                <c:pt idx="16">
                  <c:v>-3.6473299852327017</c:v>
                </c:pt>
                <c:pt idx="17">
                  <c:v>-3.773137599874417</c:v>
                </c:pt>
                <c:pt idx="18">
                  <c:v>-4.6966737410393335</c:v>
                </c:pt>
                <c:pt idx="19">
                  <c:v>-5.6532861183700618</c:v>
                </c:pt>
                <c:pt idx="20">
                  <c:v>-6.1145467014347048</c:v>
                </c:pt>
                <c:pt idx="21">
                  <c:v>-6.5963656535192001</c:v>
                </c:pt>
                <c:pt idx="22">
                  <c:v>-6.7397270577004917</c:v>
                </c:pt>
                <c:pt idx="23">
                  <c:v>-7.8135159384472956</c:v>
                </c:pt>
                <c:pt idx="24">
                  <c:v>-7.8936619838811453</c:v>
                </c:pt>
                <c:pt idx="25">
                  <c:v>-8.2280352957080254</c:v>
                </c:pt>
                <c:pt idx="26">
                  <c:v>-8.3783051070862768</c:v>
                </c:pt>
                <c:pt idx="27">
                  <c:v>-9.5514686249788383</c:v>
                </c:pt>
                <c:pt idx="28">
                  <c:v>-12.046790245865225</c:v>
                </c:pt>
                <c:pt idx="29">
                  <c:v>-14.015643242386261</c:v>
                </c:pt>
                <c:pt idx="30">
                  <c:v>-19.154572666977629</c:v>
                </c:pt>
                <c:pt idx="31">
                  <c:v>-25.689832569434884</c:v>
                </c:pt>
              </c:numCache>
            </c:numRef>
          </c:val>
          <c:smooth val="0"/>
        </c:ser>
        <c:dLbls>
          <c:showLegendKey val="0"/>
          <c:showVal val="0"/>
          <c:showCatName val="0"/>
          <c:showSerName val="0"/>
          <c:showPercent val="0"/>
          <c:showBubbleSize val="0"/>
        </c:dLbls>
        <c:marker val="1"/>
        <c:smooth val="0"/>
        <c:axId val="94254208"/>
        <c:axId val="94256128"/>
      </c:lineChart>
      <c:catAx>
        <c:axId val="94254208"/>
        <c:scaling>
          <c:orientation val="minMax"/>
        </c:scaling>
        <c:delete val="0"/>
        <c:axPos val="b"/>
        <c:numFmt formatCode="General" sourceLinked="1"/>
        <c:majorTickMark val="out"/>
        <c:minorTickMark val="none"/>
        <c:tickLblPos val="low"/>
        <c:txPr>
          <a:bodyPr rot="-5400000" vert="horz"/>
          <a:lstStyle/>
          <a:p>
            <a:pPr>
              <a:defRPr sz="1600"/>
            </a:pPr>
            <a:endParaRPr lang="fr-FR"/>
          </a:p>
        </c:txPr>
        <c:crossAx val="94256128"/>
        <c:crosses val="autoZero"/>
        <c:auto val="1"/>
        <c:lblAlgn val="ctr"/>
        <c:lblOffset val="100"/>
        <c:noMultiLvlLbl val="0"/>
      </c:catAx>
      <c:valAx>
        <c:axId val="94256128"/>
        <c:scaling>
          <c:orientation val="minMax"/>
        </c:scaling>
        <c:delete val="0"/>
        <c:axPos val="l"/>
        <c:majorGridlines/>
        <c:numFmt formatCode="#,##0" sourceLinked="0"/>
        <c:majorTickMark val="out"/>
        <c:minorTickMark val="none"/>
        <c:tickLblPos val="nextTo"/>
        <c:txPr>
          <a:bodyPr/>
          <a:lstStyle/>
          <a:p>
            <a:pPr>
              <a:defRPr sz="1400"/>
            </a:pPr>
            <a:endParaRPr lang="fr-FR"/>
          </a:p>
        </c:txPr>
        <c:crossAx val="94254208"/>
        <c:crosses val="autoZero"/>
        <c:crossBetween val="between"/>
      </c:valAx>
    </c:plotArea>
    <c:legend>
      <c:legendPos val="b"/>
      <c:layout>
        <c:manualLayout>
          <c:xMode val="edge"/>
          <c:yMode val="edge"/>
          <c:x val="0.1816095008733227"/>
          <c:y val="0.94529101664676929"/>
          <c:w val="0.44263508280102981"/>
          <c:h val="5.2177315143954538E-2"/>
        </c:manualLayout>
      </c:layout>
      <c:overlay val="0"/>
      <c:txPr>
        <a:bodyPr/>
        <a:lstStyle/>
        <a:p>
          <a:pPr>
            <a:defRPr sz="1400"/>
          </a:pPr>
          <a:endParaRPr lang="fr-FR"/>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100"/>
              <a:t>Graphique</a:t>
            </a:r>
            <a:r>
              <a:rPr lang="en-US" sz="1100" baseline="0"/>
              <a:t> 1-5  Nombre de communes bénéficiaires </a:t>
            </a:r>
            <a:r>
              <a:rPr lang="en-US" sz="1100"/>
              <a:t>en points de PF</a:t>
            </a:r>
          </a:p>
        </c:rich>
      </c:tx>
      <c:layout/>
      <c:overlay val="0"/>
    </c:title>
    <c:autoTitleDeleted val="0"/>
    <c:plotArea>
      <c:layout/>
      <c:barChart>
        <c:barDir val="col"/>
        <c:grouping val="clustered"/>
        <c:varyColors val="0"/>
        <c:ser>
          <c:idx val="0"/>
          <c:order val="0"/>
          <c:tx>
            <c:strRef>
              <c:f>'R12  Performance PF (2)'!$C$265</c:f>
              <c:strCache>
                <c:ptCount val="1"/>
                <c:pt idx="0">
                  <c:v>péréquation en points de PF</c:v>
                </c:pt>
              </c:strCache>
            </c:strRef>
          </c:tx>
          <c:spPr>
            <a:solidFill>
              <a:srgbClr val="FF0000"/>
            </a:solidFill>
          </c:spPr>
          <c:invertIfNegative val="0"/>
          <c:dLbls>
            <c:txPr>
              <a:bodyPr/>
              <a:lstStyle/>
              <a:p>
                <a:pPr>
                  <a:defRPr b="1">
                    <a:solidFill>
                      <a:srgbClr val="FF0000"/>
                    </a:solidFill>
                  </a:defRPr>
                </a:pPr>
                <a:endParaRPr lang="fr-FR"/>
              </a:p>
            </c:txPr>
            <c:showLegendKey val="0"/>
            <c:showVal val="1"/>
            <c:showCatName val="0"/>
            <c:showSerName val="0"/>
            <c:showPercent val="0"/>
            <c:showBubbleSize val="0"/>
            <c:showLeaderLines val="0"/>
          </c:dLbls>
          <c:cat>
            <c:strRef>
              <c:f>'R12  Performance PF (2)'!$C$266:$C$274</c:f>
              <c:strCache>
                <c:ptCount val="9"/>
                <c:pt idx="0">
                  <c:v>15.00 - 19.99</c:v>
                </c:pt>
                <c:pt idx="1">
                  <c:v>10.00 - 14.99</c:v>
                </c:pt>
                <c:pt idx="2">
                  <c:v>7.50 - 9.99</c:v>
                </c:pt>
                <c:pt idx="3">
                  <c:v>5.00 - 7.49</c:v>
                </c:pt>
                <c:pt idx="4">
                  <c:v>4.00 - 4.99</c:v>
                </c:pt>
                <c:pt idx="5">
                  <c:v>3.00 - 3.99</c:v>
                </c:pt>
                <c:pt idx="6">
                  <c:v>2.00 - 2.99</c:v>
                </c:pt>
                <c:pt idx="7">
                  <c:v>1.00 - 1.99</c:v>
                </c:pt>
                <c:pt idx="8">
                  <c:v>0.00 - 0.99</c:v>
                </c:pt>
              </c:strCache>
            </c:strRef>
          </c:cat>
          <c:val>
            <c:numRef>
              <c:f>'R12  Performance PF (2)'!$D$266:$D$274</c:f>
              <c:numCache>
                <c:formatCode>General</c:formatCode>
                <c:ptCount val="9"/>
                <c:pt idx="0">
                  <c:v>6</c:v>
                </c:pt>
                <c:pt idx="1">
                  <c:v>24</c:v>
                </c:pt>
                <c:pt idx="2">
                  <c:v>26</c:v>
                </c:pt>
                <c:pt idx="3">
                  <c:v>26</c:v>
                </c:pt>
                <c:pt idx="4">
                  <c:v>15</c:v>
                </c:pt>
                <c:pt idx="5">
                  <c:v>13</c:v>
                </c:pt>
                <c:pt idx="6">
                  <c:v>6</c:v>
                </c:pt>
                <c:pt idx="7">
                  <c:v>8</c:v>
                </c:pt>
                <c:pt idx="8">
                  <c:v>7</c:v>
                </c:pt>
              </c:numCache>
            </c:numRef>
          </c:val>
        </c:ser>
        <c:dLbls>
          <c:showLegendKey val="0"/>
          <c:showVal val="0"/>
          <c:showCatName val="0"/>
          <c:showSerName val="0"/>
          <c:showPercent val="0"/>
          <c:showBubbleSize val="0"/>
        </c:dLbls>
        <c:gapWidth val="150"/>
        <c:axId val="104335232"/>
        <c:axId val="104336768"/>
      </c:barChart>
      <c:catAx>
        <c:axId val="104335232"/>
        <c:scaling>
          <c:orientation val="minMax"/>
        </c:scaling>
        <c:delete val="0"/>
        <c:axPos val="b"/>
        <c:majorTickMark val="out"/>
        <c:minorTickMark val="none"/>
        <c:tickLblPos val="nextTo"/>
        <c:crossAx val="104336768"/>
        <c:crosses val="autoZero"/>
        <c:auto val="1"/>
        <c:lblAlgn val="ctr"/>
        <c:lblOffset val="100"/>
        <c:noMultiLvlLbl val="0"/>
      </c:catAx>
      <c:valAx>
        <c:axId val="104336768"/>
        <c:scaling>
          <c:orientation val="minMax"/>
        </c:scaling>
        <c:delete val="0"/>
        <c:axPos val="l"/>
        <c:majorGridlines/>
        <c:numFmt formatCode="General" sourceLinked="1"/>
        <c:majorTickMark val="out"/>
        <c:minorTickMark val="none"/>
        <c:tickLblPos val="nextTo"/>
        <c:crossAx val="10433523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464820</xdr:colOff>
      <xdr:row>171</xdr:row>
      <xdr:rowOff>179070</xdr:rowOff>
    </xdr:from>
    <xdr:to>
      <xdr:col>20</xdr:col>
      <xdr:colOff>45720</xdr:colOff>
      <xdr:row>200</xdr:row>
      <xdr:rowOff>106680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xdr:colOff>
      <xdr:row>201</xdr:row>
      <xdr:rowOff>171450</xdr:rowOff>
    </xdr:from>
    <xdr:to>
      <xdr:col>20</xdr:col>
      <xdr:colOff>0</xdr:colOff>
      <xdr:row>222</xdr:row>
      <xdr:rowOff>83820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xdr:colOff>
      <xdr:row>229</xdr:row>
      <xdr:rowOff>7620</xdr:rowOff>
    </xdr:from>
    <xdr:to>
      <xdr:col>14</xdr:col>
      <xdr:colOff>579120</xdr:colOff>
      <xdr:row>266</xdr:row>
      <xdr:rowOff>68580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99060</xdr:colOff>
      <xdr:row>268</xdr:row>
      <xdr:rowOff>26670</xdr:rowOff>
    </xdr:from>
    <xdr:to>
      <xdr:col>14</xdr:col>
      <xdr:colOff>312420</xdr:colOff>
      <xdr:row>287</xdr:row>
      <xdr:rowOff>83820</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30480</xdr:colOff>
      <xdr:row>287</xdr:row>
      <xdr:rowOff>156210</xdr:rowOff>
    </xdr:from>
    <xdr:to>
      <xdr:col>13</xdr:col>
      <xdr:colOff>449580</xdr:colOff>
      <xdr:row>302</xdr:row>
      <xdr:rowOff>156210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464820</xdr:colOff>
      <xdr:row>171</xdr:row>
      <xdr:rowOff>179070</xdr:rowOff>
    </xdr:from>
    <xdr:to>
      <xdr:col>20</xdr:col>
      <xdr:colOff>45720</xdr:colOff>
      <xdr:row>200</xdr:row>
      <xdr:rowOff>106680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xdr:colOff>
      <xdr:row>201</xdr:row>
      <xdr:rowOff>171450</xdr:rowOff>
    </xdr:from>
    <xdr:to>
      <xdr:col>20</xdr:col>
      <xdr:colOff>0</xdr:colOff>
      <xdr:row>222</xdr:row>
      <xdr:rowOff>83820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22861</xdr:colOff>
      <xdr:row>224</xdr:row>
      <xdr:rowOff>118110</xdr:rowOff>
    </xdr:from>
    <xdr:to>
      <xdr:col>20</xdr:col>
      <xdr:colOff>9526</xdr:colOff>
      <xdr:row>261</xdr:row>
      <xdr:rowOff>60960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30480</xdr:colOff>
      <xdr:row>261</xdr:row>
      <xdr:rowOff>19050</xdr:rowOff>
    </xdr:from>
    <xdr:to>
      <xdr:col>15</xdr:col>
      <xdr:colOff>304800</xdr:colOff>
      <xdr:row>276</xdr:row>
      <xdr:rowOff>19050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266700</xdr:colOff>
      <xdr:row>277</xdr:row>
      <xdr:rowOff>34290</xdr:rowOff>
    </xdr:from>
    <xdr:to>
      <xdr:col>14</xdr:col>
      <xdr:colOff>586740</xdr:colOff>
      <xdr:row>292</xdr:row>
      <xdr:rowOff>34290</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xdr:colOff>
      <xdr:row>224</xdr:row>
      <xdr:rowOff>118110</xdr:rowOff>
    </xdr:from>
    <xdr:to>
      <xdr:col>10</xdr:col>
      <xdr:colOff>441960</xdr:colOff>
      <xdr:row>261</xdr:row>
      <xdr:rowOff>60960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173</xdr:row>
      <xdr:rowOff>26670</xdr:rowOff>
    </xdr:from>
    <xdr:to>
      <xdr:col>13</xdr:col>
      <xdr:colOff>83820</xdr:colOff>
      <xdr:row>199</xdr:row>
      <xdr:rowOff>60960</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617220</xdr:colOff>
      <xdr:row>30</xdr:row>
      <xdr:rowOff>64770</xdr:rowOff>
    </xdr:from>
    <xdr:to>
      <xdr:col>22</xdr:col>
      <xdr:colOff>7620</xdr:colOff>
      <xdr:row>46</xdr:row>
      <xdr:rowOff>175260</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fflonb/A%20TRAVAUX%20EN%20COURS/4%20Fribourg/01%20p&#233;r&#233;quation/9%20calculs%20d&#232;s%202011/2011%20%20%20calculs%20effectifs/IPF%20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RVICE%20DES%20COMMUNES/P&#201;R&#201;QUATION/Mise%20&#224;%20jour%20r&#233;sultats%202009/p&#233;r&#233;quation%202009/ressources%202004-2006/S&#233;rie%20IPF%202004-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fflonb/A%20TRAVAUX%20EN%20COURS/4%20Fribourg/01%20p&#233;r&#233;quation/9%20calculs%20d&#232;s%202011/2012%20calculs%20effectifs/Copie%20de%20IPF%20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fflonb/A%20TRAVAUX%20EN%20COURS/4%20Fribourg/01%20p&#233;r&#233;quation/9%20calculs%20d&#232;s%202011/2013%20calculs%20effectifs/IPF%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F 1 ress 2006"/>
      <sheetName val="IPF 2 ress 2007"/>
      <sheetName val="IPF 3 ress 2008"/>
      <sheetName val="IPF 3a pop 2009"/>
      <sheetName val="IPF 4 2006-8 et pondération"/>
      <sheetName val="IPF 5  Indice RPP"/>
      <sheetName val="IPF 6 Indice FPP"/>
      <sheetName val="IPF 7 BFM"/>
      <sheetName val="IPF 8 CPM"/>
      <sheetName val="IPF 9 ISO"/>
      <sheetName val="IPF 10 IPC"/>
      <sheetName val="IPF 11 VFI"/>
      <sheetName val="IPF 12 VHC"/>
      <sheetName val="IPF 13 Indices 2006-8"/>
      <sheetName val="IPF 14 Répart"/>
      <sheetName val="IPF 14 Répart tri"/>
    </sheetNames>
    <sheetDataSet>
      <sheetData sheetId="0"/>
      <sheetData sheetId="1"/>
      <sheetData sheetId="2">
        <row r="3">
          <cell r="C3" t="str">
            <v>H</v>
          </cell>
        </row>
        <row r="4">
          <cell r="C4" t="str">
            <v>pop. légale</v>
          </cell>
        </row>
      </sheetData>
      <sheetData sheetId="3">
        <row r="5">
          <cell r="C5">
            <v>2009</v>
          </cell>
        </row>
        <row r="6">
          <cell r="C6">
            <v>273159</v>
          </cell>
        </row>
        <row r="8">
          <cell r="C8">
            <v>348</v>
          </cell>
        </row>
        <row r="9">
          <cell r="C9">
            <v>661</v>
          </cell>
        </row>
        <row r="10">
          <cell r="C10">
            <v>342</v>
          </cell>
        </row>
        <row r="11">
          <cell r="C11">
            <v>363</v>
          </cell>
        </row>
        <row r="12">
          <cell r="C12">
            <v>1134</v>
          </cell>
        </row>
        <row r="13">
          <cell r="C13">
            <v>1400</v>
          </cell>
        </row>
        <row r="14">
          <cell r="C14">
            <v>2535</v>
          </cell>
        </row>
        <row r="15">
          <cell r="C15">
            <v>742</v>
          </cell>
        </row>
        <row r="16">
          <cell r="C16">
            <v>4966</v>
          </cell>
        </row>
        <row r="17">
          <cell r="C17">
            <v>816</v>
          </cell>
        </row>
        <row r="18">
          <cell r="C18">
            <v>351</v>
          </cell>
        </row>
        <row r="19">
          <cell r="C19">
            <v>752</v>
          </cell>
        </row>
        <row r="20">
          <cell r="C20">
            <v>602</v>
          </cell>
        </row>
        <row r="21">
          <cell r="C21">
            <v>912</v>
          </cell>
        </row>
        <row r="22">
          <cell r="C22">
            <v>324</v>
          </cell>
        </row>
        <row r="23">
          <cell r="C23">
            <v>2058</v>
          </cell>
        </row>
        <row r="24">
          <cell r="C24">
            <v>153</v>
          </cell>
        </row>
        <row r="25">
          <cell r="C25">
            <v>558</v>
          </cell>
        </row>
        <row r="26">
          <cell r="C26">
            <v>349</v>
          </cell>
        </row>
        <row r="27">
          <cell r="C27">
            <v>63</v>
          </cell>
        </row>
        <row r="28">
          <cell r="C28">
            <v>320</v>
          </cell>
        </row>
        <row r="29">
          <cell r="C29">
            <v>210</v>
          </cell>
        </row>
        <row r="30">
          <cell r="C30">
            <v>1397</v>
          </cell>
        </row>
        <row r="31">
          <cell r="C31">
            <v>246</v>
          </cell>
        </row>
        <row r="32">
          <cell r="C32">
            <v>308</v>
          </cell>
        </row>
        <row r="33">
          <cell r="C33">
            <v>316</v>
          </cell>
        </row>
        <row r="34">
          <cell r="C34">
            <v>304</v>
          </cell>
        </row>
        <row r="35">
          <cell r="C35">
            <v>181</v>
          </cell>
        </row>
        <row r="36">
          <cell r="C36">
            <v>1233</v>
          </cell>
        </row>
        <row r="37">
          <cell r="C37">
            <v>867</v>
          </cell>
        </row>
        <row r="38">
          <cell r="C38">
            <v>1021</v>
          </cell>
        </row>
        <row r="39">
          <cell r="C39">
            <v>268</v>
          </cell>
        </row>
        <row r="40">
          <cell r="C40">
            <v>660</v>
          </cell>
        </row>
        <row r="41">
          <cell r="C41">
            <v>240</v>
          </cell>
        </row>
        <row r="42">
          <cell r="C42">
            <v>351</v>
          </cell>
        </row>
        <row r="43">
          <cell r="C43">
            <v>709</v>
          </cell>
        </row>
        <row r="44">
          <cell r="C44">
            <v>277</v>
          </cell>
        </row>
        <row r="45">
          <cell r="C45">
            <v>159</v>
          </cell>
        </row>
        <row r="46">
          <cell r="C46">
            <v>431</v>
          </cell>
        </row>
        <row r="47">
          <cell r="C47">
            <v>995</v>
          </cell>
        </row>
        <row r="48">
          <cell r="C48">
            <v>372</v>
          </cell>
        </row>
        <row r="49">
          <cell r="C49">
            <v>4390</v>
          </cell>
        </row>
        <row r="50">
          <cell r="C50">
            <v>1202</v>
          </cell>
        </row>
        <row r="51">
          <cell r="C51">
            <v>2054</v>
          </cell>
        </row>
        <row r="52">
          <cell r="C52">
            <v>1759</v>
          </cell>
        </row>
        <row r="53">
          <cell r="C53">
            <v>935</v>
          </cell>
        </row>
        <row r="54">
          <cell r="C54">
            <v>603</v>
          </cell>
        </row>
        <row r="55">
          <cell r="C55">
            <v>1954</v>
          </cell>
        </row>
        <row r="56">
          <cell r="C56">
            <v>1243</v>
          </cell>
        </row>
        <row r="57">
          <cell r="C57">
            <v>783</v>
          </cell>
        </row>
        <row r="58">
          <cell r="C58">
            <v>864</v>
          </cell>
        </row>
        <row r="59">
          <cell r="C59">
            <v>1433</v>
          </cell>
        </row>
        <row r="60">
          <cell r="C60">
            <v>1609</v>
          </cell>
        </row>
        <row r="61">
          <cell r="C61">
            <v>470</v>
          </cell>
        </row>
        <row r="62">
          <cell r="C62">
            <v>2217</v>
          </cell>
        </row>
        <row r="63">
          <cell r="C63">
            <v>18024</v>
          </cell>
        </row>
        <row r="64">
          <cell r="C64">
            <v>327</v>
          </cell>
        </row>
        <row r="65">
          <cell r="C65">
            <v>1829</v>
          </cell>
        </row>
        <row r="66">
          <cell r="C66">
            <v>250</v>
          </cell>
        </row>
        <row r="67">
          <cell r="C67">
            <v>669</v>
          </cell>
        </row>
        <row r="68">
          <cell r="C68">
            <v>280</v>
          </cell>
        </row>
        <row r="69">
          <cell r="C69">
            <v>697</v>
          </cell>
        </row>
        <row r="70">
          <cell r="C70">
            <v>678</v>
          </cell>
        </row>
        <row r="71">
          <cell r="C71">
            <v>1797</v>
          </cell>
        </row>
        <row r="72">
          <cell r="C72">
            <v>553</v>
          </cell>
        </row>
        <row r="73">
          <cell r="C73">
            <v>700</v>
          </cell>
        </row>
        <row r="74">
          <cell r="C74">
            <v>1549</v>
          </cell>
        </row>
        <row r="75">
          <cell r="C75">
            <v>611</v>
          </cell>
        </row>
        <row r="76">
          <cell r="C76">
            <v>1090</v>
          </cell>
        </row>
        <row r="77">
          <cell r="C77">
            <v>573</v>
          </cell>
        </row>
        <row r="78">
          <cell r="C78">
            <v>2121</v>
          </cell>
        </row>
        <row r="79">
          <cell r="C79">
            <v>1413</v>
          </cell>
        </row>
        <row r="80">
          <cell r="C80">
            <v>1363</v>
          </cell>
        </row>
        <row r="81">
          <cell r="C81">
            <v>945</v>
          </cell>
        </row>
        <row r="82">
          <cell r="C82">
            <v>980</v>
          </cell>
        </row>
        <row r="83">
          <cell r="C83">
            <v>1934</v>
          </cell>
        </row>
        <row r="84">
          <cell r="C84">
            <v>1082</v>
          </cell>
        </row>
        <row r="85">
          <cell r="C85">
            <v>746</v>
          </cell>
        </row>
        <row r="86">
          <cell r="C86">
            <v>69</v>
          </cell>
        </row>
        <row r="87">
          <cell r="C87">
            <v>695</v>
          </cell>
        </row>
        <row r="88">
          <cell r="C88">
            <v>1690</v>
          </cell>
        </row>
        <row r="89">
          <cell r="C89">
            <v>2584</v>
          </cell>
        </row>
        <row r="90">
          <cell r="C90">
            <v>650</v>
          </cell>
        </row>
        <row r="91">
          <cell r="C91">
            <v>125</v>
          </cell>
        </row>
        <row r="92">
          <cell r="C92">
            <v>2135</v>
          </cell>
        </row>
        <row r="93">
          <cell r="C93">
            <v>1149</v>
          </cell>
        </row>
        <row r="94">
          <cell r="C94">
            <v>319</v>
          </cell>
        </row>
        <row r="95">
          <cell r="C95">
            <v>1259</v>
          </cell>
        </row>
        <row r="96">
          <cell r="C96">
            <v>1068</v>
          </cell>
        </row>
        <row r="97">
          <cell r="C97">
            <v>2083</v>
          </cell>
        </row>
        <row r="98">
          <cell r="C98">
            <v>241</v>
          </cell>
        </row>
        <row r="99">
          <cell r="C99">
            <v>34490</v>
          </cell>
        </row>
        <row r="100">
          <cell r="C100">
            <v>2982</v>
          </cell>
        </row>
        <row r="101">
          <cell r="C101">
            <v>2477</v>
          </cell>
        </row>
        <row r="102">
          <cell r="C102">
            <v>1640</v>
          </cell>
        </row>
        <row r="103">
          <cell r="C103">
            <v>7471</v>
          </cell>
        </row>
        <row r="104">
          <cell r="C104">
            <v>1581</v>
          </cell>
        </row>
        <row r="105">
          <cell r="C105">
            <v>2138</v>
          </cell>
        </row>
        <row r="106">
          <cell r="C106">
            <v>536</v>
          </cell>
        </row>
        <row r="107">
          <cell r="C107">
            <v>151</v>
          </cell>
        </row>
        <row r="108">
          <cell r="C108">
            <v>623</v>
          </cell>
        </row>
        <row r="109">
          <cell r="C109">
            <v>2892</v>
          </cell>
        </row>
        <row r="110">
          <cell r="C110">
            <v>852</v>
          </cell>
        </row>
        <row r="111">
          <cell r="C111">
            <v>1208</v>
          </cell>
        </row>
        <row r="112">
          <cell r="C112">
            <v>1103</v>
          </cell>
        </row>
        <row r="113">
          <cell r="C113">
            <v>117</v>
          </cell>
        </row>
        <row r="114">
          <cell r="C114">
            <v>1425</v>
          </cell>
        </row>
        <row r="115">
          <cell r="C115">
            <v>10892</v>
          </cell>
        </row>
        <row r="116">
          <cell r="C116">
            <v>86</v>
          </cell>
        </row>
        <row r="117">
          <cell r="C117">
            <v>802</v>
          </cell>
        </row>
        <row r="118">
          <cell r="C118">
            <v>2155</v>
          </cell>
        </row>
        <row r="119">
          <cell r="C119">
            <v>1702</v>
          </cell>
        </row>
        <row r="120">
          <cell r="C120">
            <v>986</v>
          </cell>
        </row>
        <row r="121">
          <cell r="C121">
            <v>529</v>
          </cell>
        </row>
        <row r="122">
          <cell r="C122">
            <v>167</v>
          </cell>
        </row>
        <row r="123">
          <cell r="C123">
            <v>1235</v>
          </cell>
        </row>
        <row r="124">
          <cell r="C124">
            <v>294</v>
          </cell>
        </row>
        <row r="125">
          <cell r="C125">
            <v>3129</v>
          </cell>
        </row>
        <row r="126">
          <cell r="C126">
            <v>833</v>
          </cell>
        </row>
        <row r="127">
          <cell r="C127">
            <v>498</v>
          </cell>
        </row>
        <row r="128">
          <cell r="C128">
            <v>613</v>
          </cell>
        </row>
        <row r="129">
          <cell r="C129">
            <v>292</v>
          </cell>
        </row>
        <row r="130">
          <cell r="C130">
            <v>158</v>
          </cell>
        </row>
        <row r="131">
          <cell r="C131">
            <v>3814</v>
          </cell>
        </row>
        <row r="132">
          <cell r="C132">
            <v>426</v>
          </cell>
        </row>
        <row r="133">
          <cell r="C133">
            <v>4530</v>
          </cell>
        </row>
        <row r="134">
          <cell r="C134">
            <v>576</v>
          </cell>
        </row>
        <row r="135">
          <cell r="C135">
            <v>178</v>
          </cell>
        </row>
        <row r="136">
          <cell r="C136">
            <v>598</v>
          </cell>
        </row>
        <row r="137">
          <cell r="C137">
            <v>1439</v>
          </cell>
        </row>
        <row r="138">
          <cell r="C138">
            <v>908</v>
          </cell>
        </row>
        <row r="139">
          <cell r="C139">
            <v>6074</v>
          </cell>
        </row>
        <row r="140">
          <cell r="C140">
            <v>980</v>
          </cell>
        </row>
        <row r="141">
          <cell r="C141">
            <v>511</v>
          </cell>
        </row>
        <row r="142">
          <cell r="C142">
            <v>407</v>
          </cell>
        </row>
        <row r="143">
          <cell r="C143">
            <v>546</v>
          </cell>
        </row>
        <row r="144">
          <cell r="C144">
            <v>1924</v>
          </cell>
        </row>
        <row r="145">
          <cell r="C145">
            <v>1335</v>
          </cell>
        </row>
        <row r="146">
          <cell r="C146">
            <v>435</v>
          </cell>
        </row>
        <row r="147">
          <cell r="C147">
            <v>1897</v>
          </cell>
        </row>
        <row r="148">
          <cell r="C148">
            <v>623</v>
          </cell>
        </row>
        <row r="149">
          <cell r="C149">
            <v>7254</v>
          </cell>
        </row>
        <row r="150">
          <cell r="C150">
            <v>1419</v>
          </cell>
        </row>
        <row r="151">
          <cell r="C151">
            <v>3276</v>
          </cell>
        </row>
        <row r="152">
          <cell r="C152">
            <v>1268</v>
          </cell>
        </row>
        <row r="153">
          <cell r="C153">
            <v>1099</v>
          </cell>
        </row>
        <row r="154">
          <cell r="C154">
            <v>1916</v>
          </cell>
        </row>
        <row r="155">
          <cell r="C155">
            <v>997</v>
          </cell>
        </row>
        <row r="156">
          <cell r="C156">
            <v>1086</v>
          </cell>
        </row>
        <row r="157">
          <cell r="C157">
            <v>1954</v>
          </cell>
        </row>
        <row r="158">
          <cell r="C158">
            <v>925</v>
          </cell>
        </row>
        <row r="159">
          <cell r="C159">
            <v>1240</v>
          </cell>
        </row>
        <row r="160">
          <cell r="C160">
            <v>3744</v>
          </cell>
        </row>
        <row r="161">
          <cell r="C161">
            <v>2745</v>
          </cell>
        </row>
        <row r="162">
          <cell r="C162">
            <v>1205</v>
          </cell>
        </row>
        <row r="163">
          <cell r="C163">
            <v>2348</v>
          </cell>
        </row>
        <row r="164">
          <cell r="C164">
            <v>5253</v>
          </cell>
        </row>
        <row r="165">
          <cell r="C165">
            <v>437</v>
          </cell>
        </row>
        <row r="166">
          <cell r="C166">
            <v>2836</v>
          </cell>
        </row>
        <row r="167">
          <cell r="C167">
            <v>1303</v>
          </cell>
        </row>
        <row r="168">
          <cell r="C168">
            <v>5657</v>
          </cell>
        </row>
        <row r="169">
          <cell r="C169">
            <v>807</v>
          </cell>
        </row>
        <row r="170">
          <cell r="C170">
            <v>891</v>
          </cell>
        </row>
        <row r="171">
          <cell r="C171">
            <v>905</v>
          </cell>
        </row>
        <row r="172">
          <cell r="C172">
            <v>1136</v>
          </cell>
        </row>
        <row r="173">
          <cell r="C173">
            <v>1040</v>
          </cell>
        </row>
        <row r="174">
          <cell r="C174">
            <v>1072</v>
          </cell>
        </row>
      </sheetData>
      <sheetData sheetId="4">
        <row r="16">
          <cell r="K16">
            <v>51752574.638999969</v>
          </cell>
        </row>
        <row r="18">
          <cell r="K18">
            <v>3060400.7229999998</v>
          </cell>
        </row>
        <row r="52">
          <cell r="K52">
            <v>16567378.541000003</v>
          </cell>
        </row>
        <row r="54">
          <cell r="K54">
            <v>3552586.7739999993</v>
          </cell>
        </row>
        <row r="64">
          <cell r="K64">
            <v>2116387.7259999993</v>
          </cell>
        </row>
        <row r="65">
          <cell r="K65">
            <v>17881598.594999991</v>
          </cell>
        </row>
        <row r="122">
          <cell r="K122">
            <v>1976658.1490000002</v>
          </cell>
        </row>
        <row r="139">
          <cell r="K139">
            <v>71499062.113999963</v>
          </cell>
        </row>
      </sheetData>
      <sheetData sheetId="5"/>
      <sheetData sheetId="6"/>
      <sheetData sheetId="7"/>
      <sheetData sheetId="8"/>
      <sheetData sheetId="9"/>
      <sheetData sheetId="10"/>
      <sheetData sheetId="11"/>
      <sheetData sheetId="12"/>
      <sheetData sheetId="13">
        <row r="3">
          <cell r="K3" t="str">
            <v>IPF</v>
          </cell>
        </row>
        <row r="4">
          <cell r="K4">
            <v>0</v>
          </cell>
        </row>
        <row r="6">
          <cell r="K6">
            <v>100</v>
          </cell>
        </row>
        <row r="8">
          <cell r="L8">
            <v>71.78</v>
          </cell>
        </row>
        <row r="9">
          <cell r="L9">
            <v>91.99</v>
          </cell>
        </row>
        <row r="10">
          <cell r="L10">
            <v>96.15</v>
          </cell>
        </row>
        <row r="11">
          <cell r="L11">
            <v>55.85</v>
          </cell>
        </row>
        <row r="12">
          <cell r="L12">
            <v>106.91</v>
          </cell>
        </row>
        <row r="13">
          <cell r="L13">
            <v>81.91</v>
          </cell>
        </row>
        <row r="14">
          <cell r="L14">
            <v>99.46</v>
          </cell>
        </row>
        <row r="15">
          <cell r="L15">
            <v>65.44</v>
          </cell>
        </row>
        <row r="16">
          <cell r="K16">
            <v>102.89855919677099</v>
          </cell>
          <cell r="L16">
            <v>102.9</v>
          </cell>
        </row>
        <row r="17">
          <cell r="L17">
            <v>66.66</v>
          </cell>
        </row>
        <row r="18">
          <cell r="L18">
            <v>85.76</v>
          </cell>
        </row>
        <row r="19">
          <cell r="L19">
            <v>93.78</v>
          </cell>
        </row>
        <row r="20">
          <cell r="L20">
            <v>83.15</v>
          </cell>
        </row>
        <row r="21">
          <cell r="L21">
            <v>79.849999999999994</v>
          </cell>
        </row>
        <row r="22">
          <cell r="L22">
            <v>79.48</v>
          </cell>
        </row>
        <row r="23">
          <cell r="L23">
            <v>69.430000000000007</v>
          </cell>
        </row>
        <row r="24">
          <cell r="L24">
            <v>63.23</v>
          </cell>
        </row>
        <row r="25">
          <cell r="L25">
            <v>65.92</v>
          </cell>
        </row>
        <row r="26">
          <cell r="L26">
            <v>69.150000000000006</v>
          </cell>
        </row>
        <row r="27">
          <cell r="L27">
            <v>66.790000000000006</v>
          </cell>
        </row>
        <row r="28">
          <cell r="L28">
            <v>72.73</v>
          </cell>
        </row>
        <row r="29">
          <cell r="L29">
            <v>74.48</v>
          </cell>
        </row>
        <row r="30">
          <cell r="L30">
            <v>81.66</v>
          </cell>
        </row>
        <row r="31">
          <cell r="L31">
            <v>105.47</v>
          </cell>
        </row>
        <row r="32">
          <cell r="L32">
            <v>64.91</v>
          </cell>
        </row>
        <row r="33">
          <cell r="L33">
            <v>66.62</v>
          </cell>
        </row>
        <row r="34">
          <cell r="L34">
            <v>64.739999999999995</v>
          </cell>
        </row>
        <row r="35">
          <cell r="L35">
            <v>83.98</v>
          </cell>
        </row>
        <row r="36">
          <cell r="L36">
            <v>71.86</v>
          </cell>
        </row>
        <row r="37">
          <cell r="L37">
            <v>100.71</v>
          </cell>
        </row>
        <row r="38">
          <cell r="L38">
            <v>64.8</v>
          </cell>
        </row>
        <row r="39">
          <cell r="L39">
            <v>75.430000000000007</v>
          </cell>
        </row>
        <row r="40">
          <cell r="L40">
            <v>67.489999999999995</v>
          </cell>
        </row>
        <row r="41">
          <cell r="L41">
            <v>98.33</v>
          </cell>
        </row>
        <row r="42">
          <cell r="L42">
            <v>58.96</v>
          </cell>
        </row>
        <row r="43">
          <cell r="L43">
            <v>71.75</v>
          </cell>
        </row>
        <row r="44">
          <cell r="L44">
            <v>71.08</v>
          </cell>
        </row>
        <row r="45">
          <cell r="L45">
            <v>68.19</v>
          </cell>
        </row>
        <row r="46">
          <cell r="L46">
            <v>60.23</v>
          </cell>
        </row>
        <row r="47">
          <cell r="L47">
            <v>63.12</v>
          </cell>
        </row>
        <row r="48">
          <cell r="L48">
            <v>73.33</v>
          </cell>
        </row>
        <row r="49">
          <cell r="L49">
            <v>87.6</v>
          </cell>
        </row>
        <row r="50">
          <cell r="L50">
            <v>69.569999999999993</v>
          </cell>
        </row>
        <row r="51">
          <cell r="L51">
            <v>195.36</v>
          </cell>
        </row>
        <row r="52">
          <cell r="K52">
            <v>93.714727098383662</v>
          </cell>
          <cell r="L52">
            <v>93.71</v>
          </cell>
        </row>
        <row r="53">
          <cell r="L53">
            <v>92.08</v>
          </cell>
        </row>
        <row r="54">
          <cell r="K54">
            <v>56.396414099172041</v>
          </cell>
          <cell r="L54">
            <v>56.4</v>
          </cell>
        </row>
        <row r="55">
          <cell r="L55">
            <v>66.09</v>
          </cell>
        </row>
        <row r="56">
          <cell r="L56">
            <v>64.45</v>
          </cell>
        </row>
        <row r="57">
          <cell r="L57">
            <v>73.28</v>
          </cell>
        </row>
        <row r="58">
          <cell r="L58">
            <v>69.48</v>
          </cell>
        </row>
        <row r="59">
          <cell r="L59">
            <v>66.48</v>
          </cell>
        </row>
        <row r="60">
          <cell r="L60">
            <v>83.07</v>
          </cell>
        </row>
        <row r="61">
          <cell r="L61">
            <v>76.94</v>
          </cell>
        </row>
        <row r="62">
          <cell r="L62">
            <v>81.569999999999993</v>
          </cell>
        </row>
        <row r="63">
          <cell r="L63">
            <v>112.28</v>
          </cell>
        </row>
        <row r="64">
          <cell r="K64">
            <v>58.658980814741881</v>
          </cell>
          <cell r="L64">
            <v>58.66</v>
          </cell>
        </row>
        <row r="65">
          <cell r="K65">
            <v>97.077930740851087</v>
          </cell>
          <cell r="L65">
            <v>97.08</v>
          </cell>
        </row>
        <row r="66">
          <cell r="L66">
            <v>94.12</v>
          </cell>
        </row>
        <row r="67">
          <cell r="L67">
            <v>85.24</v>
          </cell>
        </row>
        <row r="68">
          <cell r="L68">
            <v>130.82</v>
          </cell>
        </row>
        <row r="69">
          <cell r="L69">
            <v>85.99</v>
          </cell>
        </row>
        <row r="70">
          <cell r="L70">
            <v>81.87</v>
          </cell>
        </row>
        <row r="71">
          <cell r="L71">
            <v>86.23</v>
          </cell>
        </row>
        <row r="72">
          <cell r="L72">
            <v>73.67</v>
          </cell>
        </row>
        <row r="73">
          <cell r="L73">
            <v>55.41</v>
          </cell>
        </row>
        <row r="74">
          <cell r="L74">
            <v>83.74</v>
          </cell>
        </row>
        <row r="75">
          <cell r="L75">
            <v>83.72</v>
          </cell>
        </row>
        <row r="76">
          <cell r="L76">
            <v>77.33</v>
          </cell>
        </row>
        <row r="77">
          <cell r="L77">
            <v>89.65</v>
          </cell>
        </row>
        <row r="78">
          <cell r="L78">
            <v>92.81</v>
          </cell>
        </row>
        <row r="79">
          <cell r="L79">
            <v>100.28</v>
          </cell>
        </row>
        <row r="80">
          <cell r="L80">
            <v>74.400000000000006</v>
          </cell>
        </row>
        <row r="81">
          <cell r="L81">
            <v>72.930000000000007</v>
          </cell>
        </row>
        <row r="82">
          <cell r="L82">
            <v>75.56</v>
          </cell>
        </row>
        <row r="83">
          <cell r="L83">
            <v>76.849999999999994</v>
          </cell>
        </row>
        <row r="84">
          <cell r="L84">
            <v>71.260000000000005</v>
          </cell>
        </row>
        <row r="85">
          <cell r="L85">
            <v>89.95</v>
          </cell>
        </row>
        <row r="86">
          <cell r="L86">
            <v>64.58</v>
          </cell>
        </row>
        <row r="87">
          <cell r="L87">
            <v>73.16</v>
          </cell>
        </row>
        <row r="88">
          <cell r="L88">
            <v>135.97999999999999</v>
          </cell>
        </row>
        <row r="89">
          <cell r="L89">
            <v>85.6</v>
          </cell>
        </row>
        <row r="90">
          <cell r="L90">
            <v>72.22</v>
          </cell>
        </row>
        <row r="91">
          <cell r="L91">
            <v>197.32</v>
          </cell>
        </row>
        <row r="92">
          <cell r="L92">
            <v>125.11</v>
          </cell>
        </row>
        <row r="93">
          <cell r="L93">
            <v>72.92</v>
          </cell>
        </row>
        <row r="94">
          <cell r="L94">
            <v>68.209999999999994</v>
          </cell>
        </row>
        <row r="95">
          <cell r="L95">
            <v>81.05</v>
          </cell>
        </row>
        <row r="96">
          <cell r="L96">
            <v>91.93</v>
          </cell>
        </row>
        <row r="97">
          <cell r="L97">
            <v>78.27</v>
          </cell>
        </row>
        <row r="98">
          <cell r="L98">
            <v>452.04</v>
          </cell>
        </row>
        <row r="99">
          <cell r="L99">
            <v>117.64</v>
          </cell>
        </row>
        <row r="100">
          <cell r="L100">
            <v>157.18</v>
          </cell>
        </row>
        <row r="101">
          <cell r="L101">
            <v>161.51</v>
          </cell>
        </row>
        <row r="102">
          <cell r="L102">
            <v>81.77</v>
          </cell>
        </row>
        <row r="103">
          <cell r="L103">
            <v>103.37</v>
          </cell>
        </row>
        <row r="104">
          <cell r="L104">
            <v>110.82</v>
          </cell>
        </row>
        <row r="105">
          <cell r="L105">
            <v>97.45</v>
          </cell>
        </row>
        <row r="106">
          <cell r="L106">
            <v>73.099999999999994</v>
          </cell>
        </row>
        <row r="107">
          <cell r="L107">
            <v>138.31</v>
          </cell>
        </row>
        <row r="108">
          <cell r="L108">
            <v>71.98</v>
          </cell>
        </row>
        <row r="109">
          <cell r="L109">
            <v>80</v>
          </cell>
        </row>
        <row r="110">
          <cell r="L110">
            <v>81.77</v>
          </cell>
        </row>
        <row r="111">
          <cell r="L111">
            <v>95.81</v>
          </cell>
        </row>
        <row r="112">
          <cell r="L112">
            <v>73.72</v>
          </cell>
        </row>
        <row r="113">
          <cell r="L113">
            <v>84.26</v>
          </cell>
        </row>
        <row r="114">
          <cell r="L114">
            <v>66.03</v>
          </cell>
        </row>
        <row r="115">
          <cell r="L115">
            <v>160.03</v>
          </cell>
        </row>
        <row r="116">
          <cell r="L116">
            <v>82.56</v>
          </cell>
        </row>
        <row r="117">
          <cell r="L117">
            <v>70.05</v>
          </cell>
        </row>
        <row r="118">
          <cell r="L118">
            <v>82.9</v>
          </cell>
        </row>
        <row r="119">
          <cell r="L119">
            <v>85.9</v>
          </cell>
        </row>
        <row r="120">
          <cell r="L120">
            <v>89.46</v>
          </cell>
        </row>
        <row r="121">
          <cell r="L121">
            <v>85.09</v>
          </cell>
        </row>
        <row r="122">
          <cell r="K122">
            <v>115.03632588209152</v>
          </cell>
          <cell r="L122">
            <v>115.04</v>
          </cell>
        </row>
        <row r="123">
          <cell r="L123">
            <v>120.97</v>
          </cell>
        </row>
        <row r="124">
          <cell r="L124">
            <v>89.04</v>
          </cell>
        </row>
        <row r="125">
          <cell r="L125">
            <v>80.78</v>
          </cell>
        </row>
        <row r="126">
          <cell r="L126">
            <v>227.33</v>
          </cell>
        </row>
        <row r="127">
          <cell r="L127">
            <v>96.12</v>
          </cell>
        </row>
        <row r="128">
          <cell r="L128">
            <v>86.92</v>
          </cell>
        </row>
        <row r="129">
          <cell r="L129">
            <v>73.61</v>
          </cell>
        </row>
        <row r="130">
          <cell r="L130">
            <v>456.34</v>
          </cell>
        </row>
        <row r="131">
          <cell r="L131">
            <v>78.28</v>
          </cell>
        </row>
        <row r="132">
          <cell r="L132">
            <v>76.67</v>
          </cell>
        </row>
        <row r="133">
          <cell r="L133">
            <v>92</v>
          </cell>
        </row>
        <row r="134">
          <cell r="L134">
            <v>104.46</v>
          </cell>
        </row>
        <row r="135">
          <cell r="L135">
            <v>66.89</v>
          </cell>
        </row>
        <row r="136">
          <cell r="L136">
            <v>139.27000000000001</v>
          </cell>
        </row>
        <row r="137">
          <cell r="L137">
            <v>69.78</v>
          </cell>
        </row>
        <row r="138">
          <cell r="L138">
            <v>172.99</v>
          </cell>
        </row>
        <row r="139">
          <cell r="K139">
            <v>113.00310985157728</v>
          </cell>
          <cell r="L139">
            <v>113</v>
          </cell>
        </row>
        <row r="140">
          <cell r="L140">
            <v>102.46</v>
          </cell>
        </row>
        <row r="141">
          <cell r="L141">
            <v>85.49</v>
          </cell>
        </row>
        <row r="142">
          <cell r="L142">
            <v>75.47</v>
          </cell>
        </row>
        <row r="143">
          <cell r="L143">
            <v>88.46</v>
          </cell>
        </row>
        <row r="144">
          <cell r="L144">
            <v>109.82</v>
          </cell>
        </row>
        <row r="145">
          <cell r="L145">
            <v>154.93</v>
          </cell>
        </row>
        <row r="146">
          <cell r="L146">
            <v>87.68</v>
          </cell>
        </row>
        <row r="147">
          <cell r="L147">
            <v>75.040000000000006</v>
          </cell>
        </row>
        <row r="148">
          <cell r="L148">
            <v>65.97</v>
          </cell>
        </row>
        <row r="149">
          <cell r="L149">
            <v>105.54</v>
          </cell>
        </row>
        <row r="150">
          <cell r="L150">
            <v>74.12</v>
          </cell>
        </row>
        <row r="151">
          <cell r="L151">
            <v>90.44</v>
          </cell>
        </row>
        <row r="152">
          <cell r="L152">
            <v>65.599999999999994</v>
          </cell>
        </row>
        <row r="153">
          <cell r="L153">
            <v>59.86</v>
          </cell>
        </row>
        <row r="154">
          <cell r="L154">
            <v>78.13</v>
          </cell>
        </row>
        <row r="155">
          <cell r="L155">
            <v>73.34</v>
          </cell>
        </row>
        <row r="156">
          <cell r="L156">
            <v>79.819999999999993</v>
          </cell>
        </row>
        <row r="157">
          <cell r="L157">
            <v>75.680000000000007</v>
          </cell>
        </row>
        <row r="158">
          <cell r="L158">
            <v>63.84</v>
          </cell>
        </row>
        <row r="159">
          <cell r="L159">
            <v>72.66</v>
          </cell>
        </row>
        <row r="160">
          <cell r="L160">
            <v>118.43</v>
          </cell>
        </row>
        <row r="161">
          <cell r="L161">
            <v>100.33</v>
          </cell>
        </row>
        <row r="162">
          <cell r="L162">
            <v>86.74</v>
          </cell>
        </row>
        <row r="163">
          <cell r="L163">
            <v>87.27</v>
          </cell>
        </row>
        <row r="164">
          <cell r="L164">
            <v>84.41</v>
          </cell>
        </row>
        <row r="165">
          <cell r="L165">
            <v>54.88</v>
          </cell>
        </row>
        <row r="166">
          <cell r="L166">
            <v>98.57</v>
          </cell>
        </row>
        <row r="167">
          <cell r="L167">
            <v>80.39</v>
          </cell>
        </row>
        <row r="168">
          <cell r="L168">
            <v>111.24</v>
          </cell>
        </row>
        <row r="169">
          <cell r="L169">
            <v>95.02</v>
          </cell>
        </row>
        <row r="170">
          <cell r="L170">
            <v>80.83</v>
          </cell>
        </row>
        <row r="171">
          <cell r="L171">
            <v>74.28</v>
          </cell>
        </row>
        <row r="172">
          <cell r="L172">
            <v>76.209999999999994</v>
          </cell>
        </row>
        <row r="173">
          <cell r="L173">
            <v>59.16</v>
          </cell>
        </row>
        <row r="174">
          <cell r="L174">
            <v>63.13</v>
          </cell>
        </row>
      </sheetData>
      <sheetData sheetId="14"/>
      <sheetData sheetId="15">
        <row r="177">
          <cell r="E177" t="str">
            <v>34 communes</v>
          </cell>
          <cell r="F177">
            <v>127407</v>
          </cell>
          <cell r="H177" t="str">
            <v>133 communes</v>
          </cell>
          <cell r="I177">
            <v>145752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érie IPF"/>
      <sheetName val="IPF 1 ress 2004"/>
      <sheetName val="IPF 2 ress 2005"/>
      <sheetName val="IPF 3 ress 2006"/>
      <sheetName val="IPF 4 2004-6 et pondération"/>
      <sheetName val="IPF 5  Indice RPP 2004-6"/>
      <sheetName val="IPF 6 Indice FPP 2004-6"/>
      <sheetName val="IPF 7 BFM 2004-6"/>
      <sheetName val="IPF 8 CPM 2004-6"/>
      <sheetName val="IPF 9 ISO 2004-6"/>
      <sheetName val="IPF 10 IPC 2004-6"/>
      <sheetName val="IPF 11 VFI 2004-6"/>
      <sheetName val="IPF 12 VHC 2004-6"/>
      <sheetName val="IPF 13 Indices 2004-6"/>
      <sheetName val="IPF 14 Répart 2006"/>
      <sheetName val="IPF 15 Graphique"/>
      <sheetName val="IPF 16 IPF décroissan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77">
          <cell r="K177">
            <v>100.00000000000001</v>
          </cell>
        </row>
      </sheetData>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F-1 2007"/>
      <sheetName val="IPF-2 2008"/>
      <sheetName val="IPF-3 2009"/>
      <sheetName val="IPF-3a pop 2010"/>
      <sheetName val="IPF-4 pondération"/>
      <sheetName val="IPF-5 RPP"/>
      <sheetName val="IPF-6 FPP"/>
      <sheetName val="IPF-7 BFM"/>
      <sheetName val="IPF-8 CPM"/>
      <sheetName val="IPF-9 ISO"/>
      <sheetName val="IPF-10 IPC"/>
      <sheetName val="IPF-11 VFI"/>
      <sheetName val="IPF-12 VHC"/>
      <sheetName val="IPF-13 Indices 2012"/>
      <sheetName val="IPF-14 Répartition 2012"/>
      <sheetName val="IPF-14 Répartition 2012 TRI"/>
    </sheetNames>
    <sheetDataSet>
      <sheetData sheetId="0"/>
      <sheetData sheetId="1"/>
      <sheetData sheetId="2">
        <row r="3">
          <cell r="C3" t="str">
            <v>H</v>
          </cell>
        </row>
        <row r="4">
          <cell r="C4" t="str">
            <v>pop. légale</v>
          </cell>
        </row>
        <row r="6">
          <cell r="N6">
            <v>1005471442.0840003</v>
          </cell>
        </row>
      </sheetData>
      <sheetData sheetId="3">
        <row r="5">
          <cell r="C5">
            <v>2010</v>
          </cell>
        </row>
        <row r="6">
          <cell r="C6">
            <v>278493</v>
          </cell>
        </row>
        <row r="8">
          <cell r="C8">
            <v>362</v>
          </cell>
        </row>
        <row r="9">
          <cell r="C9">
            <v>663</v>
          </cell>
        </row>
        <row r="10">
          <cell r="C10">
            <v>350</v>
          </cell>
        </row>
        <row r="11">
          <cell r="C11">
            <v>349</v>
          </cell>
        </row>
        <row r="12">
          <cell r="C12">
            <v>1153</v>
          </cell>
        </row>
        <row r="13">
          <cell r="C13">
            <v>1417</v>
          </cell>
        </row>
        <row r="14">
          <cell r="C14">
            <v>2702</v>
          </cell>
        </row>
        <row r="15">
          <cell r="C15">
            <v>770</v>
          </cell>
        </row>
        <row r="16">
          <cell r="C16">
            <v>5554</v>
          </cell>
        </row>
        <row r="17">
          <cell r="C17">
            <v>835</v>
          </cell>
        </row>
        <row r="18">
          <cell r="C18">
            <v>789</v>
          </cell>
        </row>
        <row r="19">
          <cell r="C19">
            <v>617</v>
          </cell>
        </row>
        <row r="20">
          <cell r="C20">
            <v>954</v>
          </cell>
        </row>
        <row r="21">
          <cell r="C21">
            <v>323</v>
          </cell>
        </row>
        <row r="22">
          <cell r="C22">
            <v>2044</v>
          </cell>
        </row>
        <row r="23">
          <cell r="C23">
            <v>149</v>
          </cell>
        </row>
        <row r="24">
          <cell r="C24">
            <v>566</v>
          </cell>
        </row>
        <row r="25">
          <cell r="C25">
            <v>371</v>
          </cell>
        </row>
        <row r="26">
          <cell r="C26">
            <v>63</v>
          </cell>
        </row>
        <row r="27">
          <cell r="C27">
            <v>320</v>
          </cell>
        </row>
        <row r="28">
          <cell r="C28">
            <v>208</v>
          </cell>
        </row>
        <row r="29">
          <cell r="C29">
            <v>1391</v>
          </cell>
        </row>
        <row r="30">
          <cell r="C30">
            <v>250</v>
          </cell>
        </row>
        <row r="31">
          <cell r="C31">
            <v>304</v>
          </cell>
        </row>
        <row r="32">
          <cell r="C32">
            <v>332</v>
          </cell>
        </row>
        <row r="33">
          <cell r="C33">
            <v>327</v>
          </cell>
        </row>
        <row r="34">
          <cell r="C34">
            <v>180</v>
          </cell>
        </row>
        <row r="35">
          <cell r="C35">
            <v>1259</v>
          </cell>
        </row>
        <row r="36">
          <cell r="C36">
            <v>904</v>
          </cell>
        </row>
        <row r="37">
          <cell r="C37">
            <v>1019</v>
          </cell>
        </row>
        <row r="38">
          <cell r="C38">
            <v>265</v>
          </cell>
        </row>
        <row r="39">
          <cell r="C39">
            <v>662</v>
          </cell>
        </row>
        <row r="40">
          <cell r="C40">
            <v>249</v>
          </cell>
        </row>
        <row r="41">
          <cell r="C41">
            <v>350</v>
          </cell>
        </row>
        <row r="42">
          <cell r="C42">
            <v>738</v>
          </cell>
        </row>
        <row r="43">
          <cell r="C43">
            <v>280</v>
          </cell>
        </row>
        <row r="44">
          <cell r="C44">
            <v>176</v>
          </cell>
        </row>
        <row r="45">
          <cell r="C45">
            <v>441</v>
          </cell>
        </row>
        <row r="46">
          <cell r="C46">
            <v>997</v>
          </cell>
        </row>
        <row r="47">
          <cell r="C47">
            <v>362</v>
          </cell>
        </row>
        <row r="48">
          <cell r="C48">
            <v>4588</v>
          </cell>
        </row>
        <row r="49">
          <cell r="C49">
            <v>1214</v>
          </cell>
        </row>
        <row r="50">
          <cell r="C50">
            <v>2076</v>
          </cell>
        </row>
        <row r="51">
          <cell r="C51">
            <v>2419</v>
          </cell>
        </row>
        <row r="52">
          <cell r="C52">
            <v>996</v>
          </cell>
        </row>
        <row r="53">
          <cell r="C53">
            <v>1955</v>
          </cell>
        </row>
        <row r="54">
          <cell r="C54">
            <v>1260</v>
          </cell>
        </row>
        <row r="55">
          <cell r="C55">
            <v>807</v>
          </cell>
        </row>
        <row r="56">
          <cell r="C56">
            <v>873</v>
          </cell>
        </row>
        <row r="57">
          <cell r="C57">
            <v>1415</v>
          </cell>
        </row>
        <row r="58">
          <cell r="C58">
            <v>1601</v>
          </cell>
        </row>
        <row r="59">
          <cell r="C59">
            <v>483</v>
          </cell>
        </row>
        <row r="60">
          <cell r="C60">
            <v>2296</v>
          </cell>
        </row>
        <row r="61">
          <cell r="C61">
            <v>18947</v>
          </cell>
        </row>
        <row r="62">
          <cell r="C62">
            <v>332</v>
          </cell>
        </row>
        <row r="63">
          <cell r="C63">
            <v>1849</v>
          </cell>
        </row>
        <row r="64">
          <cell r="C64">
            <v>246</v>
          </cell>
        </row>
        <row r="65">
          <cell r="C65">
            <v>687</v>
          </cell>
        </row>
        <row r="66">
          <cell r="C66">
            <v>295</v>
          </cell>
        </row>
        <row r="67">
          <cell r="C67">
            <v>716</v>
          </cell>
        </row>
        <row r="68">
          <cell r="C68">
            <v>700</v>
          </cell>
        </row>
        <row r="69">
          <cell r="C69">
            <v>1789</v>
          </cell>
        </row>
        <row r="70">
          <cell r="C70">
            <v>563</v>
          </cell>
        </row>
        <row r="71">
          <cell r="C71">
            <v>686</v>
          </cell>
        </row>
        <row r="72">
          <cell r="C72">
            <v>1593</v>
          </cell>
        </row>
        <row r="73">
          <cell r="C73">
            <v>590</v>
          </cell>
        </row>
        <row r="74">
          <cell r="C74">
            <v>1094</v>
          </cell>
        </row>
        <row r="75">
          <cell r="C75">
            <v>570</v>
          </cell>
        </row>
        <row r="76">
          <cell r="C76">
            <v>2153</v>
          </cell>
        </row>
        <row r="77">
          <cell r="C77">
            <v>1395</v>
          </cell>
        </row>
        <row r="78">
          <cell r="C78">
            <v>1392</v>
          </cell>
        </row>
        <row r="79">
          <cell r="C79">
            <v>921</v>
          </cell>
        </row>
        <row r="80">
          <cell r="C80">
            <v>1006</v>
          </cell>
        </row>
        <row r="81">
          <cell r="C81">
            <v>1982</v>
          </cell>
        </row>
        <row r="82">
          <cell r="C82">
            <v>1114</v>
          </cell>
        </row>
        <row r="83">
          <cell r="C83">
            <v>771</v>
          </cell>
        </row>
        <row r="84">
          <cell r="C84">
            <v>72</v>
          </cell>
        </row>
        <row r="85">
          <cell r="C85">
            <v>689</v>
          </cell>
        </row>
        <row r="86">
          <cell r="C86">
            <v>1705</v>
          </cell>
        </row>
        <row r="87">
          <cell r="C87">
            <v>2723</v>
          </cell>
        </row>
        <row r="88">
          <cell r="C88">
            <v>658</v>
          </cell>
        </row>
        <row r="89">
          <cell r="C89">
            <v>113</v>
          </cell>
        </row>
        <row r="90">
          <cell r="C90">
            <v>2134</v>
          </cell>
        </row>
        <row r="91">
          <cell r="C91">
            <v>1160</v>
          </cell>
        </row>
        <row r="92">
          <cell r="C92">
            <v>332</v>
          </cell>
        </row>
        <row r="93">
          <cell r="C93">
            <v>1323</v>
          </cell>
        </row>
        <row r="94">
          <cell r="C94">
            <v>1022</v>
          </cell>
        </row>
        <row r="95">
          <cell r="C95">
            <v>2093</v>
          </cell>
        </row>
        <row r="96">
          <cell r="C96">
            <v>261</v>
          </cell>
        </row>
        <row r="97">
          <cell r="C97">
            <v>34897</v>
          </cell>
        </row>
        <row r="98">
          <cell r="C98">
            <v>3010</v>
          </cell>
        </row>
        <row r="99">
          <cell r="C99">
            <v>2608</v>
          </cell>
        </row>
        <row r="100">
          <cell r="C100">
            <v>1695</v>
          </cell>
        </row>
        <row r="101">
          <cell r="C101">
            <v>7579</v>
          </cell>
        </row>
        <row r="102">
          <cell r="C102">
            <v>1552</v>
          </cell>
        </row>
        <row r="103">
          <cell r="C103">
            <v>2126</v>
          </cell>
        </row>
        <row r="104">
          <cell r="C104">
            <v>566</v>
          </cell>
        </row>
        <row r="105">
          <cell r="C105">
            <v>146</v>
          </cell>
        </row>
        <row r="106">
          <cell r="C106">
            <v>643</v>
          </cell>
        </row>
        <row r="107">
          <cell r="C107">
            <v>2919</v>
          </cell>
        </row>
        <row r="108">
          <cell r="C108">
            <v>881</v>
          </cell>
        </row>
        <row r="109">
          <cell r="C109">
            <v>1222</v>
          </cell>
        </row>
        <row r="110">
          <cell r="C110">
            <v>1123</v>
          </cell>
        </row>
        <row r="111">
          <cell r="C111">
            <v>122</v>
          </cell>
        </row>
        <row r="112">
          <cell r="C112">
            <v>1439</v>
          </cell>
        </row>
        <row r="113">
          <cell r="C113">
            <v>11397</v>
          </cell>
        </row>
        <row r="114">
          <cell r="C114">
            <v>87</v>
          </cell>
        </row>
        <row r="115">
          <cell r="C115">
            <v>845</v>
          </cell>
        </row>
        <row r="116">
          <cell r="C116">
            <v>2178</v>
          </cell>
        </row>
        <row r="117">
          <cell r="C117">
            <v>1746</v>
          </cell>
        </row>
        <row r="118">
          <cell r="C118">
            <v>1012</v>
          </cell>
        </row>
        <row r="119">
          <cell r="C119">
            <v>510</v>
          </cell>
        </row>
        <row r="120">
          <cell r="C120">
            <v>177</v>
          </cell>
        </row>
        <row r="121">
          <cell r="C121">
            <v>1287</v>
          </cell>
        </row>
        <row r="122">
          <cell r="C122">
            <v>309</v>
          </cell>
        </row>
        <row r="123">
          <cell r="C123">
            <v>3246</v>
          </cell>
        </row>
        <row r="124">
          <cell r="C124">
            <v>823</v>
          </cell>
        </row>
        <row r="125">
          <cell r="C125">
            <v>482</v>
          </cell>
        </row>
        <row r="126">
          <cell r="C126">
            <v>608</v>
          </cell>
        </row>
        <row r="127">
          <cell r="C127">
            <v>286</v>
          </cell>
        </row>
        <row r="128">
          <cell r="C128">
            <v>170</v>
          </cell>
        </row>
        <row r="129">
          <cell r="C129">
            <v>3857</v>
          </cell>
        </row>
        <row r="130">
          <cell r="C130">
            <v>418</v>
          </cell>
        </row>
        <row r="131">
          <cell r="C131">
            <v>4598</v>
          </cell>
        </row>
        <row r="132">
          <cell r="C132">
            <v>582</v>
          </cell>
        </row>
        <row r="133">
          <cell r="C133">
            <v>185</v>
          </cell>
        </row>
        <row r="134">
          <cell r="C134">
            <v>600</v>
          </cell>
        </row>
        <row r="135">
          <cell r="C135">
            <v>1494</v>
          </cell>
        </row>
        <row r="136">
          <cell r="C136">
            <v>928</v>
          </cell>
        </row>
        <row r="137">
          <cell r="C137">
            <v>6125</v>
          </cell>
        </row>
        <row r="138">
          <cell r="C138">
            <v>1007</v>
          </cell>
        </row>
        <row r="139">
          <cell r="C139">
            <v>486</v>
          </cell>
        </row>
        <row r="140">
          <cell r="C140">
            <v>420</v>
          </cell>
        </row>
        <row r="141">
          <cell r="C141">
            <v>543</v>
          </cell>
        </row>
        <row r="142">
          <cell r="C142">
            <v>1963</v>
          </cell>
        </row>
        <row r="143">
          <cell r="C143">
            <v>1369</v>
          </cell>
        </row>
        <row r="144">
          <cell r="C144">
            <v>438</v>
          </cell>
        </row>
        <row r="145">
          <cell r="C145">
            <v>1929</v>
          </cell>
        </row>
        <row r="146">
          <cell r="C146">
            <v>640</v>
          </cell>
        </row>
        <row r="147">
          <cell r="C147">
            <v>7325</v>
          </cell>
        </row>
        <row r="148">
          <cell r="C148">
            <v>1420</v>
          </cell>
        </row>
        <row r="149">
          <cell r="C149">
            <v>3286</v>
          </cell>
        </row>
        <row r="150">
          <cell r="C150">
            <v>1290</v>
          </cell>
        </row>
        <row r="151">
          <cell r="C151">
            <v>1136</v>
          </cell>
        </row>
        <row r="152">
          <cell r="C152">
            <v>1911</v>
          </cell>
        </row>
        <row r="153">
          <cell r="C153">
            <v>1013</v>
          </cell>
        </row>
        <row r="154">
          <cell r="C154">
            <v>1085</v>
          </cell>
        </row>
        <row r="155">
          <cell r="C155">
            <v>1925</v>
          </cell>
        </row>
        <row r="156">
          <cell r="C156">
            <v>922</v>
          </cell>
        </row>
        <row r="157">
          <cell r="C157">
            <v>1251</v>
          </cell>
        </row>
        <row r="158">
          <cell r="C158">
            <v>3801</v>
          </cell>
        </row>
        <row r="159">
          <cell r="C159">
            <v>2851</v>
          </cell>
        </row>
        <row r="160">
          <cell r="C160">
            <v>1218</v>
          </cell>
        </row>
        <row r="161">
          <cell r="C161">
            <v>2367</v>
          </cell>
        </row>
        <row r="162">
          <cell r="C162">
            <v>5322</v>
          </cell>
        </row>
        <row r="163">
          <cell r="C163">
            <v>421</v>
          </cell>
        </row>
        <row r="164">
          <cell r="C164">
            <v>2909</v>
          </cell>
        </row>
        <row r="165">
          <cell r="C165">
            <v>1358</v>
          </cell>
        </row>
        <row r="166">
          <cell r="C166">
            <v>5727</v>
          </cell>
        </row>
        <row r="167">
          <cell r="C167">
            <v>818</v>
          </cell>
        </row>
        <row r="168">
          <cell r="C168">
            <v>902</v>
          </cell>
        </row>
        <row r="169">
          <cell r="C169">
            <v>941</v>
          </cell>
        </row>
        <row r="170">
          <cell r="C170">
            <v>1203</v>
          </cell>
        </row>
        <row r="171">
          <cell r="C171">
            <v>1028</v>
          </cell>
        </row>
        <row r="172">
          <cell r="C172">
            <v>1086</v>
          </cell>
        </row>
      </sheetData>
      <sheetData sheetId="4">
        <row r="62">
          <cell r="K62">
            <v>2203863.2150000003</v>
          </cell>
        </row>
        <row r="63">
          <cell r="K63">
            <v>19000839.496000003</v>
          </cell>
        </row>
        <row r="120">
          <cell r="K120">
            <v>2104385.1150000002</v>
          </cell>
        </row>
        <row r="137">
          <cell r="K137">
            <v>74338109.864999995</v>
          </cell>
        </row>
      </sheetData>
      <sheetData sheetId="5"/>
      <sheetData sheetId="6"/>
      <sheetData sheetId="7"/>
      <sheetData sheetId="8"/>
      <sheetData sheetId="9"/>
      <sheetData sheetId="10"/>
      <sheetData sheetId="11"/>
      <sheetData sheetId="12"/>
      <sheetData sheetId="13">
        <row r="3">
          <cell r="L3" t="str">
            <v>IPF</v>
          </cell>
        </row>
        <row r="5">
          <cell r="L5">
            <v>2012</v>
          </cell>
        </row>
        <row r="6">
          <cell r="L6">
            <v>100</v>
          </cell>
        </row>
        <row r="8">
          <cell r="L8">
            <v>71.680000000000007</v>
          </cell>
        </row>
        <row r="9">
          <cell r="L9">
            <v>93.24</v>
          </cell>
        </row>
        <row r="10">
          <cell r="L10">
            <v>97.14</v>
          </cell>
        </row>
        <row r="11">
          <cell r="L11">
            <v>56.14</v>
          </cell>
        </row>
        <row r="12">
          <cell r="L12">
            <v>104.98</v>
          </cell>
        </row>
        <row r="13">
          <cell r="L13">
            <v>79.67</v>
          </cell>
        </row>
        <row r="14">
          <cell r="L14">
            <v>99.99</v>
          </cell>
        </row>
        <row r="15">
          <cell r="L15">
            <v>64.58</v>
          </cell>
        </row>
        <row r="16">
          <cell r="L16">
            <v>101.54</v>
          </cell>
        </row>
        <row r="17">
          <cell r="L17">
            <v>66.459999999999994</v>
          </cell>
        </row>
        <row r="18">
          <cell r="L18">
            <v>90.86</v>
          </cell>
        </row>
        <row r="19">
          <cell r="L19">
            <v>86.8</v>
          </cell>
        </row>
        <row r="20">
          <cell r="L20">
            <v>79.02</v>
          </cell>
        </row>
        <row r="21">
          <cell r="L21">
            <v>75.72</v>
          </cell>
        </row>
        <row r="22">
          <cell r="L22">
            <v>68.489999999999995</v>
          </cell>
        </row>
        <row r="23">
          <cell r="L23">
            <v>61.94</v>
          </cell>
        </row>
        <row r="24">
          <cell r="L24">
            <v>65.92</v>
          </cell>
        </row>
        <row r="25">
          <cell r="L25">
            <v>69.39</v>
          </cell>
        </row>
        <row r="26">
          <cell r="L26">
            <v>71.48</v>
          </cell>
        </row>
        <row r="27">
          <cell r="L27">
            <v>74.260000000000005</v>
          </cell>
        </row>
        <row r="28">
          <cell r="L28">
            <v>74.31</v>
          </cell>
        </row>
        <row r="29">
          <cell r="L29">
            <v>81.44</v>
          </cell>
        </row>
        <row r="30">
          <cell r="L30">
            <v>102.29</v>
          </cell>
        </row>
        <row r="31">
          <cell r="L31">
            <v>64.97</v>
          </cell>
        </row>
        <row r="32">
          <cell r="L32">
            <v>65.260000000000005</v>
          </cell>
        </row>
        <row r="33">
          <cell r="L33">
            <v>65.47</v>
          </cell>
        </row>
        <row r="34">
          <cell r="L34">
            <v>78.52</v>
          </cell>
        </row>
        <row r="35">
          <cell r="L35">
            <v>72.25</v>
          </cell>
        </row>
        <row r="36">
          <cell r="L36">
            <v>100.39</v>
          </cell>
        </row>
        <row r="37">
          <cell r="L37">
            <v>64.73</v>
          </cell>
        </row>
        <row r="38">
          <cell r="L38">
            <v>78.67</v>
          </cell>
        </row>
        <row r="39">
          <cell r="L39">
            <v>66.16</v>
          </cell>
        </row>
        <row r="40">
          <cell r="L40">
            <v>95.93</v>
          </cell>
        </row>
        <row r="41">
          <cell r="L41">
            <v>57.13</v>
          </cell>
        </row>
        <row r="42">
          <cell r="L42">
            <v>72.48</v>
          </cell>
        </row>
        <row r="43">
          <cell r="L43">
            <v>72.38</v>
          </cell>
        </row>
        <row r="44">
          <cell r="L44">
            <v>69.06</v>
          </cell>
        </row>
        <row r="45">
          <cell r="L45">
            <v>62.24</v>
          </cell>
        </row>
        <row r="46">
          <cell r="L46">
            <v>61.68</v>
          </cell>
        </row>
        <row r="47">
          <cell r="L47">
            <v>73.66</v>
          </cell>
        </row>
        <row r="48">
          <cell r="L48">
            <v>85.85</v>
          </cell>
        </row>
        <row r="49">
          <cell r="L49">
            <v>70.87</v>
          </cell>
        </row>
        <row r="50">
          <cell r="L50">
            <v>199.06</v>
          </cell>
        </row>
        <row r="51">
          <cell r="L51">
            <v>82.67</v>
          </cell>
        </row>
        <row r="52">
          <cell r="L52">
            <v>90.36</v>
          </cell>
        </row>
        <row r="53">
          <cell r="L53">
            <v>65.83</v>
          </cell>
        </row>
        <row r="54">
          <cell r="L54">
            <v>62.8</v>
          </cell>
        </row>
        <row r="55">
          <cell r="L55">
            <v>71.760000000000005</v>
          </cell>
        </row>
        <row r="56">
          <cell r="L56">
            <v>71.53</v>
          </cell>
        </row>
        <row r="57">
          <cell r="L57">
            <v>66.89</v>
          </cell>
        </row>
        <row r="58">
          <cell r="L58">
            <v>82.97</v>
          </cell>
        </row>
        <row r="59">
          <cell r="L59">
            <v>75.599999999999994</v>
          </cell>
        </row>
        <row r="60">
          <cell r="L60">
            <v>80.09</v>
          </cell>
        </row>
        <row r="61">
          <cell r="L61">
            <v>115.06</v>
          </cell>
        </row>
        <row r="62">
          <cell r="K62">
            <v>61.075992813861305</v>
          </cell>
          <cell r="L62">
            <v>61.08</v>
          </cell>
        </row>
        <row r="63">
          <cell r="K63">
            <v>98.158014185175901</v>
          </cell>
          <cell r="L63">
            <v>98.16</v>
          </cell>
        </row>
        <row r="64">
          <cell r="L64">
            <v>90.08</v>
          </cell>
        </row>
        <row r="65">
          <cell r="L65">
            <v>86.91</v>
          </cell>
        </row>
        <row r="66">
          <cell r="L66">
            <v>127.14</v>
          </cell>
        </row>
        <row r="67">
          <cell r="L67">
            <v>86.87</v>
          </cell>
        </row>
        <row r="68">
          <cell r="L68">
            <v>82.84</v>
          </cell>
        </row>
        <row r="69">
          <cell r="L69">
            <v>84.17</v>
          </cell>
        </row>
        <row r="70">
          <cell r="L70">
            <v>73.959999999999994</v>
          </cell>
        </row>
        <row r="71">
          <cell r="L71">
            <v>54.58</v>
          </cell>
        </row>
        <row r="72">
          <cell r="L72">
            <v>83.81</v>
          </cell>
        </row>
        <row r="73">
          <cell r="L73">
            <v>87.19</v>
          </cell>
        </row>
        <row r="74">
          <cell r="L74">
            <v>77.41</v>
          </cell>
        </row>
        <row r="75">
          <cell r="L75">
            <v>86.13</v>
          </cell>
        </row>
        <row r="76">
          <cell r="L76">
            <v>92.09</v>
          </cell>
        </row>
        <row r="77">
          <cell r="L77">
            <v>95.99</v>
          </cell>
        </row>
        <row r="78">
          <cell r="L78">
            <v>75.209999999999994</v>
          </cell>
        </row>
        <row r="79">
          <cell r="L79">
            <v>85.82</v>
          </cell>
        </row>
        <row r="80">
          <cell r="L80">
            <v>76.06</v>
          </cell>
        </row>
        <row r="81">
          <cell r="L81">
            <v>76.31</v>
          </cell>
        </row>
        <row r="82">
          <cell r="L82">
            <v>71.739999999999995</v>
          </cell>
        </row>
        <row r="83">
          <cell r="L83">
            <v>86.79</v>
          </cell>
        </row>
        <row r="84">
          <cell r="L84">
            <v>61.99</v>
          </cell>
        </row>
        <row r="85">
          <cell r="L85">
            <v>73.319999999999993</v>
          </cell>
        </row>
        <row r="86">
          <cell r="L86">
            <v>133.97999999999999</v>
          </cell>
        </row>
        <row r="87">
          <cell r="L87">
            <v>83.69</v>
          </cell>
        </row>
        <row r="88">
          <cell r="L88">
            <v>70.61</v>
          </cell>
        </row>
        <row r="89">
          <cell r="L89">
            <v>180.19</v>
          </cell>
        </row>
        <row r="90">
          <cell r="L90">
            <v>125.93</v>
          </cell>
        </row>
        <row r="91">
          <cell r="L91">
            <v>72.010000000000005</v>
          </cell>
        </row>
        <row r="92">
          <cell r="L92">
            <v>70.180000000000007</v>
          </cell>
        </row>
        <row r="93">
          <cell r="L93">
            <v>80.98</v>
          </cell>
        </row>
        <row r="94">
          <cell r="L94">
            <v>91.52</v>
          </cell>
        </row>
        <row r="95">
          <cell r="L95">
            <v>78.17</v>
          </cell>
        </row>
        <row r="96">
          <cell r="L96">
            <v>396.79</v>
          </cell>
        </row>
        <row r="97">
          <cell r="L97">
            <v>117.82</v>
          </cell>
        </row>
        <row r="98">
          <cell r="L98">
            <v>150.76</v>
          </cell>
        </row>
        <row r="99">
          <cell r="L99">
            <v>161.01</v>
          </cell>
        </row>
        <row r="100">
          <cell r="L100">
            <v>82.03</v>
          </cell>
        </row>
        <row r="101">
          <cell r="L101">
            <v>102.13</v>
          </cell>
        </row>
        <row r="102">
          <cell r="L102">
            <v>109.96</v>
          </cell>
        </row>
        <row r="103">
          <cell r="L103">
            <v>95.16</v>
          </cell>
        </row>
        <row r="104">
          <cell r="L104">
            <v>70.930000000000007</v>
          </cell>
        </row>
        <row r="105">
          <cell r="L105">
            <v>136.37</v>
          </cell>
        </row>
        <row r="106">
          <cell r="L106">
            <v>71.41</v>
          </cell>
        </row>
        <row r="107">
          <cell r="L107">
            <v>79.75</v>
          </cell>
        </row>
        <row r="108">
          <cell r="L108">
            <v>85.46</v>
          </cell>
        </row>
        <row r="109">
          <cell r="L109">
            <v>97.53</v>
          </cell>
        </row>
        <row r="110">
          <cell r="L110">
            <v>72.31</v>
          </cell>
        </row>
        <row r="111">
          <cell r="L111">
            <v>84.73</v>
          </cell>
        </row>
        <row r="112">
          <cell r="L112">
            <v>66.489999999999995</v>
          </cell>
        </row>
        <row r="113">
          <cell r="L113">
            <v>162.47999999999999</v>
          </cell>
        </row>
        <row r="114">
          <cell r="L114">
            <v>73.06</v>
          </cell>
        </row>
        <row r="115">
          <cell r="L115">
            <v>70.38</v>
          </cell>
        </row>
        <row r="116">
          <cell r="L116">
            <v>84.34</v>
          </cell>
        </row>
        <row r="117">
          <cell r="L117">
            <v>85.21</v>
          </cell>
        </row>
        <row r="118">
          <cell r="L118">
            <v>88.52</v>
          </cell>
        </row>
        <row r="119">
          <cell r="L119">
            <v>82.72</v>
          </cell>
        </row>
        <row r="120">
          <cell r="K120">
            <v>115.42577858915267</v>
          </cell>
          <cell r="L120">
            <v>115.43</v>
          </cell>
        </row>
        <row r="121">
          <cell r="L121">
            <v>114.45</v>
          </cell>
        </row>
        <row r="122">
          <cell r="L122">
            <v>94.68</v>
          </cell>
        </row>
        <row r="123">
          <cell r="L123">
            <v>79.53</v>
          </cell>
        </row>
        <row r="124">
          <cell r="L124">
            <v>250.53</v>
          </cell>
        </row>
        <row r="125">
          <cell r="L125">
            <v>95.68</v>
          </cell>
        </row>
        <row r="126">
          <cell r="L126">
            <v>85.33</v>
          </cell>
        </row>
        <row r="127">
          <cell r="L127">
            <v>74.75</v>
          </cell>
        </row>
        <row r="128">
          <cell r="L128">
            <v>421.9</v>
          </cell>
        </row>
        <row r="129">
          <cell r="L129">
            <v>78.400000000000006</v>
          </cell>
        </row>
        <row r="130">
          <cell r="L130">
            <v>77.22</v>
          </cell>
        </row>
        <row r="131">
          <cell r="L131">
            <v>92.89</v>
          </cell>
        </row>
        <row r="132">
          <cell r="L132">
            <v>103.39</v>
          </cell>
        </row>
        <row r="133">
          <cell r="L133">
            <v>68.48</v>
          </cell>
        </row>
        <row r="134">
          <cell r="L134">
            <v>143.29</v>
          </cell>
        </row>
        <row r="135">
          <cell r="L135">
            <v>68.88</v>
          </cell>
        </row>
        <row r="136">
          <cell r="L136">
            <v>161.99</v>
          </cell>
        </row>
        <row r="137">
          <cell r="K137">
            <v>113.55090960985369</v>
          </cell>
          <cell r="L137">
            <v>113.55</v>
          </cell>
        </row>
        <row r="138">
          <cell r="L138">
            <v>101.4</v>
          </cell>
        </row>
        <row r="139">
          <cell r="L139">
            <v>83.94</v>
          </cell>
        </row>
        <row r="140">
          <cell r="L140">
            <v>78.13</v>
          </cell>
        </row>
        <row r="141">
          <cell r="L141">
            <v>84.69</v>
          </cell>
        </row>
        <row r="142">
          <cell r="L142">
            <v>108.61</v>
          </cell>
        </row>
        <row r="143">
          <cell r="L143">
            <v>153.13</v>
          </cell>
        </row>
        <row r="144">
          <cell r="L144">
            <v>86.46</v>
          </cell>
        </row>
        <row r="145">
          <cell r="L145">
            <v>75.23</v>
          </cell>
        </row>
        <row r="146">
          <cell r="L146">
            <v>65.92</v>
          </cell>
        </row>
        <row r="147">
          <cell r="L147">
            <v>104.77</v>
          </cell>
        </row>
        <row r="148">
          <cell r="L148">
            <v>74.02</v>
          </cell>
        </row>
        <row r="149">
          <cell r="L149">
            <v>91.22</v>
          </cell>
        </row>
        <row r="150">
          <cell r="L150">
            <v>66.989999999999995</v>
          </cell>
        </row>
        <row r="151">
          <cell r="L151">
            <v>60.09</v>
          </cell>
        </row>
        <row r="152">
          <cell r="L152">
            <v>77.040000000000006</v>
          </cell>
        </row>
        <row r="153">
          <cell r="L153">
            <v>72.010000000000005</v>
          </cell>
        </row>
        <row r="154">
          <cell r="L154">
            <v>77.63</v>
          </cell>
        </row>
        <row r="155">
          <cell r="L155">
            <v>76.319999999999993</v>
          </cell>
        </row>
        <row r="156">
          <cell r="L156">
            <v>63.31</v>
          </cell>
        </row>
        <row r="157">
          <cell r="L157">
            <v>73.040000000000006</v>
          </cell>
        </row>
        <row r="158">
          <cell r="L158">
            <v>116.14</v>
          </cell>
        </row>
        <row r="159">
          <cell r="L159">
            <v>100.23</v>
          </cell>
        </row>
        <row r="160">
          <cell r="L160">
            <v>86.84</v>
          </cell>
        </row>
        <row r="161">
          <cell r="L161">
            <v>86.88</v>
          </cell>
        </row>
        <row r="162">
          <cell r="L162">
            <v>83.88</v>
          </cell>
        </row>
        <row r="163">
          <cell r="L163">
            <v>54.86</v>
          </cell>
        </row>
        <row r="164">
          <cell r="L164">
            <v>92.45</v>
          </cell>
        </row>
        <row r="165">
          <cell r="L165">
            <v>79.040000000000006</v>
          </cell>
        </row>
        <row r="166">
          <cell r="L166">
            <v>116.34</v>
          </cell>
        </row>
        <row r="167">
          <cell r="L167">
            <v>91.34</v>
          </cell>
        </row>
        <row r="168">
          <cell r="L168">
            <v>80.48</v>
          </cell>
        </row>
        <row r="169">
          <cell r="L169">
            <v>72.77</v>
          </cell>
        </row>
        <row r="170">
          <cell r="L170">
            <v>76.64</v>
          </cell>
        </row>
        <row r="171">
          <cell r="L171">
            <v>58.61</v>
          </cell>
        </row>
        <row r="172">
          <cell r="L172">
            <v>64.13</v>
          </cell>
        </row>
      </sheetData>
      <sheetData sheetId="14"/>
      <sheetData sheetId="15">
        <row r="175">
          <cell r="E175" t="str">
            <v>33 communes</v>
          </cell>
          <cell r="F175">
            <v>129316</v>
          </cell>
          <cell r="H175" t="str">
            <v>132 communes</v>
          </cell>
          <cell r="I175">
            <v>149177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F-1 2008"/>
      <sheetName val="IPF-2 2009"/>
      <sheetName val="IPF-3 2010"/>
      <sheetName val="IPF-3a pop 2011"/>
      <sheetName val="IPF-4 pondération"/>
      <sheetName val="IPF-5 RPP"/>
      <sheetName val="IPF-6 FPP"/>
      <sheetName val="IPF-7 BFM"/>
      <sheetName val="IPF-8 CPM"/>
      <sheetName val="IPF-9 ISO"/>
      <sheetName val="IPF-10 IPC"/>
      <sheetName val="IPF-11 VFI"/>
      <sheetName val="IPF-12 VHC"/>
      <sheetName val="IPF-13 Indices 2013"/>
      <sheetName val="IPF-14 Répartition 2013"/>
      <sheetName val="IPF-15 Répartition 2013 triée"/>
    </sheetNames>
    <sheetDataSet>
      <sheetData sheetId="0"/>
      <sheetData sheetId="1"/>
      <sheetData sheetId="2">
        <row r="3">
          <cell r="C3" t="str">
            <v>H</v>
          </cell>
        </row>
        <row r="4">
          <cell r="C4" t="str">
            <v>pop. légale</v>
          </cell>
        </row>
        <row r="6">
          <cell r="N6">
            <v>1009263320.3949999</v>
          </cell>
        </row>
      </sheetData>
      <sheetData sheetId="3">
        <row r="5">
          <cell r="C5">
            <v>2011</v>
          </cell>
        </row>
        <row r="6">
          <cell r="C6">
            <v>284668</v>
          </cell>
        </row>
        <row r="8">
          <cell r="C8">
            <v>374</v>
          </cell>
        </row>
        <row r="9">
          <cell r="C9">
            <v>695</v>
          </cell>
        </row>
        <row r="10">
          <cell r="C10">
            <v>379</v>
          </cell>
        </row>
        <row r="11">
          <cell r="C11">
            <v>357</v>
          </cell>
        </row>
        <row r="12">
          <cell r="C12">
            <v>1240</v>
          </cell>
        </row>
        <row r="13">
          <cell r="C13">
            <v>1444</v>
          </cell>
        </row>
        <row r="14">
          <cell r="C14">
            <v>2825</v>
          </cell>
        </row>
        <row r="15">
          <cell r="C15">
            <v>807</v>
          </cell>
        </row>
        <row r="16">
          <cell r="C16">
            <v>5791</v>
          </cell>
        </row>
        <row r="17">
          <cell r="C17">
            <v>862</v>
          </cell>
        </row>
        <row r="18">
          <cell r="C18">
            <v>851</v>
          </cell>
        </row>
        <row r="19">
          <cell r="C19">
            <v>603</v>
          </cell>
        </row>
        <row r="20">
          <cell r="C20">
            <v>1004</v>
          </cell>
        </row>
        <row r="21">
          <cell r="C21">
            <v>349</v>
          </cell>
        </row>
        <row r="22">
          <cell r="C22">
            <v>2083</v>
          </cell>
        </row>
        <row r="23">
          <cell r="C23">
            <v>142</v>
          </cell>
        </row>
        <row r="24">
          <cell r="C24">
            <v>584</v>
          </cell>
        </row>
        <row r="25">
          <cell r="C25">
            <v>376</v>
          </cell>
        </row>
        <row r="26">
          <cell r="C26">
            <v>64</v>
          </cell>
        </row>
        <row r="27">
          <cell r="C27">
            <v>349</v>
          </cell>
        </row>
        <row r="28">
          <cell r="C28">
            <v>212</v>
          </cell>
        </row>
        <row r="29">
          <cell r="C29">
            <v>1445</v>
          </cell>
        </row>
        <row r="30">
          <cell r="C30">
            <v>249</v>
          </cell>
        </row>
        <row r="31">
          <cell r="C31">
            <v>305</v>
          </cell>
        </row>
        <row r="32">
          <cell r="C32">
            <v>332</v>
          </cell>
        </row>
        <row r="33">
          <cell r="C33">
            <v>322</v>
          </cell>
        </row>
        <row r="34">
          <cell r="C34">
            <v>204</v>
          </cell>
        </row>
        <row r="35">
          <cell r="C35">
            <v>1335</v>
          </cell>
        </row>
        <row r="36">
          <cell r="C36">
            <v>919</v>
          </cell>
        </row>
        <row r="37">
          <cell r="C37">
            <v>1042</v>
          </cell>
        </row>
        <row r="38">
          <cell r="C38">
            <v>260</v>
          </cell>
        </row>
        <row r="39">
          <cell r="C39">
            <v>665</v>
          </cell>
        </row>
        <row r="40">
          <cell r="C40">
            <v>260</v>
          </cell>
        </row>
        <row r="41">
          <cell r="C41">
            <v>359</v>
          </cell>
        </row>
        <row r="42">
          <cell r="C42">
            <v>752</v>
          </cell>
        </row>
        <row r="43">
          <cell r="C43">
            <v>289</v>
          </cell>
        </row>
        <row r="44">
          <cell r="C44">
            <v>187</v>
          </cell>
        </row>
        <row r="45">
          <cell r="C45">
            <v>428</v>
          </cell>
        </row>
        <row r="46">
          <cell r="C46">
            <v>1018</v>
          </cell>
        </row>
        <row r="47">
          <cell r="C47">
            <v>355</v>
          </cell>
        </row>
        <row r="48">
          <cell r="C48">
            <v>4621</v>
          </cell>
        </row>
        <row r="49">
          <cell r="C49">
            <v>1265</v>
          </cell>
        </row>
        <row r="50">
          <cell r="C50">
            <v>2124</v>
          </cell>
        </row>
        <row r="51">
          <cell r="C51">
            <v>2489</v>
          </cell>
        </row>
        <row r="52">
          <cell r="C52">
            <v>1029</v>
          </cell>
        </row>
        <row r="53">
          <cell r="C53">
            <v>2024</v>
          </cell>
        </row>
        <row r="54">
          <cell r="C54">
            <v>1275</v>
          </cell>
        </row>
        <row r="55">
          <cell r="C55">
            <v>815</v>
          </cell>
        </row>
        <row r="56">
          <cell r="C56">
            <v>882</v>
          </cell>
        </row>
        <row r="57">
          <cell r="C57">
            <v>1412</v>
          </cell>
        </row>
        <row r="58">
          <cell r="C58">
            <v>1631</v>
          </cell>
        </row>
        <row r="59">
          <cell r="C59">
            <v>492</v>
          </cell>
        </row>
        <row r="60">
          <cell r="C60">
            <v>2278</v>
          </cell>
        </row>
        <row r="61">
          <cell r="C61">
            <v>19592</v>
          </cell>
        </row>
        <row r="62">
          <cell r="C62">
            <v>346</v>
          </cell>
        </row>
        <row r="63">
          <cell r="C63">
            <v>1852</v>
          </cell>
        </row>
        <row r="64">
          <cell r="C64">
            <v>245</v>
          </cell>
        </row>
        <row r="65">
          <cell r="C65">
            <v>735</v>
          </cell>
        </row>
        <row r="66">
          <cell r="C66">
            <v>299</v>
          </cell>
        </row>
        <row r="67">
          <cell r="C67">
            <v>734</v>
          </cell>
        </row>
        <row r="68">
          <cell r="C68">
            <v>738</v>
          </cell>
        </row>
        <row r="69">
          <cell r="C69">
            <v>1867</v>
          </cell>
        </row>
        <row r="70">
          <cell r="C70">
            <v>562</v>
          </cell>
        </row>
        <row r="71">
          <cell r="C71">
            <v>684</v>
          </cell>
        </row>
        <row r="72">
          <cell r="C72">
            <v>1653</v>
          </cell>
        </row>
        <row r="73">
          <cell r="C73">
            <v>590</v>
          </cell>
        </row>
        <row r="74">
          <cell r="C74">
            <v>1086</v>
          </cell>
        </row>
        <row r="75">
          <cell r="C75">
            <v>584</v>
          </cell>
        </row>
        <row r="76">
          <cell r="C76">
            <v>2181</v>
          </cell>
        </row>
        <row r="77">
          <cell r="C77">
            <v>1428</v>
          </cell>
        </row>
        <row r="78">
          <cell r="C78">
            <v>1432</v>
          </cell>
        </row>
        <row r="79">
          <cell r="C79">
            <v>949</v>
          </cell>
        </row>
        <row r="80">
          <cell r="C80">
            <v>1014</v>
          </cell>
        </row>
        <row r="81">
          <cell r="C81">
            <v>2045</v>
          </cell>
        </row>
        <row r="82">
          <cell r="C82">
            <v>1165</v>
          </cell>
        </row>
        <row r="83">
          <cell r="C83">
            <v>770</v>
          </cell>
        </row>
        <row r="84">
          <cell r="C84">
            <v>77</v>
          </cell>
        </row>
        <row r="85">
          <cell r="C85">
            <v>711</v>
          </cell>
        </row>
        <row r="86">
          <cell r="C86">
            <v>1770</v>
          </cell>
        </row>
        <row r="87">
          <cell r="C87">
            <v>2789</v>
          </cell>
        </row>
        <row r="88">
          <cell r="C88">
            <v>661</v>
          </cell>
        </row>
        <row r="89">
          <cell r="C89">
            <v>120</v>
          </cell>
        </row>
        <row r="90">
          <cell r="C90">
            <v>2142</v>
          </cell>
        </row>
        <row r="91">
          <cell r="C91">
            <v>1193</v>
          </cell>
        </row>
        <row r="92">
          <cell r="C92">
            <v>347</v>
          </cell>
        </row>
        <row r="93">
          <cell r="C93">
            <v>1350</v>
          </cell>
        </row>
        <row r="94">
          <cell r="C94">
            <v>1071</v>
          </cell>
        </row>
        <row r="95">
          <cell r="C95">
            <v>2114</v>
          </cell>
        </row>
        <row r="96">
          <cell r="C96">
            <v>264</v>
          </cell>
        </row>
        <row r="97">
          <cell r="C97">
            <v>35680</v>
          </cell>
        </row>
        <row r="98">
          <cell r="C98">
            <v>3031</v>
          </cell>
        </row>
        <row r="99">
          <cell r="C99">
            <v>2729</v>
          </cell>
        </row>
        <row r="100">
          <cell r="C100">
            <v>1776</v>
          </cell>
        </row>
        <row r="101">
          <cell r="C101">
            <v>7653</v>
          </cell>
        </row>
        <row r="102">
          <cell r="C102">
            <v>1546</v>
          </cell>
        </row>
        <row r="103">
          <cell r="C103">
            <v>2208</v>
          </cell>
        </row>
        <row r="104">
          <cell r="C104">
            <v>577</v>
          </cell>
        </row>
        <row r="105">
          <cell r="C105">
            <v>148</v>
          </cell>
        </row>
        <row r="106">
          <cell r="C106">
            <v>659</v>
          </cell>
        </row>
        <row r="107">
          <cell r="C107">
            <v>2990</v>
          </cell>
        </row>
        <row r="108">
          <cell r="C108">
            <v>916</v>
          </cell>
        </row>
        <row r="109">
          <cell r="C109">
            <v>1248</v>
          </cell>
        </row>
        <row r="110">
          <cell r="C110">
            <v>1164</v>
          </cell>
        </row>
        <row r="111">
          <cell r="C111">
            <v>128</v>
          </cell>
        </row>
        <row r="112">
          <cell r="C112">
            <v>1451</v>
          </cell>
        </row>
        <row r="113">
          <cell r="C113">
            <v>11762</v>
          </cell>
        </row>
        <row r="114">
          <cell r="C114">
            <v>82</v>
          </cell>
        </row>
        <row r="115">
          <cell r="C115">
            <v>859</v>
          </cell>
        </row>
        <row r="116">
          <cell r="C116">
            <v>2226</v>
          </cell>
        </row>
        <row r="117">
          <cell r="C117">
            <v>1752</v>
          </cell>
        </row>
        <row r="118">
          <cell r="C118">
            <v>1015</v>
          </cell>
        </row>
        <row r="119">
          <cell r="C119">
            <v>523</v>
          </cell>
        </row>
        <row r="120">
          <cell r="C120">
            <v>1343</v>
          </cell>
        </row>
        <row r="121">
          <cell r="C121">
            <v>305</v>
          </cell>
        </row>
        <row r="122">
          <cell r="C122">
            <v>3379</v>
          </cell>
        </row>
        <row r="123">
          <cell r="C123">
            <v>826</v>
          </cell>
        </row>
        <row r="124">
          <cell r="C124">
            <v>493</v>
          </cell>
        </row>
        <row r="125">
          <cell r="C125">
            <v>611</v>
          </cell>
        </row>
        <row r="126">
          <cell r="C126">
            <v>290</v>
          </cell>
        </row>
        <row r="127">
          <cell r="C127">
            <v>166</v>
          </cell>
        </row>
        <row r="128">
          <cell r="C128">
            <v>3844</v>
          </cell>
        </row>
        <row r="129">
          <cell r="C129">
            <v>429</v>
          </cell>
        </row>
        <row r="130">
          <cell r="C130">
            <v>4654</v>
          </cell>
        </row>
        <row r="131">
          <cell r="C131">
            <v>597</v>
          </cell>
        </row>
        <row r="132">
          <cell r="C132">
            <v>185</v>
          </cell>
        </row>
        <row r="133">
          <cell r="C133">
            <v>601</v>
          </cell>
        </row>
        <row r="134">
          <cell r="C134">
            <v>1559</v>
          </cell>
        </row>
        <row r="135">
          <cell r="C135">
            <v>941</v>
          </cell>
        </row>
        <row r="136">
          <cell r="C136">
            <v>6381</v>
          </cell>
        </row>
        <row r="137">
          <cell r="C137">
            <v>1022</v>
          </cell>
        </row>
        <row r="138">
          <cell r="C138">
            <v>486</v>
          </cell>
        </row>
        <row r="139">
          <cell r="C139">
            <v>404</v>
          </cell>
        </row>
        <row r="140">
          <cell r="C140">
            <v>565</v>
          </cell>
        </row>
        <row r="141">
          <cell r="C141">
            <v>1991</v>
          </cell>
        </row>
        <row r="142">
          <cell r="C142">
            <v>1366</v>
          </cell>
        </row>
        <row r="143">
          <cell r="C143">
            <v>458</v>
          </cell>
        </row>
        <row r="144">
          <cell r="C144">
            <v>1946</v>
          </cell>
        </row>
        <row r="145">
          <cell r="C145">
            <v>644</v>
          </cell>
        </row>
        <row r="146">
          <cell r="C146">
            <v>7383</v>
          </cell>
        </row>
        <row r="147">
          <cell r="C147">
            <v>1410</v>
          </cell>
        </row>
        <row r="148">
          <cell r="C148">
            <v>3308</v>
          </cell>
        </row>
        <row r="149">
          <cell r="C149">
            <v>1327</v>
          </cell>
        </row>
        <row r="150">
          <cell r="C150">
            <v>1140</v>
          </cell>
        </row>
        <row r="151">
          <cell r="C151">
            <v>1904</v>
          </cell>
        </row>
        <row r="152">
          <cell r="C152">
            <v>1014</v>
          </cell>
        </row>
        <row r="153">
          <cell r="C153">
            <v>1084</v>
          </cell>
        </row>
        <row r="154">
          <cell r="C154">
            <v>1924</v>
          </cell>
        </row>
        <row r="155">
          <cell r="C155">
            <v>935</v>
          </cell>
        </row>
        <row r="156">
          <cell r="C156">
            <v>1248</v>
          </cell>
        </row>
        <row r="157">
          <cell r="C157">
            <v>3901</v>
          </cell>
        </row>
        <row r="158">
          <cell r="C158">
            <v>3022</v>
          </cell>
        </row>
        <row r="159">
          <cell r="C159">
            <v>1234</v>
          </cell>
        </row>
        <row r="160">
          <cell r="C160">
            <v>2382</v>
          </cell>
        </row>
        <row r="161">
          <cell r="C161">
            <v>5319</v>
          </cell>
        </row>
        <row r="162">
          <cell r="C162">
            <v>408</v>
          </cell>
        </row>
        <row r="163">
          <cell r="C163">
            <v>3006</v>
          </cell>
        </row>
        <row r="164">
          <cell r="C164">
            <v>1372</v>
          </cell>
        </row>
        <row r="165">
          <cell r="C165">
            <v>5943</v>
          </cell>
        </row>
        <row r="166">
          <cell r="C166">
            <v>818</v>
          </cell>
        </row>
        <row r="167">
          <cell r="C167">
            <v>936</v>
          </cell>
        </row>
        <row r="168">
          <cell r="C168">
            <v>965</v>
          </cell>
        </row>
        <row r="169">
          <cell r="C169">
            <v>1304</v>
          </cell>
        </row>
        <row r="170">
          <cell r="C170">
            <v>1041</v>
          </cell>
        </row>
        <row r="171">
          <cell r="C171">
            <v>1117</v>
          </cell>
        </row>
      </sheetData>
      <sheetData sheetId="4"/>
      <sheetData sheetId="5"/>
      <sheetData sheetId="6"/>
      <sheetData sheetId="7"/>
      <sheetData sheetId="8"/>
      <sheetData sheetId="9"/>
      <sheetData sheetId="10"/>
      <sheetData sheetId="11"/>
      <sheetData sheetId="12"/>
      <sheetData sheetId="13">
        <row r="3">
          <cell r="L3" t="str">
            <v>IPF</v>
          </cell>
        </row>
        <row r="5">
          <cell r="L5">
            <v>2013</v>
          </cell>
        </row>
        <row r="6">
          <cell r="L6">
            <v>100</v>
          </cell>
        </row>
        <row r="8">
          <cell r="L8">
            <v>71.87</v>
          </cell>
        </row>
        <row r="9">
          <cell r="L9">
            <v>95.4</v>
          </cell>
        </row>
        <row r="10">
          <cell r="L10">
            <v>98.34</v>
          </cell>
        </row>
        <row r="11">
          <cell r="L11">
            <v>59.5</v>
          </cell>
        </row>
        <row r="12">
          <cell r="L12">
            <v>107.81</v>
          </cell>
        </row>
        <row r="13">
          <cell r="L13">
            <v>78.66</v>
          </cell>
        </row>
        <row r="14">
          <cell r="L14">
            <v>101.1</v>
          </cell>
        </row>
        <row r="15">
          <cell r="L15">
            <v>63.41</v>
          </cell>
        </row>
        <row r="16">
          <cell r="L16">
            <v>103.21</v>
          </cell>
        </row>
        <row r="17">
          <cell r="L17">
            <v>65.87</v>
          </cell>
        </row>
        <row r="18">
          <cell r="L18">
            <v>90.45</v>
          </cell>
        </row>
        <row r="19">
          <cell r="L19">
            <v>89.14</v>
          </cell>
        </row>
        <row r="20">
          <cell r="L20">
            <v>78.040000000000006</v>
          </cell>
        </row>
        <row r="21">
          <cell r="L21">
            <v>72.489999999999995</v>
          </cell>
        </row>
        <row r="22">
          <cell r="L22">
            <v>68.25</v>
          </cell>
        </row>
        <row r="23">
          <cell r="L23">
            <v>63.42</v>
          </cell>
        </row>
        <row r="24">
          <cell r="L24">
            <v>66.11</v>
          </cell>
        </row>
        <row r="25">
          <cell r="L25">
            <v>67.959999999999994</v>
          </cell>
        </row>
        <row r="26">
          <cell r="L26">
            <v>68.17</v>
          </cell>
        </row>
        <row r="27">
          <cell r="L27">
            <v>76.89</v>
          </cell>
        </row>
        <row r="28">
          <cell r="L28">
            <v>75.239999999999995</v>
          </cell>
        </row>
        <row r="29">
          <cell r="L29">
            <v>83.06</v>
          </cell>
        </row>
        <row r="30">
          <cell r="L30">
            <v>105.79</v>
          </cell>
        </row>
        <row r="31">
          <cell r="L31">
            <v>66.2</v>
          </cell>
        </row>
        <row r="32">
          <cell r="L32">
            <v>65.430000000000007</v>
          </cell>
        </row>
        <row r="33">
          <cell r="L33">
            <v>66.05</v>
          </cell>
        </row>
        <row r="34">
          <cell r="L34">
            <v>79.19</v>
          </cell>
        </row>
        <row r="35">
          <cell r="L35">
            <v>72.37</v>
          </cell>
        </row>
        <row r="36">
          <cell r="L36">
            <v>98.24</v>
          </cell>
        </row>
        <row r="37">
          <cell r="L37">
            <v>63.8</v>
          </cell>
        </row>
        <row r="38">
          <cell r="L38">
            <v>81.569999999999993</v>
          </cell>
        </row>
        <row r="39">
          <cell r="L39">
            <v>64.099999999999994</v>
          </cell>
        </row>
        <row r="40">
          <cell r="L40">
            <v>93.18</v>
          </cell>
        </row>
        <row r="41">
          <cell r="L41">
            <v>57.08</v>
          </cell>
        </row>
        <row r="42">
          <cell r="L42">
            <v>70.69</v>
          </cell>
        </row>
        <row r="43">
          <cell r="L43">
            <v>71.680000000000007</v>
          </cell>
        </row>
        <row r="44">
          <cell r="L44">
            <v>71.88</v>
          </cell>
        </row>
        <row r="45">
          <cell r="L45">
            <v>61.51</v>
          </cell>
        </row>
        <row r="46">
          <cell r="L46">
            <v>61.2</v>
          </cell>
        </row>
        <row r="47">
          <cell r="L47">
            <v>75.069999999999993</v>
          </cell>
        </row>
        <row r="48">
          <cell r="L48">
            <v>84.74</v>
          </cell>
        </row>
        <row r="49">
          <cell r="L49">
            <v>71.67</v>
          </cell>
        </row>
        <row r="50">
          <cell r="L50">
            <v>193.89</v>
          </cell>
        </row>
        <row r="51">
          <cell r="L51">
            <v>83.21</v>
          </cell>
        </row>
        <row r="52">
          <cell r="L52">
            <v>89.82</v>
          </cell>
        </row>
        <row r="53">
          <cell r="L53">
            <v>66.42</v>
          </cell>
        </row>
        <row r="54">
          <cell r="L54">
            <v>63.28</v>
          </cell>
        </row>
        <row r="55">
          <cell r="L55">
            <v>71.39</v>
          </cell>
        </row>
        <row r="56">
          <cell r="L56">
            <v>72.72</v>
          </cell>
        </row>
        <row r="57">
          <cell r="L57">
            <v>68.05</v>
          </cell>
        </row>
        <row r="58">
          <cell r="L58">
            <v>83.49</v>
          </cell>
        </row>
        <row r="59">
          <cell r="L59">
            <v>74.8</v>
          </cell>
        </row>
        <row r="60">
          <cell r="L60">
            <v>78.73</v>
          </cell>
        </row>
        <row r="61">
          <cell r="L61">
            <v>113.28</v>
          </cell>
        </row>
        <row r="62">
          <cell r="L62">
            <v>64.23</v>
          </cell>
        </row>
        <row r="63">
          <cell r="L63">
            <v>101.82</v>
          </cell>
        </row>
        <row r="64">
          <cell r="L64">
            <v>89.57</v>
          </cell>
        </row>
        <row r="65">
          <cell r="L65">
            <v>86.32</v>
          </cell>
        </row>
        <row r="66">
          <cell r="L66">
            <v>124.85</v>
          </cell>
        </row>
        <row r="67">
          <cell r="L67">
            <v>88.73</v>
          </cell>
        </row>
        <row r="68">
          <cell r="L68">
            <v>83.19</v>
          </cell>
        </row>
        <row r="69">
          <cell r="L69">
            <v>84.71</v>
          </cell>
        </row>
        <row r="70">
          <cell r="L70">
            <v>75</v>
          </cell>
        </row>
        <row r="71">
          <cell r="L71">
            <v>54.9</v>
          </cell>
        </row>
        <row r="72">
          <cell r="L72">
            <v>85.66</v>
          </cell>
        </row>
        <row r="73">
          <cell r="L73">
            <v>91.52</v>
          </cell>
        </row>
        <row r="74">
          <cell r="L74">
            <v>79.2</v>
          </cell>
        </row>
        <row r="75">
          <cell r="L75">
            <v>84.32</v>
          </cell>
        </row>
        <row r="76">
          <cell r="L76">
            <v>93.91</v>
          </cell>
        </row>
        <row r="77">
          <cell r="L77">
            <v>96.98</v>
          </cell>
        </row>
        <row r="78">
          <cell r="L78">
            <v>75.84</v>
          </cell>
        </row>
        <row r="79">
          <cell r="L79">
            <v>93.05</v>
          </cell>
        </row>
        <row r="80">
          <cell r="L80">
            <v>76.900000000000006</v>
          </cell>
        </row>
        <row r="81">
          <cell r="L81">
            <v>77.180000000000007</v>
          </cell>
        </row>
        <row r="82">
          <cell r="L82">
            <v>72.459999999999994</v>
          </cell>
        </row>
        <row r="83">
          <cell r="L83">
            <v>86.74</v>
          </cell>
        </row>
        <row r="84">
          <cell r="L84">
            <v>59.49</v>
          </cell>
        </row>
        <row r="85">
          <cell r="L85">
            <v>73.53</v>
          </cell>
        </row>
        <row r="86">
          <cell r="L86">
            <v>133.02000000000001</v>
          </cell>
        </row>
        <row r="87">
          <cell r="L87">
            <v>82.15</v>
          </cell>
        </row>
        <row r="88">
          <cell r="L88">
            <v>70.62</v>
          </cell>
        </row>
        <row r="89">
          <cell r="L89">
            <v>166.19</v>
          </cell>
        </row>
        <row r="90">
          <cell r="L90">
            <v>127.47</v>
          </cell>
        </row>
        <row r="91">
          <cell r="L91">
            <v>72.83</v>
          </cell>
        </row>
        <row r="92">
          <cell r="L92">
            <v>72.91</v>
          </cell>
        </row>
        <row r="93">
          <cell r="L93">
            <v>81.3</v>
          </cell>
        </row>
        <row r="94">
          <cell r="L94">
            <v>89.22</v>
          </cell>
        </row>
        <row r="95">
          <cell r="L95">
            <v>78.42</v>
          </cell>
        </row>
        <row r="96">
          <cell r="L96">
            <v>348.37</v>
          </cell>
        </row>
        <row r="97">
          <cell r="L97">
            <v>117.39</v>
          </cell>
        </row>
        <row r="98">
          <cell r="L98">
            <v>146.41999999999999</v>
          </cell>
        </row>
        <row r="99">
          <cell r="L99">
            <v>154.84</v>
          </cell>
        </row>
        <row r="100">
          <cell r="L100">
            <v>82.75</v>
          </cell>
        </row>
        <row r="101">
          <cell r="L101">
            <v>101.65</v>
          </cell>
        </row>
        <row r="102">
          <cell r="L102">
            <v>111.81</v>
          </cell>
        </row>
        <row r="103">
          <cell r="L103">
            <v>94.81</v>
          </cell>
        </row>
        <row r="104">
          <cell r="L104">
            <v>72.52</v>
          </cell>
        </row>
        <row r="105">
          <cell r="L105">
            <v>142.56</v>
          </cell>
        </row>
        <row r="106">
          <cell r="L106">
            <v>69.599999999999994</v>
          </cell>
        </row>
        <row r="107">
          <cell r="L107">
            <v>79.92</v>
          </cell>
        </row>
        <row r="108">
          <cell r="L108">
            <v>86.53</v>
          </cell>
        </row>
        <row r="109">
          <cell r="L109">
            <v>101.66</v>
          </cell>
        </row>
        <row r="110">
          <cell r="L110">
            <v>71.73</v>
          </cell>
        </row>
        <row r="111">
          <cell r="L111">
            <v>78.52</v>
          </cell>
        </row>
        <row r="112">
          <cell r="L112">
            <v>69.23</v>
          </cell>
        </row>
        <row r="113">
          <cell r="L113">
            <v>163.81</v>
          </cell>
        </row>
        <row r="114">
          <cell r="L114">
            <v>62.51</v>
          </cell>
        </row>
        <row r="115">
          <cell r="L115">
            <v>69.930000000000007</v>
          </cell>
        </row>
        <row r="116">
          <cell r="L116">
            <v>84.9</v>
          </cell>
        </row>
        <row r="117">
          <cell r="L117">
            <v>84.17</v>
          </cell>
        </row>
        <row r="118">
          <cell r="L118">
            <v>86.42</v>
          </cell>
        </row>
        <row r="119">
          <cell r="L119">
            <v>84.43</v>
          </cell>
        </row>
        <row r="120">
          <cell r="L120">
            <v>103.81</v>
          </cell>
        </row>
        <row r="121">
          <cell r="L121">
            <v>93.29</v>
          </cell>
        </row>
        <row r="122">
          <cell r="L122">
            <v>79.23</v>
          </cell>
        </row>
        <row r="123">
          <cell r="L123">
            <v>282.95</v>
          </cell>
        </row>
        <row r="124">
          <cell r="L124">
            <v>98.53</v>
          </cell>
        </row>
        <row r="125">
          <cell r="L125">
            <v>85.64</v>
          </cell>
        </row>
        <row r="126">
          <cell r="L126">
            <v>77.13</v>
          </cell>
        </row>
        <row r="127">
          <cell r="L127">
            <v>404.28</v>
          </cell>
        </row>
        <row r="128">
          <cell r="L128">
            <v>80.06</v>
          </cell>
        </row>
        <row r="129">
          <cell r="L129">
            <v>78.849999999999994</v>
          </cell>
        </row>
        <row r="130">
          <cell r="L130">
            <v>93.39</v>
          </cell>
        </row>
        <row r="131">
          <cell r="L131">
            <v>105.62</v>
          </cell>
        </row>
        <row r="132">
          <cell r="L132">
            <v>71.19</v>
          </cell>
        </row>
        <row r="133">
          <cell r="L133">
            <v>148.82</v>
          </cell>
        </row>
        <row r="134">
          <cell r="L134">
            <v>68.260000000000005</v>
          </cell>
        </row>
        <row r="135">
          <cell r="L135">
            <v>159.09</v>
          </cell>
        </row>
        <row r="136">
          <cell r="L136">
            <v>114.02</v>
          </cell>
        </row>
        <row r="137">
          <cell r="L137">
            <v>103.35</v>
          </cell>
        </row>
        <row r="138">
          <cell r="L138">
            <v>84.98</v>
          </cell>
        </row>
        <row r="139">
          <cell r="L139">
            <v>81.93</v>
          </cell>
        </row>
        <row r="140">
          <cell r="L140">
            <v>80.489999999999995</v>
          </cell>
        </row>
        <row r="141">
          <cell r="L141">
            <v>106.72</v>
          </cell>
        </row>
        <row r="142">
          <cell r="L142">
            <v>154.47</v>
          </cell>
        </row>
        <row r="143">
          <cell r="L143">
            <v>86.07</v>
          </cell>
        </row>
        <row r="144">
          <cell r="L144">
            <v>77.17</v>
          </cell>
        </row>
        <row r="145">
          <cell r="L145">
            <v>66.95</v>
          </cell>
        </row>
        <row r="146">
          <cell r="L146">
            <v>105.12</v>
          </cell>
        </row>
        <row r="147">
          <cell r="L147">
            <v>74.16</v>
          </cell>
        </row>
        <row r="148">
          <cell r="L148">
            <v>91.12</v>
          </cell>
        </row>
        <row r="149">
          <cell r="L149">
            <v>67.89</v>
          </cell>
        </row>
        <row r="150">
          <cell r="L150">
            <v>61.19</v>
          </cell>
        </row>
        <row r="151">
          <cell r="L151">
            <v>76.739999999999995</v>
          </cell>
        </row>
        <row r="152">
          <cell r="L152">
            <v>70.27</v>
          </cell>
        </row>
        <row r="153">
          <cell r="L153">
            <v>78.040000000000006</v>
          </cell>
        </row>
        <row r="154">
          <cell r="L154">
            <v>77.150000000000006</v>
          </cell>
        </row>
        <row r="155">
          <cell r="L155">
            <v>63.36</v>
          </cell>
        </row>
        <row r="156">
          <cell r="L156">
            <v>72.77</v>
          </cell>
        </row>
        <row r="157">
          <cell r="L157">
            <v>113.11</v>
          </cell>
        </row>
        <row r="158">
          <cell r="L158">
            <v>102.36</v>
          </cell>
        </row>
        <row r="159">
          <cell r="L159">
            <v>87.83</v>
          </cell>
        </row>
        <row r="160">
          <cell r="L160">
            <v>86.95</v>
          </cell>
        </row>
        <row r="161">
          <cell r="L161">
            <v>84.61</v>
          </cell>
        </row>
        <row r="162">
          <cell r="L162">
            <v>55.66</v>
          </cell>
        </row>
        <row r="163">
          <cell r="L163">
            <v>90.96</v>
          </cell>
        </row>
        <row r="164">
          <cell r="L164">
            <v>79.739999999999995</v>
          </cell>
        </row>
        <row r="165">
          <cell r="L165">
            <v>115.72</v>
          </cell>
        </row>
        <row r="166">
          <cell r="L166">
            <v>88.82</v>
          </cell>
        </row>
        <row r="167">
          <cell r="L167">
            <v>81.150000000000006</v>
          </cell>
        </row>
        <row r="168">
          <cell r="L168">
            <v>71.349999999999994</v>
          </cell>
        </row>
        <row r="169">
          <cell r="L169">
            <v>75.5</v>
          </cell>
        </row>
        <row r="170">
          <cell r="L170">
            <v>59</v>
          </cell>
        </row>
        <row r="171">
          <cell r="L171">
            <v>64.06</v>
          </cell>
        </row>
      </sheetData>
      <sheetData sheetId="14"/>
      <sheetData sheetId="1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9" sqref="G9"/>
    </sheetView>
  </sheetViews>
  <sheetFormatPr baseColWidth="10" defaultRowHeight="15"/>
  <cols>
    <col min="1" max="1" width="8.42578125" customWidth="1"/>
    <col min="2" max="2" width="10.7109375" customWidth="1"/>
    <col min="6" max="6" width="5.28515625" customWidth="1"/>
    <col min="7" max="7" width="33.28515625" customWidth="1"/>
  </cols>
  <sheetData>
    <row r="1" spans="1:7">
      <c r="A1" s="1" t="s">
        <v>0</v>
      </c>
    </row>
    <row r="3" spans="1:7">
      <c r="A3" s="51">
        <v>1</v>
      </c>
      <c r="B3" s="444" t="s">
        <v>217</v>
      </c>
      <c r="C3" s="445" t="s">
        <v>218</v>
      </c>
      <c r="D3" s="445"/>
      <c r="E3" s="445"/>
      <c r="F3" s="445"/>
      <c r="G3" s="446" t="s">
        <v>271</v>
      </c>
    </row>
    <row r="4" spans="1:7">
      <c r="A4" s="52">
        <v>2</v>
      </c>
      <c r="B4" s="444" t="s">
        <v>219</v>
      </c>
      <c r="C4" s="445" t="s">
        <v>218</v>
      </c>
      <c r="D4" s="445"/>
      <c r="E4" s="445"/>
      <c r="F4" s="445"/>
      <c r="G4" s="446"/>
    </row>
    <row r="5" spans="1:7">
      <c r="A5" s="51">
        <v>3</v>
      </c>
      <c r="B5" s="50" t="s">
        <v>220</v>
      </c>
      <c r="C5" t="s">
        <v>218</v>
      </c>
    </row>
    <row r="6" spans="1:7">
      <c r="A6" s="51">
        <v>4</v>
      </c>
      <c r="B6" s="50" t="s">
        <v>221</v>
      </c>
      <c r="C6" t="s">
        <v>222</v>
      </c>
    </row>
    <row r="7" spans="1:7">
      <c r="A7" s="51">
        <v>5</v>
      </c>
      <c r="B7" s="50" t="s">
        <v>223</v>
      </c>
      <c r="C7" t="s">
        <v>222</v>
      </c>
    </row>
    <row r="8" spans="1:7">
      <c r="A8" s="51">
        <v>6</v>
      </c>
      <c r="B8" s="50" t="s">
        <v>35</v>
      </c>
      <c r="C8" t="s">
        <v>222</v>
      </c>
    </row>
    <row r="10" spans="1:7">
      <c r="A10" s="51">
        <v>7</v>
      </c>
      <c r="C10" t="s">
        <v>262</v>
      </c>
    </row>
    <row r="11" spans="1:7">
      <c r="A11" s="51">
        <v>8</v>
      </c>
      <c r="C11" t="s">
        <v>263</v>
      </c>
    </row>
    <row r="12" spans="1:7">
      <c r="A12" s="51">
        <v>9</v>
      </c>
      <c r="C12" t="s">
        <v>264</v>
      </c>
    </row>
    <row r="13" spans="1:7">
      <c r="A13" s="51">
        <v>10</v>
      </c>
      <c r="C13" t="s">
        <v>343</v>
      </c>
    </row>
    <row r="15" spans="1:7">
      <c r="A15" s="51">
        <v>11</v>
      </c>
      <c r="C15" t="s">
        <v>370</v>
      </c>
    </row>
    <row r="16" spans="1:7">
      <c r="A16" s="51">
        <v>12</v>
      </c>
      <c r="C16" t="s">
        <v>371</v>
      </c>
    </row>
    <row r="17" spans="1:3">
      <c r="A17" s="51">
        <v>13</v>
      </c>
      <c r="C17" t="s">
        <v>346</v>
      </c>
    </row>
  </sheetData>
  <mergeCells count="1">
    <mergeCell ref="G3:G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row r="1" spans="1:1">
      <c r="A1" s="1" t="s">
        <v>341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heetViews>
  <sheetFormatPr baseColWidth="10" defaultRowHeight="15"/>
  <cols>
    <col min="1" max="1" width="16.7109375" customWidth="1"/>
    <col min="2" max="2" width="20.140625" customWidth="1"/>
    <col min="3" max="3" width="12.42578125" customWidth="1"/>
    <col min="4" max="4" width="12.7109375" customWidth="1"/>
    <col min="5" max="5" width="17.28515625" customWidth="1"/>
    <col min="6" max="6" width="13.85546875" customWidth="1"/>
    <col min="7" max="7" width="11.5703125" style="374"/>
  </cols>
  <sheetData>
    <row r="1" spans="1:7">
      <c r="A1" s="1" t="s">
        <v>342</v>
      </c>
    </row>
    <row r="2" spans="1:7" ht="60">
      <c r="A2" s="370" t="s">
        <v>283</v>
      </c>
      <c r="B2" s="370" t="s">
        <v>284</v>
      </c>
      <c r="C2" s="370" t="s">
        <v>286</v>
      </c>
      <c r="D2" s="370" t="s">
        <v>285</v>
      </c>
      <c r="E2" s="370" t="s">
        <v>287</v>
      </c>
      <c r="F2" s="369"/>
      <c r="G2" s="373"/>
    </row>
    <row r="3" spans="1:7">
      <c r="A3" s="392"/>
      <c r="B3" s="392"/>
      <c r="C3" s="392"/>
      <c r="D3" s="392"/>
      <c r="E3" s="392"/>
      <c r="F3" s="369"/>
      <c r="G3" s="373"/>
    </row>
    <row r="4" spans="1:7">
      <c r="A4" s="1" t="s">
        <v>294</v>
      </c>
    </row>
    <row r="5" spans="1:7">
      <c r="A5" t="s">
        <v>288</v>
      </c>
      <c r="B5" s="284">
        <f>'[1]IPF 4 2006-8 et pondération'!$K$18</f>
        <v>3060400.7229999998</v>
      </c>
      <c r="C5" s="371">
        <f>B5/$B$7</f>
        <v>5.5833508449199695E-2</v>
      </c>
      <c r="D5" s="284">
        <f>'[1]IPF 13 Indices 2006-8'!$L$18</f>
        <v>85.76</v>
      </c>
      <c r="E5">
        <f>D5*C5</f>
        <v>4.7882816846033665</v>
      </c>
    </row>
    <row r="6" spans="1:7">
      <c r="A6" s="251" t="s">
        <v>67</v>
      </c>
      <c r="B6" s="298">
        <f>'[1]IPF 4 2006-8 et pondération'!$K$16</f>
        <v>51752574.638999969</v>
      </c>
      <c r="C6" s="372">
        <f>B6/$B$7</f>
        <v>0.94416649155080035</v>
      </c>
      <c r="D6" s="298">
        <f>'[1]IPF 13 Indices 2006-8'!$K$16</f>
        <v>102.89855919677099</v>
      </c>
      <c r="E6" s="251">
        <f>D6*C6</f>
        <v>97.153371622447608</v>
      </c>
      <c r="F6" s="251"/>
    </row>
    <row r="7" spans="1:7">
      <c r="A7" t="s">
        <v>251</v>
      </c>
      <c r="B7">
        <f>B5+B6</f>
        <v>54812975.361999966</v>
      </c>
      <c r="C7" s="371">
        <f>C5+C6</f>
        <v>1</v>
      </c>
      <c r="E7">
        <f>E5+E6</f>
        <v>101.94165330705097</v>
      </c>
      <c r="F7" s="374" t="s">
        <v>289</v>
      </c>
    </row>
    <row r="9" spans="1:7">
      <c r="A9" t="s">
        <v>290</v>
      </c>
      <c r="B9" s="284">
        <f>'[1]IPF 4 2006-8 et pondération'!$K$54</f>
        <v>3552586.7739999993</v>
      </c>
      <c r="C9">
        <f>B9/B11</f>
        <v>0.17657022357545743</v>
      </c>
      <c r="D9" s="284">
        <f>'[1]IPF 13 Indices 2006-8'!$K$54</f>
        <v>56.396414099172041</v>
      </c>
      <c r="E9">
        <f>D9*C9</f>
        <v>9.9579274463448861</v>
      </c>
    </row>
    <row r="10" spans="1:7">
      <c r="A10" s="251" t="s">
        <v>102</v>
      </c>
      <c r="B10" s="298">
        <f>'[1]IPF 4 2006-8 et pondération'!$K$52</f>
        <v>16567378.541000003</v>
      </c>
      <c r="C10" s="251">
        <f>B10/B11</f>
        <v>0.82342977642454263</v>
      </c>
      <c r="D10" s="298">
        <f>'[1]IPF 13 Indices 2006-8'!$K$52</f>
        <v>93.714727098383662</v>
      </c>
      <c r="E10" s="251">
        <f>D10*C10</f>
        <v>77.167496782309087</v>
      </c>
      <c r="F10" s="251"/>
    </row>
    <row r="11" spans="1:7">
      <c r="A11" s="375" t="s">
        <v>251</v>
      </c>
      <c r="B11" s="284">
        <f>B9+B10</f>
        <v>20119965.315000001</v>
      </c>
      <c r="C11" s="284">
        <f>C9+C10</f>
        <v>1</v>
      </c>
      <c r="E11">
        <f>E9+E10</f>
        <v>87.125424228653969</v>
      </c>
    </row>
    <row r="12" spans="1:7" ht="16.899999999999999" customHeight="1"/>
    <row r="13" spans="1:7">
      <c r="A13" t="s">
        <v>291</v>
      </c>
      <c r="B13" s="284">
        <f>'[1]IPF 4 2006-8 et pondération'!$K$64</f>
        <v>2116387.7259999993</v>
      </c>
      <c r="C13">
        <f>B13/B15</f>
        <v>0.10583004168662569</v>
      </c>
      <c r="D13" s="284">
        <f>'[1]IPF 13 Indices 2006-8'!$K$64</f>
        <v>58.658980814741881</v>
      </c>
      <c r="E13">
        <f>D13*C13</f>
        <v>6.2078823849191096</v>
      </c>
    </row>
    <row r="14" spans="1:7">
      <c r="A14" s="251" t="s">
        <v>113</v>
      </c>
      <c r="B14" s="298">
        <f>'[1]IPF 4 2006-8 et pondération'!$K$65</f>
        <v>17881598.594999991</v>
      </c>
      <c r="C14" s="251">
        <f>B14/B15</f>
        <v>0.89416995831337431</v>
      </c>
      <c r="D14" s="298">
        <f>'[1]IPF 13 Indices 2006-8'!$K$65</f>
        <v>97.077930740851087</v>
      </c>
      <c r="E14" s="251">
        <f>D14*C14</f>
        <v>86.804169283695458</v>
      </c>
      <c r="F14" s="251"/>
    </row>
    <row r="15" spans="1:7">
      <c r="A15" t="s">
        <v>270</v>
      </c>
      <c r="B15" s="284">
        <f>B13+B14</f>
        <v>19997986.320999991</v>
      </c>
      <c r="C15" s="284">
        <f>C13+C14</f>
        <v>1</v>
      </c>
      <c r="E15">
        <f>E13+E14</f>
        <v>93.012051668614561</v>
      </c>
    </row>
    <row r="17" spans="1:6">
      <c r="A17" t="s">
        <v>292</v>
      </c>
      <c r="B17" s="284">
        <f>'[1]IPF 4 2006-8 et pondération'!$K$122</f>
        <v>1976658.1490000002</v>
      </c>
      <c r="C17">
        <f>B17/B19</f>
        <v>2.6902194928130323E-2</v>
      </c>
      <c r="D17" s="284">
        <f>'[1]IPF 13 Indices 2006-8'!$K$122</f>
        <v>115.03632588209152</v>
      </c>
      <c r="E17">
        <f>D17*C17</f>
        <v>3.0947296626959493</v>
      </c>
    </row>
    <row r="18" spans="1:6">
      <c r="A18" s="251" t="s">
        <v>186</v>
      </c>
      <c r="B18" s="298">
        <f>'[1]IPF 4 2006-8 et pondération'!$K$139</f>
        <v>71499062.113999963</v>
      </c>
      <c r="C18" s="251">
        <f>B18/B19</f>
        <v>0.9730978050718696</v>
      </c>
      <c r="D18" s="298">
        <f>'[1]IPF 13 Indices 2006-8'!$K$139</f>
        <v>113.00310985157728</v>
      </c>
      <c r="E18" s="251">
        <f>D18*C18</f>
        <v>109.96307816286522</v>
      </c>
      <c r="F18" s="251"/>
    </row>
    <row r="19" spans="1:6">
      <c r="A19" t="s">
        <v>251</v>
      </c>
      <c r="B19" s="284">
        <f>B17+B18</f>
        <v>73475720.262999967</v>
      </c>
      <c r="C19" s="284">
        <f>C17+C18</f>
        <v>0.99999999999999989</v>
      </c>
      <c r="E19">
        <f>E17+E18</f>
        <v>113.05780782556117</v>
      </c>
    </row>
    <row r="21" spans="1:6">
      <c r="A21" s="1" t="s">
        <v>295</v>
      </c>
    </row>
    <row r="22" spans="1:6">
      <c r="A22" t="s">
        <v>291</v>
      </c>
      <c r="B22" s="284">
        <f>'[3]IPF-4 pondération'!$K$62</f>
        <v>2203863.2150000003</v>
      </c>
      <c r="C22">
        <f>B22/B24</f>
        <v>0.1039327570415189</v>
      </c>
      <c r="D22" s="284">
        <f>'[3]IPF-13 Indices 2012'!$K$62</f>
        <v>61.075992813861305</v>
      </c>
      <c r="E22">
        <f>D22*C22</f>
        <v>6.3477963221926013</v>
      </c>
    </row>
    <row r="23" spans="1:6">
      <c r="A23" s="251" t="s">
        <v>113</v>
      </c>
      <c r="B23" s="298">
        <f>'[3]IPF-4 pondération'!$K$63</f>
        <v>19000839.496000003</v>
      </c>
      <c r="C23" s="251">
        <f>B23/B24</f>
        <v>0.89606724295848117</v>
      </c>
      <c r="D23" s="298">
        <f>'[3]IPF-13 Indices 2012'!$K$63</f>
        <v>98.158014185175901</v>
      </c>
      <c r="E23" s="251">
        <f>D23*C23</f>
        <v>87.956181145190058</v>
      </c>
      <c r="F23" s="251"/>
    </row>
    <row r="24" spans="1:6">
      <c r="A24" t="s">
        <v>270</v>
      </c>
      <c r="B24">
        <f>B22+B23</f>
        <v>21204702.711000003</v>
      </c>
      <c r="C24" s="167">
        <f>C22+C23</f>
        <v>1</v>
      </c>
      <c r="E24">
        <f>E22+E23</f>
        <v>94.303977467382666</v>
      </c>
    </row>
    <row r="26" spans="1:6">
      <c r="A26" t="s">
        <v>292</v>
      </c>
      <c r="B26" s="284">
        <f>'[3]IPF-4 pondération'!$K$120</f>
        <v>2104385.1150000002</v>
      </c>
      <c r="C26">
        <f>B26/B28</f>
        <v>2.7528995692128841E-2</v>
      </c>
      <c r="D26" s="284">
        <f>'[3]IPF-13 Indices 2012'!$K$120</f>
        <v>115.42577858915267</v>
      </c>
      <c r="E26">
        <f>D26*C26</f>
        <v>3.1775557615414014</v>
      </c>
    </row>
    <row r="27" spans="1:6">
      <c r="A27" s="251" t="s">
        <v>186</v>
      </c>
      <c r="B27" s="298">
        <f>'[3]IPF-4 pondération'!$K$137</f>
        <v>74338109.864999995</v>
      </c>
      <c r="C27" s="251">
        <f>B27/B28</f>
        <v>0.97247100430787126</v>
      </c>
      <c r="D27" s="298">
        <f>'[3]IPF-13 Indices 2012'!$K$137</f>
        <v>113.55090960985369</v>
      </c>
      <c r="E27" s="251">
        <f>D27*C27</f>
        <v>110.42496710836673</v>
      </c>
      <c r="F27" s="251"/>
    </row>
    <row r="28" spans="1:6">
      <c r="A28" t="s">
        <v>251</v>
      </c>
      <c r="B28">
        <f>B26+B27</f>
        <v>76442494.979999989</v>
      </c>
      <c r="C28">
        <f>C26+C27</f>
        <v>1</v>
      </c>
      <c r="E28">
        <f>E26+E27</f>
        <v>113.60252286990813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2"/>
  <sheetViews>
    <sheetView topLeftCell="F268" workbookViewId="0">
      <selection activeCell="K138" sqref="K138"/>
    </sheetView>
  </sheetViews>
  <sheetFormatPr baseColWidth="10" defaultRowHeight="15"/>
  <cols>
    <col min="1" max="1" width="6.85546875" customWidth="1"/>
    <col min="2" max="2" width="19.5703125" customWidth="1"/>
    <col min="3" max="10" width="8.7109375" customWidth="1"/>
    <col min="11" max="11" width="9.7109375" customWidth="1"/>
    <col min="12" max="19" width="8.7109375" customWidth="1"/>
    <col min="20" max="20" width="9.7109375" customWidth="1"/>
  </cols>
  <sheetData>
    <row r="1" spans="1:20">
      <c r="A1" s="1" t="s">
        <v>344</v>
      </c>
    </row>
    <row r="4" spans="1:20">
      <c r="C4" s="474" t="s">
        <v>301</v>
      </c>
      <c r="D4" s="474"/>
      <c r="E4" s="474"/>
      <c r="F4" s="474"/>
      <c r="G4" s="474"/>
      <c r="H4" s="474"/>
      <c r="I4" s="474"/>
      <c r="J4" s="474"/>
      <c r="K4" s="475"/>
      <c r="L4" s="472" t="s">
        <v>279</v>
      </c>
      <c r="M4" s="472"/>
      <c r="N4" s="472"/>
      <c r="O4" s="471"/>
      <c r="P4" s="471"/>
      <c r="Q4" s="471"/>
      <c r="R4" s="471"/>
      <c r="S4" s="471"/>
    </row>
    <row r="5" spans="1:20">
      <c r="C5" s="474">
        <v>2011</v>
      </c>
      <c r="D5" s="474"/>
      <c r="E5" s="474">
        <v>2012</v>
      </c>
      <c r="F5" s="474"/>
      <c r="G5" s="474">
        <v>2013</v>
      </c>
      <c r="H5" s="474"/>
      <c r="I5" s="476" t="s">
        <v>299</v>
      </c>
      <c r="J5" s="477"/>
      <c r="K5" s="462"/>
      <c r="L5" s="469">
        <v>2011</v>
      </c>
      <c r="M5" s="462"/>
      <c r="N5" s="470">
        <v>2012</v>
      </c>
      <c r="O5" s="471"/>
      <c r="P5" s="469">
        <v>2013</v>
      </c>
      <c r="Q5" s="473"/>
      <c r="R5" s="470" t="s">
        <v>299</v>
      </c>
      <c r="S5" s="470"/>
      <c r="T5" s="478"/>
    </row>
    <row r="6" spans="1:20">
      <c r="C6" s="404" t="s">
        <v>297</v>
      </c>
      <c r="D6" s="404" t="s">
        <v>298</v>
      </c>
      <c r="E6" s="404" t="s">
        <v>297</v>
      </c>
      <c r="F6" s="404" t="s">
        <v>298</v>
      </c>
      <c r="G6" s="404" t="s">
        <v>297</v>
      </c>
      <c r="H6" s="404" t="s">
        <v>298</v>
      </c>
      <c r="I6" s="404" t="s">
        <v>297</v>
      </c>
      <c r="J6" s="404" t="s">
        <v>298</v>
      </c>
      <c r="K6" s="404" t="s">
        <v>311</v>
      </c>
      <c r="L6" s="403" t="s">
        <v>297</v>
      </c>
      <c r="M6" s="403" t="s">
        <v>298</v>
      </c>
      <c r="N6" s="403" t="s">
        <v>297</v>
      </c>
      <c r="O6" s="405" t="s">
        <v>298</v>
      </c>
      <c r="P6" s="403" t="s">
        <v>297</v>
      </c>
      <c r="Q6" s="403" t="s">
        <v>298</v>
      </c>
      <c r="R6" s="403" t="s">
        <v>297</v>
      </c>
      <c r="S6" s="403" t="s">
        <v>298</v>
      </c>
      <c r="T6" s="405" t="s">
        <v>300</v>
      </c>
    </row>
    <row r="7" spans="1:20">
      <c r="C7" s="398"/>
      <c r="D7" s="398"/>
      <c r="E7" s="398"/>
      <c r="F7" s="398"/>
      <c r="G7" s="398"/>
      <c r="H7" s="398"/>
      <c r="I7" s="398"/>
      <c r="J7" s="398"/>
      <c r="K7" s="397"/>
      <c r="L7" s="232"/>
      <c r="M7" s="232"/>
      <c r="N7" s="232"/>
      <c r="O7" s="232"/>
      <c r="P7" s="232"/>
      <c r="Q7" s="232"/>
      <c r="R7" s="233"/>
      <c r="S7" s="232"/>
      <c r="T7" s="232"/>
    </row>
    <row r="8" spans="1:20">
      <c r="A8" s="229">
        <v>2310</v>
      </c>
      <c r="B8" s="394" t="s">
        <v>212</v>
      </c>
      <c r="C8" s="399">
        <f>'R7  Performance 2011'!$D161</f>
        <v>2150.6554754901958</v>
      </c>
      <c r="D8" s="399">
        <f>'R7  Performance 2011'!$H161</f>
        <v>2557.5684432129769</v>
      </c>
      <c r="E8" s="400">
        <f>'R8 Performance2012'!$D161</f>
        <v>2182.688456359102</v>
      </c>
      <c r="F8" s="400">
        <f>'R8 Performance2012'!$H161</f>
        <v>2579.2376020806078</v>
      </c>
      <c r="G8" s="398"/>
      <c r="H8" s="398"/>
      <c r="I8" s="399">
        <f t="shared" ref="I8:I39" si="0">(C8+E8)/2</f>
        <v>2166.6719659246492</v>
      </c>
      <c r="J8" s="399">
        <f t="shared" ref="J8:J39" si="1">(D8+F8)/2</f>
        <v>2568.4030226467921</v>
      </c>
      <c r="K8" s="399">
        <f t="shared" ref="K8:K39" si="2">J8-I8</f>
        <v>401.73105672214297</v>
      </c>
      <c r="L8" s="406">
        <f>'R7  Performance 2011'!L161</f>
        <v>54.88</v>
      </c>
      <c r="M8" s="406">
        <f>'R7  Performance 2011'!M161</f>
        <v>73.80041623403369</v>
      </c>
      <c r="N8" s="356">
        <f>'R8 Performance2012'!L161</f>
        <v>54.86</v>
      </c>
      <c r="O8" s="356">
        <f>'R8 Performance2012'!M161</f>
        <v>73.027922433739406</v>
      </c>
      <c r="P8" s="328"/>
      <c r="Q8" s="328"/>
      <c r="R8" s="406">
        <f t="shared" ref="R8:R39" si="3">(L8+N8)/2</f>
        <v>54.870000000000005</v>
      </c>
      <c r="S8" s="406">
        <f t="shared" ref="S8:S39" si="4">(M8+O8)/2</f>
        <v>73.414169333886548</v>
      </c>
      <c r="T8" s="406">
        <f t="shared" ref="T8:T39" si="5">S8-R8</f>
        <v>18.544169333886543</v>
      </c>
    </row>
    <row r="9" spans="1:20">
      <c r="A9" s="229">
        <v>2138</v>
      </c>
      <c r="B9" s="394" t="s">
        <v>121</v>
      </c>
      <c r="C9" s="399">
        <f>'R7  Performance 2011'!$D69</f>
        <v>2062.3447178362576</v>
      </c>
      <c r="D9" s="399">
        <f>'R7  Performance 2011'!$H69</f>
        <v>2446.5741033065151</v>
      </c>
      <c r="E9" s="400">
        <f>'R8 Performance2012'!$D69</f>
        <v>2533.8465652173909</v>
      </c>
      <c r="F9" s="400">
        <f>'R8 Performance2012'!$H69</f>
        <v>2924.7262976457287</v>
      </c>
      <c r="G9" s="398"/>
      <c r="H9" s="398"/>
      <c r="I9" s="399">
        <f t="shared" si="0"/>
        <v>2298.0956415268242</v>
      </c>
      <c r="J9" s="399">
        <f t="shared" si="1"/>
        <v>2685.6502004761219</v>
      </c>
      <c r="K9" s="399">
        <f t="shared" si="2"/>
        <v>387.55455894929764</v>
      </c>
      <c r="L9" s="406">
        <f>'R7  Performance 2011'!L69</f>
        <v>55.41</v>
      </c>
      <c r="M9" s="406">
        <f>'R7  Performance 2011'!M69</f>
        <v>74.040706212556827</v>
      </c>
      <c r="N9" s="356">
        <f>'R8 Performance2012'!L69</f>
        <v>54.58</v>
      </c>
      <c r="O9" s="356">
        <f>'R8 Performance2012'!M69</f>
        <v>70.006337876729432</v>
      </c>
      <c r="P9" s="328"/>
      <c r="Q9" s="328"/>
      <c r="R9" s="406">
        <f t="shared" si="3"/>
        <v>54.994999999999997</v>
      </c>
      <c r="S9" s="406">
        <f t="shared" si="4"/>
        <v>72.02352204464313</v>
      </c>
      <c r="T9" s="406">
        <f t="shared" si="5"/>
        <v>17.028522044643132</v>
      </c>
    </row>
    <row r="10" spans="1:20">
      <c r="A10" s="229">
        <v>2009</v>
      </c>
      <c r="B10" s="394" t="s">
        <v>62</v>
      </c>
      <c r="C10" s="399">
        <f>'R7  Performance 2011'!$D11</f>
        <v>2017.3937843137257</v>
      </c>
      <c r="D10" s="399">
        <f>'R7  Performance 2011'!$H11</f>
        <v>2395.3837599211515</v>
      </c>
      <c r="E10" s="400">
        <f>'R8 Performance2012'!$D11</f>
        <v>2040.4809616438358</v>
      </c>
      <c r="F10" s="400">
        <f>'R8 Performance2012'!$H11</f>
        <v>2391.3935358461827</v>
      </c>
      <c r="G10" s="398"/>
      <c r="H10" s="398"/>
      <c r="I10" s="399">
        <f t="shared" si="0"/>
        <v>2028.9373729787808</v>
      </c>
      <c r="J10" s="399">
        <f t="shared" si="1"/>
        <v>2393.3886478836671</v>
      </c>
      <c r="K10" s="399">
        <f t="shared" si="2"/>
        <v>364.4512749048863</v>
      </c>
      <c r="L10" s="406">
        <f>'R7  Performance 2011'!L11</f>
        <v>55.85</v>
      </c>
      <c r="M10" s="406">
        <f>'R7  Performance 2011'!M11</f>
        <v>74.586549034030554</v>
      </c>
      <c r="N10" s="356">
        <f>'R8 Performance2012'!L11</f>
        <v>56.14</v>
      </c>
      <c r="O10" s="356">
        <f>'R8 Performance2012'!M11</f>
        <v>73.337542187291348</v>
      </c>
      <c r="P10" s="328"/>
      <c r="Q10" s="328"/>
      <c r="R10" s="406">
        <f t="shared" si="3"/>
        <v>55.995000000000005</v>
      </c>
      <c r="S10" s="406">
        <f t="shared" si="4"/>
        <v>73.962045610660951</v>
      </c>
      <c r="T10" s="406">
        <f t="shared" si="5"/>
        <v>17.967045610660946</v>
      </c>
    </row>
    <row r="11" spans="1:20">
      <c r="A11" s="229">
        <v>2033</v>
      </c>
      <c r="B11" s="394" t="s">
        <v>231</v>
      </c>
      <c r="C11" s="399">
        <f>'R7  Performance 2011'!$D23</f>
        <v>2619.7774084507046</v>
      </c>
      <c r="D11" s="399">
        <f>'R7  Performance 2011'!$H23</f>
        <v>2953.3634591901132</v>
      </c>
      <c r="E11" s="400">
        <f>'R8 Performance2012'!$D23</f>
        <v>2896.2614452554744</v>
      </c>
      <c r="F11" s="400">
        <f>'R8 Performance2012'!$H23</f>
        <v>3242.6250300621582</v>
      </c>
      <c r="G11" s="398"/>
      <c r="H11" s="398"/>
      <c r="I11" s="399">
        <f t="shared" si="0"/>
        <v>2758.0194268530895</v>
      </c>
      <c r="J11" s="399">
        <f t="shared" si="1"/>
        <v>3097.9942446261357</v>
      </c>
      <c r="K11" s="399">
        <f t="shared" si="2"/>
        <v>339.9748177730462</v>
      </c>
      <c r="L11" s="406">
        <f>'R7  Performance 2011'!L23</f>
        <v>63.23</v>
      </c>
      <c r="M11" s="406">
        <f>'R7  Performance 2011'!M23</f>
        <v>75.963373822651832</v>
      </c>
      <c r="N11" s="356">
        <f>'R8 Performance2012'!L23</f>
        <v>61.94</v>
      </c>
      <c r="O11" s="356">
        <f>'R8 Performance2012'!M23</f>
        <v>73.898988901850728</v>
      </c>
      <c r="P11" s="328"/>
      <c r="Q11" s="328"/>
      <c r="R11" s="406">
        <f t="shared" si="3"/>
        <v>62.584999999999994</v>
      </c>
      <c r="S11" s="406">
        <f t="shared" si="4"/>
        <v>74.93118136225128</v>
      </c>
      <c r="T11" s="406">
        <f t="shared" si="5"/>
        <v>12.346181362251286</v>
      </c>
    </row>
    <row r="12" spans="1:20">
      <c r="A12" s="229">
        <v>2067</v>
      </c>
      <c r="B12" s="394" t="s">
        <v>92</v>
      </c>
      <c r="C12" s="399">
        <f>'R7  Performance 2011'!$D41</f>
        <v>2023.8796016713088</v>
      </c>
      <c r="D12" s="399">
        <f>'R7  Performance 2011'!$H41</f>
        <v>2361.7352512521911</v>
      </c>
      <c r="E12" s="400">
        <f>'R8 Performance2012'!$D41</f>
        <v>2085.8977822580646</v>
      </c>
      <c r="F12" s="400">
        <f>'R8 Performance2012'!$H41</f>
        <v>2423.3997650738738</v>
      </c>
      <c r="G12" s="398"/>
      <c r="H12" s="398"/>
      <c r="I12" s="399">
        <f t="shared" si="0"/>
        <v>2054.8886919646866</v>
      </c>
      <c r="J12" s="399">
        <f t="shared" si="1"/>
        <v>2392.5675081630325</v>
      </c>
      <c r="K12" s="399">
        <f t="shared" si="2"/>
        <v>337.67881619834588</v>
      </c>
      <c r="L12" s="406">
        <f>'R7  Performance 2011'!L41</f>
        <v>58.96</v>
      </c>
      <c r="M12" s="406">
        <f>'R7  Performance 2011'!M41</f>
        <v>75.653465821874136</v>
      </c>
      <c r="N12" s="356">
        <f>'R8 Performance2012'!L41</f>
        <v>57.13</v>
      </c>
      <c r="O12" s="356">
        <f>'R8 Performance2012'!M41</f>
        <v>73.310178419407023</v>
      </c>
      <c r="P12" s="328"/>
      <c r="Q12" s="328"/>
      <c r="R12" s="406">
        <f t="shared" si="3"/>
        <v>58.045000000000002</v>
      </c>
      <c r="S12" s="406">
        <f t="shared" si="4"/>
        <v>74.481822120640572</v>
      </c>
      <c r="T12" s="406">
        <f t="shared" si="5"/>
        <v>16.436822120640571</v>
      </c>
    </row>
    <row r="13" spans="1:20">
      <c r="A13" s="229">
        <v>2337</v>
      </c>
      <c r="B13" s="394" t="s">
        <v>47</v>
      </c>
      <c r="C13" s="399">
        <f>'R7  Performance 2011'!$D169</f>
        <v>2131.6303275696446</v>
      </c>
      <c r="D13" s="399">
        <f>'R7  Performance 2011'!$H169</f>
        <v>2475.1720658121408</v>
      </c>
      <c r="E13" s="400">
        <f>'R8 Performance2012'!$D169</f>
        <v>2124.3187277726861</v>
      </c>
      <c r="F13" s="400">
        <f>'R8 Performance2012'!$H169</f>
        <v>2450.652131778475</v>
      </c>
      <c r="G13" s="398"/>
      <c r="H13" s="398"/>
      <c r="I13" s="399">
        <f t="shared" si="0"/>
        <v>2127.9745276711656</v>
      </c>
      <c r="J13" s="399">
        <f t="shared" si="1"/>
        <v>2462.9120987953079</v>
      </c>
      <c r="K13" s="399">
        <f t="shared" si="2"/>
        <v>334.93757112414232</v>
      </c>
      <c r="L13" s="406">
        <f>'R7  Performance 2011'!L169</f>
        <v>59.16</v>
      </c>
      <c r="M13" s="406">
        <f>'R7  Performance 2011'!M169</f>
        <v>75.276384431168296</v>
      </c>
      <c r="N13" s="356">
        <f>'R8 Performance2012'!L169</f>
        <v>58.61</v>
      </c>
      <c r="O13" s="356">
        <f>'R8 Performance2012'!M169</f>
        <v>73.971791041024431</v>
      </c>
      <c r="P13" s="328"/>
      <c r="Q13" s="328"/>
      <c r="R13" s="406">
        <f t="shared" si="3"/>
        <v>58.884999999999998</v>
      </c>
      <c r="S13" s="406">
        <f t="shared" si="4"/>
        <v>74.624087736096357</v>
      </c>
      <c r="T13" s="406">
        <f t="shared" si="5"/>
        <v>15.739087736096359</v>
      </c>
    </row>
    <row r="14" spans="1:20">
      <c r="A14" s="229">
        <v>2298</v>
      </c>
      <c r="B14" s="394" t="s">
        <v>200</v>
      </c>
      <c r="C14" s="399">
        <f>'R7  Performance 2011'!$D149</f>
        <v>2268.0433078947367</v>
      </c>
      <c r="D14" s="399">
        <f>'R7  Performance 2011'!$H149</f>
        <v>2593.8660353196101</v>
      </c>
      <c r="E14" s="400">
        <f>'R8 Performance2012'!$D149</f>
        <v>2247.4107586206896</v>
      </c>
      <c r="F14" s="400">
        <f>'R8 Performance2012'!$H149</f>
        <v>2574.4499577500856</v>
      </c>
      <c r="G14" s="398"/>
      <c r="H14" s="398"/>
      <c r="I14" s="399">
        <f t="shared" si="0"/>
        <v>2257.7270332577132</v>
      </c>
      <c r="J14" s="399">
        <f t="shared" si="1"/>
        <v>2584.1579965348478</v>
      </c>
      <c r="K14" s="399">
        <f t="shared" si="2"/>
        <v>326.43096327713465</v>
      </c>
      <c r="L14" s="406">
        <f>'R7  Performance 2011'!L149</f>
        <v>59.86</v>
      </c>
      <c r="M14" s="406">
        <f>'R7  Performance 2011'!M149</f>
        <v>74.225807138282192</v>
      </c>
      <c r="N14" s="356">
        <f>'R8 Performance2012'!L149</f>
        <v>60.09</v>
      </c>
      <c r="O14" s="356">
        <f>'R8 Performance2012'!M149</f>
        <v>74.641821373771066</v>
      </c>
      <c r="P14" s="328"/>
      <c r="Q14" s="328"/>
      <c r="R14" s="406">
        <f t="shared" si="3"/>
        <v>59.975000000000001</v>
      </c>
      <c r="S14" s="406">
        <f t="shared" si="4"/>
        <v>74.433814256026636</v>
      </c>
      <c r="T14" s="406">
        <f t="shared" si="5"/>
        <v>14.458814256026635</v>
      </c>
    </row>
    <row r="15" spans="1:20">
      <c r="A15" s="229">
        <v>2086</v>
      </c>
      <c r="B15" s="394" t="s">
        <v>96</v>
      </c>
      <c r="C15" s="399">
        <f>'R7  Performance 2011'!$D45</f>
        <v>2206.6027009345794</v>
      </c>
      <c r="D15" s="399">
        <f>'R7  Performance 2011'!$H45</f>
        <v>2543.8125553404006</v>
      </c>
      <c r="E15" s="400">
        <f>'R8 Performance2012'!$D45</f>
        <v>2075.1889514348782</v>
      </c>
      <c r="F15" s="400">
        <f>'R8 Performance2012'!$H45</f>
        <v>2382.7774652792223</v>
      </c>
      <c r="G15" s="398"/>
      <c r="H15" s="398"/>
      <c r="I15" s="399">
        <f t="shared" si="0"/>
        <v>2140.8958261847288</v>
      </c>
      <c r="J15" s="399">
        <f t="shared" si="1"/>
        <v>2463.2950103098115</v>
      </c>
      <c r="K15" s="399">
        <f t="shared" si="2"/>
        <v>322.39918412508268</v>
      </c>
      <c r="L15" s="406">
        <f>'R7  Performance 2011'!L45</f>
        <v>60.23</v>
      </c>
      <c r="M15" s="406">
        <f>'R7  Performance 2011'!M45</f>
        <v>75.511856324339675</v>
      </c>
      <c r="N15" s="356">
        <f>'R8 Performance2012'!L45</f>
        <v>62.24</v>
      </c>
      <c r="O15" s="356">
        <f>'R8 Performance2012'!M45</f>
        <v>77.062193113145852</v>
      </c>
      <c r="P15" s="328"/>
      <c r="Q15" s="328"/>
      <c r="R15" s="406">
        <f t="shared" si="3"/>
        <v>61.234999999999999</v>
      </c>
      <c r="S15" s="406">
        <f t="shared" si="4"/>
        <v>76.287024718742771</v>
      </c>
      <c r="T15" s="406">
        <f t="shared" si="5"/>
        <v>15.052024718742771</v>
      </c>
    </row>
    <row r="16" spans="1:20">
      <c r="A16" s="229">
        <v>2087</v>
      </c>
      <c r="B16" s="394" t="s">
        <v>235</v>
      </c>
      <c r="C16" s="399">
        <f>'R7  Performance 2011'!$D46</f>
        <v>2202.8031719056976</v>
      </c>
      <c r="D16" s="399">
        <f>'R7  Performance 2011'!$H46</f>
        <v>2506.3162300958447</v>
      </c>
      <c r="E16" s="400">
        <f>'R8 Performance2012'!$D46</f>
        <v>2273.7904199999998</v>
      </c>
      <c r="F16" s="400">
        <f>'R8 Performance2012'!$H46</f>
        <v>2593.4725788405685</v>
      </c>
      <c r="G16" s="398"/>
      <c r="H16" s="398"/>
      <c r="I16" s="399">
        <f t="shared" si="0"/>
        <v>2238.2967959528487</v>
      </c>
      <c r="J16" s="399">
        <f t="shared" si="1"/>
        <v>2549.8944044682066</v>
      </c>
      <c r="K16" s="399">
        <f t="shared" si="2"/>
        <v>311.59760851535793</v>
      </c>
      <c r="L16" s="406">
        <f>'R7  Performance 2011'!L46</f>
        <v>63.12</v>
      </c>
      <c r="M16" s="406">
        <f>'R7  Performance 2011'!M46</f>
        <v>76.898491971553256</v>
      </c>
      <c r="N16" s="356">
        <f>'R8 Performance2012'!L46</f>
        <v>61.68</v>
      </c>
      <c r="O16" s="356">
        <f>'R8 Performance2012'!M46</f>
        <v>75.739438197499695</v>
      </c>
      <c r="P16" s="328"/>
      <c r="Q16" s="328"/>
      <c r="R16" s="406">
        <f t="shared" si="3"/>
        <v>62.4</v>
      </c>
      <c r="S16" s="406">
        <f t="shared" si="4"/>
        <v>76.318965084526468</v>
      </c>
      <c r="T16" s="406">
        <f t="shared" si="5"/>
        <v>13.918965084526469</v>
      </c>
    </row>
    <row r="17" spans="1:20">
      <c r="A17" s="229">
        <v>2303</v>
      </c>
      <c r="B17" s="394" t="s">
        <v>205</v>
      </c>
      <c r="C17" s="399">
        <f>'R7  Performance 2011'!$D154</f>
        <v>2174.2434491978611</v>
      </c>
      <c r="D17" s="399">
        <f>'R7  Performance 2011'!$H154</f>
        <v>2475.4536733034779</v>
      </c>
      <c r="E17" s="400">
        <f>'R8 Performance2012'!$D154</f>
        <v>2305.0276868365177</v>
      </c>
      <c r="F17" s="400">
        <f>'R8 Performance2012'!$H154</f>
        <v>2605.5145366003171</v>
      </c>
      <c r="G17" s="398"/>
      <c r="H17" s="398"/>
      <c r="I17" s="399">
        <f t="shared" si="0"/>
        <v>2239.6355680171891</v>
      </c>
      <c r="J17" s="399">
        <f t="shared" si="1"/>
        <v>2540.4841049518973</v>
      </c>
      <c r="K17" s="399">
        <f t="shared" si="2"/>
        <v>300.84853693470814</v>
      </c>
      <c r="L17" s="406">
        <f>'R7  Performance 2011'!L154</f>
        <v>63.84</v>
      </c>
      <c r="M17" s="406">
        <f>'R7  Performance 2011'!M154</f>
        <v>77.693564752224148</v>
      </c>
      <c r="N17" s="356">
        <f>'R8 Performance2012'!L154</f>
        <v>63.31</v>
      </c>
      <c r="O17" s="356">
        <f>'R8 Performance2012'!M154</f>
        <v>76.346149261018027</v>
      </c>
      <c r="P17" s="328"/>
      <c r="Q17" s="328"/>
      <c r="R17" s="406">
        <f t="shared" si="3"/>
        <v>63.575000000000003</v>
      </c>
      <c r="S17" s="406">
        <f t="shared" si="4"/>
        <v>77.019857006621095</v>
      </c>
      <c r="T17" s="406">
        <f t="shared" si="5"/>
        <v>13.444857006621092</v>
      </c>
    </row>
    <row r="18" spans="1:20">
      <c r="A18" s="229">
        <v>2114</v>
      </c>
      <c r="B18" s="394" t="s">
        <v>105</v>
      </c>
      <c r="C18" s="399">
        <f>'R7  Performance 2011'!$D54</f>
        <v>2304.0405639215687</v>
      </c>
      <c r="D18" s="399">
        <f>'R7  Performance 2011'!$H54</f>
        <v>2595.8583205660548</v>
      </c>
      <c r="E18" s="400">
        <f>'R8 Performance2012'!$D54</f>
        <v>2389.5705954198475</v>
      </c>
      <c r="F18" s="400">
        <f>'R8 Performance2012'!$H54</f>
        <v>2688.9624151837324</v>
      </c>
      <c r="G18" s="398"/>
      <c r="H18" s="398"/>
      <c r="I18" s="399">
        <f t="shared" si="0"/>
        <v>2346.8055796707081</v>
      </c>
      <c r="J18" s="399">
        <f t="shared" si="1"/>
        <v>2642.4103678748934</v>
      </c>
      <c r="K18" s="399">
        <f t="shared" si="2"/>
        <v>295.6047882041853</v>
      </c>
      <c r="L18" s="406">
        <f>'R7  Performance 2011'!L54</f>
        <v>64.45</v>
      </c>
      <c r="M18" s="406">
        <f>'R7  Performance 2011'!M54</f>
        <v>77.115478256502598</v>
      </c>
      <c r="N18" s="356">
        <f>'R8 Performance2012'!L54</f>
        <v>62.8</v>
      </c>
      <c r="O18" s="356">
        <f>'R8 Performance2012'!M54</f>
        <v>75.329105452575334</v>
      </c>
      <c r="P18" s="328"/>
      <c r="Q18" s="328"/>
      <c r="R18" s="406">
        <f t="shared" si="3"/>
        <v>63.625</v>
      </c>
      <c r="S18" s="406">
        <f t="shared" si="4"/>
        <v>76.222291854538966</v>
      </c>
      <c r="T18" s="406">
        <f t="shared" si="5"/>
        <v>12.597291854538966</v>
      </c>
    </row>
    <row r="19" spans="1:20">
      <c r="A19" s="229">
        <v>2044</v>
      </c>
      <c r="B19" s="394" t="s">
        <v>82</v>
      </c>
      <c r="C19" s="399">
        <f>'R7  Performance 2011'!$D31</f>
        <v>2324.6536491803281</v>
      </c>
      <c r="D19" s="399">
        <f>'R7  Performance 2011'!$H31</f>
        <v>2623.0169553407259</v>
      </c>
      <c r="E19" s="400">
        <f>'R8 Performance2012'!$D31</f>
        <v>2251.0921543408358</v>
      </c>
      <c r="F19" s="400">
        <f>'R8 Performance2012'!$H31</f>
        <v>2537.6096012226508</v>
      </c>
      <c r="G19" s="398"/>
      <c r="H19" s="398"/>
      <c r="I19" s="399">
        <f t="shared" si="0"/>
        <v>2287.872901760582</v>
      </c>
      <c r="J19" s="399">
        <f t="shared" si="1"/>
        <v>2580.3132782816883</v>
      </c>
      <c r="K19" s="399">
        <f t="shared" si="2"/>
        <v>292.44037652110637</v>
      </c>
      <c r="L19" s="406">
        <f>'R7  Performance 2011'!L31</f>
        <v>64.91</v>
      </c>
      <c r="M19" s="406">
        <f>'R7  Performance 2011'!M31</f>
        <v>77.744742339599739</v>
      </c>
      <c r="N19" s="356">
        <f>'R8 Performance2012'!L31</f>
        <v>64.97</v>
      </c>
      <c r="O19" s="356">
        <f>'R8 Performance2012'!M31</f>
        <v>77.697930588239856</v>
      </c>
      <c r="P19" s="328"/>
      <c r="Q19" s="328"/>
      <c r="R19" s="406">
        <f t="shared" si="3"/>
        <v>64.94</v>
      </c>
      <c r="S19" s="406">
        <f t="shared" si="4"/>
        <v>77.721336463919798</v>
      </c>
      <c r="T19" s="406">
        <f t="shared" si="5"/>
        <v>12.7813364639198</v>
      </c>
    </row>
    <row r="20" spans="1:20">
      <c r="A20" s="229">
        <v>2338</v>
      </c>
      <c r="B20" s="394" t="s">
        <v>48</v>
      </c>
      <c r="C20" s="399">
        <f>'R7  Performance 2011'!$D170</f>
        <v>2274.5476974037601</v>
      </c>
      <c r="D20" s="399">
        <f>'R7  Performance 2011'!$H170</f>
        <v>2572.4857092662587</v>
      </c>
      <c r="E20" s="400">
        <f>'R8 Performance2012'!$D170</f>
        <v>2325.5828785211265</v>
      </c>
      <c r="F20" s="400">
        <f>'R8 Performance2012'!$H170</f>
        <v>2612.5159526110269</v>
      </c>
      <c r="G20" s="398"/>
      <c r="H20" s="398"/>
      <c r="I20" s="399">
        <f t="shared" si="0"/>
        <v>2300.0652879624431</v>
      </c>
      <c r="J20" s="399">
        <f t="shared" si="1"/>
        <v>2592.500830938643</v>
      </c>
      <c r="K20" s="399">
        <f t="shared" si="2"/>
        <v>292.43554297619994</v>
      </c>
      <c r="L20" s="406">
        <f>'R7  Performance 2011'!L170</f>
        <v>63.13</v>
      </c>
      <c r="M20" s="406">
        <f>'R7  Performance 2011'!M170</f>
        <v>76.228780570861375</v>
      </c>
      <c r="N20" s="356">
        <f>'R8 Performance2012'!L170</f>
        <v>64.13</v>
      </c>
      <c r="O20" s="356">
        <f>'R8 Performance2012'!M170</f>
        <v>76.468114317059531</v>
      </c>
      <c r="P20" s="328"/>
      <c r="Q20" s="328"/>
      <c r="R20" s="406">
        <f t="shared" si="3"/>
        <v>63.629999999999995</v>
      </c>
      <c r="S20" s="406">
        <f t="shared" si="4"/>
        <v>76.348447443960453</v>
      </c>
      <c r="T20" s="406">
        <f t="shared" si="5"/>
        <v>12.718447443960457</v>
      </c>
    </row>
    <row r="21" spans="1:20">
      <c r="A21" s="229">
        <v>2172</v>
      </c>
      <c r="B21" s="394" t="s">
        <v>134</v>
      </c>
      <c r="C21" s="399">
        <f>'R7  Performance 2011'!$D83</f>
        <v>2276.884233766234</v>
      </c>
      <c r="D21" s="399">
        <f>'R7  Performance 2011'!$H83</f>
        <v>2544.1344639671424</v>
      </c>
      <c r="E21" s="400">
        <f>'R8 Performance2012'!$D83</f>
        <v>2453.1160405405403</v>
      </c>
      <c r="F21" s="400">
        <f>'R8 Performance2012'!$H83</f>
        <v>2762.5702444821914</v>
      </c>
      <c r="G21" s="398"/>
      <c r="H21" s="398"/>
      <c r="I21" s="399">
        <f t="shared" si="0"/>
        <v>2365.0001371533872</v>
      </c>
      <c r="J21" s="399">
        <f t="shared" si="1"/>
        <v>2653.3523542246667</v>
      </c>
      <c r="K21" s="399">
        <f t="shared" si="2"/>
        <v>288.35221707127948</v>
      </c>
      <c r="L21" s="406">
        <f>'R7  Performance 2011'!L83</f>
        <v>64.58</v>
      </c>
      <c r="M21" s="406">
        <f>'R7  Performance 2011'!M83</f>
        <v>76.317541427780242</v>
      </c>
      <c r="N21" s="356">
        <f>'R8 Performance2012'!L83</f>
        <v>61.99</v>
      </c>
      <c r="O21" s="356">
        <f>'R8 Performance2012'!M83</f>
        <v>74.604739736219869</v>
      </c>
      <c r="P21" s="328"/>
      <c r="Q21" s="328"/>
      <c r="R21" s="406">
        <f t="shared" si="3"/>
        <v>63.284999999999997</v>
      </c>
      <c r="S21" s="406">
        <f t="shared" si="4"/>
        <v>75.461140582000056</v>
      </c>
      <c r="T21" s="406">
        <f t="shared" si="5"/>
        <v>12.176140582000059</v>
      </c>
    </row>
    <row r="22" spans="1:20">
      <c r="A22" s="229">
        <v>2052</v>
      </c>
      <c r="B22" s="394" t="s">
        <v>88</v>
      </c>
      <c r="C22" s="399">
        <f>'R7  Performance 2011'!$D37</f>
        <v>2341.0249452975045</v>
      </c>
      <c r="D22" s="399">
        <f>'R7  Performance 2011'!$H37</f>
        <v>2631.4351361003114</v>
      </c>
      <c r="E22" s="400">
        <f>'R8 Performance2012'!$D37</f>
        <v>2347.4063670411979</v>
      </c>
      <c r="F22" s="400">
        <f>'R8 Performance2012'!$H37</f>
        <v>2628.989172549655</v>
      </c>
      <c r="G22" s="398"/>
      <c r="H22" s="398"/>
      <c r="I22" s="399">
        <f t="shared" si="0"/>
        <v>2344.215656169351</v>
      </c>
      <c r="J22" s="399">
        <f t="shared" si="1"/>
        <v>2630.2121543249832</v>
      </c>
      <c r="K22" s="399">
        <f t="shared" si="2"/>
        <v>285.99649815563225</v>
      </c>
      <c r="L22" s="406">
        <f>'R7  Performance 2011'!L37</f>
        <v>64.8</v>
      </c>
      <c r="M22" s="406">
        <f>'R7  Performance 2011'!M37</f>
        <v>77.205258277412355</v>
      </c>
      <c r="N22" s="356">
        <f>'R8 Performance2012'!L37</f>
        <v>64.73</v>
      </c>
      <c r="O22" s="356">
        <f>'R8 Performance2012'!M37</f>
        <v>76.725486144283565</v>
      </c>
      <c r="P22" s="328"/>
      <c r="Q22" s="328"/>
      <c r="R22" s="406">
        <f t="shared" si="3"/>
        <v>64.765000000000001</v>
      </c>
      <c r="S22" s="406">
        <f t="shared" si="4"/>
        <v>76.96537221084796</v>
      </c>
      <c r="T22" s="406">
        <f t="shared" si="5"/>
        <v>12.200372210847959</v>
      </c>
    </row>
    <row r="23" spans="1:20">
      <c r="A23" s="229">
        <v>2121</v>
      </c>
      <c r="B23" s="394" t="s">
        <v>108</v>
      </c>
      <c r="C23" s="399">
        <f>'R7  Performance 2011'!$D57</f>
        <v>2413.5671048158638</v>
      </c>
      <c r="D23" s="399">
        <f>'R7  Performance 2011'!$H57</f>
        <v>2700.0024907130364</v>
      </c>
      <c r="E23" s="400">
        <f>'R8 Performance2012'!$D57</f>
        <v>2443.215216994382</v>
      </c>
      <c r="F23" s="400">
        <f>'R8 Performance2012'!$H57</f>
        <v>2718.5134170891256</v>
      </c>
      <c r="G23" s="398"/>
      <c r="H23" s="398"/>
      <c r="I23" s="399">
        <f t="shared" si="0"/>
        <v>2428.3911609051229</v>
      </c>
      <c r="J23" s="399">
        <f t="shared" si="1"/>
        <v>2709.2579539010812</v>
      </c>
      <c r="K23" s="399">
        <f t="shared" si="2"/>
        <v>280.86679299595835</v>
      </c>
      <c r="L23" s="406">
        <f>'R7  Performance 2011'!L57</f>
        <v>66.48</v>
      </c>
      <c r="M23" s="406">
        <f>'R7  Performance 2011'!M57</f>
        <v>78.347719995256796</v>
      </c>
      <c r="N23" s="356">
        <f>'R8 Performance2012'!L57</f>
        <v>66.89</v>
      </c>
      <c r="O23" s="356">
        <f>'R8 Performance2012'!M57</f>
        <v>78.157865318611286</v>
      </c>
      <c r="P23" s="328"/>
      <c r="Q23" s="328"/>
      <c r="R23" s="406">
        <f t="shared" si="3"/>
        <v>66.685000000000002</v>
      </c>
      <c r="S23" s="406">
        <f t="shared" si="4"/>
        <v>78.252792656934048</v>
      </c>
      <c r="T23" s="406">
        <f t="shared" si="5"/>
        <v>11.567792656934046</v>
      </c>
    </row>
    <row r="24" spans="1:20">
      <c r="A24" s="229">
        <v>2226</v>
      </c>
      <c r="B24" s="394" t="s">
        <v>162</v>
      </c>
      <c r="C24" s="399">
        <f>'R7  Performance 2011'!$D111</f>
        <v>2520.2462205375605</v>
      </c>
      <c r="D24" s="399">
        <f>'R7  Performance 2011'!$H111</f>
        <v>2801.1477891034224</v>
      </c>
      <c r="E24" s="400">
        <f>'R8 Performance2012'!$D111</f>
        <v>2479.7917303683116</v>
      </c>
      <c r="F24" s="400">
        <f>'R8 Performance2012'!$H111</f>
        <v>2760.1879593147401</v>
      </c>
      <c r="G24" s="398"/>
      <c r="H24" s="398"/>
      <c r="I24" s="399">
        <f t="shared" si="0"/>
        <v>2500.018975452936</v>
      </c>
      <c r="J24" s="399">
        <f t="shared" si="1"/>
        <v>2780.6678742090812</v>
      </c>
      <c r="K24" s="399">
        <f t="shared" si="2"/>
        <v>280.64889875614517</v>
      </c>
      <c r="L24" s="406">
        <f>'R7  Performance 2011'!L111</f>
        <v>66.03</v>
      </c>
      <c r="M24" s="406">
        <f>'R7  Performance 2011'!M111</f>
        <v>77.175798623832335</v>
      </c>
      <c r="N24" s="356">
        <f>'R8 Performance2012'!L111</f>
        <v>66.489999999999995</v>
      </c>
      <c r="O24" s="356">
        <f>'R8 Performance2012'!M111</f>
        <v>77.797249133570688</v>
      </c>
      <c r="P24" s="328"/>
      <c r="Q24" s="328"/>
      <c r="R24" s="406">
        <f t="shared" si="3"/>
        <v>66.259999999999991</v>
      </c>
      <c r="S24" s="406">
        <f t="shared" si="4"/>
        <v>77.486523878701519</v>
      </c>
      <c r="T24" s="406">
        <f t="shared" si="5"/>
        <v>11.226523878701528</v>
      </c>
    </row>
    <row r="25" spans="1:20">
      <c r="A25" s="229">
        <v>2292</v>
      </c>
      <c r="B25" s="394" t="s">
        <v>195</v>
      </c>
      <c r="C25" s="399">
        <f>'R7  Performance 2011'!$D144</f>
        <v>2490.5915155279508</v>
      </c>
      <c r="D25" s="399">
        <f>'R7  Performance 2011'!$H144</f>
        <v>2767.7800701917222</v>
      </c>
      <c r="E25" s="400">
        <f>'R8 Performance2012'!$D144</f>
        <v>2451.1032092307692</v>
      </c>
      <c r="F25" s="400">
        <f>'R8 Performance2012'!$H144</f>
        <v>2731.8817703397995</v>
      </c>
      <c r="G25" s="398"/>
      <c r="H25" s="398"/>
      <c r="I25" s="399">
        <f t="shared" si="0"/>
        <v>2470.8473623793598</v>
      </c>
      <c r="J25" s="399">
        <f t="shared" si="1"/>
        <v>2749.8309202657611</v>
      </c>
      <c r="K25" s="399">
        <f t="shared" si="2"/>
        <v>278.98355788640129</v>
      </c>
      <c r="L25" s="406">
        <f>'R7  Performance 2011'!L144</f>
        <v>65.97</v>
      </c>
      <c r="M25" s="406">
        <f>'R7  Performance 2011'!M144</f>
        <v>77.099426601496049</v>
      </c>
      <c r="N25" s="356">
        <f>'R8 Performance2012'!L144</f>
        <v>65.92</v>
      </c>
      <c r="O25" s="356">
        <f>'R8 Performance2012'!M144</f>
        <v>77.375191280874176</v>
      </c>
      <c r="P25" s="328"/>
      <c r="Q25" s="328"/>
      <c r="R25" s="406">
        <f t="shared" si="3"/>
        <v>65.944999999999993</v>
      </c>
      <c r="S25" s="406">
        <f t="shared" si="4"/>
        <v>77.23730894118512</v>
      </c>
      <c r="T25" s="406">
        <f t="shared" si="5"/>
        <v>11.292308941185127</v>
      </c>
    </row>
    <row r="26" spans="1:20">
      <c r="A26" s="229">
        <v>2063</v>
      </c>
      <c r="B26" s="394" t="s">
        <v>90</v>
      </c>
      <c r="C26" s="399">
        <f>'R7  Performance 2011'!$D39</f>
        <v>2239.9706330827071</v>
      </c>
      <c r="D26" s="399">
        <f>'R7  Performance 2011'!$H39</f>
        <v>2511.6461019689496</v>
      </c>
      <c r="E26" s="400">
        <f>'R8 Performance2012'!$D39</f>
        <v>2389.1759119878602</v>
      </c>
      <c r="F26" s="400">
        <f>'R8 Performance2012'!$H39</f>
        <v>2673.622461476913</v>
      </c>
      <c r="G26" s="398"/>
      <c r="H26" s="398"/>
      <c r="I26" s="399">
        <f t="shared" si="0"/>
        <v>2314.5732725352836</v>
      </c>
      <c r="J26" s="399">
        <f t="shared" si="1"/>
        <v>2592.6342817229315</v>
      </c>
      <c r="K26" s="399">
        <f t="shared" si="2"/>
        <v>278.06100918764787</v>
      </c>
      <c r="L26" s="406">
        <f>'R7  Performance 2011'!L39</f>
        <v>67.489999999999995</v>
      </c>
      <c r="M26" s="406">
        <f>'R7  Performance 2011'!M39</f>
        <v>79.618528154512262</v>
      </c>
      <c r="N26" s="356">
        <f>'R8 Performance2012'!L39</f>
        <v>66.16</v>
      </c>
      <c r="O26" s="356">
        <f>'R8 Performance2012'!M39</f>
        <v>78.065634409832356</v>
      </c>
      <c r="P26" s="328"/>
      <c r="Q26" s="328"/>
      <c r="R26" s="406">
        <f t="shared" si="3"/>
        <v>66.824999999999989</v>
      </c>
      <c r="S26" s="406">
        <f t="shared" si="4"/>
        <v>78.842081282172302</v>
      </c>
      <c r="T26" s="406">
        <f t="shared" si="5"/>
        <v>12.017081282172313</v>
      </c>
    </row>
    <row r="27" spans="1:20">
      <c r="A27" s="229">
        <v>2047</v>
      </c>
      <c r="B27" s="394" t="s">
        <v>233</v>
      </c>
      <c r="C27" s="399">
        <f>'R7  Performance 2011'!$D33</f>
        <v>2475.9686149068325</v>
      </c>
      <c r="D27" s="399">
        <f>'R7  Performance 2011'!$H33</f>
        <v>2756.2609266177392</v>
      </c>
      <c r="E27" s="400">
        <f>'R8 Performance2012'!$D33</f>
        <v>2535.5643804034589</v>
      </c>
      <c r="F27" s="400">
        <f>'R8 Performance2012'!$H33</f>
        <v>2807.8424086289442</v>
      </c>
      <c r="G27" s="398"/>
      <c r="H27" s="398"/>
      <c r="I27" s="399">
        <f t="shared" si="0"/>
        <v>2505.7664976551459</v>
      </c>
      <c r="J27" s="399">
        <f t="shared" si="1"/>
        <v>2782.0516676233419</v>
      </c>
      <c r="K27" s="399">
        <f t="shared" si="2"/>
        <v>276.28516996819599</v>
      </c>
      <c r="L27" s="406">
        <f>'R7  Performance 2011'!L33</f>
        <v>64.739999999999995</v>
      </c>
      <c r="M27" s="406">
        <f>'R7  Performance 2011'!M33</f>
        <v>76.060511496930019</v>
      </c>
      <c r="N27" s="356">
        <f>'R8 Performance2012'!L33</f>
        <v>65.47</v>
      </c>
      <c r="O27" s="356">
        <f>'R8 Performance2012'!M33</f>
        <v>76.208359882708265</v>
      </c>
      <c r="P27" s="328"/>
      <c r="Q27" s="328"/>
      <c r="R27" s="406">
        <f t="shared" si="3"/>
        <v>65.10499999999999</v>
      </c>
      <c r="S27" s="406">
        <f t="shared" si="4"/>
        <v>76.134435689819142</v>
      </c>
      <c r="T27" s="406">
        <f t="shared" si="5"/>
        <v>11.029435689819152</v>
      </c>
    </row>
    <row r="28" spans="1:20">
      <c r="A28" s="229">
        <v>2034</v>
      </c>
      <c r="B28" s="394" t="s">
        <v>75</v>
      </c>
      <c r="C28" s="399">
        <f>'R7  Performance 2011'!$D24</f>
        <v>2254.7132260273975</v>
      </c>
      <c r="D28" s="399">
        <f>'R7  Performance 2011'!$H24</f>
        <v>2528.8909099515658</v>
      </c>
      <c r="E28" s="400">
        <f>'R8 Performance2012'!$D24</f>
        <v>2293.9868050420168</v>
      </c>
      <c r="F28" s="400">
        <f>'R8 Performance2012'!$H24</f>
        <v>2565.2536974580153</v>
      </c>
      <c r="G28" s="398"/>
      <c r="H28" s="398"/>
      <c r="I28" s="399">
        <f t="shared" si="0"/>
        <v>2274.3500155347074</v>
      </c>
      <c r="J28" s="399">
        <f t="shared" si="1"/>
        <v>2547.0723037047906</v>
      </c>
      <c r="K28" s="399">
        <f t="shared" si="2"/>
        <v>272.72228817008317</v>
      </c>
      <c r="L28" s="406">
        <f>'R7  Performance 2011'!L24</f>
        <v>65.92</v>
      </c>
      <c r="M28" s="406">
        <f>'R7  Performance 2011'!M24</f>
        <v>78.080202049608076</v>
      </c>
      <c r="N28" s="356">
        <f>'R8 Performance2012'!L24</f>
        <v>65.92</v>
      </c>
      <c r="O28" s="356">
        <f>'R8 Performance2012'!M24</f>
        <v>77.745128715639225</v>
      </c>
      <c r="P28" s="328"/>
      <c r="Q28" s="328"/>
      <c r="R28" s="406">
        <f t="shared" si="3"/>
        <v>65.92</v>
      </c>
      <c r="S28" s="406">
        <f t="shared" si="4"/>
        <v>77.912665382623658</v>
      </c>
      <c r="T28" s="406">
        <f t="shared" si="5"/>
        <v>11.992665382623656</v>
      </c>
    </row>
    <row r="29" spans="1:20">
      <c r="A29" s="229">
        <v>2045</v>
      </c>
      <c r="B29" s="394" t="s">
        <v>83</v>
      </c>
      <c r="C29" s="399">
        <f>'R7  Performance 2011'!$D32</f>
        <v>2623.5893102409636</v>
      </c>
      <c r="D29" s="399">
        <f>'R7  Performance 2011'!$H32</f>
        <v>2891.1032989156624</v>
      </c>
      <c r="E29" s="400">
        <f>'R8 Performance2012'!$D32</f>
        <v>2602.2000199430199</v>
      </c>
      <c r="F29" s="400">
        <f>'R8 Performance2012'!$H32</f>
        <v>2877.1530575509496</v>
      </c>
      <c r="G29" s="398"/>
      <c r="H29" s="398"/>
      <c r="I29" s="399">
        <f t="shared" si="0"/>
        <v>2612.8946650919916</v>
      </c>
      <c r="J29" s="399">
        <f t="shared" si="1"/>
        <v>2884.1281782333062</v>
      </c>
      <c r="K29" s="399">
        <f t="shared" si="2"/>
        <v>271.23351314131469</v>
      </c>
      <c r="L29" s="406">
        <f>'R7  Performance 2011'!L32</f>
        <v>66.62</v>
      </c>
      <c r="M29" s="406">
        <f>'R7  Performance 2011'!M32</f>
        <v>76.816488742749485</v>
      </c>
      <c r="N29" s="356">
        <f>'R8 Performance2012'!L32</f>
        <v>65.260000000000005</v>
      </c>
      <c r="O29" s="356">
        <f>'R8 Performance2012'!M32</f>
        <v>75.826176139447966</v>
      </c>
      <c r="P29" s="328"/>
      <c r="Q29" s="328"/>
      <c r="R29" s="406">
        <f t="shared" si="3"/>
        <v>65.94</v>
      </c>
      <c r="S29" s="406">
        <f t="shared" si="4"/>
        <v>76.321332441098718</v>
      </c>
      <c r="T29" s="406">
        <f t="shared" si="5"/>
        <v>10.381332441098721</v>
      </c>
    </row>
    <row r="30" spans="1:20">
      <c r="A30" s="229">
        <v>2113</v>
      </c>
      <c r="B30" s="394" t="s">
        <v>104</v>
      </c>
      <c r="C30" s="399">
        <f>'R7  Performance 2011'!$D53</f>
        <v>2472.7907129446639</v>
      </c>
      <c r="D30" s="399">
        <f>'R7  Performance 2011'!$H53</f>
        <v>2748.4375455990689</v>
      </c>
      <c r="E30" s="400">
        <f>'R8 Performance2012'!$D53</f>
        <v>2454.0123956562788</v>
      </c>
      <c r="F30" s="400">
        <f>'R8 Performance2012'!$H53</f>
        <v>2717.9270618737605</v>
      </c>
      <c r="G30" s="398"/>
      <c r="H30" s="398"/>
      <c r="I30" s="399">
        <f t="shared" si="0"/>
        <v>2463.4015543004716</v>
      </c>
      <c r="J30" s="399">
        <f t="shared" si="1"/>
        <v>2733.1823037364147</v>
      </c>
      <c r="K30" s="399">
        <f t="shared" si="2"/>
        <v>269.78074943594311</v>
      </c>
      <c r="L30" s="406">
        <f>'R7  Performance 2011'!L53</f>
        <v>66.09</v>
      </c>
      <c r="M30" s="406">
        <f>'R7  Performance 2011'!M53</f>
        <v>77.237196210800931</v>
      </c>
      <c r="N30" s="356">
        <f>'R8 Performance2012'!L53</f>
        <v>65.83</v>
      </c>
      <c r="O30" s="356">
        <f>'R8 Performance2012'!M53</f>
        <v>76.5844145532689</v>
      </c>
      <c r="P30" s="328"/>
      <c r="Q30" s="328"/>
      <c r="R30" s="406">
        <f t="shared" si="3"/>
        <v>65.960000000000008</v>
      </c>
      <c r="S30" s="406">
        <f t="shared" si="4"/>
        <v>76.910805382034908</v>
      </c>
      <c r="T30" s="406">
        <f t="shared" si="5"/>
        <v>10.950805382034901</v>
      </c>
    </row>
    <row r="31" spans="1:20">
      <c r="A31" s="229">
        <v>2296</v>
      </c>
      <c r="B31" s="394" t="s">
        <v>199</v>
      </c>
      <c r="C31" s="399">
        <f>'R7  Performance 2011'!$D148</f>
        <v>2507.9875486058777</v>
      </c>
      <c r="D31" s="399">
        <f>'R7  Performance 2011'!$H148</f>
        <v>2784.7568635603111</v>
      </c>
      <c r="E31" s="400">
        <f>'R8 Performance2012'!$D148</f>
        <v>2627.9055614934118</v>
      </c>
      <c r="F31" s="400">
        <f>'R8 Performance2012'!$H148</f>
        <v>2888.7504170882512</v>
      </c>
      <c r="G31" s="398"/>
      <c r="H31" s="398"/>
      <c r="I31" s="399">
        <f t="shared" si="0"/>
        <v>2567.9465550496448</v>
      </c>
      <c r="J31" s="399">
        <f t="shared" si="1"/>
        <v>2836.7536403242812</v>
      </c>
      <c r="K31" s="399">
        <f t="shared" si="2"/>
        <v>268.80708527463639</v>
      </c>
      <c r="L31" s="406">
        <f>'R7  Performance 2011'!L148</f>
        <v>65.599999999999994</v>
      </c>
      <c r="M31" s="406">
        <f>'R7  Performance 2011'!M148</f>
        <v>76.63551391665726</v>
      </c>
      <c r="N31" s="356">
        <f>'R8 Performance2012'!L148</f>
        <v>66.989999999999995</v>
      </c>
      <c r="O31" s="356">
        <f>'R8 Performance2012'!M148</f>
        <v>76.915960027521066</v>
      </c>
      <c r="P31" s="328"/>
      <c r="Q31" s="328"/>
      <c r="R31" s="406">
        <f t="shared" si="3"/>
        <v>66.294999999999987</v>
      </c>
      <c r="S31" s="406">
        <f t="shared" si="4"/>
        <v>76.775736972089163</v>
      </c>
      <c r="T31" s="406">
        <f t="shared" si="5"/>
        <v>10.480736972089176</v>
      </c>
    </row>
    <row r="32" spans="1:20">
      <c r="A32" s="229">
        <v>2270</v>
      </c>
      <c r="B32" s="394" t="s">
        <v>182</v>
      </c>
      <c r="C32" s="399">
        <f>'R7  Performance 2011'!$D131</f>
        <v>2563.1756108108107</v>
      </c>
      <c r="D32" s="399">
        <f>'R7  Performance 2011'!$H131</f>
        <v>2831.4125718809028</v>
      </c>
      <c r="E32" s="400">
        <f>'R8 Performance2012'!$D131</f>
        <v>2680.3302362637364</v>
      </c>
      <c r="F32" s="400">
        <f>'R8 Performance2012'!$H131</f>
        <v>2948.42250497021</v>
      </c>
      <c r="G32" s="398"/>
      <c r="H32" s="398"/>
      <c r="I32" s="399">
        <f t="shared" si="0"/>
        <v>2621.7529235372735</v>
      </c>
      <c r="J32" s="399">
        <f t="shared" si="1"/>
        <v>2889.9175384255564</v>
      </c>
      <c r="K32" s="399">
        <f t="shared" si="2"/>
        <v>268.16461488828281</v>
      </c>
      <c r="L32" s="406">
        <f>'R7  Performance 2011'!L131</f>
        <v>66.89</v>
      </c>
      <c r="M32" s="406">
        <f>'R7  Performance 2011'!M131</f>
        <v>77.355024711484361</v>
      </c>
      <c r="N32" s="356">
        <f>'R8 Performance2012'!L131</f>
        <v>68.48</v>
      </c>
      <c r="O32" s="356">
        <f>'R8 Performance2012'!M131</f>
        <v>78.48221036495049</v>
      </c>
      <c r="P32" s="328"/>
      <c r="Q32" s="328"/>
      <c r="R32" s="406">
        <f t="shared" si="3"/>
        <v>67.685000000000002</v>
      </c>
      <c r="S32" s="406">
        <f t="shared" si="4"/>
        <v>77.918617538217433</v>
      </c>
      <c r="T32" s="406">
        <f t="shared" si="5"/>
        <v>10.23361753821743</v>
      </c>
    </row>
    <row r="33" spans="1:20">
      <c r="A33" s="229">
        <v>2016</v>
      </c>
      <c r="B33" s="394" t="s">
        <v>68</v>
      </c>
      <c r="C33" s="399">
        <f>'R7  Performance 2011'!$D17</f>
        <v>2266.0813503480276</v>
      </c>
      <c r="D33" s="399">
        <f>'R7  Performance 2011'!$H17</f>
        <v>2531.8230167119523</v>
      </c>
      <c r="E33" s="400">
        <f>'R8 Performance2012'!$D17</f>
        <v>2464.0433473804105</v>
      </c>
      <c r="F33" s="400">
        <f>'R8 Performance2012'!$H17</f>
        <v>2730.9459191571959</v>
      </c>
      <c r="G33" s="398"/>
      <c r="H33" s="398"/>
      <c r="I33" s="399">
        <f t="shared" si="0"/>
        <v>2365.0623488642191</v>
      </c>
      <c r="J33" s="399">
        <f t="shared" si="1"/>
        <v>2631.3844679345739</v>
      </c>
      <c r="K33" s="399">
        <f t="shared" si="2"/>
        <v>266.3221190703548</v>
      </c>
      <c r="L33" s="406">
        <f>'R7  Performance 2011'!L17</f>
        <v>66.66</v>
      </c>
      <c r="M33" s="406">
        <f>'R7  Performance 2011'!M17</f>
        <v>78.386925263433781</v>
      </c>
      <c r="N33" s="356">
        <f>'R8 Performance2012'!L17</f>
        <v>66.459999999999994</v>
      </c>
      <c r="O33" s="356">
        <f>'R8 Performance2012'!M17</f>
        <v>77.291894335809317</v>
      </c>
      <c r="P33" s="328"/>
      <c r="Q33" s="328"/>
      <c r="R33" s="406">
        <f t="shared" si="3"/>
        <v>66.56</v>
      </c>
      <c r="S33" s="406">
        <f t="shared" si="4"/>
        <v>77.839409799621549</v>
      </c>
      <c r="T33" s="406">
        <f t="shared" si="5"/>
        <v>11.279409799621547</v>
      </c>
    </row>
    <row r="34" spans="1:20">
      <c r="A34" s="229">
        <v>2014</v>
      </c>
      <c r="B34" s="394" t="s">
        <v>228</v>
      </c>
      <c r="C34" s="399">
        <f>'R7  Performance 2011'!$D15</f>
        <v>2243.6580545229244</v>
      </c>
      <c r="D34" s="399">
        <f>'R7  Performance 2011'!$H15</f>
        <v>2511.2144089782146</v>
      </c>
      <c r="E34" s="400">
        <f>'R8 Performance2012'!$D15</f>
        <v>2373.5955971459939</v>
      </c>
      <c r="F34" s="400">
        <f>'R8 Performance2012'!$H15</f>
        <v>2624.1018932676857</v>
      </c>
      <c r="G34" s="398"/>
      <c r="H34" s="398"/>
      <c r="I34" s="399">
        <f t="shared" si="0"/>
        <v>2308.6268258344589</v>
      </c>
      <c r="J34" s="399">
        <f t="shared" si="1"/>
        <v>2567.6581511229501</v>
      </c>
      <c r="K34" s="399">
        <f t="shared" si="2"/>
        <v>259.03132528849119</v>
      </c>
      <c r="L34" s="406">
        <f>'R7  Performance 2011'!L15</f>
        <v>65.44</v>
      </c>
      <c r="M34" s="406">
        <f>'R7  Performance 2011'!M15</f>
        <v>77.365005858888836</v>
      </c>
      <c r="N34" s="356">
        <f>'R8 Performance2012'!L15</f>
        <v>64.58</v>
      </c>
      <c r="O34" s="356">
        <f>'R8 Performance2012'!M15</f>
        <v>75.133874317213099</v>
      </c>
      <c r="P34" s="328"/>
      <c r="Q34" s="328"/>
      <c r="R34" s="406">
        <f t="shared" si="3"/>
        <v>65.009999999999991</v>
      </c>
      <c r="S34" s="406">
        <f t="shared" si="4"/>
        <v>76.24944008805096</v>
      </c>
      <c r="T34" s="406">
        <f t="shared" si="5"/>
        <v>11.239440088050969</v>
      </c>
    </row>
    <row r="35" spans="1:20">
      <c r="A35" s="229">
        <v>2029</v>
      </c>
      <c r="B35" s="394" t="s">
        <v>230</v>
      </c>
      <c r="C35" s="399">
        <f>'R7  Performance 2011'!$D22</f>
        <v>2359.7195122419585</v>
      </c>
      <c r="D35" s="399">
        <f>'R7  Performance 2011'!$H22</f>
        <v>2614.0290829474652</v>
      </c>
      <c r="E35" s="400">
        <f>'R8 Performance2012'!$D22</f>
        <v>2541.2770855920121</v>
      </c>
      <c r="F35" s="400">
        <f>'R8 Performance2012'!$H22</f>
        <v>2797.541181119162</v>
      </c>
      <c r="G35" s="398"/>
      <c r="H35" s="398"/>
      <c r="I35" s="399">
        <f t="shared" si="0"/>
        <v>2450.4982989169853</v>
      </c>
      <c r="J35" s="399">
        <f t="shared" si="1"/>
        <v>2705.7851320333139</v>
      </c>
      <c r="K35" s="399">
        <f t="shared" si="2"/>
        <v>255.28683311632858</v>
      </c>
      <c r="L35" s="406">
        <f>'R7  Performance 2011'!L22</f>
        <v>69.430000000000007</v>
      </c>
      <c r="M35" s="406">
        <f>'R7  Performance 2011'!M22</f>
        <v>80.207110134750238</v>
      </c>
      <c r="N35" s="356">
        <f>'R8 Performance2012'!L22</f>
        <v>68.489999999999995</v>
      </c>
      <c r="O35" s="356">
        <f>'R8 Performance2012'!M22</f>
        <v>78.57406745490529</v>
      </c>
      <c r="P35" s="328"/>
      <c r="Q35" s="328"/>
      <c r="R35" s="406">
        <f t="shared" si="3"/>
        <v>68.960000000000008</v>
      </c>
      <c r="S35" s="406">
        <f t="shared" si="4"/>
        <v>79.390588794827764</v>
      </c>
      <c r="T35" s="406">
        <f t="shared" si="5"/>
        <v>10.430588794827756</v>
      </c>
    </row>
    <row r="36" spans="1:20">
      <c r="A36" s="229">
        <v>2038</v>
      </c>
      <c r="B36" s="394" t="s">
        <v>77</v>
      </c>
      <c r="C36" s="399">
        <f>'R7  Performance 2011'!$D26</f>
        <v>2033.3164218750003</v>
      </c>
      <c r="D36" s="399">
        <f>'R7  Performance 2011'!$H26</f>
        <v>2308.5748443767957</v>
      </c>
      <c r="E36" s="400">
        <f>'R8 Performance2012'!$D26</f>
        <v>2526.7536</v>
      </c>
      <c r="F36" s="400">
        <f>'R8 Performance2012'!$H26</f>
        <v>2758.0529725509195</v>
      </c>
      <c r="G36" s="398"/>
      <c r="H36" s="398"/>
      <c r="I36" s="399">
        <f t="shared" si="0"/>
        <v>2280.0350109375004</v>
      </c>
      <c r="J36" s="399">
        <f t="shared" si="1"/>
        <v>2533.3139084638578</v>
      </c>
      <c r="K36" s="399">
        <f t="shared" si="2"/>
        <v>253.27889752635747</v>
      </c>
      <c r="L36" s="406">
        <f>'R7  Performance 2011'!L26</f>
        <v>66.790000000000006</v>
      </c>
      <c r="M36" s="406">
        <f>'R7  Performance 2011'!M26</f>
        <v>80.327412059455497</v>
      </c>
      <c r="N36" s="356">
        <f>'R8 Performance2012'!L26</f>
        <v>71.48</v>
      </c>
      <c r="O36" s="356">
        <f>'R8 Performance2012'!M26</f>
        <v>80.634013772887045</v>
      </c>
      <c r="P36" s="328"/>
      <c r="Q36" s="328"/>
      <c r="R36" s="406">
        <f t="shared" si="3"/>
        <v>69.135000000000005</v>
      </c>
      <c r="S36" s="406">
        <f t="shared" si="4"/>
        <v>80.480712916171271</v>
      </c>
      <c r="T36" s="406">
        <f t="shared" si="5"/>
        <v>11.345712916171266</v>
      </c>
    </row>
    <row r="37" spans="1:20">
      <c r="A37" s="413">
        <v>2035</v>
      </c>
      <c r="B37" s="235" t="s">
        <v>76</v>
      </c>
      <c r="C37" s="412">
        <f>'R7  Performance 2011'!$D25</f>
        <v>2275.6948324468085</v>
      </c>
      <c r="D37" s="399">
        <f>'R7  Performance 2011'!$H25</f>
        <v>2516.7985550963122</v>
      </c>
      <c r="E37" s="400">
        <f>'R8 Performance2012'!$D25</f>
        <v>2255.5966984536085</v>
      </c>
      <c r="F37" s="400">
        <f>'R8 Performance2012'!$H25</f>
        <v>2500.5048577926132</v>
      </c>
      <c r="G37" s="398"/>
      <c r="H37" s="398"/>
      <c r="I37" s="399">
        <f t="shared" si="0"/>
        <v>2265.6457654502083</v>
      </c>
      <c r="J37" s="399">
        <f t="shared" si="1"/>
        <v>2508.6517064444624</v>
      </c>
      <c r="K37" s="399">
        <f t="shared" si="2"/>
        <v>243.00594099425416</v>
      </c>
      <c r="L37" s="406">
        <f>'R7  Performance 2011'!L25</f>
        <v>69.150000000000006</v>
      </c>
      <c r="M37" s="406">
        <f>'R7  Performance 2011'!M25</f>
        <v>79.74472997925082</v>
      </c>
      <c r="N37" s="356">
        <f>'R8 Performance2012'!L25</f>
        <v>69.39</v>
      </c>
      <c r="O37" s="356">
        <f>'R8 Performance2012'!M25</f>
        <v>80.24779915828519</v>
      </c>
      <c r="P37" s="328"/>
      <c r="Q37" s="328"/>
      <c r="R37" s="406">
        <f t="shared" si="3"/>
        <v>69.27000000000001</v>
      </c>
      <c r="S37" s="406">
        <f t="shared" si="4"/>
        <v>79.996264568767998</v>
      </c>
      <c r="T37" s="406">
        <f t="shared" si="5"/>
        <v>10.726264568767988</v>
      </c>
    </row>
    <row r="38" spans="1:20">
      <c r="A38" s="229">
        <v>2116</v>
      </c>
      <c r="B38" s="394" t="s">
        <v>107</v>
      </c>
      <c r="C38" s="399">
        <f>'R7  Performance 2011'!$D56</f>
        <v>2647.3853140589563</v>
      </c>
      <c r="D38" s="399">
        <f>'R7  Performance 2011'!$H56</f>
        <v>2899.1187202001306</v>
      </c>
      <c r="E38" s="400">
        <f>'R8 Performance2012'!$D56</f>
        <v>2519.8001679644049</v>
      </c>
      <c r="F38" s="400">
        <f>'R8 Performance2012'!$H56</f>
        <v>2751.1343237595638</v>
      </c>
      <c r="G38" s="398"/>
      <c r="H38" s="398"/>
      <c r="I38" s="399">
        <f t="shared" si="0"/>
        <v>2583.5927410116806</v>
      </c>
      <c r="J38" s="399">
        <f t="shared" si="1"/>
        <v>2825.126521979847</v>
      </c>
      <c r="K38" s="399">
        <f t="shared" si="2"/>
        <v>241.53378096816641</v>
      </c>
      <c r="L38" s="406">
        <f>'R7  Performance 2011'!L56</f>
        <v>69.48</v>
      </c>
      <c r="M38" s="406">
        <f>'R7  Performance 2011'!M56</f>
        <v>78.988755858255416</v>
      </c>
      <c r="N38" s="356">
        <f>'R8 Performance2012'!L56</f>
        <v>71.53</v>
      </c>
      <c r="O38" s="356">
        <f>'R8 Performance2012'!M56</f>
        <v>80.710654828753349</v>
      </c>
      <c r="P38" s="328"/>
      <c r="Q38" s="328"/>
      <c r="R38" s="406">
        <f t="shared" si="3"/>
        <v>70.504999999999995</v>
      </c>
      <c r="S38" s="406">
        <f t="shared" si="4"/>
        <v>79.849705343504382</v>
      </c>
      <c r="T38" s="406">
        <f t="shared" si="5"/>
        <v>9.344705343504387</v>
      </c>
    </row>
    <row r="39" spans="1:20">
      <c r="A39" s="229">
        <v>2272</v>
      </c>
      <c r="B39" s="394" t="s">
        <v>184</v>
      </c>
      <c r="C39" s="399">
        <f>'R7  Performance 2011'!$D133</f>
        <v>2530.1180070558053</v>
      </c>
      <c r="D39" s="399">
        <f>'R7  Performance 2011'!$H133</f>
        <v>2764.9840897532636</v>
      </c>
      <c r="E39" s="400">
        <f>'R8 Performance2012'!$D133</f>
        <v>2570.8652758409785</v>
      </c>
      <c r="F39" s="400">
        <f>'R8 Performance2012'!$H133</f>
        <v>2808.8067618066525</v>
      </c>
      <c r="G39" s="398"/>
      <c r="H39" s="398"/>
      <c r="I39" s="399">
        <f t="shared" si="0"/>
        <v>2550.4916414483919</v>
      </c>
      <c r="J39" s="399">
        <f t="shared" si="1"/>
        <v>2786.8954257799578</v>
      </c>
      <c r="K39" s="399">
        <f t="shared" si="2"/>
        <v>236.40378433156593</v>
      </c>
      <c r="L39" s="406">
        <f>'R7  Performance 2011'!L133</f>
        <v>69.78</v>
      </c>
      <c r="M39" s="406">
        <f>'R7  Performance 2011'!M133</f>
        <v>79.062811396246403</v>
      </c>
      <c r="N39" s="356">
        <f>'R8 Performance2012'!L133</f>
        <v>68.88</v>
      </c>
      <c r="O39" s="356">
        <f>'R8 Performance2012'!M133</f>
        <v>78.135307471833144</v>
      </c>
      <c r="P39" s="328"/>
      <c r="Q39" s="328"/>
      <c r="R39" s="406">
        <f t="shared" si="3"/>
        <v>69.33</v>
      </c>
      <c r="S39" s="406">
        <f t="shared" si="4"/>
        <v>78.599059434039773</v>
      </c>
      <c r="T39" s="406">
        <f t="shared" si="5"/>
        <v>9.2690594340397752</v>
      </c>
    </row>
    <row r="40" spans="1:20">
      <c r="A40" s="229">
        <v>2079</v>
      </c>
      <c r="B40" s="394" t="s">
        <v>95</v>
      </c>
      <c r="C40" s="399">
        <f>'R7  Performance 2011'!$D44</f>
        <v>2870.460663101605</v>
      </c>
      <c r="D40" s="399">
        <f>'R7  Performance 2011'!$H44</f>
        <v>3098.1959625782774</v>
      </c>
      <c r="E40" s="400">
        <f>'R8 Performance2012'!$D44</f>
        <v>2743.8544999999999</v>
      </c>
      <c r="F40" s="400">
        <f>'R8 Performance2012'!$H44</f>
        <v>2983.6699268095995</v>
      </c>
      <c r="G40" s="398"/>
      <c r="H40" s="398"/>
      <c r="I40" s="399">
        <f t="shared" ref="I40:I71" si="6">(C40+E40)/2</f>
        <v>2807.1575815508022</v>
      </c>
      <c r="J40" s="399">
        <f t="shared" ref="J40:J71" si="7">(D40+F40)/2</f>
        <v>3040.9329446939382</v>
      </c>
      <c r="K40" s="399">
        <f t="shared" ref="K40:K71" si="8">J40-I40</f>
        <v>233.77536314313602</v>
      </c>
      <c r="L40" s="406">
        <f>'R7  Performance 2011'!L44</f>
        <v>68.19</v>
      </c>
      <c r="M40" s="406">
        <f>'R7  Performance 2011'!M44</f>
        <v>76.123754411063729</v>
      </c>
      <c r="N40" s="356">
        <f>'R8 Performance2012'!L44</f>
        <v>69.06</v>
      </c>
      <c r="O40" s="356">
        <f>'R8 Performance2012'!M44</f>
        <v>77.800092698413849</v>
      </c>
      <c r="P40" s="328"/>
      <c r="Q40" s="328"/>
      <c r="R40" s="406">
        <f t="shared" ref="R40:R71" si="9">(L40+N40)/2</f>
        <v>68.625</v>
      </c>
      <c r="S40" s="406">
        <f t="shared" ref="S40:S71" si="10">(M40+O40)/2</f>
        <v>76.961923554738789</v>
      </c>
      <c r="T40" s="406">
        <f t="shared" ref="T40:T71" si="11">S40-R40</f>
        <v>8.3369235547387888</v>
      </c>
    </row>
    <row r="41" spans="1:20">
      <c r="A41" s="229">
        <v>2097</v>
      </c>
      <c r="B41" s="394" t="s">
        <v>100</v>
      </c>
      <c r="C41" s="399">
        <f>'R7  Performance 2011'!$D49</f>
        <v>2604.0779399209487</v>
      </c>
      <c r="D41" s="399">
        <f>'R7  Performance 2011'!$H49</f>
        <v>2847.537627327431</v>
      </c>
      <c r="E41" s="400">
        <f>'R8 Performance2012'!$D49</f>
        <v>2797.4913338323349</v>
      </c>
      <c r="F41" s="400">
        <f>'R8 Performance2012'!$H49</f>
        <v>3018.9794625243753</v>
      </c>
      <c r="G41" s="398"/>
      <c r="H41" s="398"/>
      <c r="I41" s="399">
        <f t="shared" si="6"/>
        <v>2700.7846368766418</v>
      </c>
      <c r="J41" s="399">
        <f t="shared" si="7"/>
        <v>2933.2585449259032</v>
      </c>
      <c r="K41" s="399">
        <f t="shared" si="8"/>
        <v>232.47390804926135</v>
      </c>
      <c r="L41" s="406">
        <f>'R7  Performance 2011'!L49</f>
        <v>69.569999999999993</v>
      </c>
      <c r="M41" s="406">
        <f>'R7  Performance 2011'!M49</f>
        <v>78.919170532655897</v>
      </c>
      <c r="N41" s="356">
        <f>'R8 Performance2012'!L49</f>
        <v>70.87</v>
      </c>
      <c r="O41" s="356">
        <f>'R8 Performance2012'!M49</f>
        <v>78.787383907982289</v>
      </c>
      <c r="P41" s="328"/>
      <c r="Q41" s="328"/>
      <c r="R41" s="406">
        <f t="shared" si="9"/>
        <v>70.22</v>
      </c>
      <c r="S41" s="406">
        <f t="shared" si="10"/>
        <v>78.853277220319086</v>
      </c>
      <c r="T41" s="406">
        <f t="shared" si="11"/>
        <v>8.6332772203190871</v>
      </c>
    </row>
    <row r="42" spans="1:20">
      <c r="A42" s="229">
        <v>2185</v>
      </c>
      <c r="B42" s="394" t="s">
        <v>142</v>
      </c>
      <c r="C42" s="399">
        <f>'R7  Performance 2011'!$D91</f>
        <v>2583.1015129682996</v>
      </c>
      <c r="D42" s="399">
        <f>'R7  Performance 2011'!$H91</f>
        <v>2829.1739110886288</v>
      </c>
      <c r="E42" s="400">
        <f>'R8 Performance2012'!$D91</f>
        <v>2561.5876640624997</v>
      </c>
      <c r="F42" s="400">
        <f>'R8 Performance2012'!$H91</f>
        <v>2777.3185063534038</v>
      </c>
      <c r="G42" s="398"/>
      <c r="H42" s="398"/>
      <c r="I42" s="399">
        <f t="shared" si="6"/>
        <v>2572.3445885153997</v>
      </c>
      <c r="J42" s="399">
        <f t="shared" si="7"/>
        <v>2803.246208721016</v>
      </c>
      <c r="K42" s="399">
        <f t="shared" si="8"/>
        <v>230.90162020561638</v>
      </c>
      <c r="L42" s="406">
        <f>'R7  Performance 2011'!L91</f>
        <v>68.209999999999994</v>
      </c>
      <c r="M42" s="406">
        <f>'R7  Performance 2011'!M91</f>
        <v>77.736238008260131</v>
      </c>
      <c r="N42" s="356">
        <f>'R8 Performance2012'!L91</f>
        <v>70.180000000000007</v>
      </c>
      <c r="O42" s="356">
        <f>'R8 Performance2012'!M91</f>
        <v>78.601763007273789</v>
      </c>
      <c r="P42" s="328"/>
      <c r="Q42" s="328"/>
      <c r="R42" s="406">
        <f t="shared" si="9"/>
        <v>69.194999999999993</v>
      </c>
      <c r="S42" s="406">
        <f t="shared" si="10"/>
        <v>78.169000507766953</v>
      </c>
      <c r="T42" s="406">
        <f t="shared" si="11"/>
        <v>8.9740005077669593</v>
      </c>
    </row>
    <row r="43" spans="1:20">
      <c r="A43" s="229">
        <v>2177</v>
      </c>
      <c r="B43" s="394" t="s">
        <v>138</v>
      </c>
      <c r="C43" s="399">
        <f>'R7  Performance 2011'!$D87</f>
        <v>2496.9346838124047</v>
      </c>
      <c r="D43" s="399">
        <f>'R7  Performance 2011'!$H87</f>
        <v>2726.9492312242814</v>
      </c>
      <c r="E43" s="400">
        <f>'R8 Performance2012'!$D87</f>
        <v>2450.4129102564102</v>
      </c>
      <c r="F43" s="400">
        <f>'R8 Performance2012'!$H87</f>
        <v>2680.9209663211468</v>
      </c>
      <c r="G43" s="398"/>
      <c r="H43" s="398"/>
      <c r="I43" s="399">
        <f t="shared" si="6"/>
        <v>2473.6737970344075</v>
      </c>
      <c r="J43" s="399">
        <f t="shared" si="7"/>
        <v>2703.9350987727139</v>
      </c>
      <c r="K43" s="399">
        <f t="shared" si="8"/>
        <v>230.26130173830643</v>
      </c>
      <c r="L43" s="406">
        <f>'R7  Performance 2011'!L87</f>
        <v>72.22</v>
      </c>
      <c r="M43" s="406">
        <f>'R7  Performance 2011'!M87</f>
        <v>81.431876822531962</v>
      </c>
      <c r="N43" s="356">
        <f>'R8 Performance2012'!L87</f>
        <v>70.61</v>
      </c>
      <c r="O43" s="356">
        <f>'R8 Performance2012'!M87</f>
        <v>80.016906693150588</v>
      </c>
      <c r="P43" s="328"/>
      <c r="Q43" s="328"/>
      <c r="R43" s="406">
        <f t="shared" si="9"/>
        <v>71.414999999999992</v>
      </c>
      <c r="S43" s="406">
        <f t="shared" si="10"/>
        <v>80.724391757841275</v>
      </c>
      <c r="T43" s="406">
        <f t="shared" si="11"/>
        <v>9.3093917578412828</v>
      </c>
    </row>
    <row r="44" spans="1:20">
      <c r="A44" s="229">
        <v>2231</v>
      </c>
      <c r="B44" s="394" t="s">
        <v>165</v>
      </c>
      <c r="C44" s="399">
        <f>'R7  Performance 2011'!$D114</f>
        <v>2677.4523178114082</v>
      </c>
      <c r="D44" s="399">
        <f>'R7  Performance 2011'!$H114</f>
        <v>2912.8971685596962</v>
      </c>
      <c r="E44" s="400">
        <f>'R8 Performance2012'!$D114</f>
        <v>2641.8303912579959</v>
      </c>
      <c r="F44" s="400">
        <f>'R8 Performance2012'!$H114</f>
        <v>2865.1036265229445</v>
      </c>
      <c r="G44" s="398"/>
      <c r="H44" s="398"/>
      <c r="I44" s="399">
        <f t="shared" si="6"/>
        <v>2659.6413545347023</v>
      </c>
      <c r="J44" s="399">
        <f t="shared" si="7"/>
        <v>2889.0003975413201</v>
      </c>
      <c r="K44" s="399">
        <f t="shared" si="8"/>
        <v>229.35904300661787</v>
      </c>
      <c r="L44" s="406">
        <f>'R7  Performance 2011'!L114</f>
        <v>70.05</v>
      </c>
      <c r="M44" s="406">
        <f>'R7  Performance 2011'!M114</f>
        <v>78.843615078857638</v>
      </c>
      <c r="N44" s="356">
        <f>'R8 Performance2012'!L114</f>
        <v>70.38</v>
      </c>
      <c r="O44" s="356">
        <f>'R8 Performance2012'!M114</f>
        <v>78.831459866756603</v>
      </c>
      <c r="P44" s="328"/>
      <c r="Q44" s="328"/>
      <c r="R44" s="406">
        <f t="shared" si="9"/>
        <v>70.215000000000003</v>
      </c>
      <c r="S44" s="406">
        <f t="shared" si="10"/>
        <v>78.837537472807128</v>
      </c>
      <c r="T44" s="406">
        <f t="shared" si="11"/>
        <v>8.6225374728071245</v>
      </c>
    </row>
    <row r="45" spans="1:20">
      <c r="A45" s="229">
        <v>2089</v>
      </c>
      <c r="B45" s="394" t="s">
        <v>98</v>
      </c>
      <c r="C45" s="399">
        <f>'R7  Performance 2011'!$D47</f>
        <v>3053.114732394366</v>
      </c>
      <c r="D45" s="399">
        <f>'R7  Performance 2011'!$H47</f>
        <v>3288.4292751917837</v>
      </c>
      <c r="E45" s="400">
        <f>'R8 Performance2012'!$D47</f>
        <v>3153.8507335164832</v>
      </c>
      <c r="F45" s="400">
        <f>'R8 Performance2012'!$H47</f>
        <v>3373.0407140948992</v>
      </c>
      <c r="G45" s="398"/>
      <c r="H45" s="398"/>
      <c r="I45" s="399">
        <f t="shared" si="6"/>
        <v>3103.4827329554246</v>
      </c>
      <c r="J45" s="399">
        <f t="shared" si="7"/>
        <v>3330.7349946433415</v>
      </c>
      <c r="K45" s="399">
        <f t="shared" si="8"/>
        <v>227.25226168791687</v>
      </c>
      <c r="L45" s="406">
        <f>'R7  Performance 2011'!L47</f>
        <v>73.33</v>
      </c>
      <c r="M45" s="406">
        <f>'R7  Performance 2011'!M47</f>
        <v>81.037359972446083</v>
      </c>
      <c r="N45" s="356">
        <f>'R8 Performance2012'!L47</f>
        <v>73.66</v>
      </c>
      <c r="O45" s="356">
        <f>'R8 Performance2012'!M47</f>
        <v>80.60991612155415</v>
      </c>
      <c r="P45" s="328"/>
      <c r="Q45" s="328"/>
      <c r="R45" s="406">
        <f t="shared" si="9"/>
        <v>73.495000000000005</v>
      </c>
      <c r="S45" s="406">
        <f t="shared" si="10"/>
        <v>80.823638047000117</v>
      </c>
      <c r="T45" s="406">
        <f t="shared" si="11"/>
        <v>7.328638047000112</v>
      </c>
    </row>
    <row r="46" spans="1:20">
      <c r="A46" s="229">
        <v>2304</v>
      </c>
      <c r="B46" s="394" t="s">
        <v>206</v>
      </c>
      <c r="C46" s="399">
        <f>'R7  Performance 2011'!$D155</f>
        <v>2718.1789911858973</v>
      </c>
      <c r="D46" s="399">
        <f>'R7  Performance 2011'!$H155</f>
        <v>2946.9056445478263</v>
      </c>
      <c r="E46" s="400">
        <f>'R8 Performance2012'!$D155</f>
        <v>2772.7304049520762</v>
      </c>
      <c r="F46" s="400">
        <f>'R8 Performance2012'!$H155</f>
        <v>2998.1390712370685</v>
      </c>
      <c r="G46" s="398"/>
      <c r="H46" s="398"/>
      <c r="I46" s="399">
        <f t="shared" si="6"/>
        <v>2745.4546980689865</v>
      </c>
      <c r="J46" s="399">
        <f t="shared" si="7"/>
        <v>2972.5223578924474</v>
      </c>
      <c r="K46" s="399">
        <f t="shared" si="8"/>
        <v>227.06765982346087</v>
      </c>
      <c r="L46" s="406">
        <f>'R7  Performance 2011'!L155</f>
        <v>72.66</v>
      </c>
      <c r="M46" s="406">
        <f>'R7  Performance 2011'!M155</f>
        <v>81.074701684606111</v>
      </c>
      <c r="N46" s="356">
        <f>'R8 Performance2012'!L155</f>
        <v>73.040000000000006</v>
      </c>
      <c r="O46" s="356">
        <f>'R8 Performance2012'!M155</f>
        <v>81.169483698898901</v>
      </c>
      <c r="P46" s="328"/>
      <c r="Q46" s="328"/>
      <c r="R46" s="406">
        <f t="shared" si="9"/>
        <v>72.849999999999994</v>
      </c>
      <c r="S46" s="406">
        <f t="shared" si="10"/>
        <v>81.122092691752499</v>
      </c>
      <c r="T46" s="406">
        <f t="shared" si="11"/>
        <v>8.2720926917525048</v>
      </c>
    </row>
    <row r="47" spans="1:20">
      <c r="A47" s="229">
        <v>2300</v>
      </c>
      <c r="B47" s="394" t="s">
        <v>202</v>
      </c>
      <c r="C47" s="399">
        <f>'R7  Performance 2011'!$D151</f>
        <v>2463.3767988165682</v>
      </c>
      <c r="D47" s="399">
        <f>'R7  Performance 2011'!$H151</f>
        <v>2684.0901037803692</v>
      </c>
      <c r="E47" s="400">
        <f>'R8 Performance2012'!$D151</f>
        <v>2624.1519911764703</v>
      </c>
      <c r="F47" s="400">
        <f>'R8 Performance2012'!$H151</f>
        <v>2856.7520995443929</v>
      </c>
      <c r="G47" s="398"/>
      <c r="H47" s="398"/>
      <c r="I47" s="399">
        <f t="shared" si="6"/>
        <v>2543.7643949965195</v>
      </c>
      <c r="J47" s="399">
        <f t="shared" si="7"/>
        <v>2770.4211016623813</v>
      </c>
      <c r="K47" s="399">
        <f t="shared" si="8"/>
        <v>226.65670666586175</v>
      </c>
      <c r="L47" s="406">
        <f>'R7  Performance 2011'!L151</f>
        <v>73.34</v>
      </c>
      <c r="M47" s="406">
        <f>'R7  Performance 2011'!M151</f>
        <v>82.299786625815173</v>
      </c>
      <c r="N47" s="356">
        <f>'R8 Performance2012'!L151</f>
        <v>72.010000000000005</v>
      </c>
      <c r="O47" s="356">
        <f>'R8 Performance2012'!M151</f>
        <v>80.873819974987143</v>
      </c>
      <c r="P47" s="328"/>
      <c r="Q47" s="328"/>
      <c r="R47" s="406">
        <f t="shared" si="9"/>
        <v>72.675000000000011</v>
      </c>
      <c r="S47" s="406">
        <f t="shared" si="10"/>
        <v>81.586803300401158</v>
      </c>
      <c r="T47" s="406">
        <f t="shared" si="11"/>
        <v>8.9118033004011465</v>
      </c>
    </row>
    <row r="48" spans="1:20">
      <c r="A48" s="229">
        <v>2068</v>
      </c>
      <c r="B48" s="394" t="s">
        <v>93</v>
      </c>
      <c r="C48" s="399">
        <f>'R7  Performance 2011'!$D42</f>
        <v>2302.3726489361702</v>
      </c>
      <c r="D48" s="399">
        <f>'R7  Performance 2011'!$H42</f>
        <v>2526.6358476506066</v>
      </c>
      <c r="E48" s="400">
        <f>'R8 Performance2012'!$D42</f>
        <v>2402.2154595687334</v>
      </c>
      <c r="F48" s="400">
        <f>'R8 Performance2012'!$H42</f>
        <v>2631.2487575425857</v>
      </c>
      <c r="G48" s="398"/>
      <c r="H48" s="398"/>
      <c r="I48" s="399">
        <f t="shared" si="6"/>
        <v>2352.294054252452</v>
      </c>
      <c r="J48" s="399">
        <f t="shared" si="7"/>
        <v>2578.9423025965962</v>
      </c>
      <c r="K48" s="399">
        <f t="shared" si="8"/>
        <v>226.64824834414412</v>
      </c>
      <c r="L48" s="406">
        <f>'R7  Performance 2011'!L42</f>
        <v>71.75</v>
      </c>
      <c r="M48" s="406">
        <f>'R7  Performance 2011'!M42</f>
        <v>81.490525662431708</v>
      </c>
      <c r="N48" s="356">
        <f>'R8 Performance2012'!L42</f>
        <v>72.48</v>
      </c>
      <c r="O48" s="356">
        <f>'R8 Performance2012'!M42</f>
        <v>82.014252935620135</v>
      </c>
      <c r="P48" s="328"/>
      <c r="Q48" s="328"/>
      <c r="R48" s="406">
        <f t="shared" si="9"/>
        <v>72.115000000000009</v>
      </c>
      <c r="S48" s="406">
        <f t="shared" si="10"/>
        <v>81.752389299025921</v>
      </c>
      <c r="T48" s="406">
        <f t="shared" si="11"/>
        <v>9.6373892990259122</v>
      </c>
    </row>
    <row r="49" spans="1:20">
      <c r="A49" s="229">
        <v>2217</v>
      </c>
      <c r="B49" s="394" t="s">
        <v>156</v>
      </c>
      <c r="C49" s="399">
        <f>'R7  Performance 2011'!$D105</f>
        <v>2345.2589241274663</v>
      </c>
      <c r="D49" s="399">
        <f>'R7  Performance 2011'!$H105</f>
        <v>2568.2984989684282</v>
      </c>
      <c r="E49" s="400">
        <f>'R8 Performance2012'!$D105</f>
        <v>2616.3763171806168</v>
      </c>
      <c r="F49" s="400">
        <f>'R8 Performance2012'!$H105</f>
        <v>2842.2552655089657</v>
      </c>
      <c r="G49" s="398"/>
      <c r="H49" s="398"/>
      <c r="I49" s="399">
        <f t="shared" si="6"/>
        <v>2480.8176206540415</v>
      </c>
      <c r="J49" s="399">
        <f t="shared" si="7"/>
        <v>2705.276882238697</v>
      </c>
      <c r="K49" s="399">
        <f t="shared" si="8"/>
        <v>224.45926158465545</v>
      </c>
      <c r="L49" s="406">
        <f>'R7  Performance 2011'!L105</f>
        <v>71.98</v>
      </c>
      <c r="M49" s="406">
        <f>'R7  Performance 2011'!M105</f>
        <v>81.490232433032602</v>
      </c>
      <c r="N49" s="356">
        <f>'R8 Performance2012'!L105</f>
        <v>71.41</v>
      </c>
      <c r="O49" s="356">
        <f>'R8 Performance2012'!M105</f>
        <v>80.043274458459933</v>
      </c>
      <c r="P49" s="328"/>
      <c r="Q49" s="328"/>
      <c r="R49" s="406">
        <f t="shared" si="9"/>
        <v>71.694999999999993</v>
      </c>
      <c r="S49" s="406">
        <f t="shared" si="10"/>
        <v>80.766753445746275</v>
      </c>
      <c r="T49" s="406">
        <f t="shared" si="11"/>
        <v>9.0717534457462818</v>
      </c>
    </row>
    <row r="50" spans="1:20">
      <c r="A50" s="229">
        <v>2072</v>
      </c>
      <c r="B50" s="394" t="s">
        <v>234</v>
      </c>
      <c r="C50" s="399">
        <f>'R7  Performance 2011'!$D43</f>
        <v>2567.2826608996538</v>
      </c>
      <c r="D50" s="399">
        <f>'R7  Performance 2011'!$H43</f>
        <v>2800.6775708952978</v>
      </c>
      <c r="E50" s="400">
        <f>'R8 Performance2012'!$D43</f>
        <v>2723.1347006578944</v>
      </c>
      <c r="F50" s="400">
        <f>'R8 Performance2012'!$H43</f>
        <v>2936.0004866153558</v>
      </c>
      <c r="G50" s="398"/>
      <c r="H50" s="398"/>
      <c r="I50" s="399">
        <f t="shared" si="6"/>
        <v>2645.2086807787741</v>
      </c>
      <c r="J50" s="399">
        <f t="shared" si="7"/>
        <v>2868.3390287553266</v>
      </c>
      <c r="K50" s="399">
        <f t="shared" si="8"/>
        <v>223.13034797655246</v>
      </c>
      <c r="L50" s="406">
        <f>'R7  Performance 2011'!L43</f>
        <v>71.08</v>
      </c>
      <c r="M50" s="406">
        <f>'R7  Performance 2011'!M43</f>
        <v>80.171126331755602</v>
      </c>
      <c r="N50" s="356">
        <f>'R8 Performance2012'!L43</f>
        <v>72.38</v>
      </c>
      <c r="O50" s="356">
        <f>'R8 Performance2012'!M43</f>
        <v>80.196939276123004</v>
      </c>
      <c r="P50" s="328"/>
      <c r="Q50" s="328"/>
      <c r="R50" s="406">
        <f t="shared" si="9"/>
        <v>71.72999999999999</v>
      </c>
      <c r="S50" s="406">
        <f t="shared" si="10"/>
        <v>80.184032803939303</v>
      </c>
      <c r="T50" s="406">
        <f t="shared" si="11"/>
        <v>8.4540328039393131</v>
      </c>
    </row>
    <row r="51" spans="1:20">
      <c r="A51" s="229">
        <v>2162</v>
      </c>
      <c r="B51" s="394" t="s">
        <v>132</v>
      </c>
      <c r="C51" s="399">
        <f>'R7  Performance 2011'!$D80</f>
        <v>2511.2954669527903</v>
      </c>
      <c r="D51" s="399">
        <f>'R7  Performance 2011'!$H80</f>
        <v>2736.0452415020109</v>
      </c>
      <c r="E51" s="400">
        <f>'R8 Performance2012'!$D80</f>
        <v>2587.9275193277308</v>
      </c>
      <c r="F51" s="400">
        <f>'R8 Performance2012'!$H80</f>
        <v>2809.2920972424895</v>
      </c>
      <c r="G51" s="398"/>
      <c r="H51" s="398"/>
      <c r="I51" s="399">
        <f t="shared" si="6"/>
        <v>2549.6114931402608</v>
      </c>
      <c r="J51" s="399">
        <f t="shared" si="7"/>
        <v>2772.6686693722504</v>
      </c>
      <c r="K51" s="399">
        <f t="shared" si="8"/>
        <v>223.05717623198962</v>
      </c>
      <c r="L51" s="406">
        <f>'R7  Performance 2011'!L80</f>
        <v>71.260000000000005</v>
      </c>
      <c r="M51" s="406">
        <f>'R7  Performance 2011'!M80</f>
        <v>80.209555219877515</v>
      </c>
      <c r="N51" s="356">
        <f>'R8 Performance2012'!L80</f>
        <v>71.739999999999995</v>
      </c>
      <c r="O51" s="356">
        <f>'R8 Performance2012'!M80</f>
        <v>80.293739479236379</v>
      </c>
      <c r="P51" s="328"/>
      <c r="Q51" s="328"/>
      <c r="R51" s="406">
        <f t="shared" si="9"/>
        <v>71.5</v>
      </c>
      <c r="S51" s="406">
        <f t="shared" si="10"/>
        <v>80.251647349556947</v>
      </c>
      <c r="T51" s="406">
        <f t="shared" si="11"/>
        <v>8.7516473495569471</v>
      </c>
    </row>
    <row r="52" spans="1:20">
      <c r="A52" s="229">
        <v>2004</v>
      </c>
      <c r="B52" s="394" t="s">
        <v>225</v>
      </c>
      <c r="C52" s="399">
        <f>'R7  Performance 2011'!$D8</f>
        <v>2581.9948021390373</v>
      </c>
      <c r="D52" s="399">
        <f>'R7  Performance 2011'!$H8</f>
        <v>2803.088221659088</v>
      </c>
      <c r="E52" s="400">
        <f>'R8 Performance2012'!$D8</f>
        <v>2652.4266493506493</v>
      </c>
      <c r="F52" s="400">
        <f>'R8 Performance2012'!$H8</f>
        <v>2875.2387795356417</v>
      </c>
      <c r="G52" s="398"/>
      <c r="H52" s="398"/>
      <c r="I52" s="399">
        <f t="shared" si="6"/>
        <v>2617.2107257448433</v>
      </c>
      <c r="J52" s="399">
        <f t="shared" si="7"/>
        <v>2839.1635005973649</v>
      </c>
      <c r="K52" s="399">
        <f t="shared" si="8"/>
        <v>221.95277485252154</v>
      </c>
      <c r="L52" s="406">
        <f>'R7  Performance 2011'!L8</f>
        <v>71.78</v>
      </c>
      <c r="M52" s="406">
        <f>'R7  Performance 2011'!M8</f>
        <v>80.342891735370159</v>
      </c>
      <c r="N52" s="356">
        <f>'R8 Performance2012'!L8</f>
        <v>71.680000000000007</v>
      </c>
      <c r="O52" s="356">
        <f>'R8 Performance2012'!M8</f>
        <v>80.080312605799676</v>
      </c>
      <c r="P52" s="328"/>
      <c r="Q52" s="328"/>
      <c r="R52" s="406">
        <f t="shared" si="9"/>
        <v>71.73</v>
      </c>
      <c r="S52" s="406">
        <f t="shared" si="10"/>
        <v>80.211602170584911</v>
      </c>
      <c r="T52" s="406">
        <f t="shared" si="11"/>
        <v>8.4816021705849067</v>
      </c>
    </row>
    <row r="53" spans="1:20">
      <c r="A53" s="229">
        <v>2213</v>
      </c>
      <c r="B53" s="394" t="s">
        <v>154</v>
      </c>
      <c r="C53" s="399">
        <f>'R7  Performance 2011'!$D103</f>
        <v>2859.05116984402</v>
      </c>
      <c r="D53" s="399">
        <f>'R7  Performance 2011'!$H103</f>
        <v>3069.4544092889023</v>
      </c>
      <c r="E53" s="400">
        <f>'R8 Performance2012'!$D103</f>
        <v>2842.0628609715241</v>
      </c>
      <c r="F53" s="400">
        <f>'R8 Performance2012'!$H103</f>
        <v>3072.676438184033</v>
      </c>
      <c r="G53" s="398"/>
      <c r="H53" s="398"/>
      <c r="I53" s="399">
        <f t="shared" si="6"/>
        <v>2850.5570154077723</v>
      </c>
      <c r="J53" s="399">
        <f t="shared" si="7"/>
        <v>3071.0654237364679</v>
      </c>
      <c r="K53" s="399">
        <f t="shared" si="8"/>
        <v>220.50840832869562</v>
      </c>
      <c r="L53" s="406">
        <f>'R7  Performance 2011'!L103</f>
        <v>73.099999999999994</v>
      </c>
      <c r="M53" s="406">
        <f>'R7  Performance 2011'!M103</f>
        <v>80.459198102647491</v>
      </c>
      <c r="N53" s="356">
        <f>'R8 Performance2012'!L103</f>
        <v>70.930000000000007</v>
      </c>
      <c r="O53" s="356">
        <f>'R8 Performance2012'!M103</f>
        <v>79.044302480054114</v>
      </c>
      <c r="P53" s="328"/>
      <c r="Q53" s="328"/>
      <c r="R53" s="406">
        <f t="shared" si="9"/>
        <v>72.015000000000001</v>
      </c>
      <c r="S53" s="406">
        <f t="shared" si="10"/>
        <v>79.751750291350803</v>
      </c>
      <c r="T53" s="406">
        <f t="shared" si="11"/>
        <v>7.7367502913508019</v>
      </c>
    </row>
    <row r="54" spans="1:20">
      <c r="A54" s="229">
        <v>2115</v>
      </c>
      <c r="B54" s="394" t="s">
        <v>106</v>
      </c>
      <c r="C54" s="399">
        <f>'R7  Performance 2011'!$D55</f>
        <v>2658.5234000000005</v>
      </c>
      <c r="D54" s="399">
        <f>'R7  Performance 2011'!$H55</f>
        <v>2874.6716743691331</v>
      </c>
      <c r="E54" s="400">
        <f>'R8 Performance2012'!$D55</f>
        <v>2809.8142455934194</v>
      </c>
      <c r="F54" s="400">
        <f>'R8 Performance2012'!$H55</f>
        <v>3033.8959544014551</v>
      </c>
      <c r="G54" s="398"/>
      <c r="H54" s="398"/>
      <c r="I54" s="399">
        <f t="shared" si="6"/>
        <v>2734.1688227967097</v>
      </c>
      <c r="J54" s="399">
        <f t="shared" si="7"/>
        <v>2954.2838143852941</v>
      </c>
      <c r="K54" s="399">
        <f t="shared" si="8"/>
        <v>220.11499158858442</v>
      </c>
      <c r="L54" s="406">
        <f>'R7  Performance 2011'!L55</f>
        <v>73.28</v>
      </c>
      <c r="M54" s="406">
        <f>'R7  Performance 2011'!M55</f>
        <v>81.410388258727863</v>
      </c>
      <c r="N54" s="356">
        <f>'R8 Performance2012'!L55</f>
        <v>71.760000000000005</v>
      </c>
      <c r="O54" s="356">
        <f>'R8 Performance2012'!M55</f>
        <v>79.734965219122898</v>
      </c>
      <c r="P54" s="328"/>
      <c r="Q54" s="328"/>
      <c r="R54" s="406">
        <f t="shared" si="9"/>
        <v>72.52000000000001</v>
      </c>
      <c r="S54" s="406">
        <f t="shared" si="10"/>
        <v>80.572676738925381</v>
      </c>
      <c r="T54" s="406">
        <f t="shared" si="11"/>
        <v>8.0526767389253706</v>
      </c>
    </row>
    <row r="55" spans="1:20">
      <c r="A55" s="229">
        <v>2184</v>
      </c>
      <c r="B55" s="394" t="s">
        <v>141</v>
      </c>
      <c r="C55" s="399">
        <f>'R7  Performance 2011'!$D90</f>
        <v>2622.8660611902769</v>
      </c>
      <c r="D55" s="399">
        <f>'R7  Performance 2011'!$H90</f>
        <v>2842.4696385770299</v>
      </c>
      <c r="E55" s="400">
        <f>'R8 Performance2012'!$D90</f>
        <v>2662.7369539207762</v>
      </c>
      <c r="F55" s="400">
        <f>'R8 Performance2012'!$H90</f>
        <v>2882.3655718799714</v>
      </c>
      <c r="G55" s="398"/>
      <c r="H55" s="398"/>
      <c r="I55" s="399">
        <f t="shared" si="6"/>
        <v>2642.8015075555268</v>
      </c>
      <c r="J55" s="399">
        <f t="shared" si="7"/>
        <v>2862.4176052285006</v>
      </c>
      <c r="K55" s="399">
        <f t="shared" si="8"/>
        <v>219.61609767297386</v>
      </c>
      <c r="L55" s="406">
        <f>'R7  Performance 2011'!L90</f>
        <v>72.92</v>
      </c>
      <c r="M55" s="406">
        <f>'R7  Performance 2011'!M90</f>
        <v>81.292656943339878</v>
      </c>
      <c r="N55" s="356">
        <f>'R8 Performance2012'!L90</f>
        <v>72.010000000000005</v>
      </c>
      <c r="O55" s="356">
        <f>'R8 Performance2012'!M90</f>
        <v>80.258228111147091</v>
      </c>
      <c r="P55" s="328"/>
      <c r="Q55" s="328"/>
      <c r="R55" s="406">
        <f t="shared" si="9"/>
        <v>72.465000000000003</v>
      </c>
      <c r="S55" s="406">
        <f t="shared" si="10"/>
        <v>80.775442527243484</v>
      </c>
      <c r="T55" s="406">
        <f t="shared" si="11"/>
        <v>8.310442527243481</v>
      </c>
    </row>
    <row r="56" spans="1:20">
      <c r="A56" s="413">
        <v>2050</v>
      </c>
      <c r="B56" s="235" t="s">
        <v>86</v>
      </c>
      <c r="C56" s="412">
        <f>'R7  Performance 2011'!$D35</f>
        <v>2622.4634988764037</v>
      </c>
      <c r="D56" s="399">
        <f>'R7  Performance 2011'!$H35</f>
        <v>2841.2986430887058</v>
      </c>
      <c r="E56" s="400">
        <f>'R8 Performance2012'!$D35</f>
        <v>2552.5817794448608</v>
      </c>
      <c r="F56" s="400">
        <f>'R8 Performance2012'!$H35</f>
        <v>2771.8907058205596</v>
      </c>
      <c r="G56" s="398"/>
      <c r="H56" s="398"/>
      <c r="I56" s="399">
        <f t="shared" si="6"/>
        <v>2587.522639160632</v>
      </c>
      <c r="J56" s="399">
        <f t="shared" si="7"/>
        <v>2806.5946744546327</v>
      </c>
      <c r="K56" s="399">
        <f t="shared" si="8"/>
        <v>219.07203529400067</v>
      </c>
      <c r="L56" s="406">
        <f>'R7  Performance 2011'!L35</f>
        <v>71.86</v>
      </c>
      <c r="M56" s="406">
        <f>'R7  Performance 2011'!M35</f>
        <v>80.204640232592823</v>
      </c>
      <c r="N56" s="356">
        <f>'R8 Performance2012'!L35</f>
        <v>72.25</v>
      </c>
      <c r="O56" s="356">
        <f>'R8 Performance2012'!M35</f>
        <v>80.841651328929984</v>
      </c>
      <c r="P56" s="328"/>
      <c r="Q56" s="328"/>
      <c r="R56" s="406">
        <f t="shared" si="9"/>
        <v>72.055000000000007</v>
      </c>
      <c r="S56" s="406">
        <f t="shared" si="10"/>
        <v>80.523145780761411</v>
      </c>
      <c r="T56" s="406">
        <f t="shared" si="11"/>
        <v>8.4681457807614038</v>
      </c>
    </row>
    <row r="57" spans="1:20">
      <c r="A57" s="229">
        <v>2173</v>
      </c>
      <c r="B57" s="394" t="s">
        <v>135</v>
      </c>
      <c r="C57" s="399">
        <f>'R7  Performance 2011'!$D84</f>
        <v>2498.9482011251757</v>
      </c>
      <c r="D57" s="399">
        <f>'R7  Performance 2011'!$H84</f>
        <v>2719.8548975041458</v>
      </c>
      <c r="E57" s="400">
        <f>'R8 Performance2012'!$D84</f>
        <v>2524.1514859154927</v>
      </c>
      <c r="F57" s="400">
        <f>'R8 Performance2012'!$H84</f>
        <v>2740.7943752162396</v>
      </c>
      <c r="G57" s="398"/>
      <c r="H57" s="398"/>
      <c r="I57" s="399">
        <f t="shared" si="6"/>
        <v>2511.5498435203344</v>
      </c>
      <c r="J57" s="399">
        <f t="shared" si="7"/>
        <v>2730.3246363601929</v>
      </c>
      <c r="K57" s="399">
        <f t="shared" si="8"/>
        <v>218.77479283985849</v>
      </c>
      <c r="L57" s="406">
        <f>'R7  Performance 2011'!L84</f>
        <v>73.16</v>
      </c>
      <c r="M57" s="406">
        <f>'R7  Performance 2011'!M84</f>
        <v>81.999987010515241</v>
      </c>
      <c r="N57" s="356">
        <f>'R8 Performance2012'!L84</f>
        <v>73.319999999999993</v>
      </c>
      <c r="O57" s="356">
        <f>'R8 Performance2012'!M84</f>
        <v>81.902800616745552</v>
      </c>
      <c r="P57" s="328"/>
      <c r="Q57" s="328"/>
      <c r="R57" s="406">
        <f t="shared" si="9"/>
        <v>73.239999999999995</v>
      </c>
      <c r="S57" s="406">
        <f t="shared" si="10"/>
        <v>81.951393813630403</v>
      </c>
      <c r="T57" s="406">
        <f t="shared" si="11"/>
        <v>8.7113938136304085</v>
      </c>
    </row>
    <row r="58" spans="1:20">
      <c r="A58" s="229">
        <v>2137</v>
      </c>
      <c r="B58" s="394" t="s">
        <v>120</v>
      </c>
      <c r="C58" s="399">
        <f>'R7  Performance 2011'!$D68</f>
        <v>2791.8375213523127</v>
      </c>
      <c r="D58" s="399">
        <f>'R7  Performance 2011'!$H68</f>
        <v>3009.9853227916105</v>
      </c>
      <c r="E58" s="400">
        <f>'R8 Performance2012'!$D68</f>
        <v>2878.4688413547242</v>
      </c>
      <c r="F58" s="400">
        <f>'R8 Performance2012'!$H68</f>
        <v>3097.1363486140408</v>
      </c>
      <c r="G58" s="398"/>
      <c r="H58" s="398"/>
      <c r="I58" s="399">
        <f t="shared" si="6"/>
        <v>2835.1531813535184</v>
      </c>
      <c r="J58" s="399">
        <f t="shared" si="7"/>
        <v>3053.5608357028259</v>
      </c>
      <c r="K58" s="399">
        <f t="shared" si="8"/>
        <v>218.40765434930745</v>
      </c>
      <c r="L58" s="406">
        <f>'R7  Performance 2011'!L68</f>
        <v>73.67</v>
      </c>
      <c r="M58" s="406">
        <f>'R7  Performance 2011'!M68</f>
        <v>81.483771387871869</v>
      </c>
      <c r="N58" s="356">
        <f>'R8 Performance2012'!L68</f>
        <v>73.959999999999994</v>
      </c>
      <c r="O58" s="356">
        <f>'R8 Performance2012'!M68</f>
        <v>81.556660561953578</v>
      </c>
      <c r="P58" s="328"/>
      <c r="Q58" s="328"/>
      <c r="R58" s="406">
        <f t="shared" si="9"/>
        <v>73.814999999999998</v>
      </c>
      <c r="S58" s="406">
        <f t="shared" si="10"/>
        <v>81.52021597491273</v>
      </c>
      <c r="T58" s="406">
        <f t="shared" si="11"/>
        <v>7.7052159749127327</v>
      </c>
    </row>
    <row r="59" spans="1:20">
      <c r="A59" s="229">
        <v>2294</v>
      </c>
      <c r="B59" s="394" t="s">
        <v>197</v>
      </c>
      <c r="C59" s="399">
        <f>'R7  Performance 2011'!$D146</f>
        <v>2687.1596184397167</v>
      </c>
      <c r="D59" s="399">
        <f>'R7  Performance 2011'!$H146</f>
        <v>2906.4596632147213</v>
      </c>
      <c r="E59" s="400">
        <f>'R8 Performance2012'!$D146</f>
        <v>2849.5739259259262</v>
      </c>
      <c r="F59" s="400">
        <f>'R8 Performance2012'!$H146</f>
        <v>3065.291534962812</v>
      </c>
      <c r="G59" s="398"/>
      <c r="H59" s="398"/>
      <c r="I59" s="399">
        <f t="shared" si="6"/>
        <v>2768.3667721828215</v>
      </c>
      <c r="J59" s="399">
        <f t="shared" si="7"/>
        <v>2985.8755990887666</v>
      </c>
      <c r="K59" s="399">
        <f t="shared" si="8"/>
        <v>217.50882690594517</v>
      </c>
      <c r="L59" s="406">
        <f>'R7  Performance 2011'!L146</f>
        <v>74.12</v>
      </c>
      <c r="M59" s="406">
        <f>'R7  Performance 2011'!M146</f>
        <v>82.281035290577208</v>
      </c>
      <c r="N59" s="356">
        <f>'R8 Performance2012'!L146</f>
        <v>74.02</v>
      </c>
      <c r="O59" s="356">
        <f>'R8 Performance2012'!M146</f>
        <v>81.590170651627901</v>
      </c>
      <c r="P59" s="328"/>
      <c r="Q59" s="328"/>
      <c r="R59" s="406">
        <f t="shared" si="9"/>
        <v>74.069999999999993</v>
      </c>
      <c r="S59" s="406">
        <f t="shared" si="10"/>
        <v>81.935602971102554</v>
      </c>
      <c r="T59" s="406">
        <f t="shared" si="11"/>
        <v>7.865602971102561</v>
      </c>
    </row>
    <row r="60" spans="1:20">
      <c r="A60" s="229">
        <v>2260</v>
      </c>
      <c r="B60" s="394" t="s">
        <v>176</v>
      </c>
      <c r="C60" s="399">
        <f>'R7  Performance 2011'!$D125</f>
        <v>2867.9476758620694</v>
      </c>
      <c r="D60" s="399">
        <f>'R7  Performance 2011'!$H125</f>
        <v>3091.683438839339</v>
      </c>
      <c r="E60" s="400">
        <f>'R8 Performance2012'!$D125</f>
        <v>2754.9588522336767</v>
      </c>
      <c r="F60" s="400">
        <f>'R8 Performance2012'!$H125</f>
        <v>2962.6089630726869</v>
      </c>
      <c r="G60" s="398"/>
      <c r="H60" s="398"/>
      <c r="I60" s="399">
        <f t="shared" si="6"/>
        <v>2811.4532640478728</v>
      </c>
      <c r="J60" s="399">
        <f t="shared" si="7"/>
        <v>3027.1462009560128</v>
      </c>
      <c r="K60" s="399">
        <f t="shared" si="8"/>
        <v>215.69293690813993</v>
      </c>
      <c r="L60" s="406">
        <f>'R7  Performance 2011'!L125</f>
        <v>73.61</v>
      </c>
      <c r="M60" s="406">
        <f>'R7  Performance 2011'!M125</f>
        <v>81.411249822663436</v>
      </c>
      <c r="N60" s="356">
        <f>'R8 Performance2012'!L125</f>
        <v>74.75</v>
      </c>
      <c r="O60" s="356">
        <f>'R8 Performance2012'!M125</f>
        <v>82.287321679801167</v>
      </c>
      <c r="P60" s="328"/>
      <c r="Q60" s="328"/>
      <c r="R60" s="406">
        <f t="shared" si="9"/>
        <v>74.180000000000007</v>
      </c>
      <c r="S60" s="406">
        <f t="shared" si="10"/>
        <v>81.849285751232301</v>
      </c>
      <c r="T60" s="406">
        <f t="shared" si="11"/>
        <v>7.6692857512322945</v>
      </c>
    </row>
    <row r="61" spans="1:20">
      <c r="A61" s="229">
        <v>2223</v>
      </c>
      <c r="B61" s="394" t="s">
        <v>160</v>
      </c>
      <c r="C61" s="399">
        <f>'R7  Performance 2011'!$D109</f>
        <v>2628.8026821305839</v>
      </c>
      <c r="D61" s="399">
        <f>'R7  Performance 2011'!$H109</f>
        <v>2838.4836721871675</v>
      </c>
      <c r="E61" s="400">
        <f>'R8 Performance2012'!$D109</f>
        <v>2698.9051564339784</v>
      </c>
      <c r="F61" s="400">
        <f>'R8 Performance2012'!$H109</f>
        <v>2917.741070843078</v>
      </c>
      <c r="G61" s="398"/>
      <c r="H61" s="398"/>
      <c r="I61" s="399">
        <f t="shared" si="6"/>
        <v>2663.8539192822809</v>
      </c>
      <c r="J61" s="399">
        <f t="shared" si="7"/>
        <v>2878.1123715151225</v>
      </c>
      <c r="K61" s="399">
        <f t="shared" si="8"/>
        <v>214.25845223284159</v>
      </c>
      <c r="L61" s="406">
        <f>'R7  Performance 2011'!L109</f>
        <v>73.72</v>
      </c>
      <c r="M61" s="406">
        <f>'R7  Performance 2011'!M109</f>
        <v>81.696292457471245</v>
      </c>
      <c r="N61" s="356">
        <f>'R8 Performance2012'!L109</f>
        <v>72.31</v>
      </c>
      <c r="O61" s="356">
        <f>'R8 Performance2012'!M109</f>
        <v>80.418321772160539</v>
      </c>
      <c r="P61" s="328"/>
      <c r="Q61" s="328"/>
      <c r="R61" s="406">
        <f t="shared" si="9"/>
        <v>73.015000000000001</v>
      </c>
      <c r="S61" s="406">
        <f t="shared" si="10"/>
        <v>81.057307114815899</v>
      </c>
      <c r="T61" s="406">
        <f t="shared" si="11"/>
        <v>8.0423071148158982</v>
      </c>
    </row>
    <row r="62" spans="1:20">
      <c r="A62" s="229">
        <v>2040</v>
      </c>
      <c r="B62" s="394" t="s">
        <v>79</v>
      </c>
      <c r="C62" s="399">
        <f>'R7  Performance 2011'!$D28</f>
        <v>2627.3558443396228</v>
      </c>
      <c r="D62" s="399">
        <f>'R7  Performance 2011'!$H28</f>
        <v>2840.2066358075504</v>
      </c>
      <c r="E62" s="400">
        <f>'R8 Performance2012'!$D28</f>
        <v>2732.245710900474</v>
      </c>
      <c r="F62" s="400">
        <f>'R8 Performance2012'!$H28</f>
        <v>2944.1514527388472</v>
      </c>
      <c r="G62" s="398"/>
      <c r="H62" s="398"/>
      <c r="I62" s="399">
        <f t="shared" si="6"/>
        <v>2679.8007776200484</v>
      </c>
      <c r="J62" s="399">
        <f t="shared" si="7"/>
        <v>2892.179044273199</v>
      </c>
      <c r="K62" s="399">
        <f t="shared" si="8"/>
        <v>212.3782666531506</v>
      </c>
      <c r="L62" s="406">
        <f>'R7  Performance 2011'!L28</f>
        <v>74.48</v>
      </c>
      <c r="M62" s="406">
        <f>'R7  Performance 2011'!M28</f>
        <v>82.58133092274096</v>
      </c>
      <c r="N62" s="356">
        <f>'R8 Performance2012'!L28</f>
        <v>74.31</v>
      </c>
      <c r="O62" s="356">
        <f>'R8 Performance2012'!M28</f>
        <v>82.065735181245273</v>
      </c>
      <c r="P62" s="328"/>
      <c r="Q62" s="328"/>
      <c r="R62" s="406">
        <f t="shared" si="9"/>
        <v>74.39500000000001</v>
      </c>
      <c r="S62" s="406">
        <f t="shared" si="10"/>
        <v>82.32353305199311</v>
      </c>
      <c r="T62" s="406">
        <f t="shared" si="11"/>
        <v>7.9285330519930994</v>
      </c>
    </row>
    <row r="63" spans="1:20">
      <c r="A63" s="229">
        <v>2335</v>
      </c>
      <c r="B63" s="394" t="s">
        <v>247</v>
      </c>
      <c r="C63" s="399">
        <f>'R7  Performance 2011'!$D167</f>
        <v>2508.6148538860107</v>
      </c>
      <c r="D63" s="399">
        <f>'R7  Performance 2011'!$H167</f>
        <v>2711.7118011777843</v>
      </c>
      <c r="E63" s="400">
        <f>'R8 Performance2012'!$D167</f>
        <v>2591.0241888324872</v>
      </c>
      <c r="F63" s="400">
        <f>'R8 Performance2012'!$H167</f>
        <v>2808.6942879065659</v>
      </c>
      <c r="G63" s="398"/>
      <c r="H63" s="398"/>
      <c r="I63" s="399">
        <f t="shared" si="6"/>
        <v>2549.8195213592489</v>
      </c>
      <c r="J63" s="399">
        <f t="shared" si="7"/>
        <v>2760.2030445421751</v>
      </c>
      <c r="K63" s="399">
        <f t="shared" si="8"/>
        <v>210.38352318292618</v>
      </c>
      <c r="L63" s="406">
        <f>'R7  Performance 2011'!L167</f>
        <v>74.28</v>
      </c>
      <c r="M63" s="406">
        <f>'R7  Performance 2011'!M167</f>
        <v>82.375979619077967</v>
      </c>
      <c r="N63" s="356">
        <f>'R8 Performance2012'!L167</f>
        <v>72.77</v>
      </c>
      <c r="O63" s="356">
        <f>'R8 Performance2012'!M167</f>
        <v>81.170928868678772</v>
      </c>
      <c r="P63" s="328"/>
      <c r="Q63" s="328"/>
      <c r="R63" s="406">
        <f t="shared" si="9"/>
        <v>73.525000000000006</v>
      </c>
      <c r="S63" s="406">
        <f t="shared" si="10"/>
        <v>81.773454243878376</v>
      </c>
      <c r="T63" s="406">
        <f t="shared" si="11"/>
        <v>8.2484542438783706</v>
      </c>
    </row>
    <row r="64" spans="1:20">
      <c r="A64" s="229">
        <v>2302</v>
      </c>
      <c r="B64" s="394" t="s">
        <v>204</v>
      </c>
      <c r="C64" s="399">
        <f>'R7  Performance 2011'!$D153</f>
        <v>2820.2829636174633</v>
      </c>
      <c r="D64" s="399">
        <f>'R7  Performance 2011'!$H153</f>
        <v>3028.2498682401615</v>
      </c>
      <c r="E64" s="400">
        <f>'R8 Performance2012'!$D153</f>
        <v>2750.4573511688309</v>
      </c>
      <c r="F64" s="400">
        <f>'R8 Performance2012'!$H153</f>
        <v>2948.6006726087421</v>
      </c>
      <c r="G64" s="398"/>
      <c r="H64" s="398"/>
      <c r="I64" s="399">
        <f t="shared" si="6"/>
        <v>2785.3701573931471</v>
      </c>
      <c r="J64" s="399">
        <f t="shared" si="7"/>
        <v>2988.4252704244518</v>
      </c>
      <c r="K64" s="399">
        <f t="shared" si="8"/>
        <v>203.0551130313047</v>
      </c>
      <c r="L64" s="406">
        <f>'R7  Performance 2011'!L153</f>
        <v>75.680000000000007</v>
      </c>
      <c r="M64" s="406">
        <f>'R7  Performance 2011'!M153</f>
        <v>83.053973012833708</v>
      </c>
      <c r="N64" s="356">
        <f>'R8 Performance2012'!L153</f>
        <v>76.319999999999993</v>
      </c>
      <c r="O64" s="356">
        <f>'R8 Performance2012'!M153</f>
        <v>83.524013592710631</v>
      </c>
      <c r="P64" s="328"/>
      <c r="Q64" s="328"/>
      <c r="R64" s="406">
        <f t="shared" si="9"/>
        <v>76</v>
      </c>
      <c r="S64" s="406">
        <f t="shared" si="10"/>
        <v>83.28899330277217</v>
      </c>
      <c r="T64" s="406">
        <f t="shared" si="11"/>
        <v>7.2889933027721696</v>
      </c>
    </row>
    <row r="65" spans="1:20">
      <c r="A65" s="229">
        <v>2152</v>
      </c>
      <c r="B65" s="394" t="s">
        <v>128</v>
      </c>
      <c r="C65" s="399">
        <f>'R7  Performance 2011'!$D76</f>
        <v>2950.4868784916207</v>
      </c>
      <c r="D65" s="399">
        <f>'R7  Performance 2011'!$H76</f>
        <v>3155.6522064256878</v>
      </c>
      <c r="E65" s="400">
        <f>'R8 Performance2012'!$D76</f>
        <v>2934.3923729166668</v>
      </c>
      <c r="F65" s="400">
        <f>'R8 Performance2012'!$H76</f>
        <v>3134.9092862279936</v>
      </c>
      <c r="G65" s="398"/>
      <c r="H65" s="398"/>
      <c r="I65" s="399">
        <f t="shared" si="6"/>
        <v>2942.4396257041435</v>
      </c>
      <c r="J65" s="399">
        <f t="shared" si="7"/>
        <v>3145.2807463268409</v>
      </c>
      <c r="K65" s="399">
        <f t="shared" si="8"/>
        <v>202.84112062269742</v>
      </c>
      <c r="L65" s="406">
        <f>'R7  Performance 2011'!L76</f>
        <v>74.400000000000006</v>
      </c>
      <c r="M65" s="406">
        <f>'R7  Performance 2011'!M76</f>
        <v>81.353609230723094</v>
      </c>
      <c r="N65" s="356">
        <f>'R8 Performance2012'!L76</f>
        <v>75.209999999999994</v>
      </c>
      <c r="O65" s="356">
        <f>'R8 Performance2012'!M76</f>
        <v>82.043336780793936</v>
      </c>
      <c r="P65" s="328"/>
      <c r="Q65" s="328"/>
      <c r="R65" s="406">
        <f t="shared" si="9"/>
        <v>74.805000000000007</v>
      </c>
      <c r="S65" s="406">
        <f t="shared" si="10"/>
        <v>81.698473005758515</v>
      </c>
      <c r="T65" s="406">
        <f t="shared" si="11"/>
        <v>6.8934730057585085</v>
      </c>
    </row>
    <row r="66" spans="1:20">
      <c r="A66" s="229">
        <v>2291</v>
      </c>
      <c r="B66" s="394" t="s">
        <v>194</v>
      </c>
      <c r="C66" s="399">
        <f>'R7  Performance 2011'!$D143</f>
        <v>2824.0037050359711</v>
      </c>
      <c r="D66" s="399">
        <f>'R7  Performance 2011'!$H143</f>
        <v>3028.8745890979967</v>
      </c>
      <c r="E66" s="400">
        <f>'R8 Performance2012'!$D143</f>
        <v>2788.6280005015046</v>
      </c>
      <c r="F66" s="400">
        <f>'R8 Performance2012'!$H143</f>
        <v>2989.1355923017463</v>
      </c>
      <c r="G66" s="398"/>
      <c r="H66" s="398"/>
      <c r="I66" s="399">
        <f t="shared" si="6"/>
        <v>2806.3158527687378</v>
      </c>
      <c r="J66" s="399">
        <f t="shared" si="7"/>
        <v>3009.0050906998713</v>
      </c>
      <c r="K66" s="399">
        <f t="shared" si="8"/>
        <v>202.68923793113345</v>
      </c>
      <c r="L66" s="406">
        <f>'R7  Performance 2011'!L143</f>
        <v>75.040000000000006</v>
      </c>
      <c r="M66" s="406">
        <f>'R7  Performance 2011'!M143</f>
        <v>82.294625186811373</v>
      </c>
      <c r="N66" s="356">
        <f>'R8 Performance2012'!L143</f>
        <v>75.23</v>
      </c>
      <c r="O66" s="356">
        <f>'R8 Performance2012'!M143</f>
        <v>82.42018785453574</v>
      </c>
      <c r="P66" s="328"/>
      <c r="Q66" s="328"/>
      <c r="R66" s="406">
        <f t="shared" si="9"/>
        <v>75.135000000000005</v>
      </c>
      <c r="S66" s="406">
        <f t="shared" si="10"/>
        <v>82.35740652067355</v>
      </c>
      <c r="T66" s="406">
        <f t="shared" si="11"/>
        <v>7.2224065206735446</v>
      </c>
    </row>
    <row r="67" spans="1:20">
      <c r="A67" s="229">
        <v>2155</v>
      </c>
      <c r="B67" s="394" t="s">
        <v>130</v>
      </c>
      <c r="C67" s="399">
        <f>'R7  Performance 2011'!$D78</f>
        <v>2735.3139319526631</v>
      </c>
      <c r="D67" s="399">
        <f>'R7  Performance 2011'!$H78</f>
        <v>2934.1982258639914</v>
      </c>
      <c r="E67" s="400">
        <f>'R8 Performance2012'!$D78</f>
        <v>2836.3049989939641</v>
      </c>
      <c r="F67" s="400">
        <f>'R8 Performance2012'!$H78</f>
        <v>3039.042217149311</v>
      </c>
      <c r="G67" s="398"/>
      <c r="H67" s="398"/>
      <c r="I67" s="399">
        <f t="shared" si="6"/>
        <v>2785.8094654733136</v>
      </c>
      <c r="J67" s="399">
        <f t="shared" si="7"/>
        <v>2986.6202215066514</v>
      </c>
      <c r="K67" s="399">
        <f t="shared" si="8"/>
        <v>200.81075603333784</v>
      </c>
      <c r="L67" s="406">
        <f>'R7  Performance 2011'!L78</f>
        <v>75.56</v>
      </c>
      <c r="M67" s="406">
        <f>'R7  Performance 2011'!M78</f>
        <v>82.830986031550339</v>
      </c>
      <c r="N67" s="356">
        <f>'R8 Performance2012'!L78</f>
        <v>76.06</v>
      </c>
      <c r="O67" s="356">
        <f>'R8 Performance2012'!M78</f>
        <v>83.207934309859411</v>
      </c>
      <c r="P67" s="328"/>
      <c r="Q67" s="328"/>
      <c r="R67" s="406">
        <f t="shared" si="9"/>
        <v>75.81</v>
      </c>
      <c r="S67" s="406">
        <f t="shared" si="10"/>
        <v>83.019460170704875</v>
      </c>
      <c r="T67" s="406">
        <f t="shared" si="11"/>
        <v>7.2094601707048724</v>
      </c>
    </row>
    <row r="68" spans="1:20">
      <c r="A68" s="229">
        <v>2039</v>
      </c>
      <c r="B68" s="394" t="s">
        <v>78</v>
      </c>
      <c r="C68" s="399">
        <f>'R7  Performance 2011'!$D27</f>
        <v>2769.8290315186246</v>
      </c>
      <c r="D68" s="399">
        <f>'R7  Performance 2011'!$H27</f>
        <v>2980.3623591488513</v>
      </c>
      <c r="E68" s="400">
        <f>'R8 Performance2012'!$D27</f>
        <v>2842.6903287292821</v>
      </c>
      <c r="F68" s="400">
        <f>'R8 Performance2012'!$H27</f>
        <v>3033.0818881537753</v>
      </c>
      <c r="G68" s="398"/>
      <c r="H68" s="398"/>
      <c r="I68" s="399">
        <f t="shared" si="6"/>
        <v>2806.2596801239533</v>
      </c>
      <c r="J68" s="399">
        <f t="shared" si="7"/>
        <v>3006.7221236513133</v>
      </c>
      <c r="K68" s="399">
        <f t="shared" si="8"/>
        <v>200.46244352735994</v>
      </c>
      <c r="L68" s="406">
        <f>'R7  Performance 2011'!L27</f>
        <v>72.73</v>
      </c>
      <c r="M68" s="406">
        <f>'R7  Performance 2011'!M27</f>
        <v>80.330950283736371</v>
      </c>
      <c r="N68" s="356">
        <f>'R8 Performance2012'!L27</f>
        <v>74.260000000000005</v>
      </c>
      <c r="O68" s="356">
        <f>'R8 Performance2012'!M27</f>
        <v>80.957583535579843</v>
      </c>
      <c r="P68" s="328"/>
      <c r="Q68" s="328"/>
      <c r="R68" s="406">
        <f t="shared" si="9"/>
        <v>73.495000000000005</v>
      </c>
      <c r="S68" s="406">
        <f t="shared" si="10"/>
        <v>80.644266909658114</v>
      </c>
      <c r="T68" s="406">
        <f t="shared" si="11"/>
        <v>7.1492669096581096</v>
      </c>
    </row>
    <row r="69" spans="1:20">
      <c r="A69" s="229">
        <v>2278</v>
      </c>
      <c r="B69" s="394" t="s">
        <v>189</v>
      </c>
      <c r="C69" s="399">
        <f>'R7  Performance 2011'!$D138</f>
        <v>2881.6605445544556</v>
      </c>
      <c r="D69" s="399">
        <f>'R7  Performance 2011'!$H138</f>
        <v>3089.7364330980618</v>
      </c>
      <c r="E69" s="400">
        <f>'R8 Performance2012'!$D138</f>
        <v>3039.5151935483868</v>
      </c>
      <c r="F69" s="400">
        <f>'R8 Performance2012'!$H138</f>
        <v>3230.2327913740442</v>
      </c>
      <c r="G69" s="398"/>
      <c r="H69" s="398"/>
      <c r="I69" s="399">
        <f t="shared" si="6"/>
        <v>2960.587869051421</v>
      </c>
      <c r="J69" s="399">
        <f t="shared" si="7"/>
        <v>3159.9846122360532</v>
      </c>
      <c r="K69" s="399">
        <f t="shared" si="8"/>
        <v>199.39674318463221</v>
      </c>
      <c r="L69" s="406">
        <f>'R7  Performance 2011'!L138</f>
        <v>75.47</v>
      </c>
      <c r="M69" s="406">
        <f>'R7  Performance 2011'!M138</f>
        <v>82.690693948036724</v>
      </c>
      <c r="N69" s="356">
        <f>'R8 Performance2012'!L138</f>
        <v>78.13</v>
      </c>
      <c r="O69" s="356">
        <f>'R8 Performance2012'!M138</f>
        <v>84.404605839459876</v>
      </c>
      <c r="P69" s="328"/>
      <c r="Q69" s="328"/>
      <c r="R69" s="406">
        <f t="shared" si="9"/>
        <v>76.8</v>
      </c>
      <c r="S69" s="406">
        <f t="shared" si="10"/>
        <v>83.5476498937483</v>
      </c>
      <c r="T69" s="406">
        <f t="shared" si="11"/>
        <v>6.7476498937483029</v>
      </c>
    </row>
    <row r="70" spans="1:20">
      <c r="A70" s="229">
        <v>2230</v>
      </c>
      <c r="B70" s="394" t="s">
        <v>164</v>
      </c>
      <c r="C70" s="399">
        <f>'R7  Performance 2011'!$D113</f>
        <v>2426.7296097560975</v>
      </c>
      <c r="D70" s="399">
        <f>'R7  Performance 2011'!$H113</f>
        <v>2580.7372423749871</v>
      </c>
      <c r="E70" s="400">
        <f>'R8 Performance2012'!$D113</f>
        <v>2382.6414047619051</v>
      </c>
      <c r="F70" s="400">
        <f>'R8 Performance2012'!$H113</f>
        <v>2616.113670851651</v>
      </c>
      <c r="G70" s="398"/>
      <c r="H70" s="398"/>
      <c r="I70" s="399">
        <f t="shared" si="6"/>
        <v>2404.6855072590015</v>
      </c>
      <c r="J70" s="399">
        <f t="shared" si="7"/>
        <v>2598.4254566133191</v>
      </c>
      <c r="K70" s="399">
        <f t="shared" si="8"/>
        <v>193.73994935431756</v>
      </c>
      <c r="L70" s="406">
        <f>'R7  Performance 2011'!L113</f>
        <v>82.56</v>
      </c>
      <c r="M70" s="406">
        <f>'R7  Performance 2011'!M113</f>
        <v>88.906303766177231</v>
      </c>
      <c r="N70" s="356">
        <f>'R8 Performance2012'!L113</f>
        <v>73.06</v>
      </c>
      <c r="O70" s="356">
        <f>'R8 Performance2012'!M113</f>
        <v>82.858883945487236</v>
      </c>
      <c r="P70" s="328"/>
      <c r="Q70" s="328"/>
      <c r="R70" s="406">
        <f t="shared" si="9"/>
        <v>77.81</v>
      </c>
      <c r="S70" s="406">
        <f t="shared" si="10"/>
        <v>85.882593855832226</v>
      </c>
      <c r="T70" s="406">
        <f t="shared" si="11"/>
        <v>8.0725938558322241</v>
      </c>
    </row>
    <row r="71" spans="1:20">
      <c r="A71" s="229">
        <v>2061</v>
      </c>
      <c r="B71" s="394" t="s">
        <v>89</v>
      </c>
      <c r="C71" s="399">
        <f>'R7  Performance 2011'!$D38</f>
        <v>3675.0383961538464</v>
      </c>
      <c r="D71" s="399">
        <f>'R7  Performance 2011'!$H38</f>
        <v>3888.2828614994105</v>
      </c>
      <c r="E71" s="400">
        <f>'R8 Performance2012'!$D38</f>
        <v>4016.9072800000004</v>
      </c>
      <c r="F71" s="400">
        <f>'R8 Performance2012'!$H38</f>
        <v>4188.8967175419266</v>
      </c>
      <c r="G71" s="398"/>
      <c r="H71" s="398"/>
      <c r="I71" s="399">
        <f t="shared" si="6"/>
        <v>3845.9728380769234</v>
      </c>
      <c r="J71" s="399">
        <f t="shared" si="7"/>
        <v>4038.5897895206685</v>
      </c>
      <c r="K71" s="399">
        <f t="shared" si="8"/>
        <v>192.61695144374517</v>
      </c>
      <c r="L71" s="406">
        <f>'R7  Performance 2011'!L38</f>
        <v>75.430000000000007</v>
      </c>
      <c r="M71" s="406">
        <f>'R7  Performance 2011'!M38</f>
        <v>81.232509861359219</v>
      </c>
      <c r="N71" s="356">
        <f>'R8 Performance2012'!L38</f>
        <v>78.67</v>
      </c>
      <c r="O71" s="356">
        <f>'R8 Performance2012'!M38</f>
        <v>82.951638224468226</v>
      </c>
      <c r="P71" s="328"/>
      <c r="Q71" s="328"/>
      <c r="R71" s="406">
        <f t="shared" si="9"/>
        <v>77.050000000000011</v>
      </c>
      <c r="S71" s="406">
        <f t="shared" si="10"/>
        <v>82.092074042913723</v>
      </c>
      <c r="T71" s="406">
        <f t="shared" si="11"/>
        <v>5.0420740429137112</v>
      </c>
    </row>
    <row r="72" spans="1:20">
      <c r="A72" s="229">
        <v>2264</v>
      </c>
      <c r="B72" s="394" t="s">
        <v>179</v>
      </c>
      <c r="C72" s="399">
        <f>'R7  Performance 2011'!$D128</f>
        <v>2881.236941724942</v>
      </c>
      <c r="D72" s="399">
        <f>'R7  Performance 2011'!$H128</f>
        <v>3076.3014293281917</v>
      </c>
      <c r="E72" s="400">
        <f>'R8 Performance2012'!$D128</f>
        <v>3177.7802146226413</v>
      </c>
      <c r="F72" s="400">
        <f>'R8 Performance2012'!$H128</f>
        <v>3365.6954038281342</v>
      </c>
      <c r="G72" s="398"/>
      <c r="H72" s="398"/>
      <c r="I72" s="399">
        <f t="shared" ref="I72:I103" si="12">(C72+E72)/2</f>
        <v>3029.5085781737916</v>
      </c>
      <c r="J72" s="399">
        <f t="shared" ref="J72:J103" si="13">(D72+F72)/2</f>
        <v>3220.998416578163</v>
      </c>
      <c r="K72" s="399">
        <f t="shared" ref="K72:K103" si="14">J72-I72</f>
        <v>191.48983840437131</v>
      </c>
      <c r="L72" s="406">
        <f>'R7  Performance 2011'!L128</f>
        <v>76.67</v>
      </c>
      <c r="M72" s="406">
        <f>'R7  Performance 2011'!M128</f>
        <v>83.440164743426777</v>
      </c>
      <c r="N72" s="356">
        <f>'R8 Performance2012'!L128</f>
        <v>77.22</v>
      </c>
      <c r="O72" s="356">
        <f>'R8 Performance2012'!M128</f>
        <v>83.133410510292563</v>
      </c>
      <c r="P72" s="328"/>
      <c r="Q72" s="328"/>
      <c r="R72" s="406">
        <f t="shared" ref="R72:R103" si="15">(L72+N72)/2</f>
        <v>76.944999999999993</v>
      </c>
      <c r="S72" s="406">
        <f t="shared" ref="S72:S103" si="16">(M72+O72)/2</f>
        <v>83.286787626859677</v>
      </c>
      <c r="T72" s="406">
        <f t="shared" ref="T72:T103" si="17">S72-R72</f>
        <v>6.3417876268596842</v>
      </c>
    </row>
    <row r="73" spans="1:20">
      <c r="A73" s="229">
        <v>2123</v>
      </c>
      <c r="B73" s="394" t="s">
        <v>110</v>
      </c>
      <c r="C73" s="399">
        <f>'R7  Performance 2011'!$D59</f>
        <v>2597.6596463414639</v>
      </c>
      <c r="D73" s="399">
        <f>'R7  Performance 2011'!$H59</f>
        <v>2783.1422671376872</v>
      </c>
      <c r="E73" s="400">
        <f>'R8 Performance2012'!$D59</f>
        <v>2711.6279662698416</v>
      </c>
      <c r="F73" s="400">
        <f>'R8 Performance2012'!$H59</f>
        <v>2907.2889178324795</v>
      </c>
      <c r="G73" s="398"/>
      <c r="H73" s="398"/>
      <c r="I73" s="399">
        <f t="shared" si="12"/>
        <v>2654.643806305653</v>
      </c>
      <c r="J73" s="399">
        <f t="shared" si="13"/>
        <v>2845.2155924850831</v>
      </c>
      <c r="K73" s="399">
        <f t="shared" si="14"/>
        <v>190.57178617943009</v>
      </c>
      <c r="L73" s="406">
        <f>'R7  Performance 2011'!L59</f>
        <v>76.94</v>
      </c>
      <c r="M73" s="406">
        <f>'R7  Performance 2011'!M59</f>
        <v>84.080374261788165</v>
      </c>
      <c r="N73" s="356">
        <f>'R8 Performance2012'!L59</f>
        <v>75.599999999999994</v>
      </c>
      <c r="O73" s="356">
        <f>'R8 Performance2012'!M59</f>
        <v>82.815626700877843</v>
      </c>
      <c r="P73" s="328"/>
      <c r="Q73" s="328"/>
      <c r="R73" s="406">
        <f t="shared" si="15"/>
        <v>76.27</v>
      </c>
      <c r="S73" s="406">
        <f t="shared" si="16"/>
        <v>83.448000481332997</v>
      </c>
      <c r="T73" s="406">
        <f t="shared" si="17"/>
        <v>7.1780004813330009</v>
      </c>
    </row>
    <row r="74" spans="1:20">
      <c r="A74" s="229">
        <v>2145</v>
      </c>
      <c r="B74" s="394" t="s">
        <v>238</v>
      </c>
      <c r="C74" s="399">
        <f>'R7  Performance 2011'!$D72</f>
        <v>3002.5646436464085</v>
      </c>
      <c r="D74" s="399">
        <f>'R7  Performance 2011'!$H72</f>
        <v>3194.1486974204986</v>
      </c>
      <c r="E74" s="400">
        <f>'R8 Performance2012'!$D72</f>
        <v>2841.2321911632102</v>
      </c>
      <c r="F74" s="400">
        <f>'R8 Performance2012'!$H72</f>
        <v>3027.6982310226067</v>
      </c>
      <c r="G74" s="398"/>
      <c r="H74" s="398"/>
      <c r="I74" s="399">
        <f t="shared" si="12"/>
        <v>2921.8984174048092</v>
      </c>
      <c r="J74" s="399">
        <f t="shared" si="13"/>
        <v>3110.9234642215524</v>
      </c>
      <c r="K74" s="399">
        <f t="shared" si="14"/>
        <v>189.02504681674327</v>
      </c>
      <c r="L74" s="406">
        <f>'R7  Performance 2011'!L72</f>
        <v>77.33</v>
      </c>
      <c r="M74" s="406">
        <f>'R7  Performance 2011'!M72</f>
        <v>83.710680401985414</v>
      </c>
      <c r="N74" s="356">
        <f>'R8 Performance2012'!L72</f>
        <v>77.41</v>
      </c>
      <c r="O74" s="356">
        <f>'R8 Performance2012'!M72</f>
        <v>83.972858200725099</v>
      </c>
      <c r="P74" s="328"/>
      <c r="Q74" s="328"/>
      <c r="R74" s="406">
        <f t="shared" si="15"/>
        <v>77.37</v>
      </c>
      <c r="S74" s="406">
        <f t="shared" si="16"/>
        <v>83.841769301355257</v>
      </c>
      <c r="T74" s="406">
        <f t="shared" si="17"/>
        <v>6.471769301355252</v>
      </c>
    </row>
    <row r="75" spans="1:20">
      <c r="A75" s="229">
        <v>2299</v>
      </c>
      <c r="B75" s="394" t="s">
        <v>201</v>
      </c>
      <c r="C75" s="399">
        <f>'R7  Performance 2011'!$D150</f>
        <v>2935.1398634453776</v>
      </c>
      <c r="D75" s="399">
        <f>'R7  Performance 2011'!$H150</f>
        <v>3120.4454486109935</v>
      </c>
      <c r="E75" s="400">
        <f>'R8 Performance2012'!$D150</f>
        <v>2877.9014933127569</v>
      </c>
      <c r="F75" s="400">
        <f>'R8 Performance2012'!$H150</f>
        <v>3066.7589126191629</v>
      </c>
      <c r="G75" s="398"/>
      <c r="H75" s="398"/>
      <c r="I75" s="399">
        <f t="shared" si="12"/>
        <v>2906.5206783790672</v>
      </c>
      <c r="J75" s="399">
        <f t="shared" si="13"/>
        <v>3093.6021806150784</v>
      </c>
      <c r="K75" s="399">
        <f t="shared" si="14"/>
        <v>187.08150223601115</v>
      </c>
      <c r="L75" s="406">
        <f>'R7  Performance 2011'!L150</f>
        <v>78.13</v>
      </c>
      <c r="M75" s="406">
        <f>'R7  Performance 2011'!M150</f>
        <v>84.443347703577473</v>
      </c>
      <c r="N75" s="356">
        <f>'R8 Performance2012'!L150</f>
        <v>77.040000000000006</v>
      </c>
      <c r="O75" s="356">
        <f>'R8 Performance2012'!M150</f>
        <v>83.602330911785728</v>
      </c>
      <c r="P75" s="328"/>
      <c r="Q75" s="328"/>
      <c r="R75" s="406">
        <f t="shared" si="15"/>
        <v>77.585000000000008</v>
      </c>
      <c r="S75" s="406">
        <f t="shared" si="16"/>
        <v>84.022839307681608</v>
      </c>
      <c r="T75" s="406">
        <f t="shared" si="17"/>
        <v>6.4378393076815996</v>
      </c>
    </row>
    <row r="76" spans="1:20">
      <c r="A76" s="229">
        <v>2160</v>
      </c>
      <c r="B76" s="394" t="s">
        <v>131</v>
      </c>
      <c r="C76" s="399">
        <f>'R7  Performance 2011'!$D79</f>
        <v>2757.4721046454765</v>
      </c>
      <c r="D76" s="399">
        <f>'R7  Performance 2011'!$H79</f>
        <v>2941.8145389963702</v>
      </c>
      <c r="E76" s="400">
        <f>'R8 Performance2012'!$D79</f>
        <v>2895.5062573153746</v>
      </c>
      <c r="F76" s="400">
        <f>'R8 Performance2012'!$H79</f>
        <v>3077.9892613632815</v>
      </c>
      <c r="G76" s="398"/>
      <c r="H76" s="398"/>
      <c r="I76" s="399">
        <f t="shared" si="12"/>
        <v>2826.4891809804258</v>
      </c>
      <c r="J76" s="399">
        <f t="shared" si="13"/>
        <v>3009.901900179826</v>
      </c>
      <c r="K76" s="399">
        <f t="shared" si="14"/>
        <v>183.41271919940027</v>
      </c>
      <c r="L76" s="406">
        <f>'R7  Performance 2011'!L79</f>
        <v>76.849999999999994</v>
      </c>
      <c r="M76" s="406">
        <f>'R7  Performance 2011'!M79</f>
        <v>83.535196707532748</v>
      </c>
      <c r="N76" s="356">
        <f>'R8 Performance2012'!L79</f>
        <v>76.31</v>
      </c>
      <c r="O76" s="356">
        <f>'R8 Performance2012'!M79</f>
        <v>82.612283187503778</v>
      </c>
      <c r="P76" s="328"/>
      <c r="Q76" s="328"/>
      <c r="R76" s="406">
        <f t="shared" si="15"/>
        <v>76.58</v>
      </c>
      <c r="S76" s="406">
        <f t="shared" si="16"/>
        <v>83.073739947518263</v>
      </c>
      <c r="T76" s="406">
        <f t="shared" si="17"/>
        <v>6.4937399475182644</v>
      </c>
    </row>
    <row r="77" spans="1:20">
      <c r="A77" s="229">
        <v>2192</v>
      </c>
      <c r="B77" s="394" t="s">
        <v>145</v>
      </c>
      <c r="C77" s="399">
        <f>'R7  Performance 2011'!$D94</f>
        <v>2854.5490856196784</v>
      </c>
      <c r="D77" s="399">
        <f>'R7  Performance 2011'!$H94</f>
        <v>3034.8322527078089</v>
      </c>
      <c r="E77" s="400">
        <f>'R8 Performance2012'!$D94</f>
        <v>2976.6765615023469</v>
      </c>
      <c r="F77" s="400">
        <f>'R8 Performance2012'!$H94</f>
        <v>3156.1669102013661</v>
      </c>
      <c r="G77" s="398"/>
      <c r="H77" s="398"/>
      <c r="I77" s="399">
        <f t="shared" si="12"/>
        <v>2915.6128235610126</v>
      </c>
      <c r="J77" s="399">
        <f t="shared" si="13"/>
        <v>3095.4995814545873</v>
      </c>
      <c r="K77" s="399">
        <f t="shared" si="14"/>
        <v>179.88675789357467</v>
      </c>
      <c r="L77" s="406">
        <f>'R7  Performance 2011'!L94</f>
        <v>78.27</v>
      </c>
      <c r="M77" s="406">
        <f>'R7  Performance 2011'!M94</f>
        <v>84.585644316517119</v>
      </c>
      <c r="N77" s="356">
        <f>'R8 Performance2012'!L94</f>
        <v>78.17</v>
      </c>
      <c r="O77" s="356">
        <f>'R8 Performance2012'!M94</f>
        <v>84.199890886379322</v>
      </c>
      <c r="P77" s="328"/>
      <c r="Q77" s="328"/>
      <c r="R77" s="406">
        <f t="shared" si="15"/>
        <v>78.22</v>
      </c>
      <c r="S77" s="406">
        <f t="shared" si="16"/>
        <v>84.392767601448213</v>
      </c>
      <c r="T77" s="406">
        <f t="shared" si="17"/>
        <v>6.1727676014482142</v>
      </c>
    </row>
    <row r="78" spans="1:20">
      <c r="A78" s="229">
        <v>2262</v>
      </c>
      <c r="B78" s="394" t="s">
        <v>178</v>
      </c>
      <c r="C78" s="399">
        <f>'R7  Performance 2011'!$D127</f>
        <v>2989.428074921957</v>
      </c>
      <c r="D78" s="399">
        <f>'R7  Performance 2011'!$H127</f>
        <v>3170.8828060478854</v>
      </c>
      <c r="E78" s="400">
        <f>'R8 Performance2012'!$D127</f>
        <v>2982.7151553348608</v>
      </c>
      <c r="F78" s="400">
        <f>'R8 Performance2012'!$H127</f>
        <v>3160.2322696253145</v>
      </c>
      <c r="G78" s="398"/>
      <c r="H78" s="398"/>
      <c r="I78" s="399">
        <f t="shared" si="12"/>
        <v>2986.0716151284087</v>
      </c>
      <c r="J78" s="399">
        <f t="shared" si="13"/>
        <v>3165.5575378366002</v>
      </c>
      <c r="K78" s="399">
        <f t="shared" si="14"/>
        <v>179.48592270819154</v>
      </c>
      <c r="L78" s="406">
        <f>'R7  Performance 2011'!L127</f>
        <v>78.28</v>
      </c>
      <c r="M78" s="406">
        <f>'R7  Performance 2011'!M127</f>
        <v>84.349881147104213</v>
      </c>
      <c r="N78" s="356">
        <f>'R8 Performance2012'!L127</f>
        <v>78.400000000000006</v>
      </c>
      <c r="O78" s="356">
        <f>'R8 Performance2012'!M127</f>
        <v>84.351527552771785</v>
      </c>
      <c r="P78" s="328"/>
      <c r="Q78" s="328"/>
      <c r="R78" s="406">
        <f t="shared" si="15"/>
        <v>78.34</v>
      </c>
      <c r="S78" s="406">
        <f t="shared" si="16"/>
        <v>84.350704349937999</v>
      </c>
      <c r="T78" s="406">
        <f t="shared" si="17"/>
        <v>6.0107043499379955</v>
      </c>
    </row>
    <row r="79" spans="1:20">
      <c r="A79" s="229">
        <v>2301</v>
      </c>
      <c r="B79" s="394" t="s">
        <v>203</v>
      </c>
      <c r="C79" s="399">
        <f>'R7  Performance 2011'!$D152</f>
        <v>2832.9236540590405</v>
      </c>
      <c r="D79" s="399">
        <f>'R7  Performance 2011'!$H152</f>
        <v>3003.1523885345941</v>
      </c>
      <c r="E79" s="400">
        <f>'R8 Performance2012'!$D152</f>
        <v>2810.2206688191886</v>
      </c>
      <c r="F79" s="400">
        <f>'R8 Performance2012'!$H152</f>
        <v>2997.5751912633837</v>
      </c>
      <c r="G79" s="398"/>
      <c r="H79" s="398"/>
      <c r="I79" s="399">
        <f t="shared" si="12"/>
        <v>2821.5721614391146</v>
      </c>
      <c r="J79" s="399">
        <f t="shared" si="13"/>
        <v>3000.3637898989891</v>
      </c>
      <c r="K79" s="399">
        <f t="shared" si="14"/>
        <v>178.79162845987457</v>
      </c>
      <c r="L79" s="406">
        <f>'R7  Performance 2011'!L152</f>
        <v>79.819999999999993</v>
      </c>
      <c r="M79" s="406">
        <f>'R7  Performance 2011'!M152</f>
        <v>85.828941830523675</v>
      </c>
      <c r="N79" s="356">
        <f>'R8 Performance2012'!L152</f>
        <v>77.63</v>
      </c>
      <c r="O79" s="356">
        <f>'R8 Performance2012'!M152</f>
        <v>84.296897177256838</v>
      </c>
      <c r="P79" s="328"/>
      <c r="Q79" s="328"/>
      <c r="R79" s="406">
        <f t="shared" si="15"/>
        <v>78.724999999999994</v>
      </c>
      <c r="S79" s="406">
        <f t="shared" si="16"/>
        <v>85.062919503890257</v>
      </c>
      <c r="T79" s="406">
        <f t="shared" si="17"/>
        <v>6.3379195038902623</v>
      </c>
    </row>
    <row r="80" spans="1:20">
      <c r="A80" s="229">
        <v>2027</v>
      </c>
      <c r="B80" s="394" t="s">
        <v>72</v>
      </c>
      <c r="C80" s="399">
        <f>'R7  Performance 2011'!$D21</f>
        <v>2463.4070573065901</v>
      </c>
      <c r="D80" s="399">
        <f>'R7  Performance 2011'!$H21</f>
        <v>2623.8084391001144</v>
      </c>
      <c r="E80" s="400">
        <f>'R8 Performance2012'!$D21</f>
        <v>2592.0551647058824</v>
      </c>
      <c r="F80" s="400">
        <f>'R8 Performance2012'!$H21</f>
        <v>2785.0608172537286</v>
      </c>
      <c r="G80" s="398"/>
      <c r="H80" s="398"/>
      <c r="I80" s="399">
        <f t="shared" si="12"/>
        <v>2527.7311110062365</v>
      </c>
      <c r="J80" s="399">
        <f t="shared" si="13"/>
        <v>2704.4346281769213</v>
      </c>
      <c r="K80" s="399">
        <f t="shared" si="14"/>
        <v>176.70351717068479</v>
      </c>
      <c r="L80" s="406">
        <f>'R7  Performance 2011'!L21</f>
        <v>79.48</v>
      </c>
      <c r="M80" s="406">
        <f>'R7  Performance 2011'!M21</f>
        <v>85.991363248626158</v>
      </c>
      <c r="N80" s="356">
        <f>'R8 Performance2012'!L21</f>
        <v>75.72</v>
      </c>
      <c r="O80" s="356">
        <f>'R8 Performance2012'!M21</f>
        <v>83.166047259173439</v>
      </c>
      <c r="P80" s="328"/>
      <c r="Q80" s="328"/>
      <c r="R80" s="406">
        <f t="shared" si="15"/>
        <v>77.599999999999994</v>
      </c>
      <c r="S80" s="406">
        <f t="shared" si="16"/>
        <v>84.578705253899798</v>
      </c>
      <c r="T80" s="406">
        <f t="shared" si="17"/>
        <v>6.978705253899804</v>
      </c>
    </row>
    <row r="81" spans="1:20">
      <c r="A81" s="413">
        <v>2336</v>
      </c>
      <c r="B81" s="235" t="s">
        <v>46</v>
      </c>
      <c r="C81" s="412">
        <f>'R7  Performance 2011'!$D168</f>
        <v>2759.9930559815957</v>
      </c>
      <c r="D81" s="399">
        <f>'R7  Performance 2011'!$H168</f>
        <v>2934.4974422063488</v>
      </c>
      <c r="E81" s="400">
        <f>'R8 Performance2012'!$D168</f>
        <v>2833.9478638392857</v>
      </c>
      <c r="F81" s="400">
        <f>'R8 Performance2012'!$H168</f>
        <v>3008.9071256790094</v>
      </c>
      <c r="G81" s="398"/>
      <c r="H81" s="398"/>
      <c r="I81" s="399">
        <f t="shared" si="12"/>
        <v>2796.9704599104407</v>
      </c>
      <c r="J81" s="399">
        <f t="shared" si="13"/>
        <v>2971.7022839426791</v>
      </c>
      <c r="K81" s="399">
        <f t="shared" si="14"/>
        <v>174.73182403223836</v>
      </c>
      <c r="L81" s="406">
        <f>'R7  Performance 2011'!L168</f>
        <v>76.209999999999994</v>
      </c>
      <c r="M81" s="406">
        <f>'R7  Performance 2011'!M168</f>
        <v>82.532638596736973</v>
      </c>
      <c r="N81" s="356">
        <f>'R8 Performance2012'!L168</f>
        <v>76.64</v>
      </c>
      <c r="O81" s="356">
        <f>'R8 Performance2012'!M168</f>
        <v>82.813693739118335</v>
      </c>
      <c r="P81" s="328"/>
      <c r="Q81" s="328"/>
      <c r="R81" s="406">
        <f t="shared" si="15"/>
        <v>76.424999999999997</v>
      </c>
      <c r="S81" s="406">
        <f t="shared" si="16"/>
        <v>82.673166167927661</v>
      </c>
      <c r="T81" s="406">
        <f t="shared" si="17"/>
        <v>6.2481661679276641</v>
      </c>
    </row>
    <row r="82" spans="1:20">
      <c r="A82" s="229">
        <v>2153</v>
      </c>
      <c r="B82" s="394" t="s">
        <v>129</v>
      </c>
      <c r="C82" s="399">
        <f>'R7  Performance 2011'!$D77</f>
        <v>3803.1406522655425</v>
      </c>
      <c r="D82" s="399">
        <f>'R7  Performance 2011'!$H77</f>
        <v>4030.1088543362384</v>
      </c>
      <c r="E82" s="400">
        <f>'R8 Performance2012'!$D77</f>
        <v>4001.0893170974155</v>
      </c>
      <c r="F82" s="400">
        <f>'R8 Performance2012'!$H77</f>
        <v>4109.7157756801471</v>
      </c>
      <c r="G82" s="398"/>
      <c r="H82" s="398"/>
      <c r="I82" s="399">
        <f t="shared" si="12"/>
        <v>3902.1149846814787</v>
      </c>
      <c r="J82" s="399">
        <f t="shared" si="13"/>
        <v>4069.9123150081928</v>
      </c>
      <c r="K82" s="399">
        <f t="shared" si="14"/>
        <v>167.79733032671402</v>
      </c>
      <c r="L82" s="406">
        <f>'R7  Performance 2011'!L77</f>
        <v>72.930000000000007</v>
      </c>
      <c r="M82" s="406">
        <f>'R7  Performance 2011'!M77</f>
        <v>78.897915016119384</v>
      </c>
      <c r="N82" s="356">
        <f>'R8 Performance2012'!L77</f>
        <v>85.82</v>
      </c>
      <c r="O82" s="356">
        <f>'R8 Performance2012'!M77</f>
        <v>88.534922111799659</v>
      </c>
      <c r="P82" s="328"/>
      <c r="Q82" s="328"/>
      <c r="R82" s="406">
        <f t="shared" si="15"/>
        <v>79.375</v>
      </c>
      <c r="S82" s="406">
        <f t="shared" si="16"/>
        <v>83.716418563959522</v>
      </c>
      <c r="T82" s="406">
        <f t="shared" si="17"/>
        <v>4.3414185639595217</v>
      </c>
    </row>
    <row r="83" spans="1:20">
      <c r="A83" s="229">
        <v>2323</v>
      </c>
      <c r="B83" s="394" t="s">
        <v>214</v>
      </c>
      <c r="C83" s="399">
        <f>'R7  Performance 2011'!$D163</f>
        <v>2873.4501858600584</v>
      </c>
      <c r="D83" s="399">
        <f>'R7  Performance 2011'!$H163</f>
        <v>3030.2621026905581</v>
      </c>
      <c r="E83" s="400">
        <f>'R8 Performance2012'!$D163</f>
        <v>3074.8856884892084</v>
      </c>
      <c r="F83" s="400">
        <f>'R8 Performance2012'!$H163</f>
        <v>3246.2316956713848</v>
      </c>
      <c r="G83" s="398"/>
      <c r="H83" s="398"/>
      <c r="I83" s="399">
        <f t="shared" si="12"/>
        <v>2974.1679371746332</v>
      </c>
      <c r="J83" s="399">
        <f t="shared" si="13"/>
        <v>3138.2468991809715</v>
      </c>
      <c r="K83" s="399">
        <f t="shared" si="14"/>
        <v>164.07896200633832</v>
      </c>
      <c r="L83" s="406">
        <f>'R7  Performance 2011'!L163</f>
        <v>80.39</v>
      </c>
      <c r="M83" s="406">
        <f>'R7  Performance 2011'!M163</f>
        <v>85.847269369142168</v>
      </c>
      <c r="N83" s="356">
        <f>'R8 Performance2012'!L163</f>
        <v>79.040000000000006</v>
      </c>
      <c r="O83" s="356">
        <f>'R8 Performance2012'!M163</f>
        <v>84.612435028190092</v>
      </c>
      <c r="P83" s="328"/>
      <c r="Q83" s="328"/>
      <c r="R83" s="406">
        <f t="shared" si="15"/>
        <v>79.715000000000003</v>
      </c>
      <c r="S83" s="406">
        <f t="shared" si="16"/>
        <v>85.229852198666123</v>
      </c>
      <c r="T83" s="406">
        <f t="shared" si="17"/>
        <v>5.5148521986661194</v>
      </c>
    </row>
    <row r="84" spans="1:20">
      <c r="A84" s="229">
        <v>2220</v>
      </c>
      <c r="B84" s="394" t="s">
        <v>157</v>
      </c>
      <c r="C84" s="399">
        <f>'R7  Performance 2011'!$D106</f>
        <v>2847.500324414716</v>
      </c>
      <c r="D84" s="399">
        <f>'R7  Performance 2011'!$H106</f>
        <v>3010.3805122580475</v>
      </c>
      <c r="E84" s="400">
        <f>'R8 Performance2012'!$D106</f>
        <v>2842.0229543348778</v>
      </c>
      <c r="F84" s="400">
        <f>'R8 Performance2012'!$H106</f>
        <v>3005.6904371981987</v>
      </c>
      <c r="G84" s="398"/>
      <c r="H84" s="398"/>
      <c r="I84" s="399">
        <f t="shared" si="12"/>
        <v>2844.7616393747967</v>
      </c>
      <c r="J84" s="399">
        <f t="shared" si="13"/>
        <v>3008.0354747281231</v>
      </c>
      <c r="K84" s="399">
        <f t="shared" si="14"/>
        <v>163.27383535332638</v>
      </c>
      <c r="L84" s="406">
        <f>'R7  Performance 2011'!L106</f>
        <v>80</v>
      </c>
      <c r="M84" s="406">
        <f>'R7  Performance 2011'!M106</f>
        <v>85.720111300665451</v>
      </c>
      <c r="N84" s="356">
        <f>'R8 Performance2012'!L106</f>
        <v>79.75</v>
      </c>
      <c r="O84" s="356">
        <f>'R8 Performance2012'!M106</f>
        <v>85.508837472219653</v>
      </c>
      <c r="P84" s="328"/>
      <c r="Q84" s="328"/>
      <c r="R84" s="406">
        <f t="shared" si="15"/>
        <v>79.875</v>
      </c>
      <c r="S84" s="406">
        <f t="shared" si="16"/>
        <v>85.614474386442552</v>
      </c>
      <c r="T84" s="406">
        <f t="shared" si="17"/>
        <v>5.7394743864425521</v>
      </c>
    </row>
    <row r="85" spans="1:20">
      <c r="A85" s="229">
        <v>2025</v>
      </c>
      <c r="B85" s="394" t="s">
        <v>229</v>
      </c>
      <c r="C85" s="399">
        <f>'R7  Performance 2011'!$D20</f>
        <v>2522.0213336653383</v>
      </c>
      <c r="D85" s="399">
        <f>'R7  Performance 2011'!$H20</f>
        <v>2676.1371963129222</v>
      </c>
      <c r="E85" s="400">
        <f>'R8 Performance2012'!$D20</f>
        <v>2639.6940791505795</v>
      </c>
      <c r="F85" s="400">
        <f>'R8 Performance2012'!$H20</f>
        <v>2801.350084868473</v>
      </c>
      <c r="G85" s="398"/>
      <c r="H85" s="398"/>
      <c r="I85" s="399">
        <f t="shared" si="12"/>
        <v>2580.8577064079591</v>
      </c>
      <c r="J85" s="399">
        <f t="shared" si="13"/>
        <v>2738.7436405906974</v>
      </c>
      <c r="K85" s="399">
        <f t="shared" si="14"/>
        <v>157.88593418273831</v>
      </c>
      <c r="L85" s="406">
        <f>'R7  Performance 2011'!L20</f>
        <v>79.849999999999994</v>
      </c>
      <c r="M85" s="406">
        <f>'R7  Performance 2011'!M20</f>
        <v>85.960807255686547</v>
      </c>
      <c r="N85" s="356">
        <f>'R8 Performance2012'!L20</f>
        <v>79.02</v>
      </c>
      <c r="O85" s="356">
        <f>'R8 Performance2012'!M20</f>
        <v>85.144043198593394</v>
      </c>
      <c r="P85" s="328"/>
      <c r="Q85" s="328"/>
      <c r="R85" s="406">
        <f t="shared" si="15"/>
        <v>79.435000000000002</v>
      </c>
      <c r="S85" s="406">
        <f t="shared" si="16"/>
        <v>85.552425227139963</v>
      </c>
      <c r="T85" s="406">
        <f t="shared" si="17"/>
        <v>6.117425227139961</v>
      </c>
    </row>
    <row r="86" spans="1:20">
      <c r="A86" s="229">
        <v>2011</v>
      </c>
      <c r="B86" s="394" t="s">
        <v>227</v>
      </c>
      <c r="C86" s="399">
        <f>'R7  Performance 2011'!$D13</f>
        <v>2967.0682860110805</v>
      </c>
      <c r="D86" s="399">
        <f>'R7  Performance 2011'!$H13</f>
        <v>3114.7445085495601</v>
      </c>
      <c r="E86" s="400">
        <f>'R8 Performance2012'!$D13</f>
        <v>2900.6499211229943</v>
      </c>
      <c r="F86" s="400">
        <f>'R8 Performance2012'!$H13</f>
        <v>3061.77879655166</v>
      </c>
      <c r="G86" s="398"/>
      <c r="H86" s="398"/>
      <c r="I86" s="399">
        <f t="shared" si="12"/>
        <v>2933.8591035670374</v>
      </c>
      <c r="J86" s="399">
        <f t="shared" si="13"/>
        <v>3088.2616525506101</v>
      </c>
      <c r="K86" s="399">
        <f t="shared" si="14"/>
        <v>154.40254898357261</v>
      </c>
      <c r="L86" s="406">
        <f>'R7  Performance 2011'!L13</f>
        <v>81.91</v>
      </c>
      <c r="M86" s="406">
        <f>'R7  Performance 2011'!M13</f>
        <v>86.887176401188086</v>
      </c>
      <c r="N86" s="356">
        <f>'R8 Performance2012'!L13</f>
        <v>79.67</v>
      </c>
      <c r="O86" s="356">
        <f>'R8 Performance2012'!M13</f>
        <v>85.224923200324852</v>
      </c>
      <c r="P86" s="328"/>
      <c r="Q86" s="328"/>
      <c r="R86" s="406">
        <f t="shared" si="15"/>
        <v>80.789999999999992</v>
      </c>
      <c r="S86" s="406">
        <f t="shared" si="16"/>
        <v>86.056049800756469</v>
      </c>
      <c r="T86" s="406">
        <f t="shared" si="17"/>
        <v>5.2660498007564769</v>
      </c>
    </row>
    <row r="87" spans="1:20">
      <c r="A87" s="229">
        <v>2254</v>
      </c>
      <c r="B87" s="394" t="s">
        <v>172</v>
      </c>
      <c r="C87" s="399">
        <f>'R7  Performance 2011'!$D121</f>
        <v>2731.015744303048</v>
      </c>
      <c r="D87" s="399">
        <f>'R7  Performance 2011'!$H121</f>
        <v>2880.8744302968043</v>
      </c>
      <c r="E87" s="400">
        <f>'R8 Performance2012'!$D121</f>
        <v>2706.8593425635167</v>
      </c>
      <c r="F87" s="400">
        <f>'R8 Performance2012'!$H121</f>
        <v>2865.5765309427607</v>
      </c>
      <c r="G87" s="398"/>
      <c r="H87" s="398"/>
      <c r="I87" s="399">
        <f t="shared" si="12"/>
        <v>2718.9375434332824</v>
      </c>
      <c r="J87" s="399">
        <f t="shared" si="13"/>
        <v>2873.2254806197825</v>
      </c>
      <c r="K87" s="399">
        <f t="shared" si="14"/>
        <v>154.28793718650013</v>
      </c>
      <c r="L87" s="406">
        <f>'R7  Performance 2011'!L121</f>
        <v>80.78</v>
      </c>
      <c r="M87" s="406">
        <f>'R7  Performance 2011'!M121</f>
        <v>86.267287515876262</v>
      </c>
      <c r="N87" s="356">
        <f>'R8 Performance2012'!L121</f>
        <v>79.53</v>
      </c>
      <c r="O87" s="356">
        <f>'R8 Performance2012'!M121</f>
        <v>85.393518132749804</v>
      </c>
      <c r="P87" s="328"/>
      <c r="Q87" s="328"/>
      <c r="R87" s="406">
        <f t="shared" si="15"/>
        <v>80.155000000000001</v>
      </c>
      <c r="S87" s="406">
        <f t="shared" si="16"/>
        <v>85.83040282431304</v>
      </c>
      <c r="T87" s="406">
        <f t="shared" si="17"/>
        <v>5.6754028243130392</v>
      </c>
    </row>
    <row r="88" spans="1:20">
      <c r="A88" s="229">
        <v>2124</v>
      </c>
      <c r="B88" s="394" t="s">
        <v>111</v>
      </c>
      <c r="C88" s="399">
        <f>'R7  Performance 2011'!$D60</f>
        <v>2743.025522388059</v>
      </c>
      <c r="D88" s="399">
        <f>'R7  Performance 2011'!$H60</f>
        <v>2894.0503936305108</v>
      </c>
      <c r="E88" s="400">
        <f>'R8 Performance2012'!$D60</f>
        <v>2802.7878906633905</v>
      </c>
      <c r="F88" s="400">
        <f>'R8 Performance2012'!$H60</f>
        <v>2959.4252037696583</v>
      </c>
      <c r="G88" s="398"/>
      <c r="H88" s="398"/>
      <c r="I88" s="399">
        <f t="shared" si="12"/>
        <v>2772.906706525725</v>
      </c>
      <c r="J88" s="399">
        <f t="shared" si="13"/>
        <v>2926.7377987000846</v>
      </c>
      <c r="K88" s="399">
        <f t="shared" si="14"/>
        <v>153.83109217435958</v>
      </c>
      <c r="L88" s="406">
        <f>'R7  Performance 2011'!L60</f>
        <v>81.569999999999993</v>
      </c>
      <c r="M88" s="406">
        <f>'R7  Performance 2011'!M60</f>
        <v>87.075777106695327</v>
      </c>
      <c r="N88" s="356">
        <f>'R8 Performance2012'!L60</f>
        <v>80.09</v>
      </c>
      <c r="O88" s="356">
        <f>'R8 Performance2012'!M60</f>
        <v>85.678625297977632</v>
      </c>
      <c r="P88" s="328"/>
      <c r="Q88" s="328"/>
      <c r="R88" s="406">
        <f t="shared" si="15"/>
        <v>80.83</v>
      </c>
      <c r="S88" s="406">
        <f t="shared" si="16"/>
        <v>86.377201202336479</v>
      </c>
      <c r="T88" s="406">
        <f t="shared" si="17"/>
        <v>5.5472012023364812</v>
      </c>
    </row>
    <row r="89" spans="1:20">
      <c r="A89" s="229">
        <v>2333</v>
      </c>
      <c r="B89" s="394" t="s">
        <v>44</v>
      </c>
      <c r="C89" s="399">
        <f>'R7  Performance 2011'!$D166</f>
        <v>2939.6034775641019</v>
      </c>
      <c r="D89" s="399">
        <f>'R7  Performance 2011'!$H166</f>
        <v>3093.2543865064072</v>
      </c>
      <c r="E89" s="400">
        <f>'R8 Performance2012'!$D166</f>
        <v>2935.1469804727653</v>
      </c>
      <c r="F89" s="400">
        <f>'R8 Performance2012'!$H166</f>
        <v>3086.5627999259304</v>
      </c>
      <c r="G89" s="398"/>
      <c r="H89" s="398"/>
      <c r="I89" s="399">
        <f t="shared" si="12"/>
        <v>2937.3752290184339</v>
      </c>
      <c r="J89" s="399">
        <f t="shared" si="13"/>
        <v>3089.9085932161688</v>
      </c>
      <c r="K89" s="399">
        <f t="shared" si="14"/>
        <v>152.53336419773495</v>
      </c>
      <c r="L89" s="406">
        <f>'R7  Performance 2011'!L166</f>
        <v>80.83</v>
      </c>
      <c r="M89" s="406">
        <f>'R7  Performance 2011'!M166</f>
        <v>86.056926356395095</v>
      </c>
      <c r="N89" s="356">
        <f>'R8 Performance2012'!L166</f>
        <v>80.48</v>
      </c>
      <c r="O89" s="356">
        <f>'R8 Performance2012'!M166</f>
        <v>85.638713361222429</v>
      </c>
      <c r="P89" s="328"/>
      <c r="Q89" s="328"/>
      <c r="R89" s="406">
        <f t="shared" si="15"/>
        <v>80.655000000000001</v>
      </c>
      <c r="S89" s="406">
        <f t="shared" si="16"/>
        <v>85.847819858808762</v>
      </c>
      <c r="T89" s="406">
        <f t="shared" si="17"/>
        <v>5.1928198588087611</v>
      </c>
    </row>
    <row r="90" spans="1:20">
      <c r="A90" s="229">
        <v>2186</v>
      </c>
      <c r="B90" s="394" t="s">
        <v>239</v>
      </c>
      <c r="C90" s="399">
        <f>'R7  Performance 2011'!$D92</f>
        <v>2886.1292518518521</v>
      </c>
      <c r="D90" s="399">
        <f>'R7  Performance 2011'!$H92</f>
        <v>3034.9324760728323</v>
      </c>
      <c r="E90" s="400">
        <f>'R8 Performance2012'!$D92</f>
        <v>3081.8525198555958</v>
      </c>
      <c r="F90" s="400">
        <f>'R8 Performance2012'!$H92</f>
        <v>3233.8786792162759</v>
      </c>
      <c r="G90" s="398"/>
      <c r="H90" s="398"/>
      <c r="I90" s="399">
        <f t="shared" si="12"/>
        <v>2983.9908858537237</v>
      </c>
      <c r="J90" s="399">
        <f t="shared" si="13"/>
        <v>3134.4055776445539</v>
      </c>
      <c r="K90" s="399">
        <f t="shared" si="14"/>
        <v>150.41469179083015</v>
      </c>
      <c r="L90" s="406">
        <f>'R7  Performance 2011'!L92</f>
        <v>81.05</v>
      </c>
      <c r="M90" s="406">
        <f>'R7  Performance 2011'!M92</f>
        <v>86.20580596833986</v>
      </c>
      <c r="N90" s="356">
        <f>'R8 Performance2012'!L92</f>
        <v>80.98</v>
      </c>
      <c r="O90" s="356">
        <f>'R8 Performance2012'!M92</f>
        <v>85.91294725757362</v>
      </c>
      <c r="P90" s="328"/>
      <c r="Q90" s="328"/>
      <c r="R90" s="406">
        <f t="shared" si="15"/>
        <v>81.015000000000001</v>
      </c>
      <c r="S90" s="406">
        <f t="shared" si="16"/>
        <v>86.05937661295674</v>
      </c>
      <c r="T90" s="406">
        <f t="shared" si="17"/>
        <v>5.0443766129567393</v>
      </c>
    </row>
    <row r="91" spans="1:20">
      <c r="A91" s="229">
        <v>2041</v>
      </c>
      <c r="B91" s="394" t="s">
        <v>232</v>
      </c>
      <c r="C91" s="399">
        <f>'R7  Performance 2011'!$D29</f>
        <v>3138.0656470588233</v>
      </c>
      <c r="D91" s="399">
        <f>'R7  Performance 2011'!$H29</f>
        <v>3287.3585132526355</v>
      </c>
      <c r="E91" s="400">
        <f>'R8 Performance2012'!$D29</f>
        <v>3168.889460026212</v>
      </c>
      <c r="F91" s="400">
        <f>'R8 Performance2012'!$H29</f>
        <v>3310.4519878071014</v>
      </c>
      <c r="G91" s="398"/>
      <c r="H91" s="398"/>
      <c r="I91" s="399">
        <f t="shared" si="12"/>
        <v>3153.4775535425179</v>
      </c>
      <c r="J91" s="399">
        <f t="shared" si="13"/>
        <v>3298.9052505298687</v>
      </c>
      <c r="K91" s="399">
        <f t="shared" si="14"/>
        <v>145.42769698735083</v>
      </c>
      <c r="L91" s="406">
        <f>'R7  Performance 2011'!L29</f>
        <v>81.66</v>
      </c>
      <c r="M91" s="406">
        <f>'R7  Performance 2011'!M29</f>
        <v>86.417480657988733</v>
      </c>
      <c r="N91" s="356">
        <f>'R8 Performance2012'!L29</f>
        <v>81.44</v>
      </c>
      <c r="O91" s="356">
        <f>'R8 Performance2012'!M29</f>
        <v>85.90725988920164</v>
      </c>
      <c r="P91" s="328"/>
      <c r="Q91" s="328"/>
      <c r="R91" s="406">
        <f t="shared" si="15"/>
        <v>81.55</v>
      </c>
      <c r="S91" s="406">
        <f t="shared" si="16"/>
        <v>86.162370273595187</v>
      </c>
      <c r="T91" s="406">
        <f t="shared" si="17"/>
        <v>4.6123702735951895</v>
      </c>
    </row>
    <row r="92" spans="1:20">
      <c r="A92" s="229">
        <v>2200</v>
      </c>
      <c r="B92" s="394" t="s">
        <v>150</v>
      </c>
      <c r="C92" s="399">
        <f>'R7  Performance 2011'!$D99</f>
        <v>3008.1977055180182</v>
      </c>
      <c r="D92" s="399">
        <f>'R7  Performance 2011'!$H99</f>
        <v>3149.9397591683592</v>
      </c>
      <c r="E92" s="400">
        <f>'R8 Performance2012'!$D99</f>
        <v>2907.8979009687851</v>
      </c>
      <c r="F92" s="400">
        <f>'R8 Performance2012'!$H99</f>
        <v>3045.0712717202759</v>
      </c>
      <c r="G92" s="398"/>
      <c r="H92" s="398"/>
      <c r="I92" s="399">
        <f t="shared" si="12"/>
        <v>2958.0478032434016</v>
      </c>
      <c r="J92" s="399">
        <f t="shared" si="13"/>
        <v>3097.5055154443176</v>
      </c>
      <c r="K92" s="399">
        <f t="shared" si="14"/>
        <v>139.45771220091592</v>
      </c>
      <c r="L92" s="406">
        <f>'R7  Performance 2011'!L99</f>
        <v>81.77</v>
      </c>
      <c r="M92" s="406">
        <f>'R7  Performance 2011'!M99</f>
        <v>86.481859642414449</v>
      </c>
      <c r="N92" s="356">
        <f>'R8 Performance2012'!L99</f>
        <v>82.03</v>
      </c>
      <c r="O92" s="356">
        <f>'R8 Performance2012'!M99</f>
        <v>86.747269155350693</v>
      </c>
      <c r="P92" s="328"/>
      <c r="Q92" s="328"/>
      <c r="R92" s="406">
        <f t="shared" si="15"/>
        <v>81.900000000000006</v>
      </c>
      <c r="S92" s="406">
        <f t="shared" si="16"/>
        <v>86.614564398882578</v>
      </c>
      <c r="T92" s="406">
        <f t="shared" si="17"/>
        <v>4.7145643988825725</v>
      </c>
    </row>
    <row r="93" spans="1:20">
      <c r="A93" s="229">
        <v>2122</v>
      </c>
      <c r="B93" s="394" t="s">
        <v>109</v>
      </c>
      <c r="C93" s="399">
        <f>'R7  Performance 2011'!$D58</f>
        <v>3128.0901330472107</v>
      </c>
      <c r="D93" s="399">
        <f>'R7  Performance 2011'!$H58</f>
        <v>3268.7176170316598</v>
      </c>
      <c r="E93" s="400">
        <f>'R8 Performance2012'!$D58</f>
        <v>3303.9840624624621</v>
      </c>
      <c r="F93" s="400">
        <f>'R8 Performance2012'!$H58</f>
        <v>3441.0058038835832</v>
      </c>
      <c r="G93" s="398"/>
      <c r="H93" s="398"/>
      <c r="I93" s="399">
        <f t="shared" si="12"/>
        <v>3216.0370977548364</v>
      </c>
      <c r="J93" s="399">
        <f t="shared" si="13"/>
        <v>3354.8617104576215</v>
      </c>
      <c r="K93" s="399">
        <f t="shared" si="14"/>
        <v>138.82461270278509</v>
      </c>
      <c r="L93" s="406">
        <f>'R7  Performance 2011'!L58</f>
        <v>83.07</v>
      </c>
      <c r="M93" s="406">
        <f>'R7  Performance 2011'!M58</f>
        <v>87.565634013188031</v>
      </c>
      <c r="N93" s="356">
        <f>'R8 Performance2012'!L58</f>
        <v>82.97</v>
      </c>
      <c r="O93" s="356">
        <f>'R8 Performance2012'!M58</f>
        <v>87.117167142174367</v>
      </c>
      <c r="P93" s="328"/>
      <c r="Q93" s="328"/>
      <c r="R93" s="406">
        <f t="shared" si="15"/>
        <v>83.02</v>
      </c>
      <c r="S93" s="406">
        <f t="shared" si="16"/>
        <v>87.341400577681199</v>
      </c>
      <c r="T93" s="406">
        <f t="shared" si="17"/>
        <v>4.321400577681203</v>
      </c>
    </row>
    <row r="94" spans="1:20">
      <c r="A94" s="229">
        <v>2243</v>
      </c>
      <c r="B94" s="394" t="s">
        <v>169</v>
      </c>
      <c r="C94" s="399">
        <f>'R7  Performance 2011'!$D118</f>
        <v>3144.5021032504787</v>
      </c>
      <c r="D94" s="399">
        <f>'R7  Performance 2011'!$H118</f>
        <v>3271.4842871987112</v>
      </c>
      <c r="E94" s="400">
        <f>'R8 Performance2012'!$D118</f>
        <v>3186.4383385214005</v>
      </c>
      <c r="F94" s="400">
        <f>'R8 Performance2012'!$H118</f>
        <v>3329.9041885701745</v>
      </c>
      <c r="G94" s="398"/>
      <c r="H94" s="398"/>
      <c r="I94" s="399">
        <f t="shared" si="12"/>
        <v>3165.4702208859399</v>
      </c>
      <c r="J94" s="399">
        <f t="shared" si="13"/>
        <v>3300.6942378844428</v>
      </c>
      <c r="K94" s="399">
        <f t="shared" si="14"/>
        <v>135.22401699850298</v>
      </c>
      <c r="L94" s="406">
        <f>'R7  Performance 2011'!L118</f>
        <v>85.09</v>
      </c>
      <c r="M94" s="406">
        <f>'R7  Performance 2011'!M118</f>
        <v>89.128228621853083</v>
      </c>
      <c r="N94" s="356">
        <f>'R8 Performance2012'!L118</f>
        <v>82.72</v>
      </c>
      <c r="O94" s="356">
        <f>'R8 Performance2012'!M118</f>
        <v>87.222389025213204</v>
      </c>
      <c r="P94" s="328"/>
      <c r="Q94" s="328"/>
      <c r="R94" s="406">
        <f t="shared" si="15"/>
        <v>83.905000000000001</v>
      </c>
      <c r="S94" s="406">
        <f t="shared" si="16"/>
        <v>88.175308823533143</v>
      </c>
      <c r="T94" s="406">
        <f t="shared" si="17"/>
        <v>4.2703088235331421</v>
      </c>
    </row>
    <row r="95" spans="1:20">
      <c r="A95" s="229">
        <v>2134</v>
      </c>
      <c r="B95" s="394" t="s">
        <v>118</v>
      </c>
      <c r="C95" s="399">
        <f>'R7  Performance 2011'!$D66</f>
        <v>2942.9493563685633</v>
      </c>
      <c r="D95" s="399">
        <f>'R7  Performance 2011'!$H66</f>
        <v>3083.1927142689583</v>
      </c>
      <c r="E95" s="400">
        <f>'R8 Performance2012'!$D66</f>
        <v>2951.9355719794344</v>
      </c>
      <c r="F95" s="400">
        <f>'R8 Performance2012'!$H66</f>
        <v>3081.1269311219112</v>
      </c>
      <c r="G95" s="398"/>
      <c r="H95" s="398"/>
      <c r="I95" s="399">
        <f t="shared" si="12"/>
        <v>2947.4424641739988</v>
      </c>
      <c r="J95" s="399">
        <f t="shared" si="13"/>
        <v>3082.1598226954347</v>
      </c>
      <c r="K95" s="399">
        <f t="shared" si="14"/>
        <v>134.71735852143593</v>
      </c>
      <c r="L95" s="406">
        <f>'R7  Performance 2011'!L66</f>
        <v>81.87</v>
      </c>
      <c r="M95" s="406">
        <f>'R7  Performance 2011'!M66</f>
        <v>86.635401674239048</v>
      </c>
      <c r="N95" s="356">
        <f>'R8 Performance2012'!L66</f>
        <v>82.84</v>
      </c>
      <c r="O95" s="356">
        <f>'R8 Performance2012'!M66</f>
        <v>87.216496572919681</v>
      </c>
      <c r="P95" s="328"/>
      <c r="Q95" s="328"/>
      <c r="R95" s="406">
        <f t="shared" si="15"/>
        <v>82.355000000000004</v>
      </c>
      <c r="S95" s="406">
        <f t="shared" si="16"/>
        <v>86.925949123579358</v>
      </c>
      <c r="T95" s="406">
        <f t="shared" si="17"/>
        <v>4.5709491235793536</v>
      </c>
    </row>
    <row r="96" spans="1:20">
      <c r="A96" s="229">
        <v>2233</v>
      </c>
      <c r="B96" s="394" t="s">
        <v>243</v>
      </c>
      <c r="C96" s="399">
        <f>'R7  Performance 2011'!$D115</f>
        <v>3086.3875929919141</v>
      </c>
      <c r="D96" s="399">
        <f>'R7  Performance 2011'!$H115</f>
        <v>3225.7768780129345</v>
      </c>
      <c r="E96" s="400">
        <f>'R8 Performance2012'!$D115</f>
        <v>3238.1635066137565</v>
      </c>
      <c r="F96" s="400">
        <f>'R8 Performance2012'!$H115</f>
        <v>3363.9993382256016</v>
      </c>
      <c r="G96" s="398"/>
      <c r="H96" s="398"/>
      <c r="I96" s="399">
        <f t="shared" si="12"/>
        <v>3162.2755498028355</v>
      </c>
      <c r="J96" s="399">
        <f t="shared" si="13"/>
        <v>3294.8881081192681</v>
      </c>
      <c r="K96" s="399">
        <f t="shared" si="14"/>
        <v>132.61255831643257</v>
      </c>
      <c r="L96" s="406">
        <f>'R7  Performance 2011'!L115</f>
        <v>82.9</v>
      </c>
      <c r="M96" s="406">
        <f>'R7  Performance 2011'!M115</f>
        <v>87.416259893524852</v>
      </c>
      <c r="N96" s="356">
        <f>'R8 Performance2012'!L115</f>
        <v>84.34</v>
      </c>
      <c r="O96" s="356">
        <f>'R8 Performance2012'!M115</f>
        <v>88.226024635718147</v>
      </c>
      <c r="P96" s="328"/>
      <c r="Q96" s="328"/>
      <c r="R96" s="406">
        <f t="shared" si="15"/>
        <v>83.62</v>
      </c>
      <c r="S96" s="406">
        <f t="shared" si="16"/>
        <v>87.8211422646215</v>
      </c>
      <c r="T96" s="406">
        <f t="shared" si="17"/>
        <v>4.2011422646214953</v>
      </c>
    </row>
    <row r="97" spans="1:20">
      <c r="A97" s="229">
        <v>2309</v>
      </c>
      <c r="B97" s="394" t="s">
        <v>211</v>
      </c>
      <c r="C97" s="399">
        <f>'R7  Performance 2011'!$D160</f>
        <v>3178.8826604624928</v>
      </c>
      <c r="D97" s="399">
        <f>'R7  Performance 2011'!$H160</f>
        <v>3308.5213675930304</v>
      </c>
      <c r="E97" s="400">
        <f>'R8 Performance2012'!$D160</f>
        <v>3237.6643415321064</v>
      </c>
      <c r="F97" s="400">
        <f>'R8 Performance2012'!$H160</f>
        <v>3372.4477659592512</v>
      </c>
      <c r="G97" s="398"/>
      <c r="H97" s="398"/>
      <c r="I97" s="399">
        <f t="shared" si="12"/>
        <v>3208.2735009972994</v>
      </c>
      <c r="J97" s="399">
        <f t="shared" si="13"/>
        <v>3340.484566776141</v>
      </c>
      <c r="K97" s="399">
        <f t="shared" si="14"/>
        <v>132.21106577884166</v>
      </c>
      <c r="L97" s="406">
        <f>'R7  Performance 2011'!L160</f>
        <v>84.41</v>
      </c>
      <c r="M97" s="406">
        <f>'R7  Performance 2011'!M160</f>
        <v>88.488121811255411</v>
      </c>
      <c r="N97" s="356">
        <f>'R8 Performance2012'!L160</f>
        <v>83.88</v>
      </c>
      <c r="O97" s="356">
        <f>'R8 Performance2012'!M160</f>
        <v>88.042983256113686</v>
      </c>
      <c r="P97" s="328"/>
      <c r="Q97" s="328"/>
      <c r="R97" s="406">
        <f t="shared" si="15"/>
        <v>84.144999999999996</v>
      </c>
      <c r="S97" s="406">
        <f t="shared" si="16"/>
        <v>88.265552533684541</v>
      </c>
      <c r="T97" s="406">
        <f t="shared" si="17"/>
        <v>4.1205525336845454</v>
      </c>
    </row>
    <row r="98" spans="1:20" s="194" customFormat="1">
      <c r="A98" s="390">
        <v>2102</v>
      </c>
      <c r="B98" s="396" t="s">
        <v>102</v>
      </c>
      <c r="C98" s="399">
        <f>'R7  Performance 2011'!$D51</f>
        <v>2755.0154632382482</v>
      </c>
      <c r="D98" s="399">
        <f>'R7  Performance 2011'!$H51</f>
        <v>2881.3825470476427</v>
      </c>
      <c r="E98" s="400">
        <f>'R8 Performance2012'!$D51</f>
        <v>2733.0924173166923</v>
      </c>
      <c r="F98" s="400">
        <f>'R8 Performance2012'!$H51</f>
        <v>2869.9012542792893</v>
      </c>
      <c r="G98" s="398"/>
      <c r="H98" s="398"/>
      <c r="I98" s="399">
        <f t="shared" si="12"/>
        <v>2744.0539402774702</v>
      </c>
      <c r="J98" s="399">
        <f t="shared" si="13"/>
        <v>2875.641900663466</v>
      </c>
      <c r="K98" s="399">
        <f t="shared" si="14"/>
        <v>131.58796038599576</v>
      </c>
      <c r="L98" s="410">
        <f>'R7  Performance 2011'!L51</f>
        <v>87.125424228653969</v>
      </c>
      <c r="M98" s="410">
        <f>'R7  Performance 2011'!M51</f>
        <v>91.71222548242487</v>
      </c>
      <c r="N98" s="358">
        <f>'R8 Performance2012'!L51</f>
        <v>82.67</v>
      </c>
      <c r="O98" s="358">
        <f>'R8 Performance2012'!M51</f>
        <v>87.675642549654953</v>
      </c>
      <c r="P98" s="411"/>
      <c r="Q98" s="411"/>
      <c r="R98" s="410">
        <f t="shared" si="15"/>
        <v>84.897712114326993</v>
      </c>
      <c r="S98" s="410">
        <f t="shared" si="16"/>
        <v>89.693934016039918</v>
      </c>
      <c r="T98" s="410">
        <f t="shared" si="17"/>
        <v>4.7962219017129257</v>
      </c>
    </row>
    <row r="99" spans="1:20">
      <c r="A99" s="229">
        <v>2049</v>
      </c>
      <c r="B99" s="394" t="s">
        <v>85</v>
      </c>
      <c r="C99" s="399">
        <f>'R7  Performance 2011'!$D34</f>
        <v>2710.8181911764709</v>
      </c>
      <c r="D99" s="399">
        <f>'R7  Performance 2011'!$H34</f>
        <v>2830.4983301263887</v>
      </c>
      <c r="E99" s="400">
        <f>'R8 Performance2012'!$D34</f>
        <v>2979.509021929824</v>
      </c>
      <c r="F99" s="400">
        <f>'R8 Performance2012'!$H34</f>
        <v>3121.4048660086369</v>
      </c>
      <c r="G99" s="398"/>
      <c r="H99" s="398"/>
      <c r="I99" s="399">
        <f t="shared" si="12"/>
        <v>2845.1636065531475</v>
      </c>
      <c r="J99" s="399">
        <f t="shared" si="13"/>
        <v>2975.9515980675128</v>
      </c>
      <c r="K99" s="399">
        <f t="shared" si="14"/>
        <v>130.78799151436533</v>
      </c>
      <c r="L99" s="406">
        <f>'R7  Performance 2011'!L34</f>
        <v>83.98</v>
      </c>
      <c r="M99" s="406">
        <f>'R7  Performance 2011'!M34</f>
        <v>88.39490836012051</v>
      </c>
      <c r="N99" s="356">
        <f>'R8 Performance2012'!L34</f>
        <v>78.52</v>
      </c>
      <c r="O99" s="356">
        <f>'R8 Performance2012'!M34</f>
        <v>83.282390146645938</v>
      </c>
      <c r="P99" s="328"/>
      <c r="Q99" s="328"/>
      <c r="R99" s="406">
        <f t="shared" si="15"/>
        <v>81.25</v>
      </c>
      <c r="S99" s="406">
        <f t="shared" si="16"/>
        <v>85.838649253383224</v>
      </c>
      <c r="T99" s="406">
        <f t="shared" si="17"/>
        <v>4.5886492533832239</v>
      </c>
    </row>
    <row r="100" spans="1:20">
      <c r="A100" s="229">
        <v>2277</v>
      </c>
      <c r="B100" s="394" t="s">
        <v>188</v>
      </c>
      <c r="C100" s="399">
        <f>'R7  Performance 2011'!$D137</f>
        <v>3296.320489711934</v>
      </c>
      <c r="D100" s="399">
        <f>'R7  Performance 2011'!$H137</f>
        <v>3424.7790968977597</v>
      </c>
      <c r="E100" s="400">
        <f>'R8 Performance2012'!$D137</f>
        <v>3146.3899780876495</v>
      </c>
      <c r="F100" s="400">
        <f>'R8 Performance2012'!$H137</f>
        <v>3276.4895398717581</v>
      </c>
      <c r="G100" s="398"/>
      <c r="H100" s="398"/>
      <c r="I100" s="399">
        <f t="shared" si="12"/>
        <v>3221.3552338997915</v>
      </c>
      <c r="J100" s="399">
        <f t="shared" si="13"/>
        <v>3350.6343183847589</v>
      </c>
      <c r="K100" s="399">
        <f t="shared" si="14"/>
        <v>129.27908448496737</v>
      </c>
      <c r="L100" s="406">
        <f>'R7  Performance 2011'!L137</f>
        <v>85.49</v>
      </c>
      <c r="M100" s="406">
        <f>'R7  Performance 2011'!M137</f>
        <v>89.38703026713435</v>
      </c>
      <c r="N100" s="356">
        <f>'R8 Performance2012'!L137</f>
        <v>83.94</v>
      </c>
      <c r="O100" s="356">
        <f>'R8 Performance2012'!M137</f>
        <v>88.074883555126945</v>
      </c>
      <c r="P100" s="328"/>
      <c r="Q100" s="328"/>
      <c r="R100" s="406">
        <f t="shared" si="15"/>
        <v>84.715000000000003</v>
      </c>
      <c r="S100" s="406">
        <f t="shared" si="16"/>
        <v>88.730956911130647</v>
      </c>
      <c r="T100" s="406">
        <f t="shared" si="17"/>
        <v>4.0159569111306439</v>
      </c>
    </row>
    <row r="101" spans="1:20">
      <c r="A101" s="229">
        <v>2221</v>
      </c>
      <c r="B101" s="394" t="s">
        <v>158</v>
      </c>
      <c r="C101" s="399">
        <f>'R7  Performance 2011'!$D107</f>
        <v>2979.6955262008732</v>
      </c>
      <c r="D101" s="399">
        <f>'R7  Performance 2011'!$H107</f>
        <v>3122.4671685250828</v>
      </c>
      <c r="E101" s="400">
        <f>'R8 Performance2012'!$D107</f>
        <v>3122.1811931696902</v>
      </c>
      <c r="F101" s="400">
        <f>'R8 Performance2012'!$H107</f>
        <v>3236.5739337295963</v>
      </c>
      <c r="G101" s="398"/>
      <c r="H101" s="398"/>
      <c r="I101" s="399">
        <f t="shared" si="12"/>
        <v>3050.9383596852817</v>
      </c>
      <c r="J101" s="399">
        <f t="shared" si="13"/>
        <v>3179.5205511273398</v>
      </c>
      <c r="K101" s="399">
        <f t="shared" si="14"/>
        <v>128.58219144205805</v>
      </c>
      <c r="L101" s="406">
        <f>'R7  Performance 2011'!L107</f>
        <v>81.77</v>
      </c>
      <c r="M101" s="406">
        <f>'R7  Performance 2011'!M107</f>
        <v>86.561484266388931</v>
      </c>
      <c r="N101" s="356">
        <f>'R8 Performance2012'!L107</f>
        <v>85.46</v>
      </c>
      <c r="O101" s="356">
        <f>'R8 Performance2012'!M107</f>
        <v>89.12387257761209</v>
      </c>
      <c r="P101" s="328"/>
      <c r="Q101" s="328"/>
      <c r="R101" s="406">
        <f t="shared" si="15"/>
        <v>83.614999999999995</v>
      </c>
      <c r="S101" s="406">
        <f t="shared" si="16"/>
        <v>87.842678422000517</v>
      </c>
      <c r="T101" s="406">
        <f t="shared" si="17"/>
        <v>4.2276784220005226</v>
      </c>
    </row>
    <row r="102" spans="1:20">
      <c r="A102" s="229">
        <v>2140</v>
      </c>
      <c r="B102" s="394" t="s">
        <v>122</v>
      </c>
      <c r="C102" s="399">
        <f>'R7  Performance 2011'!$D70</f>
        <v>3158.4416799758023</v>
      </c>
      <c r="D102" s="399">
        <f>'R7  Performance 2011'!$H70</f>
        <v>3286.7368394710056</v>
      </c>
      <c r="E102" s="400">
        <f>'R8 Performance2012'!$D70</f>
        <v>3204.6804787735841</v>
      </c>
      <c r="F102" s="400">
        <f>'R8 Performance2012'!$H70</f>
        <v>3331.9236596672376</v>
      </c>
      <c r="G102" s="398"/>
      <c r="H102" s="398"/>
      <c r="I102" s="399">
        <f t="shared" si="12"/>
        <v>3181.5610793746932</v>
      </c>
      <c r="J102" s="399">
        <f t="shared" si="13"/>
        <v>3309.3302495691214</v>
      </c>
      <c r="K102" s="399">
        <f t="shared" si="14"/>
        <v>127.76917019442817</v>
      </c>
      <c r="L102" s="406">
        <f>'R7  Performance 2011'!L70</f>
        <v>83.74</v>
      </c>
      <c r="M102" s="406">
        <f>'R7  Performance 2011'!M70</f>
        <v>87.801976521794955</v>
      </c>
      <c r="N102" s="356">
        <f>'R8 Performance2012'!L70</f>
        <v>83.81</v>
      </c>
      <c r="O102" s="356">
        <f>'R8 Performance2012'!M70</f>
        <v>87.780541891351021</v>
      </c>
      <c r="P102" s="328"/>
      <c r="Q102" s="328"/>
      <c r="R102" s="406">
        <f t="shared" si="15"/>
        <v>83.775000000000006</v>
      </c>
      <c r="S102" s="406">
        <f t="shared" si="16"/>
        <v>87.791259206572988</v>
      </c>
      <c r="T102" s="406">
        <f t="shared" si="17"/>
        <v>4.0162592065729825</v>
      </c>
    </row>
    <row r="103" spans="1:20">
      <c r="A103" s="229">
        <v>2024</v>
      </c>
      <c r="B103" s="394" t="s">
        <v>70</v>
      </c>
      <c r="C103" s="399">
        <f>'R7  Performance 2011'!$D19</f>
        <v>3225.2180630182424</v>
      </c>
      <c r="D103" s="399">
        <f>'R7  Performance 2011'!$H19</f>
        <v>3366.8594757868373</v>
      </c>
      <c r="E103" s="400">
        <f>'R8 Performance2012'!$D19</f>
        <v>3069.0786232114465</v>
      </c>
      <c r="F103" s="400">
        <f>'R8 Performance2012'!$H19</f>
        <v>3177.4229537618171</v>
      </c>
      <c r="G103" s="398"/>
      <c r="H103" s="398"/>
      <c r="I103" s="399">
        <f t="shared" si="12"/>
        <v>3147.1483431148445</v>
      </c>
      <c r="J103" s="399">
        <f t="shared" si="13"/>
        <v>3272.1412147743272</v>
      </c>
      <c r="K103" s="399">
        <f t="shared" si="14"/>
        <v>124.99287165948272</v>
      </c>
      <c r="L103" s="406">
        <f>'R7  Performance 2011'!L19</f>
        <v>83.15</v>
      </c>
      <c r="M103" s="406">
        <f>'R7  Performance 2011'!M19</f>
        <v>87.541684841180754</v>
      </c>
      <c r="N103" s="356">
        <f>'R8 Performance2012'!L19</f>
        <v>86.8</v>
      </c>
      <c r="O103" s="356">
        <f>'R8 Performance2012'!M19</f>
        <v>90.330190778788207</v>
      </c>
      <c r="P103" s="328"/>
      <c r="Q103" s="328"/>
      <c r="R103" s="406">
        <f t="shared" si="15"/>
        <v>84.974999999999994</v>
      </c>
      <c r="S103" s="406">
        <f t="shared" si="16"/>
        <v>88.93593780998448</v>
      </c>
      <c r="T103" s="406">
        <f t="shared" si="17"/>
        <v>3.9609378099844861</v>
      </c>
    </row>
    <row r="104" spans="1:20">
      <c r="A104" s="229">
        <v>2143</v>
      </c>
      <c r="B104" s="394" t="s">
        <v>123</v>
      </c>
      <c r="C104" s="399">
        <f>'R7  Performance 2011'!$D71</f>
        <v>3189.4786000000004</v>
      </c>
      <c r="D104" s="399">
        <f>'R7  Performance 2011'!$H71</f>
        <v>3331.434930557969</v>
      </c>
      <c r="E104" s="400">
        <f>'R8 Performance2012'!$D71</f>
        <v>3570.0329319727894</v>
      </c>
      <c r="F104" s="400">
        <f>'R8 Performance2012'!$H71</f>
        <v>3677.5856910615685</v>
      </c>
      <c r="G104" s="398"/>
      <c r="H104" s="398"/>
      <c r="I104" s="399">
        <f t="shared" ref="I104:I135" si="18">(C104+E104)/2</f>
        <v>3379.7557659863951</v>
      </c>
      <c r="J104" s="399">
        <f t="shared" ref="J104:J135" si="19">(D104+F104)/2</f>
        <v>3504.5103108097687</v>
      </c>
      <c r="K104" s="399">
        <f t="shared" ref="K104:K135" si="20">J104-I104</f>
        <v>124.75454482337364</v>
      </c>
      <c r="L104" s="406">
        <f>'R7  Performance 2011'!L71</f>
        <v>83.72</v>
      </c>
      <c r="M104" s="406">
        <f>'R7  Performance 2011'!M71</f>
        <v>88.170769180830007</v>
      </c>
      <c r="N104" s="356">
        <f>'R8 Performance2012'!L71</f>
        <v>87.19</v>
      </c>
      <c r="O104" s="356">
        <f>'R8 Performance2012'!M71</f>
        <v>90.202654536756484</v>
      </c>
      <c r="P104" s="328"/>
      <c r="Q104" s="328"/>
      <c r="R104" s="406">
        <f t="shared" ref="R104:R135" si="21">(L104+N104)/2</f>
        <v>85.454999999999998</v>
      </c>
      <c r="S104" s="406">
        <f t="shared" ref="S104:S135" si="22">(M104+O104)/2</f>
        <v>89.186711858793245</v>
      </c>
      <c r="T104" s="406">
        <f t="shared" ref="T104:T135" si="23">S104-R104</f>
        <v>3.731711858793247</v>
      </c>
    </row>
    <row r="105" spans="1:20">
      <c r="A105" s="229">
        <v>2175</v>
      </c>
      <c r="B105" s="394" t="s">
        <v>137</v>
      </c>
      <c r="C105" s="399">
        <f>'R7  Performance 2011'!$D86</f>
        <v>2924.5858167802085</v>
      </c>
      <c r="D105" s="399">
        <f>'R7  Performance 2011'!$H86</f>
        <v>3036.9214797455006</v>
      </c>
      <c r="E105" s="400">
        <f>'R8 Performance2012'!$D86</f>
        <v>3029.9977816212436</v>
      </c>
      <c r="F105" s="400">
        <f>'R8 Performance2012'!$H86</f>
        <v>3159.8441219241222</v>
      </c>
      <c r="G105" s="398"/>
      <c r="H105" s="398"/>
      <c r="I105" s="399">
        <f t="shared" si="18"/>
        <v>2977.291799200726</v>
      </c>
      <c r="J105" s="399">
        <f t="shared" si="19"/>
        <v>3098.3828008348114</v>
      </c>
      <c r="K105" s="399">
        <f t="shared" si="20"/>
        <v>121.09100163408539</v>
      </c>
      <c r="L105" s="406">
        <f>'R7  Performance 2011'!L86</f>
        <v>85.6</v>
      </c>
      <c r="M105" s="406">
        <f>'R7  Performance 2011'!M86</f>
        <v>89.441079387062288</v>
      </c>
      <c r="N105" s="356">
        <f>'R8 Performance2012'!L86</f>
        <v>83.69</v>
      </c>
      <c r="O105" s="356">
        <f>'R8 Performance2012'!M86</f>
        <v>87.975360903248003</v>
      </c>
      <c r="P105" s="328"/>
      <c r="Q105" s="328"/>
      <c r="R105" s="406">
        <f t="shared" si="21"/>
        <v>84.644999999999996</v>
      </c>
      <c r="S105" s="406">
        <f t="shared" si="22"/>
        <v>88.708220145155138</v>
      </c>
      <c r="T105" s="406">
        <f t="shared" si="23"/>
        <v>4.0632201451551424</v>
      </c>
    </row>
    <row r="106" spans="1:20">
      <c r="A106" s="229">
        <v>2234</v>
      </c>
      <c r="B106" s="394" t="s">
        <v>167</v>
      </c>
      <c r="C106" s="399">
        <f>'R7  Performance 2011'!$D116</f>
        <v>3011.1047317351604</v>
      </c>
      <c r="D106" s="399">
        <f>'R7  Performance 2011'!$H116</f>
        <v>3126.4383009031621</v>
      </c>
      <c r="E106" s="400">
        <f>'R8 Performance2012'!$D116</f>
        <v>3017.4676122678675</v>
      </c>
      <c r="F106" s="400">
        <f>'R8 Performance2012'!$H116</f>
        <v>3139.064574728136</v>
      </c>
      <c r="G106" s="398"/>
      <c r="H106" s="398"/>
      <c r="I106" s="399">
        <f t="shared" si="18"/>
        <v>3014.2861720015139</v>
      </c>
      <c r="J106" s="399">
        <f t="shared" si="19"/>
        <v>3132.7514378156493</v>
      </c>
      <c r="K106" s="399">
        <f t="shared" si="20"/>
        <v>118.46526581413536</v>
      </c>
      <c r="L106" s="406">
        <f>'R7  Performance 2011'!L116</f>
        <v>85.9</v>
      </c>
      <c r="M106" s="406">
        <f>'R7  Performance 2011'!M116</f>
        <v>89.730274249595453</v>
      </c>
      <c r="N106" s="356">
        <f>'R8 Performance2012'!L116</f>
        <v>85.21</v>
      </c>
      <c r="O106" s="356">
        <f>'R8 Performance2012'!M116</f>
        <v>89.239768603510498</v>
      </c>
      <c r="P106" s="328"/>
      <c r="Q106" s="328"/>
      <c r="R106" s="406">
        <f t="shared" si="21"/>
        <v>85.555000000000007</v>
      </c>
      <c r="S106" s="406">
        <f t="shared" si="22"/>
        <v>89.485021426552976</v>
      </c>
      <c r="T106" s="406">
        <f t="shared" si="23"/>
        <v>3.9300214265529689</v>
      </c>
    </row>
    <row r="107" spans="1:20">
      <c r="A107" s="229">
        <v>2225</v>
      </c>
      <c r="B107" s="394" t="s">
        <v>161</v>
      </c>
      <c r="C107" s="399">
        <f>'R7  Performance 2011'!$D110</f>
        <v>2811.0797499999994</v>
      </c>
      <c r="D107" s="399">
        <f>'R7  Performance 2011'!$H110</f>
        <v>2932.2209260922209</v>
      </c>
      <c r="E107" s="400">
        <f>'R8 Performance2012'!$D110</f>
        <v>2858.5321438848914</v>
      </c>
      <c r="F107" s="400">
        <f>'R8 Performance2012'!$H110</f>
        <v>2970.677632669182</v>
      </c>
      <c r="G107" s="398"/>
      <c r="H107" s="398"/>
      <c r="I107" s="399">
        <f t="shared" si="18"/>
        <v>2834.8059469424452</v>
      </c>
      <c r="J107" s="399">
        <f t="shared" si="19"/>
        <v>2951.4492793807012</v>
      </c>
      <c r="K107" s="399">
        <f t="shared" si="20"/>
        <v>116.64333243825604</v>
      </c>
      <c r="L107" s="406">
        <f>'R7  Performance 2011'!L110</f>
        <v>84.26</v>
      </c>
      <c r="M107" s="406">
        <f>'R7  Performance 2011'!M110</f>
        <v>88.56941797692582</v>
      </c>
      <c r="N107" s="356">
        <f>'R8 Performance2012'!L110</f>
        <v>84.73</v>
      </c>
      <c r="O107" s="356">
        <f>'R8 Performance2012'!M110</f>
        <v>88.653184457596453</v>
      </c>
      <c r="P107" s="328"/>
      <c r="Q107" s="328"/>
      <c r="R107" s="406">
        <f t="shared" si="21"/>
        <v>84.495000000000005</v>
      </c>
      <c r="S107" s="406">
        <f t="shared" si="22"/>
        <v>88.611301217261143</v>
      </c>
      <c r="T107" s="406">
        <f t="shared" si="23"/>
        <v>4.1163012172611388</v>
      </c>
    </row>
    <row r="108" spans="1:20">
      <c r="A108" s="229">
        <v>2259</v>
      </c>
      <c r="B108" s="394" t="s">
        <v>175</v>
      </c>
      <c r="C108" s="399">
        <f>'R7  Performance 2011'!$D124</f>
        <v>3012.8676759410805</v>
      </c>
      <c r="D108" s="399">
        <f>'R7  Performance 2011'!$H124</f>
        <v>3123.3615431415487</v>
      </c>
      <c r="E108" s="400">
        <f>'R8 Performance2012'!$D124</f>
        <v>2973.3837555555551</v>
      </c>
      <c r="F108" s="400">
        <f>'R8 Performance2012'!$H124</f>
        <v>3091.8489807484907</v>
      </c>
      <c r="G108" s="398"/>
      <c r="H108" s="398"/>
      <c r="I108" s="399">
        <f t="shared" si="18"/>
        <v>2993.1257157483178</v>
      </c>
      <c r="J108" s="399">
        <f t="shared" si="19"/>
        <v>3107.6052619450197</v>
      </c>
      <c r="K108" s="399">
        <f t="shared" si="20"/>
        <v>114.4795461967019</v>
      </c>
      <c r="L108" s="406">
        <f>'R7  Performance 2011'!L124</f>
        <v>86.92</v>
      </c>
      <c r="M108" s="406">
        <f>'R7  Performance 2011'!M124</f>
        <v>90.587398607738564</v>
      </c>
      <c r="N108" s="356">
        <f>'R8 Performance2012'!L124</f>
        <v>85.33</v>
      </c>
      <c r="O108" s="356">
        <f>'R8 Performance2012'!M124</f>
        <v>89.314188888218396</v>
      </c>
      <c r="P108" s="328"/>
      <c r="Q108" s="328"/>
      <c r="R108" s="406">
        <f t="shared" si="21"/>
        <v>86.125</v>
      </c>
      <c r="S108" s="406">
        <f t="shared" si="22"/>
        <v>89.95079374797848</v>
      </c>
      <c r="T108" s="406">
        <f t="shared" si="23"/>
        <v>3.82579374797848</v>
      </c>
    </row>
    <row r="109" spans="1:20">
      <c r="A109" s="229">
        <v>2135</v>
      </c>
      <c r="B109" s="394" t="s">
        <v>119</v>
      </c>
      <c r="C109" s="399">
        <f>'R7  Performance 2011'!$D67</f>
        <v>3195.0769357257623</v>
      </c>
      <c r="D109" s="399">
        <f>'R7  Performance 2011'!$H67</f>
        <v>3306.6729965620184</v>
      </c>
      <c r="E109" s="400">
        <f>'R8 Performance2012'!$D67</f>
        <v>3179.3843098174639</v>
      </c>
      <c r="F109" s="400">
        <f>'R8 Performance2012'!$H67</f>
        <v>3296.2898915699393</v>
      </c>
      <c r="G109" s="398"/>
      <c r="H109" s="398"/>
      <c r="I109" s="399">
        <f t="shared" si="18"/>
        <v>3187.2306227716131</v>
      </c>
      <c r="J109" s="399">
        <f t="shared" si="19"/>
        <v>3301.4814440659788</v>
      </c>
      <c r="K109" s="399">
        <f t="shared" si="20"/>
        <v>114.25082129436578</v>
      </c>
      <c r="L109" s="406">
        <f>'R7  Performance 2011'!L67</f>
        <v>86.23</v>
      </c>
      <c r="M109" s="406">
        <f>'R7  Performance 2011'!M67</f>
        <v>89.722750349402986</v>
      </c>
      <c r="N109" s="356">
        <f>'R8 Performance2012'!L67</f>
        <v>84.17</v>
      </c>
      <c r="O109" s="356">
        <f>'R8 Performance2012'!M67</f>
        <v>87.846988069403523</v>
      </c>
      <c r="P109" s="328"/>
      <c r="Q109" s="328"/>
      <c r="R109" s="406">
        <f t="shared" si="21"/>
        <v>85.2</v>
      </c>
      <c r="S109" s="406">
        <f t="shared" si="22"/>
        <v>88.784869209403254</v>
      </c>
      <c r="T109" s="406">
        <f t="shared" si="23"/>
        <v>3.5848692094032515</v>
      </c>
    </row>
    <row r="110" spans="1:20">
      <c r="A110" s="229">
        <v>2307</v>
      </c>
      <c r="B110" s="394" t="s">
        <v>209</v>
      </c>
      <c r="C110" s="399">
        <f>'R7  Performance 2011'!$D158</f>
        <v>3257.2722698541324</v>
      </c>
      <c r="D110" s="399">
        <f>'R7  Performance 2011'!$H158</f>
        <v>3366.2973907262913</v>
      </c>
      <c r="E110" s="400">
        <f>'R8 Performance2012'!$D158</f>
        <v>3159.3702622149835</v>
      </c>
      <c r="F110" s="400">
        <f>'R8 Performance2012'!$H158</f>
        <v>3268.5903575882066</v>
      </c>
      <c r="G110" s="398"/>
      <c r="H110" s="398"/>
      <c r="I110" s="399">
        <f t="shared" si="18"/>
        <v>3208.321266034558</v>
      </c>
      <c r="J110" s="399">
        <f t="shared" si="19"/>
        <v>3317.443874157249</v>
      </c>
      <c r="K110" s="399">
        <f t="shared" si="20"/>
        <v>109.12260812269096</v>
      </c>
      <c r="L110" s="406">
        <f>'R7  Performance 2011'!L158</f>
        <v>86.74</v>
      </c>
      <c r="M110" s="406">
        <f>'R7  Performance 2011'!M158</f>
        <v>90.087129494859241</v>
      </c>
      <c r="N110" s="356">
        <f>'R8 Performance2012'!L158</f>
        <v>86.84</v>
      </c>
      <c r="O110" s="356">
        <f>'R8 Performance2012'!M158</f>
        <v>90.297021061426676</v>
      </c>
      <c r="P110" s="328"/>
      <c r="Q110" s="328"/>
      <c r="R110" s="406">
        <f t="shared" si="21"/>
        <v>86.789999999999992</v>
      </c>
      <c r="S110" s="406">
        <f t="shared" si="22"/>
        <v>90.192075278142966</v>
      </c>
      <c r="T110" s="406">
        <f t="shared" si="23"/>
        <v>3.4020752781429735</v>
      </c>
    </row>
    <row r="111" spans="1:20">
      <c r="A111" s="229">
        <v>2279</v>
      </c>
      <c r="B111" s="394" t="s">
        <v>190</v>
      </c>
      <c r="C111" s="399">
        <f>'R7  Performance 2011'!$D139</f>
        <v>2873.007309734513</v>
      </c>
      <c r="D111" s="399">
        <f>'R7  Performance 2011'!$H139</f>
        <v>2966.906353427968</v>
      </c>
      <c r="E111" s="400">
        <f>'R8 Performance2012'!$D139</f>
        <v>3039.6449878472222</v>
      </c>
      <c r="F111" s="400">
        <f>'R8 Performance2012'!$H139</f>
        <v>3160.4125438621768</v>
      </c>
      <c r="G111" s="398"/>
      <c r="H111" s="398"/>
      <c r="I111" s="399">
        <f t="shared" si="18"/>
        <v>2956.3261487908676</v>
      </c>
      <c r="J111" s="399">
        <f t="shared" si="19"/>
        <v>3063.6594486450722</v>
      </c>
      <c r="K111" s="399">
        <f t="shared" si="20"/>
        <v>107.3332998542046</v>
      </c>
      <c r="L111" s="406">
        <f>'R7  Performance 2011'!L139</f>
        <v>88.46</v>
      </c>
      <c r="M111" s="406">
        <f>'R7  Performance 2011'!M139</f>
        <v>91.728318997146289</v>
      </c>
      <c r="N111" s="356">
        <f>'R8 Performance2012'!L139</f>
        <v>84.69</v>
      </c>
      <c r="O111" s="356">
        <f>'R8 Performance2012'!M139</f>
        <v>88.663080951814919</v>
      </c>
      <c r="P111" s="328"/>
      <c r="Q111" s="328"/>
      <c r="R111" s="406">
        <f t="shared" si="21"/>
        <v>86.574999999999989</v>
      </c>
      <c r="S111" s="406">
        <f t="shared" si="22"/>
        <v>90.195699974480604</v>
      </c>
      <c r="T111" s="406">
        <f t="shared" si="23"/>
        <v>3.6206999744806154</v>
      </c>
    </row>
    <row r="112" spans="1:20">
      <c r="A112" s="229">
        <v>2131</v>
      </c>
      <c r="B112" s="394" t="s">
        <v>117</v>
      </c>
      <c r="C112" s="399">
        <f>'R7  Performance 2011'!$D65</f>
        <v>3116.8332261580385</v>
      </c>
      <c r="D112" s="399">
        <f>'R7  Performance 2011'!$H65</f>
        <v>3228.850763076915</v>
      </c>
      <c r="E112" s="400">
        <f>'R8 Performance2012'!$D65</f>
        <v>3241.0044941329857</v>
      </c>
      <c r="F112" s="400">
        <f>'R8 Performance2012'!$H65</f>
        <v>3343.5649931112312</v>
      </c>
      <c r="G112" s="398"/>
      <c r="H112" s="398"/>
      <c r="I112" s="399">
        <f t="shared" si="18"/>
        <v>3178.9188601455121</v>
      </c>
      <c r="J112" s="399">
        <f t="shared" si="19"/>
        <v>3286.2078780940728</v>
      </c>
      <c r="K112" s="399">
        <f t="shared" si="20"/>
        <v>107.28901794856074</v>
      </c>
      <c r="L112" s="406">
        <f>'R7  Performance 2011'!L65</f>
        <v>85.99</v>
      </c>
      <c r="M112" s="406">
        <f>'R7  Performance 2011'!M65</f>
        <v>89.583953503150838</v>
      </c>
      <c r="N112" s="356">
        <f>'R8 Performance2012'!L65</f>
        <v>86.87</v>
      </c>
      <c r="O112" s="356">
        <f>'R8 Performance2012'!M65</f>
        <v>90.034466422799014</v>
      </c>
      <c r="P112" s="328"/>
      <c r="Q112" s="328"/>
      <c r="R112" s="406">
        <f t="shared" si="21"/>
        <v>86.43</v>
      </c>
      <c r="S112" s="406">
        <f t="shared" si="22"/>
        <v>89.809209962974933</v>
      </c>
      <c r="T112" s="406">
        <f t="shared" si="23"/>
        <v>3.3792099629749259</v>
      </c>
    </row>
    <row r="113" spans="1:20">
      <c r="A113" s="229">
        <v>2308</v>
      </c>
      <c r="B113" s="394" t="s">
        <v>210</v>
      </c>
      <c r="C113" s="399">
        <f>'R7  Performance 2011'!$D159</f>
        <v>3119.7152968094042</v>
      </c>
      <c r="D113" s="399">
        <f>'R7  Performance 2011'!$H159</f>
        <v>3225.3717200720166</v>
      </c>
      <c r="E113" s="400">
        <f>'R8 Performance2012'!$D159</f>
        <v>3265.2670050104384</v>
      </c>
      <c r="F113" s="400">
        <f>'R8 Performance2012'!$H159</f>
        <v>3373.7656503626872</v>
      </c>
      <c r="G113" s="398"/>
      <c r="H113" s="398"/>
      <c r="I113" s="399">
        <f t="shared" si="18"/>
        <v>3192.4911509099211</v>
      </c>
      <c r="J113" s="399">
        <f t="shared" si="19"/>
        <v>3299.5686852173521</v>
      </c>
      <c r="K113" s="399">
        <f t="shared" si="20"/>
        <v>107.07753430743105</v>
      </c>
      <c r="L113" s="406">
        <f>'R7  Performance 2011'!L159</f>
        <v>87.27</v>
      </c>
      <c r="M113" s="406">
        <f>'R7  Performance 2011'!M159</f>
        <v>90.656732865356958</v>
      </c>
      <c r="N113" s="356">
        <f>'R8 Performance2012'!L159</f>
        <v>86.88</v>
      </c>
      <c r="O113" s="356">
        <f>'R8 Performance2012'!M159</f>
        <v>90.202810820241083</v>
      </c>
      <c r="P113" s="328"/>
      <c r="Q113" s="328"/>
      <c r="R113" s="406">
        <f t="shared" si="21"/>
        <v>87.074999999999989</v>
      </c>
      <c r="S113" s="406">
        <f t="shared" si="22"/>
        <v>90.429771842799028</v>
      </c>
      <c r="T113" s="406">
        <f t="shared" si="23"/>
        <v>3.354771842799039</v>
      </c>
    </row>
    <row r="114" spans="1:20">
      <c r="A114" s="390">
        <v>2129</v>
      </c>
      <c r="B114" s="396" t="s">
        <v>115</v>
      </c>
      <c r="C114" s="399">
        <f>'R7  Performance 2011'!$D63</f>
        <v>2963.0661306122443</v>
      </c>
      <c r="D114" s="399">
        <f>'R7  Performance 2011'!$H63</f>
        <v>3076.1853245350208</v>
      </c>
      <c r="E114" s="400">
        <f>'R8 Performance2012'!$D63</f>
        <v>2954.6368745046234</v>
      </c>
      <c r="F114" s="400">
        <f>'R8 Performance2012'!$H63</f>
        <v>3054.0395891088842</v>
      </c>
      <c r="G114" s="398"/>
      <c r="H114" s="398"/>
      <c r="I114" s="399">
        <f t="shared" si="18"/>
        <v>2958.8515025584338</v>
      </c>
      <c r="J114" s="399">
        <f t="shared" si="19"/>
        <v>3065.1124568219525</v>
      </c>
      <c r="K114" s="399">
        <f t="shared" si="20"/>
        <v>106.26095426351867</v>
      </c>
      <c r="L114" s="406">
        <f>'R7  Performance 2011'!L63</f>
        <v>85.24</v>
      </c>
      <c r="M114" s="406">
        <f>'R7  Performance 2011'!M63</f>
        <v>89.057639868179493</v>
      </c>
      <c r="N114" s="356">
        <f>'R8 Performance2012'!L63</f>
        <v>86.91</v>
      </c>
      <c r="O114" s="356">
        <f>'R8 Performance2012'!M63</f>
        <v>90.27429547271953</v>
      </c>
      <c r="P114" s="328"/>
      <c r="Q114" s="328"/>
      <c r="R114" s="406">
        <f t="shared" si="21"/>
        <v>86.074999999999989</v>
      </c>
      <c r="S114" s="406">
        <f t="shared" si="22"/>
        <v>89.665967670449504</v>
      </c>
      <c r="T114" s="406">
        <f t="shared" si="23"/>
        <v>3.5909676704495155</v>
      </c>
    </row>
    <row r="115" spans="1:20">
      <c r="A115" s="229">
        <v>2096</v>
      </c>
      <c r="B115" s="394" t="s">
        <v>236</v>
      </c>
      <c r="C115" s="399">
        <f>'R7  Performance 2011'!$D48</f>
        <v>2983.282026617615</v>
      </c>
      <c r="D115" s="399">
        <f>'R7  Performance 2011'!$H48</f>
        <v>3082.4705448518607</v>
      </c>
      <c r="E115" s="400">
        <f>'R8 Performance2012'!$D48</f>
        <v>3063.5723951662881</v>
      </c>
      <c r="F115" s="400">
        <f>'R8 Performance2012'!$H48</f>
        <v>3175.7852230293552</v>
      </c>
      <c r="G115" s="398"/>
      <c r="H115" s="398"/>
      <c r="I115" s="399">
        <f t="shared" si="18"/>
        <v>3023.4272108919513</v>
      </c>
      <c r="J115" s="399">
        <f t="shared" si="19"/>
        <v>3129.1278839406077</v>
      </c>
      <c r="K115" s="399">
        <f t="shared" si="20"/>
        <v>105.70067304865643</v>
      </c>
      <c r="L115" s="406">
        <f>'R7  Performance 2011'!L48</f>
        <v>87.6</v>
      </c>
      <c r="M115" s="406">
        <f>'R7  Performance 2011'!M48</f>
        <v>90.924811980538877</v>
      </c>
      <c r="N115" s="356">
        <f>'R8 Performance2012'!L48</f>
        <v>85.85</v>
      </c>
      <c r="O115" s="356">
        <f>'R8 Performance2012'!M48</f>
        <v>89.512809732850329</v>
      </c>
      <c r="P115" s="328"/>
      <c r="Q115" s="328"/>
      <c r="R115" s="406">
        <f t="shared" si="21"/>
        <v>86.724999999999994</v>
      </c>
      <c r="S115" s="406">
        <f t="shared" si="22"/>
        <v>90.218810856694603</v>
      </c>
      <c r="T115" s="406">
        <f t="shared" si="23"/>
        <v>3.4938108566946084</v>
      </c>
    </row>
    <row r="116" spans="1:20">
      <c r="A116" s="413">
        <v>2283</v>
      </c>
      <c r="B116" s="235" t="s">
        <v>193</v>
      </c>
      <c r="C116" s="412">
        <f>'R7  Performance 2011'!$D142</f>
        <v>2863.8411703056763</v>
      </c>
      <c r="D116" s="399">
        <f>'R7  Performance 2011'!$H142</f>
        <v>2962.3659908104814</v>
      </c>
      <c r="E116" s="400">
        <f>'R8 Performance2012'!$D142</f>
        <v>2963.453738359201</v>
      </c>
      <c r="F116" s="400">
        <f>'R8 Performance2012'!$H142</f>
        <v>3073.484463124908</v>
      </c>
      <c r="G116" s="398"/>
      <c r="H116" s="398"/>
      <c r="I116" s="399">
        <f t="shared" si="18"/>
        <v>2913.6474543324384</v>
      </c>
      <c r="J116" s="399">
        <f t="shared" si="19"/>
        <v>3017.9252269676945</v>
      </c>
      <c r="K116" s="399">
        <f t="shared" si="20"/>
        <v>104.27777263525604</v>
      </c>
      <c r="L116" s="406">
        <f>'R7  Performance 2011'!L142</f>
        <v>87.68</v>
      </c>
      <c r="M116" s="406">
        <f>'R7  Performance 2011'!M142</f>
        <v>91.12030323770675</v>
      </c>
      <c r="N116" s="356">
        <f>'R8 Performance2012'!L142</f>
        <v>86.46</v>
      </c>
      <c r="O116" s="356">
        <f>'R8 Performance2012'!M142</f>
        <v>90.172921964715002</v>
      </c>
      <c r="P116" s="328"/>
      <c r="Q116" s="328"/>
      <c r="R116" s="406">
        <f t="shared" si="21"/>
        <v>87.07</v>
      </c>
      <c r="S116" s="406">
        <f t="shared" si="22"/>
        <v>90.646612601210876</v>
      </c>
      <c r="T116" s="406">
        <f t="shared" si="23"/>
        <v>3.5766126012108828</v>
      </c>
    </row>
    <row r="117" spans="1:20">
      <c r="A117" s="229">
        <v>2147</v>
      </c>
      <c r="B117" s="394" t="s">
        <v>125</v>
      </c>
      <c r="C117" s="399">
        <f>'R7  Performance 2011'!$D73</f>
        <v>2985.184023972603</v>
      </c>
      <c r="D117" s="399">
        <f>'R7  Performance 2011'!$H73</f>
        <v>3070.6893742025318</v>
      </c>
      <c r="E117" s="400">
        <f>'R8 Performance2012'!$D73</f>
        <v>2958.2544939965696</v>
      </c>
      <c r="F117" s="400">
        <f>'R8 Performance2012'!$H73</f>
        <v>3071.7243497180675</v>
      </c>
      <c r="G117" s="398"/>
      <c r="H117" s="398"/>
      <c r="I117" s="399">
        <f t="shared" si="18"/>
        <v>2971.7192589845863</v>
      </c>
      <c r="J117" s="399">
        <f t="shared" si="19"/>
        <v>3071.2068619602996</v>
      </c>
      <c r="K117" s="399">
        <f t="shared" si="20"/>
        <v>99.487602975713344</v>
      </c>
      <c r="L117" s="406">
        <f>'R7  Performance 2011'!L73</f>
        <v>89.65</v>
      </c>
      <c r="M117" s="406">
        <f>'R7  Performance 2011'!M73</f>
        <v>92.514324260858828</v>
      </c>
      <c r="N117" s="356">
        <f>'R8 Performance2012'!L73</f>
        <v>86.13</v>
      </c>
      <c r="O117" s="356">
        <f>'R8 Performance2012'!M73</f>
        <v>89.965702977947686</v>
      </c>
      <c r="P117" s="328"/>
      <c r="Q117" s="328"/>
      <c r="R117" s="406">
        <f t="shared" si="21"/>
        <v>87.89</v>
      </c>
      <c r="S117" s="406">
        <f t="shared" si="22"/>
        <v>91.240013619403257</v>
      </c>
      <c r="T117" s="406">
        <f t="shared" si="23"/>
        <v>3.3500136194032564</v>
      </c>
    </row>
    <row r="118" spans="1:20">
      <c r="A118" s="229">
        <v>2171</v>
      </c>
      <c r="B118" s="394" t="s">
        <v>133</v>
      </c>
      <c r="C118" s="399">
        <f>'R7  Performance 2011'!$D82</f>
        <v>3202.8633363636363</v>
      </c>
      <c r="D118" s="399">
        <f>'R7  Performance 2011'!$H82</f>
        <v>3284.8466239063032</v>
      </c>
      <c r="E118" s="400">
        <f>'R8 Performance2012'!$D82</f>
        <v>3375.3860761154856</v>
      </c>
      <c r="F118" s="400">
        <f>'R8 Performance2012'!$H82</f>
        <v>3487.2267988737945</v>
      </c>
      <c r="G118" s="398"/>
      <c r="H118" s="398"/>
      <c r="I118" s="399">
        <f t="shared" si="18"/>
        <v>3289.124706239561</v>
      </c>
      <c r="J118" s="399">
        <f t="shared" si="19"/>
        <v>3386.0367113900488</v>
      </c>
      <c r="K118" s="399">
        <f t="shared" si="20"/>
        <v>96.912005150487857</v>
      </c>
      <c r="L118" s="406">
        <f>'R7  Performance 2011'!L82</f>
        <v>89.95</v>
      </c>
      <c r="M118" s="406">
        <f>'R7  Performance 2011'!M82</f>
        <v>92.509687346377589</v>
      </c>
      <c r="N118" s="356">
        <f>'R8 Performance2012'!L82</f>
        <v>86.79</v>
      </c>
      <c r="O118" s="356">
        <f>'R8 Performance2012'!M82</f>
        <v>90.103420161021091</v>
      </c>
      <c r="P118" s="328"/>
      <c r="Q118" s="328"/>
      <c r="R118" s="406">
        <f t="shared" si="21"/>
        <v>88.37</v>
      </c>
      <c r="S118" s="406">
        <f t="shared" si="22"/>
        <v>91.306553753699347</v>
      </c>
      <c r="T118" s="406">
        <f t="shared" si="23"/>
        <v>2.9365537536993429</v>
      </c>
    </row>
    <row r="119" spans="1:20">
      <c r="A119" s="229">
        <v>2235</v>
      </c>
      <c r="B119" s="394" t="s">
        <v>168</v>
      </c>
      <c r="C119" s="399">
        <f>'R7  Performance 2011'!$D117</f>
        <v>3059.1136315270937</v>
      </c>
      <c r="D119" s="399">
        <f>'R7  Performance 2011'!$H117</f>
        <v>3145.3246248611449</v>
      </c>
      <c r="E119" s="400">
        <f>'R8 Performance2012'!$D117</f>
        <v>3202.0174421157681</v>
      </c>
      <c r="F119" s="400">
        <f>'R8 Performance2012'!$H117</f>
        <v>3299.0354649422329</v>
      </c>
      <c r="G119" s="398"/>
      <c r="H119" s="398"/>
      <c r="I119" s="399">
        <f t="shared" si="18"/>
        <v>3130.5655368214311</v>
      </c>
      <c r="J119" s="399">
        <f t="shared" si="19"/>
        <v>3222.1800449016891</v>
      </c>
      <c r="K119" s="399">
        <f t="shared" si="20"/>
        <v>91.61450808025802</v>
      </c>
      <c r="L119" s="406">
        <f>'R7  Performance 2011'!L117</f>
        <v>89.46</v>
      </c>
      <c r="M119" s="406">
        <f>'R7  Performance 2011'!M117</f>
        <v>92.278169042351493</v>
      </c>
      <c r="N119" s="356">
        <f>'R8 Performance2012'!L117</f>
        <v>88.52</v>
      </c>
      <c r="O119" s="356">
        <f>'R8 Performance2012'!M117</f>
        <v>91.549903008971711</v>
      </c>
      <c r="P119" s="328"/>
      <c r="Q119" s="328"/>
      <c r="R119" s="406">
        <f t="shared" si="21"/>
        <v>88.99</v>
      </c>
      <c r="S119" s="406">
        <f t="shared" si="22"/>
        <v>91.914036025661602</v>
      </c>
      <c r="T119" s="406">
        <f t="shared" si="23"/>
        <v>2.9240360256616071</v>
      </c>
    </row>
    <row r="120" spans="1:20">
      <c r="A120" s="229">
        <v>2295</v>
      </c>
      <c r="B120" s="394" t="s">
        <v>198</v>
      </c>
      <c r="C120" s="399">
        <f>'R7  Performance 2011'!$D147</f>
        <v>3305.048863966143</v>
      </c>
      <c r="D120" s="399">
        <f>'R7  Performance 2011'!$H147</f>
        <v>3384.7652221785474</v>
      </c>
      <c r="E120" s="400">
        <f>'R8 Performance2012'!$D147</f>
        <v>3314.5754013747755</v>
      </c>
      <c r="F120" s="400">
        <f>'R8 Performance2012'!$H147</f>
        <v>3386.7249932928257</v>
      </c>
      <c r="G120" s="398"/>
      <c r="H120" s="398"/>
      <c r="I120" s="399">
        <f t="shared" si="18"/>
        <v>3309.8121326704595</v>
      </c>
      <c r="J120" s="399">
        <f t="shared" si="19"/>
        <v>3385.7451077356864</v>
      </c>
      <c r="K120" s="399">
        <f t="shared" si="20"/>
        <v>75.932975065226856</v>
      </c>
      <c r="L120" s="406">
        <f>'R7  Performance 2011'!L147</f>
        <v>90.44</v>
      </c>
      <c r="M120" s="406">
        <f>'R7  Performance 2011'!M147</f>
        <v>92.851957023738009</v>
      </c>
      <c r="N120" s="356">
        <f>'R8 Performance2012'!L147</f>
        <v>91.22</v>
      </c>
      <c r="O120" s="356">
        <f>'R8 Performance2012'!M147</f>
        <v>93.396737083371974</v>
      </c>
      <c r="P120" s="328"/>
      <c r="Q120" s="328"/>
      <c r="R120" s="406">
        <f t="shared" si="21"/>
        <v>90.83</v>
      </c>
      <c r="S120" s="406">
        <f t="shared" si="22"/>
        <v>93.124347053554999</v>
      </c>
      <c r="T120" s="406">
        <f t="shared" si="23"/>
        <v>2.2943470535550006</v>
      </c>
    </row>
    <row r="121" spans="1:20">
      <c r="A121" s="229">
        <v>2251</v>
      </c>
      <c r="B121" s="394" t="s">
        <v>171</v>
      </c>
      <c r="C121" s="399">
        <f>'R7  Performance 2011'!$D120</f>
        <v>3080.0191639344266</v>
      </c>
      <c r="D121" s="399">
        <f>'R7  Performance 2011'!$H120</f>
        <v>3168.9739277183035</v>
      </c>
      <c r="E121" s="400">
        <f>'R8 Performance2012'!$D120</f>
        <v>3245.9732426229511</v>
      </c>
      <c r="F121" s="400">
        <f>'R8 Performance2012'!$H120</f>
        <v>3291.0723569407182</v>
      </c>
      <c r="G121" s="398"/>
      <c r="H121" s="398"/>
      <c r="I121" s="399">
        <f t="shared" si="18"/>
        <v>3162.9962032786889</v>
      </c>
      <c r="J121" s="399">
        <f t="shared" si="19"/>
        <v>3230.0231423295108</v>
      </c>
      <c r="K121" s="399">
        <f t="shared" si="20"/>
        <v>67.026939050821966</v>
      </c>
      <c r="L121" s="406">
        <f>'R7  Performance 2011'!L120</f>
        <v>89.04</v>
      </c>
      <c r="M121" s="406">
        <f>'R7  Performance 2011'!M120</f>
        <v>91.92812371122541</v>
      </c>
      <c r="N121" s="356">
        <f>'R8 Performance2012'!L120</f>
        <v>94.68</v>
      </c>
      <c r="O121" s="356">
        <f>'R8 Performance2012'!M120</f>
        <v>96.069386508969629</v>
      </c>
      <c r="P121" s="328"/>
      <c r="Q121" s="328"/>
      <c r="R121" s="406">
        <f t="shared" si="21"/>
        <v>91.860000000000014</v>
      </c>
      <c r="S121" s="406">
        <f t="shared" si="22"/>
        <v>93.99875511009752</v>
      </c>
      <c r="T121" s="406">
        <f t="shared" si="23"/>
        <v>2.138755110097506</v>
      </c>
    </row>
    <row r="122" spans="1:20">
      <c r="A122" s="229">
        <v>2189</v>
      </c>
      <c r="B122" s="394" t="s">
        <v>240</v>
      </c>
      <c r="C122" s="399">
        <f>'R7  Performance 2011'!$D93</f>
        <v>3058.882096171802</v>
      </c>
      <c r="D122" s="399">
        <f>'R7  Performance 2011'!$H93</f>
        <v>3126.6410172505239</v>
      </c>
      <c r="E122" s="400">
        <f>'R8 Performance2012'!$D93</f>
        <v>2958.2107936073062</v>
      </c>
      <c r="F122" s="400">
        <f>'R8 Performance2012'!$H93</f>
        <v>3024.4370749174027</v>
      </c>
      <c r="G122" s="398"/>
      <c r="H122" s="398"/>
      <c r="I122" s="399">
        <f t="shared" si="18"/>
        <v>3008.5464448895541</v>
      </c>
      <c r="J122" s="399">
        <f t="shared" si="19"/>
        <v>3075.5390460839635</v>
      </c>
      <c r="K122" s="399">
        <f t="shared" si="20"/>
        <v>66.992601194409417</v>
      </c>
      <c r="L122" s="406">
        <f>'R7  Performance 2011'!L93</f>
        <v>91.93</v>
      </c>
      <c r="M122" s="406">
        <f>'R7  Performance 2011'!M93</f>
        <v>94.14515308365506</v>
      </c>
      <c r="N122" s="356">
        <f>'R8 Performance2012'!L93</f>
        <v>91.52</v>
      </c>
      <c r="O122" s="356">
        <f>'R8 Performance2012'!M93</f>
        <v>93.758727593490335</v>
      </c>
      <c r="P122" s="328"/>
      <c r="Q122" s="328"/>
      <c r="R122" s="406">
        <f t="shared" si="21"/>
        <v>91.724999999999994</v>
      </c>
      <c r="S122" s="406">
        <f t="shared" si="22"/>
        <v>93.951940338572697</v>
      </c>
      <c r="T122" s="406">
        <f t="shared" si="23"/>
        <v>2.2269403385727031</v>
      </c>
    </row>
    <row r="123" spans="1:20">
      <c r="A123" s="229">
        <v>2111</v>
      </c>
      <c r="B123" s="394" t="s">
        <v>103</v>
      </c>
      <c r="C123" s="399">
        <f>'R7  Performance 2011'!$D52</f>
        <v>3611.1731496598636</v>
      </c>
      <c r="D123" s="399">
        <f>'R7  Performance 2011'!$H52</f>
        <v>3671.7675627417302</v>
      </c>
      <c r="E123" s="400">
        <f>'R8 Performance2012'!$D52</f>
        <v>2695.1294459582195</v>
      </c>
      <c r="F123" s="400">
        <f>'R8 Performance2012'!$H52</f>
        <v>2768.0998572322924</v>
      </c>
      <c r="G123" s="398"/>
      <c r="H123" s="398"/>
      <c r="I123" s="399">
        <f t="shared" si="18"/>
        <v>3153.1512978090414</v>
      </c>
      <c r="J123" s="399">
        <f t="shared" si="19"/>
        <v>3219.9337099870113</v>
      </c>
      <c r="K123" s="399">
        <f t="shared" si="20"/>
        <v>66.782412177969945</v>
      </c>
      <c r="L123" s="406">
        <f>'R7  Performance 2011'!L52</f>
        <v>92.08</v>
      </c>
      <c r="M123" s="406">
        <f>'R7  Performance 2011'!M52</f>
        <v>93.757970304126061</v>
      </c>
      <c r="N123" s="356">
        <f>'R8 Performance2012'!L52</f>
        <v>90.36</v>
      </c>
      <c r="O123" s="356">
        <f>'R8 Performance2012'!M52</f>
        <v>93.067491893701202</v>
      </c>
      <c r="P123" s="328"/>
      <c r="Q123" s="328"/>
      <c r="R123" s="406">
        <f t="shared" si="21"/>
        <v>91.22</v>
      </c>
      <c r="S123" s="406">
        <f t="shared" si="22"/>
        <v>93.412731098913639</v>
      </c>
      <c r="T123" s="406">
        <f t="shared" si="23"/>
        <v>2.1927310989136402</v>
      </c>
    </row>
    <row r="124" spans="1:20">
      <c r="A124" s="229">
        <v>2128</v>
      </c>
      <c r="B124" s="394" t="s">
        <v>114</v>
      </c>
      <c r="C124" s="399">
        <f>'R7  Performance 2011'!$D62</f>
        <v>3630.2841632653067</v>
      </c>
      <c r="D124" s="399">
        <f>'R7  Performance 2011'!$H62</f>
        <v>3680.8040555528128</v>
      </c>
      <c r="E124" s="400">
        <f>'R8 Performance2012'!$D62</f>
        <v>3932.5527056451606</v>
      </c>
      <c r="F124" s="400">
        <f>'R8 Performance2012'!$H62</f>
        <v>4014.8892885407995</v>
      </c>
      <c r="G124" s="398"/>
      <c r="H124" s="398"/>
      <c r="I124" s="399">
        <f t="shared" si="18"/>
        <v>3781.4184344552336</v>
      </c>
      <c r="J124" s="399">
        <f t="shared" si="19"/>
        <v>3847.8466720468059</v>
      </c>
      <c r="K124" s="399">
        <f t="shared" si="20"/>
        <v>66.42823759157227</v>
      </c>
      <c r="L124" s="406">
        <f>'R7  Performance 2011'!L62</f>
        <v>94.12</v>
      </c>
      <c r="M124" s="406">
        <f>'R7  Performance 2011'!M62</f>
        <v>95.511623630973986</v>
      </c>
      <c r="N124" s="356">
        <f>'R8 Performance2012'!L62</f>
        <v>90.08</v>
      </c>
      <c r="O124" s="356">
        <f>'R8 Performance2012'!M62</f>
        <v>92.173718484114531</v>
      </c>
      <c r="P124" s="328"/>
      <c r="Q124" s="328"/>
      <c r="R124" s="406">
        <f t="shared" si="21"/>
        <v>92.1</v>
      </c>
      <c r="S124" s="406">
        <f t="shared" si="22"/>
        <v>93.842671057544266</v>
      </c>
      <c r="T124" s="406">
        <f t="shared" si="23"/>
        <v>1.7426710575442712</v>
      </c>
    </row>
    <row r="125" spans="1:20" s="194" customFormat="1">
      <c r="A125" s="390">
        <v>2163</v>
      </c>
      <c r="B125" s="396" t="s">
        <v>270</v>
      </c>
      <c r="C125" s="399">
        <f>'R7  Performance 2011'!$D81</f>
        <v>3539.1583348498639</v>
      </c>
      <c r="D125" s="399">
        <f>'R7  Performance 2011'!$H81</f>
        <v>3611.4018574359393</v>
      </c>
      <c r="E125" s="400">
        <f>'R8 Performance2012'!$D81</f>
        <v>3666.3276169934638</v>
      </c>
      <c r="F125" s="400">
        <f>'R8 Performance2012'!$H81</f>
        <v>3725.8435211328974</v>
      </c>
      <c r="G125" s="398"/>
      <c r="H125" s="398"/>
      <c r="I125" s="399">
        <f t="shared" si="18"/>
        <v>3602.7429759216639</v>
      </c>
      <c r="J125" s="399">
        <f t="shared" si="19"/>
        <v>3668.6226892844184</v>
      </c>
      <c r="K125" s="399">
        <f t="shared" si="20"/>
        <v>65.879713362754501</v>
      </c>
      <c r="L125" s="410">
        <f>'R7  Performance 2011'!L81</f>
        <v>93.012051668614561</v>
      </c>
      <c r="M125" s="410">
        <f>'R7  Performance 2011'!M81</f>
        <v>95.053314470414023</v>
      </c>
      <c r="N125" s="358">
        <f>'R8 Performance2012'!L81</f>
        <v>94.303977467382666</v>
      </c>
      <c r="O125" s="358">
        <f>'R8 Performance2012'!M81</f>
        <v>95.927288593850932</v>
      </c>
      <c r="P125" s="411"/>
      <c r="Q125" s="411"/>
      <c r="R125" s="410">
        <f t="shared" si="21"/>
        <v>93.658014567998606</v>
      </c>
      <c r="S125" s="410">
        <f t="shared" si="22"/>
        <v>95.490301532132477</v>
      </c>
      <c r="T125" s="410">
        <f t="shared" si="23"/>
        <v>1.8322869641338713</v>
      </c>
    </row>
    <row r="126" spans="1:20">
      <c r="A126" s="229">
        <v>2148</v>
      </c>
      <c r="B126" s="394" t="s">
        <v>126</v>
      </c>
      <c r="C126" s="399">
        <f>'R7  Performance 2011'!$D74</f>
        <v>3339.3735900962865</v>
      </c>
      <c r="D126" s="399">
        <f>'R7  Performance 2011'!$H74</f>
        <v>3398.2477955208278</v>
      </c>
      <c r="E126" s="400">
        <f>'R8 Performance2012'!$D74</f>
        <v>3361.6476783280327</v>
      </c>
      <c r="F126" s="400">
        <f>'R8 Performance2012'!$H74</f>
        <v>3426.391482148118</v>
      </c>
      <c r="G126" s="398"/>
      <c r="H126" s="398"/>
      <c r="I126" s="399">
        <f t="shared" si="18"/>
        <v>3350.5106342121599</v>
      </c>
      <c r="J126" s="399">
        <f t="shared" si="19"/>
        <v>3412.3196388344732</v>
      </c>
      <c r="K126" s="399">
        <f t="shared" si="20"/>
        <v>61.809004622313296</v>
      </c>
      <c r="L126" s="406">
        <f>'R7  Performance 2011'!L74</f>
        <v>92.81</v>
      </c>
      <c r="M126" s="406">
        <f>'R7  Performance 2011'!M74</f>
        <v>94.573031414009719</v>
      </c>
      <c r="N126" s="356">
        <f>'R8 Performance2012'!L74</f>
        <v>92.09</v>
      </c>
      <c r="O126" s="356">
        <f>'R8 Performance2012'!M74</f>
        <v>94.015954472786589</v>
      </c>
      <c r="P126" s="328"/>
      <c r="Q126" s="328"/>
      <c r="R126" s="406">
        <f t="shared" si="21"/>
        <v>92.45</v>
      </c>
      <c r="S126" s="406">
        <f t="shared" si="22"/>
        <v>94.294492943398154</v>
      </c>
      <c r="T126" s="406">
        <f t="shared" si="23"/>
        <v>1.8444929433981514</v>
      </c>
    </row>
    <row r="127" spans="1:20">
      <c r="A127" s="229">
        <v>2265</v>
      </c>
      <c r="B127" s="394" t="s">
        <v>180</v>
      </c>
      <c r="C127" s="399">
        <f>'R7  Performance 2011'!$D129</f>
        <v>3318.3264963472279</v>
      </c>
      <c r="D127" s="399">
        <f>'R7  Performance 2011'!$H129</f>
        <v>3383.8916337379751</v>
      </c>
      <c r="E127" s="400">
        <f>'R8 Performance2012'!$D129</f>
        <v>3381.6673217884131</v>
      </c>
      <c r="F127" s="400">
        <f>'R8 Performance2012'!$H129</f>
        <v>3439.0875025729897</v>
      </c>
      <c r="G127" s="398"/>
      <c r="H127" s="398"/>
      <c r="I127" s="399">
        <f t="shared" si="18"/>
        <v>3349.9969090678205</v>
      </c>
      <c r="J127" s="399">
        <f t="shared" si="19"/>
        <v>3411.4895681554826</v>
      </c>
      <c r="K127" s="399">
        <f t="shared" si="20"/>
        <v>61.492659087662105</v>
      </c>
      <c r="L127" s="406">
        <f>'R7  Performance 2011'!L129</f>
        <v>92</v>
      </c>
      <c r="M127" s="406">
        <f>'R7  Performance 2011'!M129</f>
        <v>93.975849497116116</v>
      </c>
      <c r="N127" s="356">
        <f>'R8 Performance2012'!L129</f>
        <v>92.89</v>
      </c>
      <c r="O127" s="356">
        <f>'R8 Performance2012'!M129</f>
        <v>94.58798431722164</v>
      </c>
      <c r="P127" s="328"/>
      <c r="Q127" s="328"/>
      <c r="R127" s="406">
        <f t="shared" si="21"/>
        <v>92.444999999999993</v>
      </c>
      <c r="S127" s="406">
        <f t="shared" si="22"/>
        <v>94.281916907168878</v>
      </c>
      <c r="T127" s="406">
        <f t="shared" si="23"/>
        <v>1.8369169071688844</v>
      </c>
    </row>
    <row r="128" spans="1:20">
      <c r="A128" s="229">
        <v>2005</v>
      </c>
      <c r="B128" s="394" t="s">
        <v>60</v>
      </c>
      <c r="C128" s="399">
        <f>'R7  Performance 2011'!$D9</f>
        <v>3299.6884503597125</v>
      </c>
      <c r="D128" s="399">
        <f>'R7  Performance 2011'!$H9</f>
        <v>3363.8330851089586</v>
      </c>
      <c r="E128" s="400">
        <f>'R8 Performance2012'!$D9</f>
        <v>3402.0426309859158</v>
      </c>
      <c r="F128" s="400">
        <f>'R8 Performance2012'!$H9</f>
        <v>3454.8627792952461</v>
      </c>
      <c r="G128" s="398"/>
      <c r="H128" s="398"/>
      <c r="I128" s="399">
        <f t="shared" si="18"/>
        <v>3350.8655406728139</v>
      </c>
      <c r="J128" s="399">
        <f t="shared" si="19"/>
        <v>3409.3479322021021</v>
      </c>
      <c r="K128" s="399">
        <f t="shared" si="20"/>
        <v>58.482391529288179</v>
      </c>
      <c r="L128" s="406">
        <f>'R7  Performance 2011'!L9</f>
        <v>91.99</v>
      </c>
      <c r="M128" s="406">
        <f>'R7  Performance 2011'!M9</f>
        <v>93.933960337899563</v>
      </c>
      <c r="N128" s="356">
        <f>'R8 Performance2012'!L9</f>
        <v>93.24</v>
      </c>
      <c r="O128" s="356">
        <f>'R8 Performance2012'!M9</f>
        <v>94.792601011764006</v>
      </c>
      <c r="P128" s="328"/>
      <c r="Q128" s="328"/>
      <c r="R128" s="406">
        <f t="shared" si="21"/>
        <v>92.614999999999995</v>
      </c>
      <c r="S128" s="406">
        <f t="shared" si="22"/>
        <v>94.363280674831785</v>
      </c>
      <c r="T128" s="406">
        <f t="shared" si="23"/>
        <v>1.7482806748317898</v>
      </c>
    </row>
    <row r="129" spans="1:20">
      <c r="A129" s="229">
        <v>2022</v>
      </c>
      <c r="B129" s="394" t="s">
        <v>69</v>
      </c>
      <c r="C129" s="399">
        <f>'R7  Performance 2011'!$D18</f>
        <v>3118.7507884841357</v>
      </c>
      <c r="D129" s="399">
        <f>'R7  Performance 2011'!$H18</f>
        <v>3165.0304134315061</v>
      </c>
      <c r="E129" s="400">
        <f>'R8 Performance2012'!$D18</f>
        <v>2986.2698968166846</v>
      </c>
      <c r="F129" s="400">
        <f>'R8 Performance2012'!$H18</f>
        <v>3052.5071878852618</v>
      </c>
      <c r="G129" s="398"/>
      <c r="H129" s="398"/>
      <c r="I129" s="399">
        <f t="shared" si="18"/>
        <v>3052.5103426504102</v>
      </c>
      <c r="J129" s="399">
        <f t="shared" si="19"/>
        <v>3108.768800658384</v>
      </c>
      <c r="K129" s="399">
        <f t="shared" si="20"/>
        <v>56.258458007973786</v>
      </c>
      <c r="L129" s="406">
        <f>'R7  Performance 2011'!L18</f>
        <v>93.78</v>
      </c>
      <c r="M129" s="406">
        <f>'R7  Performance 2011'!M18</f>
        <v>95.263915454811467</v>
      </c>
      <c r="N129" s="356">
        <f>'R8 Performance2012'!L18</f>
        <v>90.86</v>
      </c>
      <c r="O129" s="356">
        <f>'R8 Performance2012'!M18</f>
        <v>93.078061104898296</v>
      </c>
      <c r="P129" s="328"/>
      <c r="Q129" s="328"/>
      <c r="R129" s="406">
        <f t="shared" si="21"/>
        <v>92.32</v>
      </c>
      <c r="S129" s="406">
        <f t="shared" si="22"/>
        <v>94.170988279854882</v>
      </c>
      <c r="T129" s="406">
        <f t="shared" si="23"/>
        <v>1.8509882798548887</v>
      </c>
    </row>
    <row r="130" spans="1:20">
      <c r="A130" s="229">
        <v>2328</v>
      </c>
      <c r="B130" s="394" t="s">
        <v>246</v>
      </c>
      <c r="C130" s="399">
        <f>'R7  Performance 2011'!$D165</f>
        <v>3309.5286589242055</v>
      </c>
      <c r="D130" s="399">
        <f>'R7  Performance 2011'!$H165</f>
        <v>3350.8962983534161</v>
      </c>
      <c r="E130" s="400">
        <f>'R8 Performance2012'!$D165</f>
        <v>3118.2139193357066</v>
      </c>
      <c r="F130" s="400">
        <f>'R8 Performance2012'!$H165</f>
        <v>3188.5278476264075</v>
      </c>
      <c r="G130" s="398"/>
      <c r="H130" s="398"/>
      <c r="I130" s="399">
        <f t="shared" si="18"/>
        <v>3213.871289129956</v>
      </c>
      <c r="J130" s="399">
        <f t="shared" si="19"/>
        <v>3269.7120729899116</v>
      </c>
      <c r="K130" s="399">
        <f t="shared" si="20"/>
        <v>55.840783859955536</v>
      </c>
      <c r="L130" s="406">
        <f>'R7  Performance 2011'!L165</f>
        <v>95.02</v>
      </c>
      <c r="M130" s="406">
        <f>'R7  Performance 2011'!M165</f>
        <v>96.269955618836008</v>
      </c>
      <c r="N130" s="356">
        <f>'R8 Performance2012'!L165</f>
        <v>91.34</v>
      </c>
      <c r="O130" s="356">
        <f>'R8 Performance2012'!M165</f>
        <v>93.594942416063631</v>
      </c>
      <c r="P130" s="328"/>
      <c r="Q130" s="328"/>
      <c r="R130" s="406">
        <f t="shared" si="21"/>
        <v>93.18</v>
      </c>
      <c r="S130" s="406">
        <f t="shared" si="22"/>
        <v>94.932449017449812</v>
      </c>
      <c r="T130" s="406">
        <f t="shared" si="23"/>
        <v>1.7524490174498055</v>
      </c>
    </row>
    <row r="131" spans="1:20">
      <c r="A131" s="229">
        <v>2258</v>
      </c>
      <c r="B131" s="394" t="s">
        <v>174</v>
      </c>
      <c r="C131" s="399">
        <f>'R7  Performance 2011'!$D123</f>
        <v>3562.0738904665313</v>
      </c>
      <c r="D131" s="399">
        <f>'R7  Performance 2011'!$H123</f>
        <v>3595.0747547916194</v>
      </c>
      <c r="E131" s="400">
        <f>'R8 Performance2012'!$D123</f>
        <v>3814.1390328947373</v>
      </c>
      <c r="F131" s="400">
        <f>'R8 Performance2012'!$H123</f>
        <v>3852.3478579483617</v>
      </c>
      <c r="G131" s="398"/>
      <c r="H131" s="398"/>
      <c r="I131" s="399">
        <f t="shared" si="18"/>
        <v>3688.1064616806343</v>
      </c>
      <c r="J131" s="399">
        <f t="shared" si="19"/>
        <v>3723.7113063699908</v>
      </c>
      <c r="K131" s="399">
        <f t="shared" si="20"/>
        <v>35.604844689356469</v>
      </c>
      <c r="L131" s="406">
        <f>'R7  Performance 2011'!L123</f>
        <v>96.12</v>
      </c>
      <c r="M131" s="406">
        <f>'R7  Performance 2011'!M123</f>
        <v>97.046450863734506</v>
      </c>
      <c r="N131" s="356">
        <f>'R8 Performance2012'!L123</f>
        <v>95.68</v>
      </c>
      <c r="O131" s="356">
        <f>'R8 Performance2012'!M123</f>
        <v>96.681768019573894</v>
      </c>
      <c r="P131" s="328"/>
      <c r="Q131" s="328"/>
      <c r="R131" s="406">
        <f t="shared" si="21"/>
        <v>95.9</v>
      </c>
      <c r="S131" s="406">
        <f t="shared" si="22"/>
        <v>96.864109441654193</v>
      </c>
      <c r="T131" s="406">
        <f t="shared" si="23"/>
        <v>0.96410944165418755</v>
      </c>
    </row>
    <row r="132" spans="1:20">
      <c r="A132" s="229">
        <v>2321</v>
      </c>
      <c r="B132" s="394" t="s">
        <v>213</v>
      </c>
      <c r="C132" s="399">
        <f>'R7  Performance 2011'!$D162</f>
        <v>3316.2374584165</v>
      </c>
      <c r="D132" s="399">
        <f>'R7  Performance 2011'!$H162</f>
        <v>3327.5970954077475</v>
      </c>
      <c r="E132" s="400">
        <f>'R8 Performance2012'!$D162</f>
        <v>3373.3131474193547</v>
      </c>
      <c r="F132" s="400">
        <f>'R8 Performance2012'!$H162</f>
        <v>3432.5956760486415</v>
      </c>
      <c r="G132" s="398"/>
      <c r="H132" s="398"/>
      <c r="I132" s="399">
        <f t="shared" si="18"/>
        <v>3344.7753029179275</v>
      </c>
      <c r="J132" s="399">
        <f t="shared" si="19"/>
        <v>3380.0963857281945</v>
      </c>
      <c r="K132" s="399">
        <f t="shared" si="20"/>
        <v>35.321082810266944</v>
      </c>
      <c r="L132" s="406">
        <f>'R7  Performance 2011'!L162</f>
        <v>98.57</v>
      </c>
      <c r="M132" s="406">
        <f>'R7  Performance 2011'!M162</f>
        <v>98.912545946533982</v>
      </c>
      <c r="N132" s="356">
        <f>'R8 Performance2012'!L162</f>
        <v>92.45</v>
      </c>
      <c r="O132" s="356">
        <f>'R8 Performance2012'!M162</f>
        <v>94.207397728539945</v>
      </c>
      <c r="P132" s="328"/>
      <c r="Q132" s="328"/>
      <c r="R132" s="406">
        <f t="shared" si="21"/>
        <v>95.509999999999991</v>
      </c>
      <c r="S132" s="406">
        <f t="shared" si="22"/>
        <v>96.559971837536963</v>
      </c>
      <c r="T132" s="406">
        <f t="shared" si="23"/>
        <v>1.0499718375369724</v>
      </c>
    </row>
    <row r="133" spans="1:20">
      <c r="A133" s="229">
        <v>2211</v>
      </c>
      <c r="B133" s="394" t="s">
        <v>241</v>
      </c>
      <c r="C133" s="399">
        <f>'R7  Performance 2011'!$D102</f>
        <v>3394.1735692934781</v>
      </c>
      <c r="D133" s="399">
        <f>'R7  Performance 2011'!$H102</f>
        <v>3414.9638320321751</v>
      </c>
      <c r="E133" s="400">
        <f>'R8 Performance2012'!$D102</f>
        <v>3318.7692559241705</v>
      </c>
      <c r="F133" s="400">
        <f>'R8 Performance2012'!$H102</f>
        <v>3355.8656094786229</v>
      </c>
      <c r="G133" s="398"/>
      <c r="H133" s="398"/>
      <c r="I133" s="399">
        <f t="shared" si="18"/>
        <v>3356.4714126088243</v>
      </c>
      <c r="J133" s="399">
        <f t="shared" si="19"/>
        <v>3385.4147207553988</v>
      </c>
      <c r="K133" s="399">
        <f t="shared" si="20"/>
        <v>28.943308146574509</v>
      </c>
      <c r="L133" s="406">
        <f>'R7  Performance 2011'!L102</f>
        <v>97.45</v>
      </c>
      <c r="M133" s="406">
        <f>'R7  Performance 2011'!M102</f>
        <v>98.062527978144161</v>
      </c>
      <c r="N133" s="356">
        <f>'R8 Performance2012'!L102</f>
        <v>95.16</v>
      </c>
      <c r="O133" s="356">
        <f>'R8 Performance2012'!M102</f>
        <v>96.277774412554706</v>
      </c>
      <c r="P133" s="328"/>
      <c r="Q133" s="328"/>
      <c r="R133" s="406">
        <f t="shared" si="21"/>
        <v>96.305000000000007</v>
      </c>
      <c r="S133" s="406">
        <f t="shared" si="22"/>
        <v>97.170151195349433</v>
      </c>
      <c r="T133" s="406">
        <f t="shared" si="23"/>
        <v>0.86515119534942642</v>
      </c>
    </row>
    <row r="134" spans="1:20">
      <c r="A134" s="229">
        <v>2222</v>
      </c>
      <c r="B134" s="394" t="s">
        <v>242</v>
      </c>
      <c r="C134" s="399">
        <f>'R7  Performance 2011'!$D108</f>
        <v>4099.0068910256423</v>
      </c>
      <c r="D134" s="399">
        <f>'R7  Performance 2011'!$H108</f>
        <v>4133.155855396777</v>
      </c>
      <c r="E134" s="400">
        <f>'R8 Performance2012'!$D108</f>
        <v>4088.8430893719806</v>
      </c>
      <c r="F134" s="400">
        <f>'R8 Performance2012'!$H108</f>
        <v>4109.1780953302123</v>
      </c>
      <c r="G134" s="398"/>
      <c r="H134" s="398"/>
      <c r="I134" s="399">
        <f t="shared" si="18"/>
        <v>4093.9249901988114</v>
      </c>
      <c r="J134" s="399">
        <f t="shared" si="19"/>
        <v>4121.1669753634942</v>
      </c>
      <c r="K134" s="399">
        <f t="shared" si="20"/>
        <v>27.241985164682774</v>
      </c>
      <c r="L134" s="406">
        <f>'R7  Performance 2011'!L108</f>
        <v>95.81</v>
      </c>
      <c r="M134" s="406">
        <f>'R7  Performance 2011'!M108</f>
        <v>96.643103365742093</v>
      </c>
      <c r="N134" s="356">
        <f>'R8 Performance2012'!L108</f>
        <v>97.53</v>
      </c>
      <c r="O134" s="356">
        <f>'R8 Performance2012'!M108</f>
        <v>98.027329085850425</v>
      </c>
      <c r="P134" s="328"/>
      <c r="Q134" s="328"/>
      <c r="R134" s="406">
        <f t="shared" si="21"/>
        <v>96.67</v>
      </c>
      <c r="S134" s="406">
        <f t="shared" si="22"/>
        <v>97.335216225796259</v>
      </c>
      <c r="T134" s="406">
        <f t="shared" si="23"/>
        <v>0.66521622579625728</v>
      </c>
    </row>
    <row r="135" spans="1:20">
      <c r="A135" s="229">
        <v>2008</v>
      </c>
      <c r="B135" s="394" t="s">
        <v>226</v>
      </c>
      <c r="C135" s="399">
        <f>'R7  Performance 2011'!$D10</f>
        <v>3542.5093456464383</v>
      </c>
      <c r="D135" s="399">
        <f>'R7  Performance 2011'!$H10</f>
        <v>3571.7615629617239</v>
      </c>
      <c r="E135" s="400">
        <f>'R8 Performance2012'!$D10</f>
        <v>3508.0490469135802</v>
      </c>
      <c r="F135" s="400">
        <f>'R8 Performance2012'!$H10</f>
        <v>3528.7302974100508</v>
      </c>
      <c r="G135" s="398"/>
      <c r="H135" s="398"/>
      <c r="I135" s="399">
        <f t="shared" si="18"/>
        <v>3525.2791962800093</v>
      </c>
      <c r="J135" s="399">
        <f t="shared" si="19"/>
        <v>3550.2459301858871</v>
      </c>
      <c r="K135" s="399">
        <f t="shared" si="20"/>
        <v>24.966733905877845</v>
      </c>
      <c r="L135" s="406">
        <f>'R7  Performance 2011'!L10</f>
        <v>96.15</v>
      </c>
      <c r="M135" s="406">
        <f>'R7  Performance 2011'!M10</f>
        <v>96.97574848676787</v>
      </c>
      <c r="N135" s="356">
        <f>'R8 Performance2012'!L10</f>
        <v>97.14</v>
      </c>
      <c r="O135" s="356">
        <f>'R8 Performance2012'!M10</f>
        <v>97.729537096542771</v>
      </c>
      <c r="P135" s="328"/>
      <c r="Q135" s="328"/>
      <c r="R135" s="406">
        <f t="shared" si="21"/>
        <v>96.64500000000001</v>
      </c>
      <c r="S135" s="406">
        <f t="shared" si="22"/>
        <v>97.352642791655313</v>
      </c>
      <c r="T135" s="406">
        <f t="shared" si="23"/>
        <v>0.70764279165530297</v>
      </c>
    </row>
    <row r="136" spans="1:20">
      <c r="A136" s="229">
        <v>2066</v>
      </c>
      <c r="B136" s="394" t="s">
        <v>91</v>
      </c>
      <c r="C136" s="399">
        <f>'R7  Performance 2011'!$D40</f>
        <v>3594.1825192307692</v>
      </c>
      <c r="D136" s="399">
        <f>'R7  Performance 2011'!$H40</f>
        <v>3607.1622454030976</v>
      </c>
      <c r="E136" s="400">
        <f>'R8 Performance2012'!$D40</f>
        <v>2886.5954612403098</v>
      </c>
      <c r="F136" s="400">
        <f>'R8 Performance2012'!$H40</f>
        <v>2919.4633486811963</v>
      </c>
      <c r="G136" s="398"/>
      <c r="H136" s="398"/>
      <c r="I136" s="399">
        <f t="shared" ref="I136:I170" si="24">(C136+E136)/2</f>
        <v>3240.3889902355395</v>
      </c>
      <c r="J136" s="399">
        <f t="shared" ref="J136:J170" si="25">(D136+F136)/2</f>
        <v>3263.3127970421469</v>
      </c>
      <c r="K136" s="399">
        <f t="shared" ref="K136:K167" si="26">J136-I136</f>
        <v>22.923806806607445</v>
      </c>
      <c r="L136" s="406">
        <f>'R7  Performance 2011'!L40</f>
        <v>98.33</v>
      </c>
      <c r="M136" s="406">
        <f>'R7  Performance 2011'!M40</f>
        <v>98.691131525816516</v>
      </c>
      <c r="N136" s="356">
        <f>'R8 Performance2012'!L40</f>
        <v>95.93</v>
      </c>
      <c r="O136" s="356">
        <f>'R8 Performance2012'!M40</f>
        <v>97.068638506234052</v>
      </c>
      <c r="P136" s="328"/>
      <c r="Q136" s="328"/>
      <c r="R136" s="406">
        <f t="shared" ref="R136:R170" si="27">(L136+N136)/2</f>
        <v>97.13</v>
      </c>
      <c r="S136" s="406">
        <f t="shared" ref="S136:S170" si="28">(M136+O136)/2</f>
        <v>97.879885016025284</v>
      </c>
      <c r="T136" s="406">
        <f t="shared" ref="T136:T167" si="29">S136-R136</f>
        <v>0.74988501602528856</v>
      </c>
    </row>
    <row r="137" spans="1:20">
      <c r="A137" s="229">
        <v>2149</v>
      </c>
      <c r="B137" s="394" t="s">
        <v>127</v>
      </c>
      <c r="C137" s="399">
        <f>'R7  Performance 2011'!$D75</f>
        <v>3447.1448914565835</v>
      </c>
      <c r="D137" s="399">
        <f>'R7  Performance 2011'!$H75</f>
        <v>3444.8260992048354</v>
      </c>
      <c r="E137" s="400">
        <f>'R8 Performance2012'!$D75</f>
        <v>3319.4177605244995</v>
      </c>
      <c r="F137" s="400">
        <f>'R8 Performance2012'!$H75</f>
        <v>3351.721138231655</v>
      </c>
      <c r="G137" s="398"/>
      <c r="H137" s="398"/>
      <c r="I137" s="399">
        <f t="shared" si="24"/>
        <v>3383.2813259905415</v>
      </c>
      <c r="J137" s="399">
        <f t="shared" si="25"/>
        <v>3398.2736187182454</v>
      </c>
      <c r="K137" s="399">
        <f t="shared" si="26"/>
        <v>14.992292727703898</v>
      </c>
      <c r="L137" s="406">
        <f>'R7  Performance 2011'!L75</f>
        <v>100.28</v>
      </c>
      <c r="M137" s="406">
        <f>'R7  Performance 2011'!M75</f>
        <v>100.21273296235691</v>
      </c>
      <c r="N137" s="356">
        <f>'R8 Performance2012'!L75</f>
        <v>95.99</v>
      </c>
      <c r="O137" s="356">
        <f>'R8 Performance2012'!M75</f>
        <v>96.963163971444544</v>
      </c>
      <c r="P137" s="328"/>
      <c r="Q137" s="328"/>
      <c r="R137" s="406">
        <f t="shared" si="27"/>
        <v>98.134999999999991</v>
      </c>
      <c r="S137" s="406">
        <f t="shared" si="28"/>
        <v>98.587948466900727</v>
      </c>
      <c r="T137" s="406">
        <f t="shared" si="29"/>
        <v>0.45294846690073598</v>
      </c>
    </row>
    <row r="138" spans="1:20">
      <c r="A138" s="229">
        <v>2013</v>
      </c>
      <c r="B138" s="394" t="s">
        <v>65</v>
      </c>
      <c r="C138" s="399">
        <f>'R7  Performance 2011'!$D14</f>
        <v>3584.2604591150439</v>
      </c>
      <c r="D138" s="399">
        <f>'R7  Performance 2011'!$H14</f>
        <v>3588.340499265626</v>
      </c>
      <c r="E138" s="400">
        <f>'R8 Performance2012'!$D14</f>
        <v>3729.0984171289879</v>
      </c>
      <c r="F138" s="400">
        <f>'R8 Performance2012'!$H14</f>
        <v>3729.1768120323882</v>
      </c>
      <c r="G138" s="398"/>
      <c r="H138" s="398"/>
      <c r="I138" s="399">
        <f t="shared" si="24"/>
        <v>3656.6794381220161</v>
      </c>
      <c r="J138" s="399">
        <f t="shared" si="25"/>
        <v>3658.7586556490069</v>
      </c>
      <c r="K138" s="399">
        <f t="shared" si="26"/>
        <v>2.0792175269907602</v>
      </c>
      <c r="L138" s="406">
        <f>'R7  Performance 2011'!L14</f>
        <v>99.46</v>
      </c>
      <c r="M138" s="406">
        <f>'R7  Performance 2011'!M14</f>
        <v>99.57383213349371</v>
      </c>
      <c r="N138" s="356">
        <f>'R8 Performance2012'!L14</f>
        <v>99.99</v>
      </c>
      <c r="O138" s="356">
        <f>'R8 Performance2012'!M14</f>
        <v>99.992102248174518</v>
      </c>
      <c r="P138" s="328"/>
      <c r="Q138" s="328"/>
      <c r="R138" s="406">
        <f t="shared" si="27"/>
        <v>99.724999999999994</v>
      </c>
      <c r="S138" s="406">
        <f t="shared" si="28"/>
        <v>99.782967190834114</v>
      </c>
      <c r="T138" s="406">
        <f t="shared" si="29"/>
        <v>5.796719083411972E-2</v>
      </c>
    </row>
    <row r="139" spans="1:20">
      <c r="A139" s="229">
        <v>2306</v>
      </c>
      <c r="B139" s="394" t="s">
        <v>208</v>
      </c>
      <c r="C139" s="399">
        <f>'R7  Performance 2011'!$D157</f>
        <v>3480.9483279285237</v>
      </c>
      <c r="D139" s="399">
        <f>'R7  Performance 2011'!$H157</f>
        <v>3478.4396108670048</v>
      </c>
      <c r="E139" s="400">
        <f>'R8 Performance2012'!$D157</f>
        <v>3676.4886499838553</v>
      </c>
      <c r="F139" s="400">
        <f>'R8 Performance2012'!$H157</f>
        <v>3674.7417938258959</v>
      </c>
      <c r="G139" s="398"/>
      <c r="H139" s="398"/>
      <c r="I139" s="399">
        <f t="shared" si="24"/>
        <v>3578.7184889561895</v>
      </c>
      <c r="J139" s="399">
        <f t="shared" si="25"/>
        <v>3576.5907023464506</v>
      </c>
      <c r="K139" s="399">
        <f t="shared" si="26"/>
        <v>-2.1277866097389051</v>
      </c>
      <c r="L139" s="406">
        <f>'R7  Performance 2011'!L157</f>
        <v>100.33</v>
      </c>
      <c r="M139" s="406">
        <f>'R7  Performance 2011'!M157</f>
        <v>100.2579300689013</v>
      </c>
      <c r="N139" s="356">
        <f>'R8 Performance2012'!L157</f>
        <v>100.23</v>
      </c>
      <c r="O139" s="356">
        <f>'R8 Performance2012'!M157</f>
        <v>100.18248574593133</v>
      </c>
      <c r="P139" s="328"/>
      <c r="Q139" s="328"/>
      <c r="R139" s="406">
        <f t="shared" si="27"/>
        <v>100.28</v>
      </c>
      <c r="S139" s="406">
        <f t="shared" si="28"/>
        <v>100.22020790741632</v>
      </c>
      <c r="T139" s="406">
        <f t="shared" si="29"/>
        <v>-5.9792092583677459E-2</v>
      </c>
    </row>
    <row r="140" spans="1:20">
      <c r="A140" s="229">
        <v>2051</v>
      </c>
      <c r="B140" s="394" t="s">
        <v>87</v>
      </c>
      <c r="C140" s="399">
        <f>'R7  Performance 2011'!$D36</f>
        <v>3328.9266006528842</v>
      </c>
      <c r="D140" s="399">
        <f>'R7  Performance 2011'!$H36</f>
        <v>3323.3206174834772</v>
      </c>
      <c r="E140" s="400">
        <f>'R8 Performance2012'!$D36</f>
        <v>3232.5992677651902</v>
      </c>
      <c r="F140" s="400">
        <f>'R8 Performance2012'!$H36</f>
        <v>3229.6036451209734</v>
      </c>
      <c r="G140" s="398"/>
      <c r="H140" s="398"/>
      <c r="I140" s="399">
        <f t="shared" si="24"/>
        <v>3280.7629342090372</v>
      </c>
      <c r="J140" s="399">
        <f t="shared" si="25"/>
        <v>3276.4621313022253</v>
      </c>
      <c r="K140" s="399">
        <f t="shared" si="26"/>
        <v>-4.3008029068118958</v>
      </c>
      <c r="L140" s="406">
        <f>'R7  Performance 2011'!L36</f>
        <v>100.71</v>
      </c>
      <c r="M140" s="406">
        <f>'R7  Performance 2011'!M36</f>
        <v>100.54159787397212</v>
      </c>
      <c r="N140" s="356">
        <f>'R8 Performance2012'!L36</f>
        <v>100.39</v>
      </c>
      <c r="O140" s="356">
        <f>'R8 Performance2012'!M36</f>
        <v>100.29733083824868</v>
      </c>
      <c r="P140" s="328"/>
      <c r="Q140" s="328"/>
      <c r="R140" s="406">
        <f t="shared" si="27"/>
        <v>100.55</v>
      </c>
      <c r="S140" s="406">
        <f t="shared" si="28"/>
        <v>100.41946435611041</v>
      </c>
      <c r="T140" s="406">
        <f t="shared" si="29"/>
        <v>-0.13053564388958705</v>
      </c>
    </row>
    <row r="141" spans="1:20" s="194" customFormat="1">
      <c r="A141" s="390">
        <v>2015</v>
      </c>
      <c r="B141" s="396" t="s">
        <v>67</v>
      </c>
      <c r="C141" s="399">
        <f>'R7  Performance 2011'!$D16</f>
        <v>3593.6875258159207</v>
      </c>
      <c r="D141" s="399">
        <f>'R7  Performance 2011'!$H16</f>
        <v>3580.1415500691546</v>
      </c>
      <c r="E141" s="400">
        <f>'R8 Performance2012'!$D16</f>
        <v>3580.1445519880217</v>
      </c>
      <c r="F141" s="400">
        <f>'R8 Performance2012'!$H16</f>
        <v>3568.4049556124455</v>
      </c>
      <c r="G141" s="398"/>
      <c r="H141" s="398"/>
      <c r="I141" s="399">
        <f t="shared" si="24"/>
        <v>3586.9160389019712</v>
      </c>
      <c r="J141" s="399">
        <f t="shared" si="25"/>
        <v>3574.2732528408001</v>
      </c>
      <c r="K141" s="399">
        <f t="shared" si="26"/>
        <v>-12.642786061171137</v>
      </c>
      <c r="L141" s="410">
        <f>'R7  Performance 2011'!L16</f>
        <v>101.94165330705097</v>
      </c>
      <c r="M141" s="410">
        <f>'R7  Performance 2011'!M16</f>
        <v>101.5647152552739</v>
      </c>
      <c r="N141" s="358">
        <f>'R8 Performance2012'!L16</f>
        <v>101.54</v>
      </c>
      <c r="O141" s="358">
        <f>'R8 Performance2012'!M16</f>
        <v>101.21209155370397</v>
      </c>
      <c r="P141" s="411"/>
      <c r="Q141" s="411"/>
      <c r="R141" s="410">
        <f t="shared" si="27"/>
        <v>101.74082665352549</v>
      </c>
      <c r="S141" s="410">
        <f t="shared" si="28"/>
        <v>101.38840340448894</v>
      </c>
      <c r="T141" s="410">
        <f t="shared" si="29"/>
        <v>-0.35242324903654776</v>
      </c>
    </row>
    <row r="142" spans="1:20">
      <c r="A142" s="413">
        <v>2276</v>
      </c>
      <c r="B142" s="235" t="s">
        <v>187</v>
      </c>
      <c r="C142" s="412">
        <f>'R7  Performance 2011'!$D136</f>
        <v>3801.5235978473584</v>
      </c>
      <c r="D142" s="399">
        <f>'R7  Performance 2011'!$H136</f>
        <v>3781.7811889890058</v>
      </c>
      <c r="E142" s="400">
        <f>'R8 Performance2012'!$D136</f>
        <v>3739.8745374149653</v>
      </c>
      <c r="F142" s="400">
        <f>'R8 Performance2012'!$H136</f>
        <v>3728.5709726060131</v>
      </c>
      <c r="G142" s="398"/>
      <c r="H142" s="398"/>
      <c r="I142" s="399">
        <f t="shared" si="24"/>
        <v>3770.6990676311616</v>
      </c>
      <c r="J142" s="399">
        <f t="shared" si="25"/>
        <v>3755.1760807975097</v>
      </c>
      <c r="K142" s="399">
        <f t="shared" si="26"/>
        <v>-15.522986833651885</v>
      </c>
      <c r="L142" s="406">
        <f>'R7  Performance 2011'!L136</f>
        <v>102.46</v>
      </c>
      <c r="M142" s="406">
        <f>'R7  Performance 2011'!M136</f>
        <v>101.94067114802255</v>
      </c>
      <c r="N142" s="356">
        <f>'R8 Performance2012'!L136</f>
        <v>101.4</v>
      </c>
      <c r="O142" s="356">
        <f>'R8 Performance2012'!M136</f>
        <v>101.09775550768168</v>
      </c>
      <c r="P142" s="328"/>
      <c r="Q142" s="328"/>
      <c r="R142" s="406">
        <f t="shared" si="27"/>
        <v>101.93</v>
      </c>
      <c r="S142" s="406">
        <f t="shared" si="28"/>
        <v>101.51921332785211</v>
      </c>
      <c r="T142" s="406">
        <f t="shared" si="29"/>
        <v>-0.41078667214789277</v>
      </c>
    </row>
    <row r="143" spans="1:20">
      <c r="A143" s="229">
        <v>2206</v>
      </c>
      <c r="B143" s="394" t="s">
        <v>151</v>
      </c>
      <c r="C143" s="399">
        <f>'R7  Performance 2011'!$D100</f>
        <v>3550.7607728995167</v>
      </c>
      <c r="D143" s="399">
        <f>'R7  Performance 2011'!$H100</f>
        <v>3523.2269332597357</v>
      </c>
      <c r="E143" s="400">
        <f>'R8 Performance2012'!$D100</f>
        <v>3537.8113146590763</v>
      </c>
      <c r="F143" s="400">
        <f>'R8 Performance2012'!$H100</f>
        <v>3520.5790839504557</v>
      </c>
      <c r="G143" s="398"/>
      <c r="H143" s="398"/>
      <c r="I143" s="399">
        <f t="shared" si="24"/>
        <v>3544.2860437792965</v>
      </c>
      <c r="J143" s="399">
        <f t="shared" si="25"/>
        <v>3521.9030086050957</v>
      </c>
      <c r="K143" s="399">
        <f t="shared" si="26"/>
        <v>-22.383035174200813</v>
      </c>
      <c r="L143" s="406">
        <f>'R7  Performance 2011'!L100</f>
        <v>103.37</v>
      </c>
      <c r="M143" s="406">
        <f>'R7  Performance 2011'!M100</f>
        <v>102.59456506081942</v>
      </c>
      <c r="N143" s="356">
        <f>'R8 Performance2012'!L100</f>
        <v>102.13</v>
      </c>
      <c r="O143" s="356">
        <f>'R8 Performance2012'!M100</f>
        <v>101.64291266899345</v>
      </c>
      <c r="P143" s="328"/>
      <c r="Q143" s="328"/>
      <c r="R143" s="406">
        <f t="shared" si="27"/>
        <v>102.75</v>
      </c>
      <c r="S143" s="406">
        <f t="shared" si="28"/>
        <v>102.11873886490643</v>
      </c>
      <c r="T143" s="406">
        <f t="shared" si="29"/>
        <v>-0.63126113509356685</v>
      </c>
    </row>
    <row r="144" spans="1:20">
      <c r="A144" s="229">
        <v>2266</v>
      </c>
      <c r="B144" s="394" t="s">
        <v>181</v>
      </c>
      <c r="C144" s="399">
        <f>'R7  Performance 2011'!$D130</f>
        <v>3886.4311574539365</v>
      </c>
      <c r="D144" s="399">
        <f>'R7  Performance 2011'!$H130</f>
        <v>3850.4170326075309</v>
      </c>
      <c r="E144" s="400">
        <f>'R8 Performance2012'!$D130</f>
        <v>4224.4114369747904</v>
      </c>
      <c r="F144" s="400">
        <f>'R8 Performance2012'!$H130</f>
        <v>4197.0537727869232</v>
      </c>
      <c r="G144" s="398"/>
      <c r="H144" s="398"/>
      <c r="I144" s="399">
        <f t="shared" si="24"/>
        <v>4055.4212972143632</v>
      </c>
      <c r="J144" s="399">
        <f t="shared" si="25"/>
        <v>4023.7354026972271</v>
      </c>
      <c r="K144" s="399">
        <f t="shared" si="26"/>
        <v>-31.685894517136148</v>
      </c>
      <c r="L144" s="406">
        <f>'R7  Performance 2011'!L130</f>
        <v>104.46</v>
      </c>
      <c r="M144" s="406">
        <f>'R7  Performance 2011'!M130</f>
        <v>103.53333686389033</v>
      </c>
      <c r="N144" s="356">
        <f>'R8 Performance2012'!L130</f>
        <v>103.39</v>
      </c>
      <c r="O144" s="356">
        <f>'R8 Performance2012'!M130</f>
        <v>102.74239110593219</v>
      </c>
      <c r="P144" s="328"/>
      <c r="Q144" s="328"/>
      <c r="R144" s="406">
        <f t="shared" si="27"/>
        <v>103.925</v>
      </c>
      <c r="S144" s="406">
        <f t="shared" si="28"/>
        <v>103.13786398491126</v>
      </c>
      <c r="T144" s="406">
        <f t="shared" si="29"/>
        <v>-0.7871360150887341</v>
      </c>
    </row>
    <row r="145" spans="1:20">
      <c r="A145" s="229">
        <v>2043</v>
      </c>
      <c r="B145" s="394" t="s">
        <v>81</v>
      </c>
      <c r="C145" s="399">
        <f>'R7  Performance 2011'!$D30</f>
        <v>3414.0488313253009</v>
      </c>
      <c r="D145" s="399">
        <f>'R7  Performance 2011'!$H30</f>
        <v>3368.8202525460192</v>
      </c>
      <c r="E145" s="400">
        <f>'R8 Performance2012'!$D30</f>
        <v>3405.7810883534135</v>
      </c>
      <c r="F145" s="400">
        <f>'R8 Performance2012'!$H30</f>
        <v>3386.8118697628765</v>
      </c>
      <c r="G145" s="398"/>
      <c r="H145" s="398"/>
      <c r="I145" s="399">
        <f t="shared" si="24"/>
        <v>3409.9149598393569</v>
      </c>
      <c r="J145" s="399">
        <f t="shared" si="25"/>
        <v>3377.8160611544481</v>
      </c>
      <c r="K145" s="399">
        <f t="shared" si="26"/>
        <v>-32.098898684908818</v>
      </c>
      <c r="L145" s="406">
        <f>'R7  Performance 2011'!L30</f>
        <v>105.47</v>
      </c>
      <c r="M145" s="406">
        <f>'R7  Performance 2011'!M30</f>
        <v>104.1452216791895</v>
      </c>
      <c r="N145" s="356">
        <f>'R8 Performance2012'!L30</f>
        <v>102.29</v>
      </c>
      <c r="O145" s="356">
        <f>'R8 Performance2012'!M30</f>
        <v>101.73302883542912</v>
      </c>
      <c r="P145" s="328"/>
      <c r="Q145" s="328"/>
      <c r="R145" s="406">
        <f t="shared" si="27"/>
        <v>103.88</v>
      </c>
      <c r="S145" s="406">
        <f t="shared" si="28"/>
        <v>102.93912525730931</v>
      </c>
      <c r="T145" s="406">
        <f t="shared" si="29"/>
        <v>-0.94087474269068139</v>
      </c>
    </row>
    <row r="146" spans="1:20">
      <c r="A146" s="229">
        <v>2293</v>
      </c>
      <c r="B146" s="394" t="s">
        <v>196</v>
      </c>
      <c r="C146" s="399">
        <f>'R7  Performance 2011'!$D145</f>
        <v>3847.5703693620485</v>
      </c>
      <c r="D146" s="399">
        <f>'R7  Performance 2011'!$H145</f>
        <v>3802.0145038365831</v>
      </c>
      <c r="E146" s="400">
        <f>'R8 Performance2012'!$D145</f>
        <v>3891.5559412313437</v>
      </c>
      <c r="F146" s="400">
        <f>'R8 Performance2012'!$H145</f>
        <v>3853.1404421380757</v>
      </c>
      <c r="G146" s="398"/>
      <c r="H146" s="398"/>
      <c r="I146" s="399">
        <f t="shared" si="24"/>
        <v>3869.5631552966961</v>
      </c>
      <c r="J146" s="399">
        <f t="shared" si="25"/>
        <v>3827.5774729873292</v>
      </c>
      <c r="K146" s="399">
        <f t="shared" si="26"/>
        <v>-41.985682309366894</v>
      </c>
      <c r="L146" s="406">
        <f>'R7  Performance 2011'!L145</f>
        <v>105.54</v>
      </c>
      <c r="M146" s="406">
        <f>'R7  Performance 2011'!M145</f>
        <v>104.35598356489531</v>
      </c>
      <c r="N146" s="356">
        <f>'R8 Performance2012'!L145</f>
        <v>104.77</v>
      </c>
      <c r="O146" s="356">
        <f>'R8 Performance2012'!M145</f>
        <v>103.78284988129677</v>
      </c>
      <c r="P146" s="328"/>
      <c r="Q146" s="328"/>
      <c r="R146" s="406">
        <f t="shared" si="27"/>
        <v>105.155</v>
      </c>
      <c r="S146" s="406">
        <f t="shared" si="28"/>
        <v>104.06941672309604</v>
      </c>
      <c r="T146" s="406">
        <f t="shared" si="29"/>
        <v>-1.0855832769039608</v>
      </c>
    </row>
    <row r="147" spans="1:20">
      <c r="A147" s="229">
        <v>2010</v>
      </c>
      <c r="B147" s="394" t="s">
        <v>63</v>
      </c>
      <c r="C147" s="399">
        <f>'R7  Performance 2011'!$D12</f>
        <v>3969.1787040322583</v>
      </c>
      <c r="D147" s="399">
        <f>'R7  Performance 2011'!$H12</f>
        <v>3916.2904449623711</v>
      </c>
      <c r="E147" s="400">
        <f>'R8 Performance2012'!$D12</f>
        <v>4078.3813695652175</v>
      </c>
      <c r="F147" s="400">
        <f>'R8 Performance2012'!$H12</f>
        <v>4040.2387644791215</v>
      </c>
      <c r="G147" s="398"/>
      <c r="H147" s="398"/>
      <c r="I147" s="399">
        <f t="shared" si="24"/>
        <v>4023.7800367987379</v>
      </c>
      <c r="J147" s="399">
        <f t="shared" si="25"/>
        <v>3978.2646047207463</v>
      </c>
      <c r="K147" s="399">
        <f t="shared" si="26"/>
        <v>-45.515432077991591</v>
      </c>
      <c r="L147" s="406">
        <f>'R7  Performance 2011'!L12</f>
        <v>106.91</v>
      </c>
      <c r="M147" s="406">
        <f>'R7  Performance 2011'!M12</f>
        <v>105.57752638231787</v>
      </c>
      <c r="N147" s="356">
        <f>'R8 Performance2012'!L12</f>
        <v>104.98</v>
      </c>
      <c r="O147" s="356">
        <f>'R8 Performance2012'!M12</f>
        <v>104.04476119740215</v>
      </c>
      <c r="P147" s="328"/>
      <c r="Q147" s="328"/>
      <c r="R147" s="406">
        <f t="shared" si="27"/>
        <v>105.94499999999999</v>
      </c>
      <c r="S147" s="406">
        <f t="shared" si="28"/>
        <v>104.81114378986001</v>
      </c>
      <c r="T147" s="406">
        <f t="shared" si="29"/>
        <v>-1.1338562101399816</v>
      </c>
    </row>
    <row r="148" spans="1:20">
      <c r="A148" s="229">
        <v>2280</v>
      </c>
      <c r="B148" s="394" t="s">
        <v>191</v>
      </c>
      <c r="C148" s="399">
        <f>'R7  Performance 2011'!$D140</f>
        <v>3644.0290979407332</v>
      </c>
      <c r="D148" s="399">
        <f>'R7  Performance 2011'!$H140</f>
        <v>3564.6081346625488</v>
      </c>
      <c r="E148" s="400">
        <f>'R8 Performance2012'!$D140</f>
        <v>3798.2118602685232</v>
      </c>
      <c r="F148" s="400">
        <f>'R8 Performance2012'!$H140</f>
        <v>3728.8717260977278</v>
      </c>
      <c r="G148" s="398"/>
      <c r="H148" s="398"/>
      <c r="I148" s="399">
        <f t="shared" si="24"/>
        <v>3721.1204791046284</v>
      </c>
      <c r="J148" s="399">
        <f t="shared" si="25"/>
        <v>3646.7399303801385</v>
      </c>
      <c r="K148" s="399">
        <f t="shared" si="26"/>
        <v>-74.380548724489927</v>
      </c>
      <c r="L148" s="406">
        <f>'R7  Performance 2011'!L140</f>
        <v>109.82</v>
      </c>
      <c r="M148" s="406">
        <f>'R7  Performance 2011'!M140</f>
        <v>107.64051786241043</v>
      </c>
      <c r="N148" s="356">
        <f>'R8 Performance2012'!L140</f>
        <v>108.61</v>
      </c>
      <c r="O148" s="356">
        <f>'R8 Performance2012'!M140</f>
        <v>106.78440056737927</v>
      </c>
      <c r="P148" s="328"/>
      <c r="Q148" s="328"/>
      <c r="R148" s="406">
        <f t="shared" si="27"/>
        <v>109.215</v>
      </c>
      <c r="S148" s="406">
        <f t="shared" si="28"/>
        <v>107.21245921489485</v>
      </c>
      <c r="T148" s="406">
        <f t="shared" si="29"/>
        <v>-2.002540785105154</v>
      </c>
    </row>
    <row r="149" spans="1:20">
      <c r="A149" s="229">
        <v>2208</v>
      </c>
      <c r="B149" s="394" t="s">
        <v>152</v>
      </c>
      <c r="C149" s="399">
        <f>'R7  Performance 2011'!$D101</f>
        <v>3807.8069282018109</v>
      </c>
      <c r="D149" s="399">
        <f>'R7  Performance 2011'!$H101</f>
        <v>3715.2008492899245</v>
      </c>
      <c r="E149" s="400">
        <f>'R8 Performance2012'!$D101</f>
        <v>3914.543762603701</v>
      </c>
      <c r="F149" s="400">
        <f>'R8 Performance2012'!$H101</f>
        <v>3833.1567034214709</v>
      </c>
      <c r="G149" s="398"/>
      <c r="H149" s="398"/>
      <c r="I149" s="399">
        <f t="shared" si="24"/>
        <v>3861.1753454027557</v>
      </c>
      <c r="J149" s="399">
        <f t="shared" si="25"/>
        <v>3774.1787763556977</v>
      </c>
      <c r="K149" s="399">
        <f t="shared" si="26"/>
        <v>-86.996569047058074</v>
      </c>
      <c r="L149" s="406">
        <f>'R7  Performance 2011'!L101</f>
        <v>110.82</v>
      </c>
      <c r="M149" s="406">
        <f>'R7  Performance 2011'!M101</f>
        <v>108.38799436898921</v>
      </c>
      <c r="N149" s="356">
        <f>'R8 Performance2012'!L101</f>
        <v>109.96</v>
      </c>
      <c r="O149" s="356">
        <f>'R8 Performance2012'!M101</f>
        <v>107.88090562482058</v>
      </c>
      <c r="P149" s="328"/>
      <c r="Q149" s="328"/>
      <c r="R149" s="406">
        <f t="shared" si="27"/>
        <v>110.38999999999999</v>
      </c>
      <c r="S149" s="406">
        <f t="shared" si="28"/>
        <v>108.13444999690489</v>
      </c>
      <c r="T149" s="406">
        <f t="shared" si="29"/>
        <v>-2.2555500030950952</v>
      </c>
    </row>
    <row r="150" spans="1:20">
      <c r="A150" s="229">
        <v>2125</v>
      </c>
      <c r="B150" s="394" t="s">
        <v>112</v>
      </c>
      <c r="C150" s="399">
        <f>'R7  Performance 2011'!$D61</f>
        <v>3798.0998445794203</v>
      </c>
      <c r="D150" s="399">
        <f>'R7  Performance 2011'!$H61</f>
        <v>3703.5500416111804</v>
      </c>
      <c r="E150" s="400">
        <f>'R8 Performance2012'!$D61</f>
        <v>3942.5787336075737</v>
      </c>
      <c r="F150" s="400">
        <f>'R8 Performance2012'!$H61</f>
        <v>3825.9025728448391</v>
      </c>
      <c r="G150" s="398"/>
      <c r="H150" s="398"/>
      <c r="I150" s="399">
        <f t="shared" si="24"/>
        <v>3870.339289093497</v>
      </c>
      <c r="J150" s="399">
        <f t="shared" si="25"/>
        <v>3764.7263072280098</v>
      </c>
      <c r="K150" s="399">
        <f t="shared" si="26"/>
        <v>-105.6129818654872</v>
      </c>
      <c r="L150" s="406">
        <f>'R7  Performance 2011'!L61</f>
        <v>112.28</v>
      </c>
      <c r="M150" s="406">
        <f>'R7  Performance 2011'!M61</f>
        <v>109.79060248973761</v>
      </c>
      <c r="N150" s="356">
        <f>'R8 Performance2012'!L61</f>
        <v>115.06</v>
      </c>
      <c r="O150" s="356">
        <f>'R8 Performance2012'!M61</f>
        <v>112.10061304424548</v>
      </c>
      <c r="P150" s="328"/>
      <c r="Q150" s="328"/>
      <c r="R150" s="406">
        <f t="shared" si="27"/>
        <v>113.67</v>
      </c>
      <c r="S150" s="406">
        <f t="shared" si="28"/>
        <v>110.94560776699154</v>
      </c>
      <c r="T150" s="406">
        <f t="shared" si="29"/>
        <v>-2.7243922330084587</v>
      </c>
    </row>
    <row r="151" spans="1:20">
      <c r="A151" s="229">
        <v>2325</v>
      </c>
      <c r="B151" s="394" t="s">
        <v>215</v>
      </c>
      <c r="C151" s="399">
        <f>'R7  Performance 2011'!$D164</f>
        <v>3885.8340811038192</v>
      </c>
      <c r="D151" s="399">
        <f>'R7  Performance 2011'!$H164</f>
        <v>3796.2900555955321</v>
      </c>
      <c r="E151" s="400">
        <f>'R8 Performance2012'!$D164</f>
        <v>3918.576340065682</v>
      </c>
      <c r="F151" s="400">
        <f>'R8 Performance2012'!$H164</f>
        <v>3791.800866975756</v>
      </c>
      <c r="G151" s="398"/>
      <c r="H151" s="398"/>
      <c r="I151" s="399">
        <f t="shared" si="24"/>
        <v>3902.2052105847506</v>
      </c>
      <c r="J151" s="399">
        <f t="shared" si="25"/>
        <v>3794.0454612856438</v>
      </c>
      <c r="K151" s="399">
        <f t="shared" si="26"/>
        <v>-108.15974929910681</v>
      </c>
      <c r="L151" s="406">
        <f>'R7  Performance 2011'!L164</f>
        <v>111.24</v>
      </c>
      <c r="M151" s="406">
        <f>'R7  Performance 2011'!M164</f>
        <v>108.93562921011667</v>
      </c>
      <c r="N151" s="356">
        <f>'R8 Performance2012'!L164</f>
        <v>116.34</v>
      </c>
      <c r="O151" s="356">
        <f>'R8 Performance2012'!M164</f>
        <v>113.10475683799487</v>
      </c>
      <c r="P151" s="328"/>
      <c r="Q151" s="328"/>
      <c r="R151" s="406">
        <f t="shared" si="27"/>
        <v>113.78999999999999</v>
      </c>
      <c r="S151" s="406">
        <f t="shared" si="28"/>
        <v>111.02019302405577</v>
      </c>
      <c r="T151" s="406">
        <f t="shared" si="29"/>
        <v>-2.7698069759442205</v>
      </c>
    </row>
    <row r="152" spans="1:20" s="194" customFormat="1">
      <c r="A152" s="390">
        <v>2275</v>
      </c>
      <c r="B152" s="396" t="s">
        <v>186</v>
      </c>
      <c r="C152" s="399">
        <f>'R7  Performance 2011'!$D135</f>
        <v>4076.6942107820087</v>
      </c>
      <c r="D152" s="399">
        <f>'R7  Performance 2011'!$H135</f>
        <v>3969.8334053856843</v>
      </c>
      <c r="E152" s="400">
        <f>'R8 Performance2012'!$D135</f>
        <v>4158.2837153488372</v>
      </c>
      <c r="F152" s="400">
        <f>'R8 Performance2012'!$H135</f>
        <v>4048.6307009582092</v>
      </c>
      <c r="G152" s="398"/>
      <c r="H152" s="398"/>
      <c r="I152" s="399">
        <f t="shared" si="24"/>
        <v>4117.4889630654234</v>
      </c>
      <c r="J152" s="399">
        <f t="shared" si="25"/>
        <v>4009.232053171947</v>
      </c>
      <c r="K152" s="399">
        <f t="shared" si="26"/>
        <v>-108.2569098934764</v>
      </c>
      <c r="L152" s="410">
        <f>'R7  Performance 2011'!L135</f>
        <v>113.05780782556117</v>
      </c>
      <c r="M152" s="410">
        <f>'R7  Performance 2011'!M135</f>
        <v>110.43654658124956</v>
      </c>
      <c r="N152" s="358">
        <f>'R8 Performance2012'!L135</f>
        <v>113.60252286990813</v>
      </c>
      <c r="O152" s="358">
        <f>'R8 Performance2012'!M135</f>
        <v>110.96554516716307</v>
      </c>
      <c r="P152" s="411"/>
      <c r="Q152" s="411"/>
      <c r="R152" s="410">
        <f t="shared" si="27"/>
        <v>113.33016534773465</v>
      </c>
      <c r="S152" s="410">
        <f t="shared" si="28"/>
        <v>110.70104587420632</v>
      </c>
      <c r="T152" s="410">
        <f t="shared" si="29"/>
        <v>-2.6291194735283341</v>
      </c>
    </row>
    <row r="153" spans="1:20">
      <c r="A153" s="229">
        <v>2250</v>
      </c>
      <c r="B153" s="394" t="s">
        <v>170</v>
      </c>
      <c r="C153" s="399">
        <f>'R7  Performance 2011'!$D119</f>
        <v>3676.2048518242736</v>
      </c>
      <c r="D153" s="399">
        <f>'R7  Performance 2011'!$H119</f>
        <v>3514.8138824454686</v>
      </c>
      <c r="E153" s="400">
        <f>'R8 Performance2012'!$D119</f>
        <v>3556.2901441111926</v>
      </c>
      <c r="F153" s="400">
        <f>'R8 Performance2012'!$H119</f>
        <v>3444.0492347482755</v>
      </c>
      <c r="G153" s="398"/>
      <c r="H153" s="398"/>
      <c r="I153" s="399">
        <f t="shared" si="24"/>
        <v>3616.2474979677331</v>
      </c>
      <c r="J153" s="399">
        <f t="shared" si="25"/>
        <v>3479.431558596872</v>
      </c>
      <c r="K153" s="399">
        <f t="shared" si="26"/>
        <v>-136.81593937086109</v>
      </c>
      <c r="L153" s="406">
        <f>'R7  Performance 2011'!L119</f>
        <v>120.97</v>
      </c>
      <c r="M153" s="406">
        <f>'R7  Performance 2011'!M119</f>
        <v>116.57984831139873</v>
      </c>
      <c r="N153" s="356">
        <f>'R8 Performance2012'!L119</f>
        <v>114.45</v>
      </c>
      <c r="O153" s="356">
        <f>'R8 Performance2012'!M119</f>
        <v>111.29387648885243</v>
      </c>
      <c r="P153" s="328"/>
      <c r="Q153" s="328"/>
      <c r="R153" s="406">
        <f t="shared" si="27"/>
        <v>117.71000000000001</v>
      </c>
      <c r="S153" s="406">
        <f t="shared" si="28"/>
        <v>113.93686240012559</v>
      </c>
      <c r="T153" s="406">
        <f t="shared" si="29"/>
        <v>-3.773137599874417</v>
      </c>
    </row>
    <row r="154" spans="1:20">
      <c r="A154" s="229">
        <v>2305</v>
      </c>
      <c r="B154" s="394" t="s">
        <v>245</v>
      </c>
      <c r="C154" s="399">
        <f>'R7  Performance 2011'!$D156</f>
        <v>3770.5884809023319</v>
      </c>
      <c r="D154" s="399">
        <f>'R7  Performance 2011'!$H156</f>
        <v>3622.5498432684726</v>
      </c>
      <c r="E154" s="400">
        <f>'R8 Performance2012'!$D156</f>
        <v>3804.9471182577863</v>
      </c>
      <c r="F154" s="400">
        <f>'R8 Performance2012'!$H156</f>
        <v>3676.7767702650135</v>
      </c>
      <c r="G154" s="398"/>
      <c r="H154" s="398"/>
      <c r="I154" s="399">
        <f t="shared" si="24"/>
        <v>3787.7677995800591</v>
      </c>
      <c r="J154" s="399">
        <f t="shared" si="25"/>
        <v>3649.6633067667431</v>
      </c>
      <c r="K154" s="399">
        <f t="shared" si="26"/>
        <v>-138.10449281331603</v>
      </c>
      <c r="L154" s="406">
        <f>'R7  Performance 2011'!L156</f>
        <v>118.43</v>
      </c>
      <c r="M154" s="406">
        <f>'R7  Performance 2011'!M156</f>
        <v>114.50385854002205</v>
      </c>
      <c r="N154" s="356">
        <f>'R8 Performance2012'!L156</f>
        <v>116.14</v>
      </c>
      <c r="O154" s="356">
        <f>'R8 Performance2012'!M156</f>
        <v>112.77148148951254</v>
      </c>
      <c r="P154" s="328"/>
      <c r="Q154" s="328"/>
      <c r="R154" s="406">
        <f t="shared" si="27"/>
        <v>117.285</v>
      </c>
      <c r="S154" s="406">
        <f t="shared" si="28"/>
        <v>113.63767001476729</v>
      </c>
      <c r="T154" s="406">
        <f t="shared" si="29"/>
        <v>-3.6473299852327017</v>
      </c>
    </row>
    <row r="155" spans="1:20">
      <c r="A155" s="229">
        <v>2196</v>
      </c>
      <c r="B155" s="394" t="s">
        <v>147</v>
      </c>
      <c r="C155" s="399">
        <f>'R7  Performance 2011'!$D96</f>
        <v>4026.7767662836322</v>
      </c>
      <c r="D155" s="399">
        <f>'R7  Performance 2011'!$H96</f>
        <v>3884.0659848419305</v>
      </c>
      <c r="E155" s="400">
        <f>'R8 Performance2012'!$D96</f>
        <v>4074.2861899653331</v>
      </c>
      <c r="F155" s="400">
        <f>'R8 Performance2012'!$H96</f>
        <v>3934.2318392827424</v>
      </c>
      <c r="G155" s="398"/>
      <c r="H155" s="398"/>
      <c r="I155" s="399">
        <f t="shared" si="24"/>
        <v>4050.5314781244824</v>
      </c>
      <c r="J155" s="399">
        <f t="shared" si="25"/>
        <v>3909.1489120623364</v>
      </c>
      <c r="K155" s="399">
        <f t="shared" si="26"/>
        <v>-141.382566062146</v>
      </c>
      <c r="L155" s="406">
        <f>'R7  Performance 2011'!L96</f>
        <v>117.64</v>
      </c>
      <c r="M155" s="406">
        <f>'R7  Performance 2011'!M96</f>
        <v>114.09595498025556</v>
      </c>
      <c r="N155" s="356">
        <f>'R8 Performance2012'!L96</f>
        <v>117.82</v>
      </c>
      <c r="O155" s="356">
        <f>'R8 Performance2012'!M96</f>
        <v>114.38248127518547</v>
      </c>
      <c r="P155" s="328"/>
      <c r="Q155" s="328"/>
      <c r="R155" s="406">
        <f t="shared" si="27"/>
        <v>117.72999999999999</v>
      </c>
      <c r="S155" s="406">
        <f t="shared" si="28"/>
        <v>114.23921812772051</v>
      </c>
      <c r="T155" s="406">
        <f t="shared" si="29"/>
        <v>-3.4907818722794843</v>
      </c>
    </row>
    <row r="156" spans="1:20">
      <c r="A156" s="229">
        <v>2183</v>
      </c>
      <c r="B156" s="394" t="s">
        <v>140</v>
      </c>
      <c r="C156" s="399">
        <f>'R7  Performance 2011'!$D89</f>
        <v>4449.6865177404297</v>
      </c>
      <c r="D156" s="399">
        <f>'R7  Performance 2011'!$H89</f>
        <v>4240.2198227696181</v>
      </c>
      <c r="E156" s="400">
        <f>'R8 Performance2012'!$D89</f>
        <v>4552.642211214953</v>
      </c>
      <c r="F156" s="400">
        <f>'R8 Performance2012'!$H89</f>
        <v>4339.3099897737684</v>
      </c>
      <c r="G156" s="398"/>
      <c r="H156" s="398"/>
      <c r="I156" s="399">
        <f t="shared" si="24"/>
        <v>4501.1643644776914</v>
      </c>
      <c r="J156" s="399">
        <f t="shared" si="25"/>
        <v>4289.7649062716937</v>
      </c>
      <c r="K156" s="399">
        <f t="shared" si="26"/>
        <v>-211.39945820599769</v>
      </c>
      <c r="L156" s="406">
        <f>'R7  Performance 2011'!L89</f>
        <v>125.11</v>
      </c>
      <c r="M156" s="406">
        <f>'R7  Performance 2011'!M89</f>
        <v>120.40255164075739</v>
      </c>
      <c r="N156" s="356">
        <f>'R8 Performance2012'!L89</f>
        <v>125.93</v>
      </c>
      <c r="O156" s="356">
        <f>'R8 Performance2012'!M89</f>
        <v>121.24410087716396</v>
      </c>
      <c r="P156" s="328"/>
      <c r="Q156" s="328"/>
      <c r="R156" s="406">
        <f t="shared" si="27"/>
        <v>125.52000000000001</v>
      </c>
      <c r="S156" s="406">
        <f t="shared" si="28"/>
        <v>120.82332625896068</v>
      </c>
      <c r="T156" s="406">
        <f t="shared" si="29"/>
        <v>-4.6966737410393335</v>
      </c>
    </row>
    <row r="157" spans="1:20">
      <c r="A157" s="229">
        <v>2130</v>
      </c>
      <c r="B157" s="394" t="s">
        <v>116</v>
      </c>
      <c r="C157" s="399">
        <f>'R7  Performance 2011'!$D64</f>
        <v>7826.4756688963198</v>
      </c>
      <c r="D157" s="399">
        <f>'R7  Performance 2011'!$H64</f>
        <v>7584.9243950346499</v>
      </c>
      <c r="E157" s="400">
        <f>'R8 Performance2012'!$D64</f>
        <v>8064.885066445182</v>
      </c>
      <c r="F157" s="400">
        <f>'R8 Performance2012'!$H64</f>
        <v>7845.43351226304</v>
      </c>
      <c r="G157" s="398"/>
      <c r="H157" s="398"/>
      <c r="I157" s="399">
        <f t="shared" si="24"/>
        <v>7945.6803676707514</v>
      </c>
      <c r="J157" s="399">
        <f t="shared" si="25"/>
        <v>7715.178953648845</v>
      </c>
      <c r="K157" s="399">
        <f t="shared" si="26"/>
        <v>-230.50141402190638</v>
      </c>
      <c r="L157" s="406">
        <f>'R7  Performance 2011'!L64</f>
        <v>130.82</v>
      </c>
      <c r="M157" s="406">
        <f>'R7  Performance 2011'!M64</f>
        <v>127.733664795233</v>
      </c>
      <c r="N157" s="356">
        <f>'R8 Performance2012'!L64</f>
        <v>127.14</v>
      </c>
      <c r="O157" s="356">
        <f>'R8 Performance2012'!M64</f>
        <v>124.4189252125217</v>
      </c>
      <c r="P157" s="328"/>
      <c r="Q157" s="328"/>
      <c r="R157" s="406">
        <f t="shared" si="27"/>
        <v>128.97999999999999</v>
      </c>
      <c r="S157" s="406">
        <f t="shared" si="28"/>
        <v>126.07629500387735</v>
      </c>
      <c r="T157" s="406">
        <f t="shared" si="29"/>
        <v>-2.9037049961226415</v>
      </c>
    </row>
    <row r="158" spans="1:20">
      <c r="A158" s="229">
        <v>2174</v>
      </c>
      <c r="B158" s="394" t="s">
        <v>136</v>
      </c>
      <c r="C158" s="399">
        <f>'R7  Performance 2011'!$D85</f>
        <v>4905.3849259886993</v>
      </c>
      <c r="D158" s="399">
        <f>'R7  Performance 2011'!$H85</f>
        <v>4617.867314450541</v>
      </c>
      <c r="E158" s="400">
        <f>'R8 Performance2012'!$D85</f>
        <v>4760.337587310195</v>
      </c>
      <c r="F158" s="400">
        <f>'R8 Performance2012'!$H85</f>
        <v>4501.1225818791208</v>
      </c>
      <c r="G158" s="398"/>
      <c r="H158" s="398"/>
      <c r="I158" s="399">
        <f t="shared" si="24"/>
        <v>4832.8612566494467</v>
      </c>
      <c r="J158" s="399">
        <f t="shared" si="25"/>
        <v>4559.4949481648309</v>
      </c>
      <c r="K158" s="399">
        <f t="shared" si="26"/>
        <v>-273.36630848461573</v>
      </c>
      <c r="L158" s="406">
        <f>'R7  Performance 2011'!L85</f>
        <v>135.97999999999999</v>
      </c>
      <c r="M158" s="406">
        <f>'R7  Performance 2011'!M85</f>
        <v>130.11873496420449</v>
      </c>
      <c r="N158" s="356">
        <f>'R8 Performance2012'!L85</f>
        <v>133.97999999999999</v>
      </c>
      <c r="O158" s="356">
        <f>'R8 Performance2012'!M85</f>
        <v>128.53469279905539</v>
      </c>
      <c r="P158" s="328"/>
      <c r="Q158" s="328"/>
      <c r="R158" s="406">
        <f t="shared" si="27"/>
        <v>134.97999999999999</v>
      </c>
      <c r="S158" s="406">
        <f t="shared" si="28"/>
        <v>129.32671388162993</v>
      </c>
      <c r="T158" s="406">
        <f t="shared" si="29"/>
        <v>-5.6532861183700618</v>
      </c>
    </row>
    <row r="159" spans="1:20">
      <c r="A159" s="229">
        <v>2216</v>
      </c>
      <c r="B159" s="394" t="s">
        <v>155</v>
      </c>
      <c r="C159" s="399">
        <f>'R7  Performance 2011'!$D104</f>
        <v>4957.4629459459447</v>
      </c>
      <c r="D159" s="399">
        <f>'R7  Performance 2011'!$H104</f>
        <v>4630.3353073690332</v>
      </c>
      <c r="E159" s="400">
        <f>'R8 Performance2012'!$D104</f>
        <v>5222.0823422818794</v>
      </c>
      <c r="F159" s="400">
        <f>'R8 Performance2012'!$H104</f>
        <v>4928.0580687268202</v>
      </c>
      <c r="G159" s="398"/>
      <c r="H159" s="398"/>
      <c r="I159" s="399">
        <f t="shared" si="24"/>
        <v>5089.7726441139121</v>
      </c>
      <c r="J159" s="399">
        <f t="shared" si="25"/>
        <v>4779.1966880479267</v>
      </c>
      <c r="K159" s="399">
        <f t="shared" si="26"/>
        <v>-310.57595606598534</v>
      </c>
      <c r="L159" s="406">
        <f>'R7  Performance 2011'!L104</f>
        <v>138.31</v>
      </c>
      <c r="M159" s="406">
        <f>'R7  Performance 2011'!M104</f>
        <v>131.71130945720077</v>
      </c>
      <c r="N159" s="356">
        <f>'R8 Performance2012'!L104</f>
        <v>136.37</v>
      </c>
      <c r="O159" s="356">
        <f>'R8 Performance2012'!M104</f>
        <v>130.73959713992983</v>
      </c>
      <c r="P159" s="328"/>
      <c r="Q159" s="328"/>
      <c r="R159" s="406">
        <f t="shared" si="27"/>
        <v>137.34</v>
      </c>
      <c r="S159" s="406">
        <f t="shared" si="28"/>
        <v>131.2254532985653</v>
      </c>
      <c r="T159" s="406">
        <f t="shared" si="29"/>
        <v>-6.1145467014347048</v>
      </c>
    </row>
    <row r="160" spans="1:20">
      <c r="A160" s="229">
        <v>2271</v>
      </c>
      <c r="B160" s="394" t="s">
        <v>183</v>
      </c>
      <c r="C160" s="399">
        <f>'R7  Performance 2011'!$D132</f>
        <v>5213.8885757071557</v>
      </c>
      <c r="D160" s="399">
        <f>'R7  Performance 2011'!$H132</f>
        <v>4886.8662009078935</v>
      </c>
      <c r="E160" s="400">
        <f>'R8 Performance2012'!$D132</f>
        <v>5186.7412144053587</v>
      </c>
      <c r="F160" s="400">
        <f>'R8 Performance2012'!$H132</f>
        <v>4827.7880367734442</v>
      </c>
      <c r="G160" s="398"/>
      <c r="H160" s="398"/>
      <c r="I160" s="399">
        <f t="shared" si="24"/>
        <v>5200.3148950562572</v>
      </c>
      <c r="J160" s="399">
        <f t="shared" si="25"/>
        <v>4857.3271188406688</v>
      </c>
      <c r="K160" s="399">
        <f t="shared" si="26"/>
        <v>-342.98777621558838</v>
      </c>
      <c r="L160" s="406">
        <f>'R7  Performance 2011'!L132</f>
        <v>139.27000000000001</v>
      </c>
      <c r="M160" s="406">
        <f>'R7  Performance 2011'!M132</f>
        <v>132.99786030904184</v>
      </c>
      <c r="N160" s="356">
        <f>'R8 Performance2012'!L132</f>
        <v>143.29</v>
      </c>
      <c r="O160" s="356">
        <f>'R8 Performance2012'!M132</f>
        <v>136.36940838391976</v>
      </c>
      <c r="P160" s="328"/>
      <c r="Q160" s="328"/>
      <c r="R160" s="406">
        <f t="shared" si="27"/>
        <v>141.28</v>
      </c>
      <c r="S160" s="406">
        <f t="shared" si="28"/>
        <v>134.6836343464808</v>
      </c>
      <c r="T160" s="406">
        <f t="shared" si="29"/>
        <v>-6.5963656535192001</v>
      </c>
    </row>
    <row r="161" spans="1:20">
      <c r="A161" s="413">
        <v>2197</v>
      </c>
      <c r="B161" s="235" t="s">
        <v>148</v>
      </c>
      <c r="C161" s="412">
        <f>'R7  Performance 2011'!$D97</f>
        <v>5274.6247327614637</v>
      </c>
      <c r="D161" s="399">
        <f>'R7  Performance 2011'!$H97</f>
        <v>4803.8038594803065</v>
      </c>
      <c r="E161" s="400">
        <f>'R8 Performance2012'!$D97</f>
        <v>5290.2003766020371</v>
      </c>
      <c r="F161" s="400">
        <f>'R8 Performance2012'!$H97</f>
        <v>4875.9532984350644</v>
      </c>
      <c r="G161" s="398"/>
      <c r="H161" s="398"/>
      <c r="I161" s="399">
        <f t="shared" si="24"/>
        <v>5282.4125546817504</v>
      </c>
      <c r="J161" s="399">
        <f t="shared" si="25"/>
        <v>4839.878578957685</v>
      </c>
      <c r="K161" s="399">
        <f t="shared" si="26"/>
        <v>-442.53397572406539</v>
      </c>
      <c r="L161" s="406">
        <f>'R7  Performance 2011'!L97</f>
        <v>157.18</v>
      </c>
      <c r="M161" s="406">
        <f>'R7  Performance 2011'!M97</f>
        <v>148.25385080199504</v>
      </c>
      <c r="N161" s="356">
        <f>'R8 Performance2012'!L97</f>
        <v>150.76</v>
      </c>
      <c r="O161" s="356">
        <f>'R8 Performance2012'!M97</f>
        <v>142.92953898383243</v>
      </c>
      <c r="P161" s="328"/>
      <c r="Q161" s="328"/>
      <c r="R161" s="406">
        <f t="shared" si="27"/>
        <v>153.97</v>
      </c>
      <c r="S161" s="406">
        <f t="shared" si="28"/>
        <v>145.59169489291372</v>
      </c>
      <c r="T161" s="406">
        <f t="shared" si="29"/>
        <v>-8.3783051070862768</v>
      </c>
    </row>
    <row r="162" spans="1:20">
      <c r="A162" s="229">
        <v>2281</v>
      </c>
      <c r="B162" s="394" t="s">
        <v>192</v>
      </c>
      <c r="C162" s="399">
        <f>'R7  Performance 2011'!$D141</f>
        <v>5647.1401024890192</v>
      </c>
      <c r="D162" s="399">
        <f>'R7  Performance 2011'!$H141</f>
        <v>5197.8467219791037</v>
      </c>
      <c r="E162" s="400">
        <f>'R8 Performance2012'!$D141</f>
        <v>5718.5195211988303</v>
      </c>
      <c r="F162" s="400">
        <f>'R8 Performance2012'!$H141</f>
        <v>5279.8570671889893</v>
      </c>
      <c r="G162" s="398"/>
      <c r="H162" s="398"/>
      <c r="I162" s="399">
        <f t="shared" si="24"/>
        <v>5682.8298118439252</v>
      </c>
      <c r="J162" s="399">
        <f t="shared" si="25"/>
        <v>5238.851894584046</v>
      </c>
      <c r="K162" s="399">
        <f t="shared" si="26"/>
        <v>-443.97791725987918</v>
      </c>
      <c r="L162" s="406">
        <f>'R7  Performance 2011'!L141</f>
        <v>154.93</v>
      </c>
      <c r="M162" s="406">
        <f>'R7  Performance 2011'!M141</f>
        <v>146.97387756712666</v>
      </c>
      <c r="N162" s="356">
        <f>'R8 Performance2012'!L141</f>
        <v>153.13</v>
      </c>
      <c r="O162" s="356">
        <f>'R8 Performance2012'!M141</f>
        <v>145.45909055597872</v>
      </c>
      <c r="P162" s="328"/>
      <c r="Q162" s="328"/>
      <c r="R162" s="406">
        <f t="shared" si="27"/>
        <v>154.03</v>
      </c>
      <c r="S162" s="406">
        <f t="shared" si="28"/>
        <v>146.21648406155271</v>
      </c>
      <c r="T162" s="406">
        <f t="shared" si="29"/>
        <v>-7.8135159384472956</v>
      </c>
    </row>
    <row r="163" spans="1:20">
      <c r="A163" s="229">
        <v>2198</v>
      </c>
      <c r="B163" s="394" t="s">
        <v>149</v>
      </c>
      <c r="C163" s="399">
        <f>'R7  Performance 2011'!$D98</f>
        <v>5786.6254529131566</v>
      </c>
      <c r="D163" s="399">
        <f>'R7  Performance 2011'!$H98</f>
        <v>5319.3660467585942</v>
      </c>
      <c r="E163" s="400">
        <f>'R8 Performance2012'!$D98</f>
        <v>5353.0166910457965</v>
      </c>
      <c r="F163" s="400">
        <f>'R8 Performance2012'!$H98</f>
        <v>4904.3667784574463</v>
      </c>
      <c r="G163" s="398"/>
      <c r="H163" s="398"/>
      <c r="I163" s="399">
        <f t="shared" si="24"/>
        <v>5569.821071979477</v>
      </c>
      <c r="J163" s="399">
        <f t="shared" si="25"/>
        <v>5111.8664126080203</v>
      </c>
      <c r="K163" s="399">
        <f t="shared" si="26"/>
        <v>-457.95465937145673</v>
      </c>
      <c r="L163" s="406">
        <f>'R7  Performance 2011'!L98</f>
        <v>161.51</v>
      </c>
      <c r="M163" s="406">
        <f>'R7  Performance 2011'!M98</f>
        <v>153.43518316665319</v>
      </c>
      <c r="N163" s="356">
        <f>'R8 Performance2012'!L98</f>
        <v>161.01</v>
      </c>
      <c r="O163" s="356">
        <f>'R8 Performance2012'!M98</f>
        <v>152.62874624193074</v>
      </c>
      <c r="P163" s="328"/>
      <c r="Q163" s="328"/>
      <c r="R163" s="406">
        <f t="shared" si="27"/>
        <v>161.26</v>
      </c>
      <c r="S163" s="406">
        <f t="shared" si="28"/>
        <v>153.03196470429197</v>
      </c>
      <c r="T163" s="406">
        <f t="shared" si="29"/>
        <v>-8.2280352957080254</v>
      </c>
    </row>
    <row r="164" spans="1:20">
      <c r="A164" s="229">
        <v>2228</v>
      </c>
      <c r="B164" s="394" t="s">
        <v>163</v>
      </c>
      <c r="C164" s="399">
        <f>'R7  Performance 2011'!$D112</f>
        <v>6028.2717638156773</v>
      </c>
      <c r="D164" s="399">
        <f>'R7  Performance 2011'!$H112</f>
        <v>5563.0236129347386</v>
      </c>
      <c r="E164" s="400">
        <f>'R8 Performance2012'!$D112</f>
        <v>6079.6673144885199</v>
      </c>
      <c r="F164" s="400">
        <f>'R8 Performance2012'!$H112</f>
        <v>5589.065280670181</v>
      </c>
      <c r="G164" s="398"/>
      <c r="H164" s="398"/>
      <c r="I164" s="399">
        <f t="shared" si="24"/>
        <v>6053.9695391520982</v>
      </c>
      <c r="J164" s="399">
        <f t="shared" si="25"/>
        <v>5576.0444468024598</v>
      </c>
      <c r="K164" s="399">
        <f t="shared" si="26"/>
        <v>-477.92509234963836</v>
      </c>
      <c r="L164" s="406">
        <f>'R7  Performance 2011'!L112</f>
        <v>160.03</v>
      </c>
      <c r="M164" s="406">
        <f>'R7  Performance 2011'!M112</f>
        <v>152.31222998051345</v>
      </c>
      <c r="N164" s="356">
        <f>'R8 Performance2012'!L112</f>
        <v>162.47999999999999</v>
      </c>
      <c r="O164" s="356">
        <f>'R8 Performance2012'!M112</f>
        <v>154.41044605172422</v>
      </c>
      <c r="P164" s="328"/>
      <c r="Q164" s="328"/>
      <c r="R164" s="406">
        <f t="shared" si="27"/>
        <v>161.255</v>
      </c>
      <c r="S164" s="406">
        <f t="shared" si="28"/>
        <v>153.36133801611885</v>
      </c>
      <c r="T164" s="406">
        <f t="shared" si="29"/>
        <v>-7.8936619838811453</v>
      </c>
    </row>
    <row r="165" spans="1:20">
      <c r="A165" s="229">
        <v>2274</v>
      </c>
      <c r="B165" s="394" t="s">
        <v>185</v>
      </c>
      <c r="C165" s="399">
        <f>'R7  Performance 2011'!$D134</f>
        <v>5795.3704495217844</v>
      </c>
      <c r="D165" s="399">
        <f>'R7  Performance 2011'!$H134</f>
        <v>5205.9170950967318</v>
      </c>
      <c r="E165" s="400">
        <f>'R8 Performance2012'!$D134</f>
        <v>5587.5568275499472</v>
      </c>
      <c r="F165" s="400">
        <f>'R8 Performance2012'!$H134</f>
        <v>5088.4857606561245</v>
      </c>
      <c r="G165" s="398"/>
      <c r="H165" s="398"/>
      <c r="I165" s="399">
        <f t="shared" si="24"/>
        <v>5691.4636385358663</v>
      </c>
      <c r="J165" s="399">
        <f t="shared" si="25"/>
        <v>5147.2014278764282</v>
      </c>
      <c r="K165" s="399">
        <f t="shared" si="26"/>
        <v>-544.2622106594381</v>
      </c>
      <c r="L165" s="406">
        <f>'R7  Performance 2011'!L134</f>
        <v>172.99</v>
      </c>
      <c r="M165" s="406">
        <f>'R7  Performance 2011'!M134</f>
        <v>162.81889256934917</v>
      </c>
      <c r="N165" s="356">
        <f>'R8 Performance2012'!L134</f>
        <v>161.99</v>
      </c>
      <c r="O165" s="356">
        <f>'R8 Performance2012'!M134</f>
        <v>153.05817018069314</v>
      </c>
      <c r="P165" s="328"/>
      <c r="Q165" s="328"/>
      <c r="R165" s="406">
        <f t="shared" si="27"/>
        <v>167.49</v>
      </c>
      <c r="S165" s="406">
        <f t="shared" si="28"/>
        <v>157.93853137502117</v>
      </c>
      <c r="T165" s="406">
        <f t="shared" si="29"/>
        <v>-9.5514686249788383</v>
      </c>
    </row>
    <row r="166" spans="1:20">
      <c r="A166" s="229">
        <v>2179</v>
      </c>
      <c r="B166" s="394" t="s">
        <v>139</v>
      </c>
      <c r="C166" s="399">
        <f>'R7  Performance 2011'!$D88</f>
        <v>5240.9813916666662</v>
      </c>
      <c r="D166" s="399">
        <f>'R7  Performance 2011'!$H88</f>
        <v>4392.5421991281582</v>
      </c>
      <c r="E166" s="400">
        <f>'R8 Performance2012'!$D88</f>
        <v>5010.1364365079362</v>
      </c>
      <c r="F166" s="400">
        <f>'R8 Performance2012'!$H88</f>
        <v>4416.7994670726248</v>
      </c>
      <c r="G166" s="398"/>
      <c r="H166" s="398"/>
      <c r="I166" s="399">
        <f t="shared" si="24"/>
        <v>5125.5589140873017</v>
      </c>
      <c r="J166" s="399">
        <f t="shared" si="25"/>
        <v>4404.670833100392</v>
      </c>
      <c r="K166" s="399">
        <f t="shared" si="26"/>
        <v>-720.8880809869097</v>
      </c>
      <c r="L166" s="406">
        <f>'R7  Performance 2011'!L88</f>
        <v>197.32</v>
      </c>
      <c r="M166" s="406">
        <f>'R7  Performance 2011'!M88</f>
        <v>181.13144428622556</v>
      </c>
      <c r="N166" s="356">
        <f>'R8 Performance2012'!L88</f>
        <v>180.19</v>
      </c>
      <c r="O166" s="356">
        <f>'R8 Performance2012'!M88</f>
        <v>168.34726922900194</v>
      </c>
      <c r="P166" s="328"/>
      <c r="Q166" s="328"/>
      <c r="R166" s="406">
        <f t="shared" si="27"/>
        <v>188.755</v>
      </c>
      <c r="S166" s="406">
        <f t="shared" si="28"/>
        <v>174.73935675761373</v>
      </c>
      <c r="T166" s="406">
        <f t="shared" si="29"/>
        <v>-14.015643242386261</v>
      </c>
    </row>
    <row r="167" spans="1:20">
      <c r="A167" s="229">
        <v>2099</v>
      </c>
      <c r="B167" s="394" t="s">
        <v>101</v>
      </c>
      <c r="C167" s="399">
        <f>'R7  Performance 2011'!$D50</f>
        <v>13081.601052730697</v>
      </c>
      <c r="D167" s="399">
        <f>'R7  Performance 2011'!$H50</f>
        <v>12309.805940251532</v>
      </c>
      <c r="E167" s="400">
        <f>'R8 Performance2012'!$D50</f>
        <v>10397.011797491872</v>
      </c>
      <c r="F167" s="400">
        <f>'R8 Performance2012'!$H50</f>
        <v>9608.9596802026535</v>
      </c>
      <c r="G167" s="398"/>
      <c r="H167" s="398"/>
      <c r="I167" s="399">
        <f t="shared" si="24"/>
        <v>11739.306425111285</v>
      </c>
      <c r="J167" s="399">
        <f t="shared" si="25"/>
        <v>10959.382810227093</v>
      </c>
      <c r="K167" s="399">
        <f t="shared" si="26"/>
        <v>-779.92361488419192</v>
      </c>
      <c r="L167" s="406">
        <f>'R7  Performance 2011'!L50</f>
        <v>195.36</v>
      </c>
      <c r="M167" s="406">
        <f>'R7  Performance 2011'!M50</f>
        <v>189.4601479148605</v>
      </c>
      <c r="N167" s="356">
        <f>'R8 Performance2012'!L50</f>
        <v>199.06</v>
      </c>
      <c r="O167" s="356">
        <f>'R8 Performance2012'!M50</f>
        <v>191.48039796973853</v>
      </c>
      <c r="P167" s="328"/>
      <c r="Q167" s="328"/>
      <c r="R167" s="406">
        <f t="shared" si="27"/>
        <v>197.21</v>
      </c>
      <c r="S167" s="406">
        <f t="shared" si="28"/>
        <v>190.47027294229952</v>
      </c>
      <c r="T167" s="406">
        <f t="shared" si="29"/>
        <v>-6.7397270577004917</v>
      </c>
    </row>
    <row r="168" spans="1:20">
      <c r="A168" s="229">
        <v>2257</v>
      </c>
      <c r="B168" s="394" t="s">
        <v>244</v>
      </c>
      <c r="C168" s="399">
        <f>'R7  Performance 2011'!$D122</f>
        <v>9922.5030084745758</v>
      </c>
      <c r="D168" s="399">
        <f>'R7  Performance 2011'!$H122</f>
        <v>8847.8072176387832</v>
      </c>
      <c r="E168" s="400">
        <f>'R8 Performance2012'!$D122</f>
        <v>9218.4608468899514</v>
      </c>
      <c r="F168" s="400">
        <f>'R8 Performance2012'!$H122</f>
        <v>7995.8452926887567</v>
      </c>
      <c r="G168" s="398"/>
      <c r="H168" s="398"/>
      <c r="I168" s="399">
        <f t="shared" si="24"/>
        <v>9570.4819276822636</v>
      </c>
      <c r="J168" s="399">
        <f t="shared" si="25"/>
        <v>8421.8262551637708</v>
      </c>
      <c r="K168" s="399">
        <f t="shared" ref="K168:K170" si="30">J168-I168</f>
        <v>-1148.6556725184928</v>
      </c>
      <c r="L168" s="406">
        <f>'R7  Performance 2011'!L122</f>
        <v>227.33</v>
      </c>
      <c r="M168" s="406">
        <f>'R7  Performance 2011'!M122</f>
        <v>216.4991059209766</v>
      </c>
      <c r="N168" s="356">
        <f>'R8 Performance2012'!L122</f>
        <v>250.53</v>
      </c>
      <c r="O168" s="356">
        <f>'R8 Performance2012'!M122</f>
        <v>237.26731358729293</v>
      </c>
      <c r="P168" s="328"/>
      <c r="Q168" s="328"/>
      <c r="R168" s="406">
        <f t="shared" si="27"/>
        <v>238.93</v>
      </c>
      <c r="S168" s="406">
        <f t="shared" si="28"/>
        <v>226.88320975413478</v>
      </c>
      <c r="T168" s="406">
        <f t="shared" ref="T168:T170" si="31">S168-R168</f>
        <v>-12.046790245865225</v>
      </c>
    </row>
    <row r="169" spans="1:20">
      <c r="A169" s="229">
        <v>2194</v>
      </c>
      <c r="B169" s="394" t="s">
        <v>146</v>
      </c>
      <c r="C169" s="399">
        <f>'R7  Performance 2011'!$D95</f>
        <v>9778.8753712121197</v>
      </c>
      <c r="D169" s="399">
        <f>'R7  Performance 2011'!$H95</f>
        <v>7089.2302441619831</v>
      </c>
      <c r="E169" s="400">
        <f>'R8 Performance2012'!$D95</f>
        <v>9628.8530251798547</v>
      </c>
      <c r="F169" s="400">
        <f>'R8 Performance2012'!$H95</f>
        <v>7329.9625948552575</v>
      </c>
      <c r="G169" s="398"/>
      <c r="H169" s="398"/>
      <c r="I169" s="399">
        <f t="shared" si="24"/>
        <v>9703.8641981959881</v>
      </c>
      <c r="J169" s="399">
        <f t="shared" si="25"/>
        <v>7209.5964195086199</v>
      </c>
      <c r="K169" s="399">
        <f t="shared" si="30"/>
        <v>-2494.2677786873683</v>
      </c>
      <c r="L169" s="406">
        <f>'R7  Performance 2011'!L95</f>
        <v>452.04</v>
      </c>
      <c r="M169" s="406">
        <f>'R7  Performance 2011'!M95</f>
        <v>424.53535324922802</v>
      </c>
      <c r="N169" s="356">
        <f>'R8 Performance2012'!L95</f>
        <v>396.79</v>
      </c>
      <c r="O169" s="356">
        <f>'R8 Performance2012'!M95</f>
        <v>372.91498161190225</v>
      </c>
      <c r="P169" s="328"/>
      <c r="Q169" s="328"/>
      <c r="R169" s="406">
        <f t="shared" si="27"/>
        <v>424.41500000000002</v>
      </c>
      <c r="S169" s="406">
        <f t="shared" si="28"/>
        <v>398.72516743056514</v>
      </c>
      <c r="T169" s="406">
        <f t="shared" si="31"/>
        <v>-25.689832569434884</v>
      </c>
    </row>
    <row r="170" spans="1:20">
      <c r="A170" s="245">
        <v>2261</v>
      </c>
      <c r="B170" s="395" t="s">
        <v>177</v>
      </c>
      <c r="C170" s="401">
        <f>'R7  Performance 2011'!$D126</f>
        <v>14643.318759036143</v>
      </c>
      <c r="D170" s="401">
        <f>'R7  Performance 2011'!$H126</f>
        <v>11804.72378598017</v>
      </c>
      <c r="E170" s="409">
        <f>'R8 Performance2012'!$D126</f>
        <v>15195.861611464969</v>
      </c>
      <c r="F170" s="409">
        <f>'R8 Performance2012'!$H126</f>
        <v>12320.161840279743</v>
      </c>
      <c r="G170" s="402"/>
      <c r="H170" s="402"/>
      <c r="I170" s="401">
        <f t="shared" si="24"/>
        <v>14919.590185250556</v>
      </c>
      <c r="J170" s="401">
        <f t="shared" si="25"/>
        <v>12062.442813129957</v>
      </c>
      <c r="K170" s="401">
        <f t="shared" si="30"/>
        <v>-2857.1473721205984</v>
      </c>
      <c r="L170" s="407">
        <f>'R7  Performance 2011'!L126</f>
        <v>456.34</v>
      </c>
      <c r="M170" s="407">
        <f>'R7  Performance 2011'!M126</f>
        <v>436.95508446434434</v>
      </c>
      <c r="N170" s="357">
        <f>'R8 Performance2012'!L126</f>
        <v>421.9</v>
      </c>
      <c r="O170" s="357">
        <f>'R8 Performance2012'!M126</f>
        <v>402.97577020170036</v>
      </c>
      <c r="P170" s="408"/>
      <c r="Q170" s="408"/>
      <c r="R170" s="407">
        <f t="shared" si="27"/>
        <v>439.12</v>
      </c>
      <c r="S170" s="407">
        <f t="shared" si="28"/>
        <v>419.96542733302238</v>
      </c>
      <c r="T170" s="407">
        <f t="shared" si="31"/>
        <v>-19.154572666977629</v>
      </c>
    </row>
    <row r="272" spans="2:3">
      <c r="B272" s="374" t="s">
        <v>310</v>
      </c>
      <c r="C272">
        <v>1</v>
      </c>
    </row>
    <row r="273" spans="2:3">
      <c r="B273" s="374" t="s">
        <v>302</v>
      </c>
      <c r="C273">
        <v>2</v>
      </c>
    </row>
    <row r="274" spans="2:3">
      <c r="B274" s="374" t="s">
        <v>303</v>
      </c>
      <c r="C274">
        <v>7</v>
      </c>
    </row>
    <row r="275" spans="2:3">
      <c r="B275" s="374" t="s">
        <v>304</v>
      </c>
      <c r="C275">
        <v>19</v>
      </c>
    </row>
    <row r="276" spans="2:3">
      <c r="B276" s="374" t="s">
        <v>305</v>
      </c>
      <c r="C276">
        <v>32</v>
      </c>
    </row>
    <row r="277" spans="2:3">
      <c r="B277" s="374" t="s">
        <v>306</v>
      </c>
      <c r="C277">
        <v>22</v>
      </c>
    </row>
    <row r="278" spans="2:3">
      <c r="B278" s="374" t="s">
        <v>307</v>
      </c>
      <c r="C278">
        <v>26</v>
      </c>
    </row>
    <row r="279" spans="2:3">
      <c r="B279" s="374" t="s">
        <v>308</v>
      </c>
      <c r="C279">
        <v>14</v>
      </c>
    </row>
    <row r="280" spans="2:3">
      <c r="B280" s="374" t="s">
        <v>309</v>
      </c>
      <c r="C280">
        <v>8</v>
      </c>
    </row>
    <row r="281" spans="2:3">
      <c r="C281">
        <f>SUM(C272:C280)</f>
        <v>131</v>
      </c>
    </row>
    <row r="284" spans="2:3">
      <c r="B284" t="s">
        <v>309</v>
      </c>
      <c r="C284">
        <v>9</v>
      </c>
    </row>
    <row r="285" spans="2:3">
      <c r="B285" t="s">
        <v>321</v>
      </c>
      <c r="C285">
        <v>2</v>
      </c>
    </row>
    <row r="286" spans="2:3">
      <c r="B286" t="s">
        <v>322</v>
      </c>
      <c r="C286">
        <v>6</v>
      </c>
    </row>
    <row r="287" spans="2:3">
      <c r="B287" t="s">
        <v>323</v>
      </c>
      <c r="C287">
        <v>3</v>
      </c>
    </row>
    <row r="288" spans="2:3">
      <c r="B288" t="s">
        <v>324</v>
      </c>
      <c r="C288">
        <v>2</v>
      </c>
    </row>
    <row r="289" spans="2:3">
      <c r="B289" t="s">
        <v>325</v>
      </c>
      <c r="C289">
        <v>4</v>
      </c>
    </row>
    <row r="290" spans="2:3">
      <c r="B290" t="s">
        <v>326</v>
      </c>
      <c r="C290">
        <v>3</v>
      </c>
    </row>
    <row r="291" spans="2:3">
      <c r="B291" t="s">
        <v>327</v>
      </c>
      <c r="C291">
        <v>3</v>
      </c>
    </row>
    <row r="292" spans="2:3">
      <c r="C292">
        <f>SUM(C284:C291)</f>
        <v>32</v>
      </c>
    </row>
  </sheetData>
  <sortState ref="A8:T170">
    <sortCondition descending="1" ref="K8:K170"/>
  </sortState>
  <mergeCells count="10">
    <mergeCell ref="L5:M5"/>
    <mergeCell ref="N5:O5"/>
    <mergeCell ref="L4:S4"/>
    <mergeCell ref="P5:Q5"/>
    <mergeCell ref="C4:K4"/>
    <mergeCell ref="I5:K5"/>
    <mergeCell ref="R5:T5"/>
    <mergeCell ref="C5:D5"/>
    <mergeCell ref="E5:F5"/>
    <mergeCell ref="G5:H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5"/>
  <sheetViews>
    <sheetView tabSelected="1" topLeftCell="A211" workbookViewId="0">
      <selection activeCell="Y244" sqref="Y244"/>
    </sheetView>
  </sheetViews>
  <sheetFormatPr baseColWidth="10" defaultRowHeight="15"/>
  <cols>
    <col min="1" max="1" width="6.85546875" customWidth="1"/>
    <col min="2" max="2" width="19.5703125" customWidth="1"/>
    <col min="3" max="3" width="9.7109375" customWidth="1"/>
    <col min="4" max="10" width="8.7109375" customWidth="1"/>
    <col min="11" max="11" width="9.7109375" customWidth="1"/>
    <col min="12" max="19" width="8.7109375" customWidth="1"/>
    <col min="20" max="20" width="11.28515625" customWidth="1"/>
    <col min="21" max="21" width="16.28515625" customWidth="1"/>
  </cols>
  <sheetData>
    <row r="1" spans="1:21">
      <c r="A1" s="1" t="s">
        <v>345</v>
      </c>
    </row>
    <row r="4" spans="1:21">
      <c r="C4" s="474" t="s">
        <v>296</v>
      </c>
      <c r="D4" s="474"/>
      <c r="E4" s="474"/>
      <c r="F4" s="474"/>
      <c r="G4" s="474"/>
      <c r="H4" s="474"/>
      <c r="I4" s="474"/>
      <c r="J4" s="474"/>
      <c r="K4" s="475"/>
      <c r="L4" s="472" t="s">
        <v>279</v>
      </c>
      <c r="M4" s="472"/>
      <c r="N4" s="472"/>
      <c r="O4" s="471"/>
      <c r="P4" s="471"/>
      <c r="Q4" s="471"/>
      <c r="R4" s="471"/>
      <c r="S4" s="471"/>
    </row>
    <row r="5" spans="1:21">
      <c r="C5" s="474">
        <v>2011</v>
      </c>
      <c r="D5" s="474"/>
      <c r="E5" s="474">
        <v>2012</v>
      </c>
      <c r="F5" s="474"/>
      <c r="G5" s="474">
        <v>2013</v>
      </c>
      <c r="H5" s="474"/>
      <c r="I5" s="476" t="s">
        <v>299</v>
      </c>
      <c r="J5" s="477"/>
      <c r="K5" s="462"/>
      <c r="L5" s="469">
        <v>2011</v>
      </c>
      <c r="M5" s="462"/>
      <c r="N5" s="470">
        <v>2012</v>
      </c>
      <c r="O5" s="471"/>
      <c r="P5" s="469">
        <v>2013</v>
      </c>
      <c r="Q5" s="473"/>
      <c r="R5" s="470" t="s">
        <v>299</v>
      </c>
      <c r="S5" s="470"/>
      <c r="T5" s="478"/>
    </row>
    <row r="6" spans="1:21" ht="45">
      <c r="C6" s="404" t="s">
        <v>297</v>
      </c>
      <c r="D6" s="404" t="s">
        <v>298</v>
      </c>
      <c r="E6" s="404" t="s">
        <v>297</v>
      </c>
      <c r="F6" s="404" t="s">
        <v>298</v>
      </c>
      <c r="G6" s="404" t="s">
        <v>297</v>
      </c>
      <c r="H6" s="404" t="s">
        <v>298</v>
      </c>
      <c r="I6" s="404" t="s">
        <v>297</v>
      </c>
      <c r="J6" s="404" t="s">
        <v>298</v>
      </c>
      <c r="K6" s="404" t="s">
        <v>300</v>
      </c>
      <c r="L6" s="403" t="s">
        <v>297</v>
      </c>
      <c r="M6" s="403" t="s">
        <v>298</v>
      </c>
      <c r="N6" s="403" t="s">
        <v>297</v>
      </c>
      <c r="O6" s="405" t="s">
        <v>298</v>
      </c>
      <c r="P6" s="403" t="s">
        <v>297</v>
      </c>
      <c r="Q6" s="403" t="s">
        <v>298</v>
      </c>
      <c r="R6" s="403" t="s">
        <v>297</v>
      </c>
      <c r="S6" s="403" t="s">
        <v>298</v>
      </c>
      <c r="T6" s="414" t="s">
        <v>312</v>
      </c>
    </row>
    <row r="7" spans="1:21">
      <c r="C7" s="398"/>
      <c r="D7" s="398"/>
      <c r="E7" s="398"/>
      <c r="F7" s="398"/>
      <c r="G7" s="398"/>
      <c r="H7" s="398"/>
      <c r="I7" s="398"/>
      <c r="J7" s="398"/>
      <c r="K7" s="397"/>
      <c r="L7" s="232"/>
      <c r="M7" s="232"/>
      <c r="N7" s="232"/>
      <c r="O7" s="232"/>
      <c r="P7" s="232"/>
      <c r="Q7" s="232"/>
      <c r="R7" s="233"/>
      <c r="S7" s="233"/>
      <c r="T7" s="232"/>
    </row>
    <row r="8" spans="1:21">
      <c r="A8" s="229">
        <v>2310</v>
      </c>
      <c r="B8" s="394" t="s">
        <v>212</v>
      </c>
      <c r="C8" s="399">
        <f>'R7  Performance 2011'!$D161</f>
        <v>2150.6554754901958</v>
      </c>
      <c r="D8" s="399">
        <f>'R7  Performance 2011'!$H161</f>
        <v>2557.5684432129769</v>
      </c>
      <c r="E8" s="400">
        <f>'R8 Performance2012'!$D161</f>
        <v>2182.688456359102</v>
      </c>
      <c r="F8" s="400">
        <f>'R8 Performance2012'!$H161</f>
        <v>2579.2376020806078</v>
      </c>
      <c r="G8" s="398"/>
      <c r="H8" s="398"/>
      <c r="I8" s="399">
        <f t="shared" ref="I8:I39" si="0">(C8+E8)/2</f>
        <v>2166.6719659246492</v>
      </c>
      <c r="J8" s="399">
        <f t="shared" ref="J8:J39" si="1">(D8+F8)/2</f>
        <v>2568.4030226467921</v>
      </c>
      <c r="K8" s="399">
        <f t="shared" ref="K8:K39" si="2">J8-I8</f>
        <v>401.73105672214297</v>
      </c>
      <c r="L8" s="406">
        <f>'R7  Performance 2011'!L161</f>
        <v>54.88</v>
      </c>
      <c r="M8" s="406">
        <f>'R7  Performance 2011'!M161</f>
        <v>73.80041623403369</v>
      </c>
      <c r="N8" s="356">
        <f>'R8 Performance2012'!L161</f>
        <v>54.86</v>
      </c>
      <c r="O8" s="356">
        <f>'R8 Performance2012'!M161</f>
        <v>73.027922433739406</v>
      </c>
      <c r="P8" s="328"/>
      <c r="Q8" s="328"/>
      <c r="R8" s="406">
        <f t="shared" ref="R8:R39" si="3">(L8+N8)/2</f>
        <v>54.870000000000005</v>
      </c>
      <c r="S8" s="406">
        <f t="shared" ref="S8:S39" si="4">(M8+O8)/2</f>
        <v>73.414169333886548</v>
      </c>
      <c r="T8" s="406">
        <f t="shared" ref="T8:T39" si="5">S8-R8</f>
        <v>18.544169333886543</v>
      </c>
      <c r="U8" t="str">
        <f t="shared" ref="U8:U39" si="6">B8</f>
        <v>Zumholz</v>
      </c>
    </row>
    <row r="9" spans="1:21">
      <c r="A9" s="229">
        <v>2009</v>
      </c>
      <c r="B9" s="394" t="s">
        <v>62</v>
      </c>
      <c r="C9" s="399">
        <f>'R7  Performance 2011'!$D11</f>
        <v>2017.3937843137257</v>
      </c>
      <c r="D9" s="399">
        <f>'R7  Performance 2011'!$H11</f>
        <v>2395.3837599211515</v>
      </c>
      <c r="E9" s="400">
        <f>'R8 Performance2012'!$D11</f>
        <v>2040.4809616438358</v>
      </c>
      <c r="F9" s="400">
        <f>'R8 Performance2012'!$H11</f>
        <v>2391.3935358461827</v>
      </c>
      <c r="G9" s="398"/>
      <c r="H9" s="398"/>
      <c r="I9" s="399">
        <f t="shared" si="0"/>
        <v>2028.9373729787808</v>
      </c>
      <c r="J9" s="399">
        <f t="shared" si="1"/>
        <v>2393.3886478836671</v>
      </c>
      <c r="K9" s="399">
        <f t="shared" si="2"/>
        <v>364.4512749048863</v>
      </c>
      <c r="L9" s="406">
        <f>'R7  Performance 2011'!L11</f>
        <v>55.85</v>
      </c>
      <c r="M9" s="406">
        <f>'R7  Performance 2011'!M11</f>
        <v>74.586549034030554</v>
      </c>
      <c r="N9" s="356">
        <f>'R8 Performance2012'!L11</f>
        <v>56.14</v>
      </c>
      <c r="O9" s="356">
        <f>'R8 Performance2012'!M11</f>
        <v>73.337542187291348</v>
      </c>
      <c r="P9" s="328"/>
      <c r="Q9" s="328"/>
      <c r="R9" s="406">
        <f t="shared" si="3"/>
        <v>55.995000000000005</v>
      </c>
      <c r="S9" s="406">
        <f t="shared" si="4"/>
        <v>73.962045610660951</v>
      </c>
      <c r="T9" s="406">
        <f t="shared" si="5"/>
        <v>17.967045610660946</v>
      </c>
      <c r="U9" t="str">
        <f t="shared" si="6"/>
        <v>Cheiry</v>
      </c>
    </row>
    <row r="10" spans="1:21">
      <c r="A10" s="229">
        <v>2138</v>
      </c>
      <c r="B10" s="394" t="s">
        <v>121</v>
      </c>
      <c r="C10" s="399">
        <f>'R7  Performance 2011'!$D69</f>
        <v>2062.3447178362576</v>
      </c>
      <c r="D10" s="399">
        <f>'R7  Performance 2011'!$H69</f>
        <v>2446.5741033065151</v>
      </c>
      <c r="E10" s="400">
        <f>'R8 Performance2012'!$D69</f>
        <v>2533.8465652173909</v>
      </c>
      <c r="F10" s="400">
        <f>'R8 Performance2012'!$H69</f>
        <v>2924.7262976457287</v>
      </c>
      <c r="G10" s="398"/>
      <c r="H10" s="398"/>
      <c r="I10" s="399">
        <f t="shared" si="0"/>
        <v>2298.0956415268242</v>
      </c>
      <c r="J10" s="399">
        <f t="shared" si="1"/>
        <v>2685.6502004761219</v>
      </c>
      <c r="K10" s="399">
        <f t="shared" si="2"/>
        <v>387.55455894929764</v>
      </c>
      <c r="L10" s="406">
        <f>'R7  Performance 2011'!L69</f>
        <v>55.41</v>
      </c>
      <c r="M10" s="406">
        <f>'R7  Performance 2011'!M69</f>
        <v>74.040706212556827</v>
      </c>
      <c r="N10" s="356">
        <f>'R8 Performance2012'!L69</f>
        <v>54.58</v>
      </c>
      <c r="O10" s="356">
        <f>'R8 Performance2012'!M69</f>
        <v>70.006337876729432</v>
      </c>
      <c r="P10" s="328"/>
      <c r="Q10" s="328"/>
      <c r="R10" s="406">
        <f t="shared" si="3"/>
        <v>54.994999999999997</v>
      </c>
      <c r="S10" s="406">
        <f t="shared" si="4"/>
        <v>72.02352204464313</v>
      </c>
      <c r="T10" s="406">
        <f t="shared" si="5"/>
        <v>17.028522044643132</v>
      </c>
      <c r="U10" t="str">
        <f t="shared" si="6"/>
        <v>Jaun</v>
      </c>
    </row>
    <row r="11" spans="1:21">
      <c r="A11" s="229">
        <v>2067</v>
      </c>
      <c r="B11" s="394" t="s">
        <v>92</v>
      </c>
      <c r="C11" s="399">
        <f>'R7  Performance 2011'!$D41</f>
        <v>2023.8796016713088</v>
      </c>
      <c r="D11" s="399">
        <f>'R7  Performance 2011'!$H41</f>
        <v>2361.7352512521911</v>
      </c>
      <c r="E11" s="400">
        <f>'R8 Performance2012'!$D41</f>
        <v>2085.8977822580646</v>
      </c>
      <c r="F11" s="400">
        <f>'R8 Performance2012'!$H41</f>
        <v>2423.3997650738738</v>
      </c>
      <c r="G11" s="398"/>
      <c r="H11" s="398"/>
      <c r="I11" s="399">
        <f t="shared" si="0"/>
        <v>2054.8886919646866</v>
      </c>
      <c r="J11" s="399">
        <f t="shared" si="1"/>
        <v>2392.5675081630325</v>
      </c>
      <c r="K11" s="399">
        <f t="shared" si="2"/>
        <v>337.67881619834588</v>
      </c>
      <c r="L11" s="406">
        <f>'R7  Performance 2011'!L41</f>
        <v>58.96</v>
      </c>
      <c r="M11" s="406">
        <f>'R7  Performance 2011'!M41</f>
        <v>75.653465821874136</v>
      </c>
      <c r="N11" s="356">
        <f>'R8 Performance2012'!L41</f>
        <v>57.13</v>
      </c>
      <c r="O11" s="356">
        <f>'R8 Performance2012'!M41</f>
        <v>73.310178419407023</v>
      </c>
      <c r="P11" s="328"/>
      <c r="Q11" s="328"/>
      <c r="R11" s="406">
        <f t="shared" si="3"/>
        <v>58.045000000000002</v>
      </c>
      <c r="S11" s="406">
        <f t="shared" si="4"/>
        <v>74.481822120640572</v>
      </c>
      <c r="T11" s="406">
        <f t="shared" si="5"/>
        <v>16.436822120640571</v>
      </c>
      <c r="U11" t="str">
        <f t="shared" si="6"/>
        <v>Le Châtelard</v>
      </c>
    </row>
    <row r="12" spans="1:21">
      <c r="A12" s="229">
        <v>2337</v>
      </c>
      <c r="B12" s="394" t="s">
        <v>47</v>
      </c>
      <c r="C12" s="399">
        <f>'R7  Performance 2011'!$D169</f>
        <v>2131.6303275696446</v>
      </c>
      <c r="D12" s="399">
        <f>'R7  Performance 2011'!$H169</f>
        <v>2475.1720658121408</v>
      </c>
      <c r="E12" s="400">
        <f>'R8 Performance2012'!$D169</f>
        <v>2124.3187277726861</v>
      </c>
      <c r="F12" s="400">
        <f>'R8 Performance2012'!$H169</f>
        <v>2450.652131778475</v>
      </c>
      <c r="G12" s="398"/>
      <c r="H12" s="398"/>
      <c r="I12" s="399">
        <f t="shared" si="0"/>
        <v>2127.9745276711656</v>
      </c>
      <c r="J12" s="399">
        <f t="shared" si="1"/>
        <v>2462.9120987953079</v>
      </c>
      <c r="K12" s="399">
        <f t="shared" si="2"/>
        <v>334.93757112414232</v>
      </c>
      <c r="L12" s="406">
        <f>'R7  Performance 2011'!L169</f>
        <v>59.16</v>
      </c>
      <c r="M12" s="406">
        <f>'R7  Performance 2011'!M169</f>
        <v>75.276384431168296</v>
      </c>
      <c r="N12" s="356">
        <f>'R8 Performance2012'!L169</f>
        <v>58.61</v>
      </c>
      <c r="O12" s="356">
        <f>'R8 Performance2012'!M169</f>
        <v>73.971791041024431</v>
      </c>
      <c r="P12" s="328"/>
      <c r="Q12" s="328"/>
      <c r="R12" s="406">
        <f t="shared" si="3"/>
        <v>58.884999999999998</v>
      </c>
      <c r="S12" s="406">
        <f t="shared" si="4"/>
        <v>74.624087736096357</v>
      </c>
      <c r="T12" s="406">
        <f t="shared" si="5"/>
        <v>15.739087736096359</v>
      </c>
      <c r="U12" t="str">
        <f t="shared" si="6"/>
        <v>Le Flon</v>
      </c>
    </row>
    <row r="13" spans="1:21">
      <c r="A13" s="229">
        <v>2086</v>
      </c>
      <c r="B13" s="394" t="s">
        <v>96</v>
      </c>
      <c r="C13" s="399">
        <f>'R7  Performance 2011'!$D45</f>
        <v>2206.6027009345794</v>
      </c>
      <c r="D13" s="399">
        <f>'R7  Performance 2011'!$H45</f>
        <v>2543.8125553404006</v>
      </c>
      <c r="E13" s="400">
        <f>'R8 Performance2012'!$D45</f>
        <v>2075.1889514348782</v>
      </c>
      <c r="F13" s="400">
        <f>'R8 Performance2012'!$H45</f>
        <v>2382.7774652792223</v>
      </c>
      <c r="G13" s="398"/>
      <c r="H13" s="398"/>
      <c r="I13" s="399">
        <f t="shared" si="0"/>
        <v>2140.8958261847288</v>
      </c>
      <c r="J13" s="399">
        <f t="shared" si="1"/>
        <v>2463.2950103098115</v>
      </c>
      <c r="K13" s="399">
        <f t="shared" si="2"/>
        <v>322.39918412508268</v>
      </c>
      <c r="L13" s="406">
        <f>'R7  Performance 2011'!L45</f>
        <v>60.23</v>
      </c>
      <c r="M13" s="406">
        <f>'R7  Performance 2011'!M45</f>
        <v>75.511856324339675</v>
      </c>
      <c r="N13" s="356">
        <f>'R8 Performance2012'!L45</f>
        <v>62.24</v>
      </c>
      <c r="O13" s="356">
        <f>'R8 Performance2012'!M45</f>
        <v>77.062193113145852</v>
      </c>
      <c r="P13" s="328"/>
      <c r="Q13" s="328"/>
      <c r="R13" s="406">
        <f t="shared" si="3"/>
        <v>61.234999999999999</v>
      </c>
      <c r="S13" s="406">
        <f t="shared" si="4"/>
        <v>76.287024718742771</v>
      </c>
      <c r="T13" s="406">
        <f t="shared" si="5"/>
        <v>15.052024718742771</v>
      </c>
      <c r="U13" t="str">
        <f t="shared" si="6"/>
        <v>Massonnens</v>
      </c>
    </row>
    <row r="14" spans="1:21">
      <c r="A14" s="229">
        <v>2298</v>
      </c>
      <c r="B14" s="394" t="s">
        <v>200</v>
      </c>
      <c r="C14" s="399">
        <f>'R7  Performance 2011'!$D149</f>
        <v>2268.0433078947367</v>
      </c>
      <c r="D14" s="399">
        <f>'R7  Performance 2011'!$H149</f>
        <v>2593.8660353196101</v>
      </c>
      <c r="E14" s="400">
        <f>'R8 Performance2012'!$D149</f>
        <v>2247.4107586206896</v>
      </c>
      <c r="F14" s="400">
        <f>'R8 Performance2012'!$H149</f>
        <v>2574.4499577500856</v>
      </c>
      <c r="G14" s="398"/>
      <c r="H14" s="398"/>
      <c r="I14" s="399">
        <f t="shared" si="0"/>
        <v>2257.7270332577132</v>
      </c>
      <c r="J14" s="399">
        <f t="shared" si="1"/>
        <v>2584.1579965348478</v>
      </c>
      <c r="K14" s="399">
        <f t="shared" si="2"/>
        <v>326.43096327713465</v>
      </c>
      <c r="L14" s="406">
        <f>'R7  Performance 2011'!L149</f>
        <v>59.86</v>
      </c>
      <c r="M14" s="406">
        <f>'R7  Performance 2011'!M149</f>
        <v>74.225807138282192</v>
      </c>
      <c r="N14" s="356">
        <f>'R8 Performance2012'!L149</f>
        <v>60.09</v>
      </c>
      <c r="O14" s="356">
        <f>'R8 Performance2012'!M149</f>
        <v>74.641821373771066</v>
      </c>
      <c r="P14" s="328"/>
      <c r="Q14" s="328"/>
      <c r="R14" s="406">
        <f t="shared" si="3"/>
        <v>59.975000000000001</v>
      </c>
      <c r="S14" s="406">
        <f t="shared" si="4"/>
        <v>74.433814256026636</v>
      </c>
      <c r="T14" s="406">
        <f t="shared" si="5"/>
        <v>14.458814256026635</v>
      </c>
      <c r="U14" t="str">
        <f t="shared" si="6"/>
        <v>Oberschrot</v>
      </c>
    </row>
    <row r="15" spans="1:21">
      <c r="A15" s="229">
        <v>2087</v>
      </c>
      <c r="B15" s="394" t="s">
        <v>235</v>
      </c>
      <c r="C15" s="399">
        <f>'R7  Performance 2011'!$D46</f>
        <v>2202.8031719056976</v>
      </c>
      <c r="D15" s="399">
        <f>'R7  Performance 2011'!$H46</f>
        <v>2506.3162300958447</v>
      </c>
      <c r="E15" s="400">
        <f>'R8 Performance2012'!$D46</f>
        <v>2273.7904199999998</v>
      </c>
      <c r="F15" s="400">
        <f>'R8 Performance2012'!$H46</f>
        <v>2593.4725788405685</v>
      </c>
      <c r="G15" s="398"/>
      <c r="H15" s="398"/>
      <c r="I15" s="399">
        <f t="shared" si="0"/>
        <v>2238.2967959528487</v>
      </c>
      <c r="J15" s="399">
        <f t="shared" si="1"/>
        <v>2549.8944044682066</v>
      </c>
      <c r="K15" s="399">
        <f t="shared" si="2"/>
        <v>311.59760851535793</v>
      </c>
      <c r="L15" s="406">
        <f>'R7  Performance 2011'!L46</f>
        <v>63.12</v>
      </c>
      <c r="M15" s="406">
        <f>'R7  Performance 2011'!M46</f>
        <v>76.898491971553256</v>
      </c>
      <c r="N15" s="356">
        <f>'R8 Performance2012'!L46</f>
        <v>61.68</v>
      </c>
      <c r="O15" s="356">
        <f>'R8 Performance2012'!M46</f>
        <v>75.739438197499695</v>
      </c>
      <c r="P15" s="328"/>
      <c r="Q15" s="328"/>
      <c r="R15" s="406">
        <f t="shared" si="3"/>
        <v>62.4</v>
      </c>
      <c r="S15" s="406">
        <f t="shared" si="4"/>
        <v>76.318965084526468</v>
      </c>
      <c r="T15" s="406">
        <f t="shared" si="5"/>
        <v>13.918965084526469</v>
      </c>
      <c r="U15" t="str">
        <f t="shared" si="6"/>
        <v>Mézières (FR)</v>
      </c>
    </row>
    <row r="16" spans="1:21">
      <c r="A16" s="229">
        <v>2303</v>
      </c>
      <c r="B16" s="394" t="s">
        <v>205</v>
      </c>
      <c r="C16" s="399">
        <f>'R7  Performance 2011'!$D154</f>
        <v>2174.2434491978611</v>
      </c>
      <c r="D16" s="399">
        <f>'R7  Performance 2011'!$H154</f>
        <v>2475.4536733034779</v>
      </c>
      <c r="E16" s="400">
        <f>'R8 Performance2012'!$D154</f>
        <v>2305.0276868365177</v>
      </c>
      <c r="F16" s="400">
        <f>'R8 Performance2012'!$H154</f>
        <v>2605.5145366003171</v>
      </c>
      <c r="G16" s="398"/>
      <c r="H16" s="398"/>
      <c r="I16" s="399">
        <f t="shared" si="0"/>
        <v>2239.6355680171891</v>
      </c>
      <c r="J16" s="399">
        <f t="shared" si="1"/>
        <v>2540.4841049518973</v>
      </c>
      <c r="K16" s="399">
        <f t="shared" si="2"/>
        <v>300.84853693470814</v>
      </c>
      <c r="L16" s="406">
        <f>'R7  Performance 2011'!L154</f>
        <v>63.84</v>
      </c>
      <c r="M16" s="406">
        <f>'R7  Performance 2011'!M154</f>
        <v>77.693564752224148</v>
      </c>
      <c r="N16" s="356">
        <f>'R8 Performance2012'!L154</f>
        <v>63.31</v>
      </c>
      <c r="O16" s="356">
        <f>'R8 Performance2012'!M154</f>
        <v>76.346149261018027</v>
      </c>
      <c r="P16" s="328"/>
      <c r="Q16" s="328"/>
      <c r="R16" s="406">
        <f t="shared" si="3"/>
        <v>63.575000000000003</v>
      </c>
      <c r="S16" s="406">
        <f t="shared" si="4"/>
        <v>77.019857006621095</v>
      </c>
      <c r="T16" s="406">
        <f t="shared" si="5"/>
        <v>13.444857006621092</v>
      </c>
      <c r="U16" t="str">
        <f t="shared" si="6"/>
        <v>St. Silvester</v>
      </c>
    </row>
    <row r="17" spans="1:21">
      <c r="A17" s="229">
        <v>2044</v>
      </c>
      <c r="B17" s="394" t="s">
        <v>82</v>
      </c>
      <c r="C17" s="399">
        <f>'R7  Performance 2011'!$D31</f>
        <v>2324.6536491803281</v>
      </c>
      <c r="D17" s="399">
        <f>'R7  Performance 2011'!$H31</f>
        <v>2623.0169553407259</v>
      </c>
      <c r="E17" s="400">
        <f>'R8 Performance2012'!$D31</f>
        <v>2251.0921543408358</v>
      </c>
      <c r="F17" s="400">
        <f>'R8 Performance2012'!$H31</f>
        <v>2537.6096012226508</v>
      </c>
      <c r="G17" s="398"/>
      <c r="H17" s="398"/>
      <c r="I17" s="399">
        <f t="shared" si="0"/>
        <v>2287.872901760582</v>
      </c>
      <c r="J17" s="399">
        <f t="shared" si="1"/>
        <v>2580.3132782816883</v>
      </c>
      <c r="K17" s="399">
        <f t="shared" si="2"/>
        <v>292.44037652110637</v>
      </c>
      <c r="L17" s="406">
        <f>'R7  Performance 2011'!L31</f>
        <v>64.91</v>
      </c>
      <c r="M17" s="406">
        <f>'R7  Performance 2011'!M31</f>
        <v>77.744742339599739</v>
      </c>
      <c r="N17" s="356">
        <f>'R8 Performance2012'!L31</f>
        <v>64.97</v>
      </c>
      <c r="O17" s="356">
        <f>'R8 Performance2012'!M31</f>
        <v>77.697930588239856</v>
      </c>
      <c r="P17" s="328"/>
      <c r="Q17" s="328"/>
      <c r="R17" s="406">
        <f t="shared" si="3"/>
        <v>64.94</v>
      </c>
      <c r="S17" s="406">
        <f t="shared" si="4"/>
        <v>77.721336463919798</v>
      </c>
      <c r="T17" s="406">
        <f t="shared" si="5"/>
        <v>12.7813364639198</v>
      </c>
      <c r="U17" t="str">
        <f t="shared" si="6"/>
        <v>Surpierre</v>
      </c>
    </row>
    <row r="18" spans="1:21">
      <c r="A18" s="229">
        <v>2338</v>
      </c>
      <c r="B18" s="394" t="s">
        <v>48</v>
      </c>
      <c r="C18" s="399">
        <f>'R7  Performance 2011'!$D170</f>
        <v>2274.5476974037601</v>
      </c>
      <c r="D18" s="399">
        <f>'R7  Performance 2011'!$H170</f>
        <v>2572.4857092662587</v>
      </c>
      <c r="E18" s="400">
        <f>'R8 Performance2012'!$D170</f>
        <v>2325.5828785211265</v>
      </c>
      <c r="F18" s="400">
        <f>'R8 Performance2012'!$H170</f>
        <v>2612.5159526110269</v>
      </c>
      <c r="G18" s="398"/>
      <c r="H18" s="398"/>
      <c r="I18" s="399">
        <f t="shared" si="0"/>
        <v>2300.0652879624431</v>
      </c>
      <c r="J18" s="399">
        <f t="shared" si="1"/>
        <v>2592.500830938643</v>
      </c>
      <c r="K18" s="399">
        <f t="shared" si="2"/>
        <v>292.43554297619994</v>
      </c>
      <c r="L18" s="406">
        <f>'R7  Performance 2011'!L170</f>
        <v>63.13</v>
      </c>
      <c r="M18" s="406">
        <f>'R7  Performance 2011'!M170</f>
        <v>76.228780570861375</v>
      </c>
      <c r="N18" s="356">
        <f>'R8 Performance2012'!L170</f>
        <v>64.13</v>
      </c>
      <c r="O18" s="356">
        <f>'R8 Performance2012'!M170</f>
        <v>76.468114317059531</v>
      </c>
      <c r="P18" s="328"/>
      <c r="Q18" s="328"/>
      <c r="R18" s="406">
        <f t="shared" si="3"/>
        <v>63.629999999999995</v>
      </c>
      <c r="S18" s="406">
        <f t="shared" si="4"/>
        <v>76.348447443960453</v>
      </c>
      <c r="T18" s="406">
        <f t="shared" si="5"/>
        <v>12.718447443960457</v>
      </c>
      <c r="U18" t="str">
        <f t="shared" si="6"/>
        <v>La Verrerie</v>
      </c>
    </row>
    <row r="19" spans="1:21">
      <c r="A19" s="229">
        <v>2114</v>
      </c>
      <c r="B19" s="394" t="s">
        <v>105</v>
      </c>
      <c r="C19" s="399">
        <f>'R7  Performance 2011'!$D54</f>
        <v>2304.0405639215687</v>
      </c>
      <c r="D19" s="399">
        <f>'R7  Performance 2011'!$H54</f>
        <v>2595.8583205660548</v>
      </c>
      <c r="E19" s="400">
        <f>'R8 Performance2012'!$D54</f>
        <v>2389.5705954198475</v>
      </c>
      <c r="F19" s="400">
        <f>'R8 Performance2012'!$H54</f>
        <v>2688.9624151837324</v>
      </c>
      <c r="G19" s="398"/>
      <c r="H19" s="398"/>
      <c r="I19" s="399">
        <f t="shared" si="0"/>
        <v>2346.8055796707081</v>
      </c>
      <c r="J19" s="399">
        <f t="shared" si="1"/>
        <v>2642.4103678748934</v>
      </c>
      <c r="K19" s="399">
        <f t="shared" si="2"/>
        <v>295.6047882041853</v>
      </c>
      <c r="L19" s="406">
        <f>'R7  Performance 2011'!L54</f>
        <v>64.45</v>
      </c>
      <c r="M19" s="406">
        <f>'R7  Performance 2011'!M54</f>
        <v>77.115478256502598</v>
      </c>
      <c r="N19" s="356">
        <f>'R8 Performance2012'!L54</f>
        <v>62.8</v>
      </c>
      <c r="O19" s="356">
        <f>'R8 Performance2012'!M54</f>
        <v>75.329105452575334</v>
      </c>
      <c r="P19" s="328"/>
      <c r="Q19" s="328"/>
      <c r="R19" s="406">
        <f t="shared" si="3"/>
        <v>63.625</v>
      </c>
      <c r="S19" s="406">
        <f t="shared" si="4"/>
        <v>76.222291854538966</v>
      </c>
      <c r="T19" s="406">
        <f t="shared" si="5"/>
        <v>12.597291854538966</v>
      </c>
      <c r="U19" t="str">
        <f t="shared" si="6"/>
        <v>Villorsonnens</v>
      </c>
    </row>
    <row r="20" spans="1:21">
      <c r="A20" s="229">
        <v>2033</v>
      </c>
      <c r="B20" s="394" t="s">
        <v>231</v>
      </c>
      <c r="C20" s="399">
        <f>'R7  Performance 2011'!$D23</f>
        <v>2619.7774084507046</v>
      </c>
      <c r="D20" s="399">
        <f>'R7  Performance 2011'!$H23</f>
        <v>2953.3634591901132</v>
      </c>
      <c r="E20" s="400">
        <f>'R8 Performance2012'!$D23</f>
        <v>2896.2614452554744</v>
      </c>
      <c r="F20" s="400">
        <f>'R8 Performance2012'!$H23</f>
        <v>3242.6250300621582</v>
      </c>
      <c r="G20" s="398"/>
      <c r="H20" s="398"/>
      <c r="I20" s="399">
        <f t="shared" si="0"/>
        <v>2758.0194268530895</v>
      </c>
      <c r="J20" s="399">
        <f t="shared" si="1"/>
        <v>3097.9942446261357</v>
      </c>
      <c r="K20" s="399">
        <f t="shared" si="2"/>
        <v>339.9748177730462</v>
      </c>
      <c r="L20" s="406">
        <f>'R7  Performance 2011'!L23</f>
        <v>63.23</v>
      </c>
      <c r="M20" s="406">
        <f>'R7  Performance 2011'!M23</f>
        <v>75.963373822651832</v>
      </c>
      <c r="N20" s="356">
        <f>'R8 Performance2012'!L23</f>
        <v>61.94</v>
      </c>
      <c r="O20" s="356">
        <f>'R8 Performance2012'!M23</f>
        <v>73.898988901850728</v>
      </c>
      <c r="P20" s="328"/>
      <c r="Q20" s="328"/>
      <c r="R20" s="406">
        <f t="shared" si="3"/>
        <v>62.584999999999994</v>
      </c>
      <c r="S20" s="406">
        <f t="shared" si="4"/>
        <v>74.93118136225128</v>
      </c>
      <c r="T20" s="406">
        <f t="shared" si="5"/>
        <v>12.346181362251286</v>
      </c>
      <c r="U20" t="str">
        <f t="shared" si="6"/>
        <v>Morens (FR)</v>
      </c>
    </row>
    <row r="21" spans="1:21">
      <c r="A21" s="229">
        <v>2052</v>
      </c>
      <c r="B21" s="394" t="s">
        <v>88</v>
      </c>
      <c r="C21" s="399">
        <f>'R7  Performance 2011'!$D37</f>
        <v>2341.0249452975045</v>
      </c>
      <c r="D21" s="399">
        <f>'R7  Performance 2011'!$H37</f>
        <v>2631.4351361003114</v>
      </c>
      <c r="E21" s="400">
        <f>'R8 Performance2012'!$D37</f>
        <v>2347.4063670411979</v>
      </c>
      <c r="F21" s="400">
        <f>'R8 Performance2012'!$H37</f>
        <v>2628.989172549655</v>
      </c>
      <c r="G21" s="398"/>
      <c r="H21" s="398"/>
      <c r="I21" s="399">
        <f t="shared" si="0"/>
        <v>2344.215656169351</v>
      </c>
      <c r="J21" s="399">
        <f t="shared" si="1"/>
        <v>2630.2121543249832</v>
      </c>
      <c r="K21" s="399">
        <f t="shared" si="2"/>
        <v>285.99649815563225</v>
      </c>
      <c r="L21" s="406">
        <f>'R7  Performance 2011'!L37</f>
        <v>64.8</v>
      </c>
      <c r="M21" s="406">
        <f>'R7  Performance 2011'!M37</f>
        <v>77.205258277412355</v>
      </c>
      <c r="N21" s="356">
        <f>'R8 Performance2012'!L37</f>
        <v>64.73</v>
      </c>
      <c r="O21" s="356">
        <f>'R8 Performance2012'!M37</f>
        <v>76.725486144283565</v>
      </c>
      <c r="P21" s="328"/>
      <c r="Q21" s="328"/>
      <c r="R21" s="406">
        <f t="shared" si="3"/>
        <v>64.765000000000001</v>
      </c>
      <c r="S21" s="406">
        <f t="shared" si="4"/>
        <v>76.96537221084796</v>
      </c>
      <c r="T21" s="406">
        <f t="shared" si="5"/>
        <v>12.200372210847959</v>
      </c>
      <c r="U21" t="str">
        <f t="shared" si="6"/>
        <v>Vernay</v>
      </c>
    </row>
    <row r="22" spans="1:21">
      <c r="A22" s="229">
        <v>2172</v>
      </c>
      <c r="B22" s="394" t="s">
        <v>134</v>
      </c>
      <c r="C22" s="399">
        <f>'R7  Performance 2011'!$D83</f>
        <v>2276.884233766234</v>
      </c>
      <c r="D22" s="399">
        <f>'R7  Performance 2011'!$H83</f>
        <v>2544.1344639671424</v>
      </c>
      <c r="E22" s="400">
        <f>'R8 Performance2012'!$D83</f>
        <v>2453.1160405405403</v>
      </c>
      <c r="F22" s="400">
        <f>'R8 Performance2012'!$H83</f>
        <v>2762.5702444821914</v>
      </c>
      <c r="G22" s="398"/>
      <c r="H22" s="398"/>
      <c r="I22" s="399">
        <f t="shared" si="0"/>
        <v>2365.0001371533872</v>
      </c>
      <c r="J22" s="399">
        <f t="shared" si="1"/>
        <v>2653.3523542246667</v>
      </c>
      <c r="K22" s="399">
        <f t="shared" si="2"/>
        <v>288.35221707127948</v>
      </c>
      <c r="L22" s="406">
        <f>'R7  Performance 2011'!L83</f>
        <v>64.58</v>
      </c>
      <c r="M22" s="406">
        <f>'R7  Performance 2011'!M83</f>
        <v>76.317541427780242</v>
      </c>
      <c r="N22" s="356">
        <f>'R8 Performance2012'!L83</f>
        <v>61.99</v>
      </c>
      <c r="O22" s="356">
        <f>'R8 Performance2012'!M83</f>
        <v>74.604739736219869</v>
      </c>
      <c r="P22" s="328"/>
      <c r="Q22" s="328"/>
      <c r="R22" s="406">
        <f t="shared" si="3"/>
        <v>63.284999999999997</v>
      </c>
      <c r="S22" s="406">
        <f t="shared" si="4"/>
        <v>75.461140582000056</v>
      </c>
      <c r="T22" s="406">
        <f t="shared" si="5"/>
        <v>12.176140582000059</v>
      </c>
      <c r="U22" t="str">
        <f t="shared" si="6"/>
        <v>Autafond</v>
      </c>
    </row>
    <row r="23" spans="1:21">
      <c r="A23" s="229">
        <v>2063</v>
      </c>
      <c r="B23" s="394" t="s">
        <v>90</v>
      </c>
      <c r="C23" s="399">
        <f>'R7  Performance 2011'!$D39</f>
        <v>2239.9706330827071</v>
      </c>
      <c r="D23" s="399">
        <f>'R7  Performance 2011'!$H39</f>
        <v>2511.6461019689496</v>
      </c>
      <c r="E23" s="400">
        <f>'R8 Performance2012'!$D39</f>
        <v>2389.1759119878602</v>
      </c>
      <c r="F23" s="400">
        <f>'R8 Performance2012'!$H39</f>
        <v>2673.622461476913</v>
      </c>
      <c r="G23" s="398"/>
      <c r="H23" s="398"/>
      <c r="I23" s="399">
        <f t="shared" si="0"/>
        <v>2314.5732725352836</v>
      </c>
      <c r="J23" s="399">
        <f t="shared" si="1"/>
        <v>2592.6342817229315</v>
      </c>
      <c r="K23" s="399">
        <f t="shared" si="2"/>
        <v>278.06100918764787</v>
      </c>
      <c r="L23" s="406">
        <f>'R7  Performance 2011'!L39</f>
        <v>67.489999999999995</v>
      </c>
      <c r="M23" s="406">
        <f>'R7  Performance 2011'!M39</f>
        <v>79.618528154512262</v>
      </c>
      <c r="N23" s="356">
        <f>'R8 Performance2012'!L39</f>
        <v>66.16</v>
      </c>
      <c r="O23" s="356">
        <f>'R8 Performance2012'!M39</f>
        <v>78.065634409832356</v>
      </c>
      <c r="P23" s="328"/>
      <c r="Q23" s="328"/>
      <c r="R23" s="406">
        <f t="shared" si="3"/>
        <v>66.824999999999989</v>
      </c>
      <c r="S23" s="406">
        <f t="shared" si="4"/>
        <v>78.842081282172302</v>
      </c>
      <c r="T23" s="406">
        <f t="shared" si="5"/>
        <v>12.017081282172313</v>
      </c>
      <c r="U23" t="str">
        <f t="shared" si="6"/>
        <v>Billens-Hennens</v>
      </c>
    </row>
    <row r="24" spans="1:21">
      <c r="A24" s="229">
        <v>2034</v>
      </c>
      <c r="B24" s="394" t="s">
        <v>75</v>
      </c>
      <c r="C24" s="399">
        <f>'R7  Performance 2011'!$D24</f>
        <v>2254.7132260273975</v>
      </c>
      <c r="D24" s="399">
        <f>'R7  Performance 2011'!$H24</f>
        <v>2528.8909099515658</v>
      </c>
      <c r="E24" s="400">
        <f>'R8 Performance2012'!$D24</f>
        <v>2293.9868050420168</v>
      </c>
      <c r="F24" s="400">
        <f>'R8 Performance2012'!$H24</f>
        <v>2565.2536974580153</v>
      </c>
      <c r="G24" s="398"/>
      <c r="H24" s="398"/>
      <c r="I24" s="399">
        <f t="shared" si="0"/>
        <v>2274.3500155347074</v>
      </c>
      <c r="J24" s="399">
        <f t="shared" si="1"/>
        <v>2547.0723037047906</v>
      </c>
      <c r="K24" s="399">
        <f t="shared" si="2"/>
        <v>272.72228817008317</v>
      </c>
      <c r="L24" s="406">
        <f>'R7  Performance 2011'!L24</f>
        <v>65.92</v>
      </c>
      <c r="M24" s="406">
        <f>'R7  Performance 2011'!M24</f>
        <v>78.080202049608076</v>
      </c>
      <c r="N24" s="356">
        <f>'R8 Performance2012'!L24</f>
        <v>65.92</v>
      </c>
      <c r="O24" s="356">
        <f>'R8 Performance2012'!M24</f>
        <v>77.745128715639225</v>
      </c>
      <c r="P24" s="328"/>
      <c r="Q24" s="328"/>
      <c r="R24" s="406">
        <f t="shared" si="3"/>
        <v>65.92</v>
      </c>
      <c r="S24" s="406">
        <f t="shared" si="4"/>
        <v>77.912665382623658</v>
      </c>
      <c r="T24" s="406">
        <f t="shared" si="5"/>
        <v>11.992665382623656</v>
      </c>
      <c r="U24" t="str">
        <f t="shared" si="6"/>
        <v>Murist</v>
      </c>
    </row>
    <row r="25" spans="1:21">
      <c r="A25" s="229">
        <v>2121</v>
      </c>
      <c r="B25" s="394" t="s">
        <v>108</v>
      </c>
      <c r="C25" s="399">
        <f>'R7  Performance 2011'!$D57</f>
        <v>2413.5671048158638</v>
      </c>
      <c r="D25" s="399">
        <f>'R7  Performance 2011'!$H57</f>
        <v>2700.0024907130364</v>
      </c>
      <c r="E25" s="400">
        <f>'R8 Performance2012'!$D57</f>
        <v>2443.215216994382</v>
      </c>
      <c r="F25" s="400">
        <f>'R8 Performance2012'!$H57</f>
        <v>2718.5134170891256</v>
      </c>
      <c r="G25" s="398"/>
      <c r="H25" s="398"/>
      <c r="I25" s="399">
        <f t="shared" si="0"/>
        <v>2428.3911609051229</v>
      </c>
      <c r="J25" s="399">
        <f t="shared" si="1"/>
        <v>2709.2579539010812</v>
      </c>
      <c r="K25" s="399">
        <f t="shared" si="2"/>
        <v>280.86679299595835</v>
      </c>
      <c r="L25" s="406">
        <f>'R7  Performance 2011'!L57</f>
        <v>66.48</v>
      </c>
      <c r="M25" s="406">
        <f>'R7  Performance 2011'!M57</f>
        <v>78.347719995256796</v>
      </c>
      <c r="N25" s="356">
        <f>'R8 Performance2012'!L57</f>
        <v>66.89</v>
      </c>
      <c r="O25" s="356">
        <f>'R8 Performance2012'!M57</f>
        <v>78.157865318611286</v>
      </c>
      <c r="P25" s="328"/>
      <c r="Q25" s="328"/>
      <c r="R25" s="406">
        <f t="shared" si="3"/>
        <v>66.685000000000002</v>
      </c>
      <c r="S25" s="406">
        <f t="shared" si="4"/>
        <v>78.252792656934048</v>
      </c>
      <c r="T25" s="406">
        <f t="shared" si="5"/>
        <v>11.567792656934046</v>
      </c>
      <c r="U25" t="str">
        <f t="shared" si="6"/>
        <v>Haut-Intyamon</v>
      </c>
    </row>
    <row r="26" spans="1:21">
      <c r="A26" s="229">
        <v>2038</v>
      </c>
      <c r="B26" s="394" t="s">
        <v>77</v>
      </c>
      <c r="C26" s="399">
        <f>'R7  Performance 2011'!$D26</f>
        <v>2033.3164218750003</v>
      </c>
      <c r="D26" s="399">
        <f>'R7  Performance 2011'!$H26</f>
        <v>2308.5748443767957</v>
      </c>
      <c r="E26" s="400">
        <f>'R8 Performance2012'!$D26</f>
        <v>2526.7536</v>
      </c>
      <c r="F26" s="400">
        <f>'R8 Performance2012'!$H26</f>
        <v>2758.0529725509195</v>
      </c>
      <c r="G26" s="398"/>
      <c r="H26" s="398"/>
      <c r="I26" s="399">
        <f t="shared" si="0"/>
        <v>2280.0350109375004</v>
      </c>
      <c r="J26" s="399">
        <f t="shared" si="1"/>
        <v>2533.3139084638578</v>
      </c>
      <c r="K26" s="399">
        <f t="shared" si="2"/>
        <v>253.27889752635747</v>
      </c>
      <c r="L26" s="406">
        <f>'R7  Performance 2011'!L26</f>
        <v>66.790000000000006</v>
      </c>
      <c r="M26" s="406">
        <f>'R7  Performance 2011'!M26</f>
        <v>80.327412059455497</v>
      </c>
      <c r="N26" s="356">
        <f>'R8 Performance2012'!L26</f>
        <v>71.48</v>
      </c>
      <c r="O26" s="356">
        <f>'R8 Performance2012'!M26</f>
        <v>80.634013772887045</v>
      </c>
      <c r="P26" s="328"/>
      <c r="Q26" s="328"/>
      <c r="R26" s="406">
        <f t="shared" si="3"/>
        <v>69.135000000000005</v>
      </c>
      <c r="S26" s="406">
        <f t="shared" si="4"/>
        <v>80.480712916171271</v>
      </c>
      <c r="T26" s="406">
        <f t="shared" si="5"/>
        <v>11.345712916171266</v>
      </c>
      <c r="U26" t="str">
        <f t="shared" si="6"/>
        <v>Prévondavaux</v>
      </c>
    </row>
    <row r="27" spans="1:21">
      <c r="A27" s="229">
        <v>2292</v>
      </c>
      <c r="B27" s="394" t="s">
        <v>195</v>
      </c>
      <c r="C27" s="399">
        <f>'R7  Performance 2011'!$D144</f>
        <v>2490.5915155279508</v>
      </c>
      <c r="D27" s="399">
        <f>'R7  Performance 2011'!$H144</f>
        <v>2767.7800701917222</v>
      </c>
      <c r="E27" s="400">
        <f>'R8 Performance2012'!$D144</f>
        <v>2451.1032092307692</v>
      </c>
      <c r="F27" s="400">
        <f>'R8 Performance2012'!$H144</f>
        <v>2731.8817703397995</v>
      </c>
      <c r="G27" s="398"/>
      <c r="H27" s="398"/>
      <c r="I27" s="399">
        <f t="shared" si="0"/>
        <v>2470.8473623793598</v>
      </c>
      <c r="J27" s="399">
        <f t="shared" si="1"/>
        <v>2749.8309202657611</v>
      </c>
      <c r="K27" s="399">
        <f t="shared" si="2"/>
        <v>278.98355788640129</v>
      </c>
      <c r="L27" s="406">
        <f>'R7  Performance 2011'!L144</f>
        <v>65.97</v>
      </c>
      <c r="M27" s="406">
        <f>'R7  Performance 2011'!M144</f>
        <v>77.099426601496049</v>
      </c>
      <c r="N27" s="356">
        <f>'R8 Performance2012'!L144</f>
        <v>65.92</v>
      </c>
      <c r="O27" s="356">
        <f>'R8 Performance2012'!M144</f>
        <v>77.375191280874176</v>
      </c>
      <c r="P27" s="328"/>
      <c r="Q27" s="328"/>
      <c r="R27" s="406">
        <f t="shared" si="3"/>
        <v>65.944999999999993</v>
      </c>
      <c r="S27" s="406">
        <f t="shared" si="4"/>
        <v>77.23730894118512</v>
      </c>
      <c r="T27" s="406">
        <f t="shared" si="5"/>
        <v>11.292308941185127</v>
      </c>
      <c r="U27" t="str">
        <f t="shared" si="6"/>
        <v>Brünisried</v>
      </c>
    </row>
    <row r="28" spans="1:21">
      <c r="A28" s="229">
        <v>2016</v>
      </c>
      <c r="B28" s="394" t="s">
        <v>68</v>
      </c>
      <c r="C28" s="399">
        <f>'R7  Performance 2011'!$D17</f>
        <v>2266.0813503480276</v>
      </c>
      <c r="D28" s="399">
        <f>'R7  Performance 2011'!$H17</f>
        <v>2531.8230167119523</v>
      </c>
      <c r="E28" s="400">
        <f>'R8 Performance2012'!$D17</f>
        <v>2464.0433473804105</v>
      </c>
      <c r="F28" s="400">
        <f>'R8 Performance2012'!$H17</f>
        <v>2730.9459191571959</v>
      </c>
      <c r="G28" s="398"/>
      <c r="H28" s="398"/>
      <c r="I28" s="399">
        <f t="shared" si="0"/>
        <v>2365.0623488642191</v>
      </c>
      <c r="J28" s="399">
        <f t="shared" si="1"/>
        <v>2631.3844679345739</v>
      </c>
      <c r="K28" s="399">
        <f t="shared" si="2"/>
        <v>266.3221190703548</v>
      </c>
      <c r="L28" s="406">
        <f>'R7  Performance 2011'!L17</f>
        <v>66.66</v>
      </c>
      <c r="M28" s="406">
        <f>'R7  Performance 2011'!M17</f>
        <v>78.386925263433781</v>
      </c>
      <c r="N28" s="356">
        <f>'R8 Performance2012'!L17</f>
        <v>66.459999999999994</v>
      </c>
      <c r="O28" s="356">
        <f>'R8 Performance2012'!M17</f>
        <v>77.291894335809317</v>
      </c>
      <c r="P28" s="328"/>
      <c r="Q28" s="328"/>
      <c r="R28" s="406">
        <f t="shared" si="3"/>
        <v>66.56</v>
      </c>
      <c r="S28" s="406">
        <f t="shared" si="4"/>
        <v>77.839409799621549</v>
      </c>
      <c r="T28" s="406">
        <f t="shared" si="5"/>
        <v>11.279409799621547</v>
      </c>
      <c r="U28" t="str">
        <f t="shared" si="6"/>
        <v>Fétigny</v>
      </c>
    </row>
    <row r="29" spans="1:21">
      <c r="A29" s="229">
        <v>2014</v>
      </c>
      <c r="B29" s="394" t="s">
        <v>228</v>
      </c>
      <c r="C29" s="399">
        <f>'R7  Performance 2011'!$D15</f>
        <v>2243.6580545229244</v>
      </c>
      <c r="D29" s="399">
        <f>'R7  Performance 2011'!$H15</f>
        <v>2511.2144089782146</v>
      </c>
      <c r="E29" s="400">
        <f>'R8 Performance2012'!$D15</f>
        <v>2373.5955971459939</v>
      </c>
      <c r="F29" s="400">
        <f>'R8 Performance2012'!$H15</f>
        <v>2624.1018932676857</v>
      </c>
      <c r="G29" s="398"/>
      <c r="H29" s="398"/>
      <c r="I29" s="399">
        <f t="shared" si="0"/>
        <v>2308.6268258344589</v>
      </c>
      <c r="J29" s="399">
        <f t="shared" si="1"/>
        <v>2567.6581511229501</v>
      </c>
      <c r="K29" s="399">
        <f t="shared" si="2"/>
        <v>259.03132528849119</v>
      </c>
      <c r="L29" s="406">
        <f>'R7  Performance 2011'!L15</f>
        <v>65.44</v>
      </c>
      <c r="M29" s="406">
        <f>'R7  Performance 2011'!M15</f>
        <v>77.365005858888836</v>
      </c>
      <c r="N29" s="356">
        <f>'R8 Performance2012'!L15</f>
        <v>64.58</v>
      </c>
      <c r="O29" s="356">
        <f>'R8 Performance2012'!M15</f>
        <v>75.133874317213099</v>
      </c>
      <c r="P29" s="328"/>
      <c r="Q29" s="328"/>
      <c r="R29" s="406">
        <f t="shared" si="3"/>
        <v>65.009999999999991</v>
      </c>
      <c r="S29" s="406">
        <f t="shared" si="4"/>
        <v>76.24944008805096</v>
      </c>
      <c r="T29" s="406">
        <f t="shared" si="5"/>
        <v>11.239440088050969</v>
      </c>
      <c r="U29" t="str">
        <f t="shared" si="6"/>
        <v>Dompierre (FR)</v>
      </c>
    </row>
    <row r="30" spans="1:21">
      <c r="A30" s="229">
        <v>2226</v>
      </c>
      <c r="B30" s="394" t="s">
        <v>162</v>
      </c>
      <c r="C30" s="399">
        <f>'R7  Performance 2011'!$D111</f>
        <v>2520.2462205375605</v>
      </c>
      <c r="D30" s="399">
        <f>'R7  Performance 2011'!$H111</f>
        <v>2801.1477891034224</v>
      </c>
      <c r="E30" s="400">
        <f>'R8 Performance2012'!$D111</f>
        <v>2479.7917303683116</v>
      </c>
      <c r="F30" s="400">
        <f>'R8 Performance2012'!$H111</f>
        <v>2760.1879593147401</v>
      </c>
      <c r="G30" s="398"/>
      <c r="H30" s="398"/>
      <c r="I30" s="399">
        <f t="shared" si="0"/>
        <v>2500.018975452936</v>
      </c>
      <c r="J30" s="399">
        <f t="shared" si="1"/>
        <v>2780.6678742090812</v>
      </c>
      <c r="K30" s="399">
        <f t="shared" si="2"/>
        <v>280.64889875614517</v>
      </c>
      <c r="L30" s="406">
        <f>'R7  Performance 2011'!L111</f>
        <v>66.03</v>
      </c>
      <c r="M30" s="406">
        <f>'R7  Performance 2011'!M111</f>
        <v>77.175798623832335</v>
      </c>
      <c r="N30" s="356">
        <f>'R8 Performance2012'!L111</f>
        <v>66.489999999999995</v>
      </c>
      <c r="O30" s="356">
        <f>'R8 Performance2012'!M111</f>
        <v>77.797249133570688</v>
      </c>
      <c r="P30" s="328"/>
      <c r="Q30" s="328"/>
      <c r="R30" s="406">
        <f t="shared" si="3"/>
        <v>66.259999999999991</v>
      </c>
      <c r="S30" s="406">
        <f t="shared" si="4"/>
        <v>77.486523878701519</v>
      </c>
      <c r="T30" s="406">
        <f t="shared" si="5"/>
        <v>11.226523878701528</v>
      </c>
      <c r="U30" t="str">
        <f t="shared" si="6"/>
        <v>Treyvaux</v>
      </c>
    </row>
    <row r="31" spans="1:21">
      <c r="A31" s="229">
        <v>2047</v>
      </c>
      <c r="B31" s="394" t="s">
        <v>233</v>
      </c>
      <c r="C31" s="399">
        <f>'R7  Performance 2011'!$D33</f>
        <v>2475.9686149068325</v>
      </c>
      <c r="D31" s="399">
        <f>'R7  Performance 2011'!$H33</f>
        <v>2756.2609266177392</v>
      </c>
      <c r="E31" s="400">
        <f>'R8 Performance2012'!$D33</f>
        <v>2535.5643804034589</v>
      </c>
      <c r="F31" s="400">
        <f>'R8 Performance2012'!$H33</f>
        <v>2807.8424086289442</v>
      </c>
      <c r="G31" s="398"/>
      <c r="H31" s="398"/>
      <c r="I31" s="399">
        <f t="shared" si="0"/>
        <v>2505.7664976551459</v>
      </c>
      <c r="J31" s="399">
        <f t="shared" si="1"/>
        <v>2782.0516676233419</v>
      </c>
      <c r="K31" s="399">
        <f t="shared" si="2"/>
        <v>276.28516996819599</v>
      </c>
      <c r="L31" s="406">
        <f>'R7  Performance 2011'!L33</f>
        <v>64.739999999999995</v>
      </c>
      <c r="M31" s="406">
        <f>'R7  Performance 2011'!M33</f>
        <v>76.060511496930019</v>
      </c>
      <c r="N31" s="356">
        <f>'R8 Performance2012'!L33</f>
        <v>65.47</v>
      </c>
      <c r="O31" s="356">
        <f>'R8 Performance2012'!M33</f>
        <v>76.208359882708265</v>
      </c>
      <c r="P31" s="328"/>
      <c r="Q31" s="328"/>
      <c r="R31" s="406">
        <f t="shared" si="3"/>
        <v>65.10499999999999</v>
      </c>
      <c r="S31" s="406">
        <f t="shared" si="4"/>
        <v>76.134435689819142</v>
      </c>
      <c r="T31" s="406">
        <f t="shared" si="5"/>
        <v>11.029435689819152</v>
      </c>
      <c r="U31" t="str">
        <f t="shared" si="6"/>
        <v>Villeneuve (FR)</v>
      </c>
    </row>
    <row r="32" spans="1:21">
      <c r="A32" s="229">
        <v>2113</v>
      </c>
      <c r="B32" s="394" t="s">
        <v>104</v>
      </c>
      <c r="C32" s="399">
        <f>'R7  Performance 2011'!$D53</f>
        <v>2472.7907129446639</v>
      </c>
      <c r="D32" s="399">
        <f>'R7  Performance 2011'!$H53</f>
        <v>2748.4375455990689</v>
      </c>
      <c r="E32" s="400">
        <f>'R8 Performance2012'!$D53</f>
        <v>2454.0123956562788</v>
      </c>
      <c r="F32" s="400">
        <f>'R8 Performance2012'!$H53</f>
        <v>2717.9270618737605</v>
      </c>
      <c r="G32" s="398"/>
      <c r="H32" s="398"/>
      <c r="I32" s="399">
        <f t="shared" si="0"/>
        <v>2463.4015543004716</v>
      </c>
      <c r="J32" s="399">
        <f t="shared" si="1"/>
        <v>2733.1823037364147</v>
      </c>
      <c r="K32" s="399">
        <f t="shared" si="2"/>
        <v>269.78074943594311</v>
      </c>
      <c r="L32" s="406">
        <f>'R7  Performance 2011'!L53</f>
        <v>66.09</v>
      </c>
      <c r="M32" s="406">
        <f>'R7  Performance 2011'!M53</f>
        <v>77.237196210800931</v>
      </c>
      <c r="N32" s="356">
        <f>'R8 Performance2012'!L53</f>
        <v>65.83</v>
      </c>
      <c r="O32" s="356">
        <f>'R8 Performance2012'!M53</f>
        <v>76.5844145532689</v>
      </c>
      <c r="P32" s="328"/>
      <c r="Q32" s="328"/>
      <c r="R32" s="406">
        <f t="shared" si="3"/>
        <v>65.960000000000008</v>
      </c>
      <c r="S32" s="406">
        <f t="shared" si="4"/>
        <v>76.910805382034908</v>
      </c>
      <c r="T32" s="406">
        <f t="shared" si="5"/>
        <v>10.950805382034901</v>
      </c>
      <c r="U32" t="str">
        <f t="shared" si="6"/>
        <v>Vuisternens-devant-Romont</v>
      </c>
    </row>
    <row r="33" spans="1:21">
      <c r="A33" s="229">
        <v>2035</v>
      </c>
      <c r="B33" s="394" t="s">
        <v>76</v>
      </c>
      <c r="C33" s="399">
        <f>'R7  Performance 2011'!$D25</f>
        <v>2275.6948324468085</v>
      </c>
      <c r="D33" s="399">
        <f>'R7  Performance 2011'!$H25</f>
        <v>2516.7985550963122</v>
      </c>
      <c r="E33" s="400">
        <f>'R8 Performance2012'!$D25</f>
        <v>2255.5966984536085</v>
      </c>
      <c r="F33" s="400">
        <f>'R8 Performance2012'!$H25</f>
        <v>2500.5048577926132</v>
      </c>
      <c r="G33" s="398"/>
      <c r="H33" s="398"/>
      <c r="I33" s="399">
        <f t="shared" si="0"/>
        <v>2265.6457654502083</v>
      </c>
      <c r="J33" s="399">
        <f t="shared" si="1"/>
        <v>2508.6517064444624</v>
      </c>
      <c r="K33" s="399">
        <f t="shared" si="2"/>
        <v>243.00594099425416</v>
      </c>
      <c r="L33" s="406">
        <f>'R7  Performance 2011'!L25</f>
        <v>69.150000000000006</v>
      </c>
      <c r="M33" s="406">
        <f>'R7  Performance 2011'!M25</f>
        <v>79.74472997925082</v>
      </c>
      <c r="N33" s="356">
        <f>'R8 Performance2012'!L25</f>
        <v>69.39</v>
      </c>
      <c r="O33" s="356">
        <f>'R8 Performance2012'!M25</f>
        <v>80.24779915828519</v>
      </c>
      <c r="P33" s="328"/>
      <c r="Q33" s="328"/>
      <c r="R33" s="406">
        <f t="shared" si="3"/>
        <v>69.27000000000001</v>
      </c>
      <c r="S33" s="406">
        <f t="shared" si="4"/>
        <v>79.996264568767998</v>
      </c>
      <c r="T33" s="406">
        <f t="shared" si="5"/>
        <v>10.726264568767988</v>
      </c>
      <c r="U33" t="str">
        <f t="shared" si="6"/>
        <v>Nuvilly</v>
      </c>
    </row>
    <row r="34" spans="1:21">
      <c r="A34" s="229">
        <v>2296</v>
      </c>
      <c r="B34" s="394" t="s">
        <v>199</v>
      </c>
      <c r="C34" s="399">
        <f>'R7  Performance 2011'!$D148</f>
        <v>2507.9875486058777</v>
      </c>
      <c r="D34" s="399">
        <f>'R7  Performance 2011'!$H148</f>
        <v>2784.7568635603111</v>
      </c>
      <c r="E34" s="400">
        <f>'R8 Performance2012'!$D148</f>
        <v>2627.9055614934118</v>
      </c>
      <c r="F34" s="400">
        <f>'R8 Performance2012'!$H148</f>
        <v>2888.7504170882512</v>
      </c>
      <c r="G34" s="398"/>
      <c r="H34" s="398"/>
      <c r="I34" s="399">
        <f t="shared" si="0"/>
        <v>2567.9465550496448</v>
      </c>
      <c r="J34" s="399">
        <f t="shared" si="1"/>
        <v>2836.7536403242812</v>
      </c>
      <c r="K34" s="399">
        <f t="shared" si="2"/>
        <v>268.80708527463639</v>
      </c>
      <c r="L34" s="406">
        <f>'R7  Performance 2011'!L148</f>
        <v>65.599999999999994</v>
      </c>
      <c r="M34" s="406">
        <f>'R7  Performance 2011'!M148</f>
        <v>76.63551391665726</v>
      </c>
      <c r="N34" s="356">
        <f>'R8 Performance2012'!L148</f>
        <v>66.989999999999995</v>
      </c>
      <c r="O34" s="356">
        <f>'R8 Performance2012'!M148</f>
        <v>76.915960027521066</v>
      </c>
      <c r="P34" s="328"/>
      <c r="Q34" s="328"/>
      <c r="R34" s="406">
        <f t="shared" si="3"/>
        <v>66.294999999999987</v>
      </c>
      <c r="S34" s="406">
        <f t="shared" si="4"/>
        <v>76.775736972089163</v>
      </c>
      <c r="T34" s="406">
        <f t="shared" si="5"/>
        <v>10.480736972089176</v>
      </c>
      <c r="U34" t="str">
        <f t="shared" si="6"/>
        <v>Heitenried</v>
      </c>
    </row>
    <row r="35" spans="1:21">
      <c r="A35" s="229">
        <v>2029</v>
      </c>
      <c r="B35" s="394" t="s">
        <v>230</v>
      </c>
      <c r="C35" s="399">
        <f>'R7  Performance 2011'!$D22</f>
        <v>2359.7195122419585</v>
      </c>
      <c r="D35" s="399">
        <f>'R7  Performance 2011'!$H22</f>
        <v>2614.0290829474652</v>
      </c>
      <c r="E35" s="400">
        <f>'R8 Performance2012'!$D22</f>
        <v>2541.2770855920121</v>
      </c>
      <c r="F35" s="400">
        <f>'R8 Performance2012'!$H22</f>
        <v>2797.541181119162</v>
      </c>
      <c r="G35" s="398"/>
      <c r="H35" s="398"/>
      <c r="I35" s="399">
        <f t="shared" si="0"/>
        <v>2450.4982989169853</v>
      </c>
      <c r="J35" s="399">
        <f t="shared" si="1"/>
        <v>2705.7851320333139</v>
      </c>
      <c r="K35" s="399">
        <f t="shared" si="2"/>
        <v>255.28683311632858</v>
      </c>
      <c r="L35" s="406">
        <f>'R7  Performance 2011'!L22</f>
        <v>69.430000000000007</v>
      </c>
      <c r="M35" s="406">
        <f>'R7  Performance 2011'!M22</f>
        <v>80.207110134750238</v>
      </c>
      <c r="N35" s="356">
        <f>'R8 Performance2012'!L22</f>
        <v>68.489999999999995</v>
      </c>
      <c r="O35" s="356">
        <f>'R8 Performance2012'!M22</f>
        <v>78.57406745490529</v>
      </c>
      <c r="P35" s="328"/>
      <c r="Q35" s="328"/>
      <c r="R35" s="406">
        <f t="shared" si="3"/>
        <v>68.960000000000008</v>
      </c>
      <c r="S35" s="406">
        <f t="shared" si="4"/>
        <v>79.390588794827764</v>
      </c>
      <c r="T35" s="406">
        <f t="shared" si="5"/>
        <v>10.430588794827756</v>
      </c>
      <c r="U35" t="str">
        <f t="shared" si="6"/>
        <v>Montagny (FR)</v>
      </c>
    </row>
    <row r="36" spans="1:21">
      <c r="A36" s="229">
        <v>2045</v>
      </c>
      <c r="B36" s="394" t="s">
        <v>83</v>
      </c>
      <c r="C36" s="399">
        <f>'R7  Performance 2011'!$D32</f>
        <v>2623.5893102409636</v>
      </c>
      <c r="D36" s="399">
        <f>'R7  Performance 2011'!$H32</f>
        <v>2891.1032989156624</v>
      </c>
      <c r="E36" s="400">
        <f>'R8 Performance2012'!$D32</f>
        <v>2602.2000199430199</v>
      </c>
      <c r="F36" s="400">
        <f>'R8 Performance2012'!$H32</f>
        <v>2877.1530575509496</v>
      </c>
      <c r="G36" s="398"/>
      <c r="H36" s="398"/>
      <c r="I36" s="399">
        <f t="shared" si="0"/>
        <v>2612.8946650919916</v>
      </c>
      <c r="J36" s="399">
        <f t="shared" si="1"/>
        <v>2884.1281782333062</v>
      </c>
      <c r="K36" s="399">
        <f t="shared" si="2"/>
        <v>271.23351314131469</v>
      </c>
      <c r="L36" s="406">
        <f>'R7  Performance 2011'!L32</f>
        <v>66.62</v>
      </c>
      <c r="M36" s="406">
        <f>'R7  Performance 2011'!M32</f>
        <v>76.816488742749485</v>
      </c>
      <c r="N36" s="356">
        <f>'R8 Performance2012'!L32</f>
        <v>65.260000000000005</v>
      </c>
      <c r="O36" s="356">
        <f>'R8 Performance2012'!M32</f>
        <v>75.826176139447966</v>
      </c>
      <c r="P36" s="328"/>
      <c r="Q36" s="328"/>
      <c r="R36" s="406">
        <f t="shared" si="3"/>
        <v>65.94</v>
      </c>
      <c r="S36" s="406">
        <f t="shared" si="4"/>
        <v>76.321332441098718</v>
      </c>
      <c r="T36" s="406">
        <f t="shared" si="5"/>
        <v>10.381332441098721</v>
      </c>
      <c r="U36" t="str">
        <f t="shared" si="6"/>
        <v>Vallon</v>
      </c>
    </row>
    <row r="37" spans="1:21">
      <c r="A37" s="413">
        <v>2270</v>
      </c>
      <c r="B37" s="235" t="s">
        <v>182</v>
      </c>
      <c r="C37" s="412">
        <f>'R7  Performance 2011'!$D131</f>
        <v>2563.1756108108107</v>
      </c>
      <c r="D37" s="399">
        <f>'R7  Performance 2011'!$H131</f>
        <v>2831.4125718809028</v>
      </c>
      <c r="E37" s="400">
        <f>'R8 Performance2012'!$D131</f>
        <v>2680.3302362637364</v>
      </c>
      <c r="F37" s="400">
        <f>'R8 Performance2012'!$H131</f>
        <v>2948.42250497021</v>
      </c>
      <c r="G37" s="398"/>
      <c r="H37" s="398"/>
      <c r="I37" s="399">
        <f t="shared" si="0"/>
        <v>2621.7529235372735</v>
      </c>
      <c r="J37" s="399">
        <f t="shared" si="1"/>
        <v>2889.9175384255564</v>
      </c>
      <c r="K37" s="399">
        <f t="shared" si="2"/>
        <v>268.16461488828281</v>
      </c>
      <c r="L37" s="406">
        <f>'R7  Performance 2011'!L131</f>
        <v>66.89</v>
      </c>
      <c r="M37" s="406">
        <f>'R7  Performance 2011'!M131</f>
        <v>77.355024711484361</v>
      </c>
      <c r="N37" s="356">
        <f>'R8 Performance2012'!L131</f>
        <v>68.48</v>
      </c>
      <c r="O37" s="356">
        <f>'R8 Performance2012'!M131</f>
        <v>78.48221036495049</v>
      </c>
      <c r="P37" s="328"/>
      <c r="Q37" s="328"/>
      <c r="R37" s="406">
        <f t="shared" si="3"/>
        <v>67.685000000000002</v>
      </c>
      <c r="S37" s="406">
        <f t="shared" si="4"/>
        <v>77.918617538217433</v>
      </c>
      <c r="T37" s="406">
        <f t="shared" si="5"/>
        <v>10.23361753821743</v>
      </c>
      <c r="U37" t="str">
        <f t="shared" si="6"/>
        <v>Lurtigen</v>
      </c>
    </row>
    <row r="38" spans="1:21">
      <c r="A38" s="229">
        <v>2068</v>
      </c>
      <c r="B38" s="394" t="s">
        <v>93</v>
      </c>
      <c r="C38" s="399">
        <f>'R7  Performance 2011'!$D42</f>
        <v>2302.3726489361702</v>
      </c>
      <c r="D38" s="399">
        <f>'R7  Performance 2011'!$H42</f>
        <v>2526.6358476506066</v>
      </c>
      <c r="E38" s="400">
        <f>'R8 Performance2012'!$D42</f>
        <v>2402.2154595687334</v>
      </c>
      <c r="F38" s="400">
        <f>'R8 Performance2012'!$H42</f>
        <v>2631.2487575425857</v>
      </c>
      <c r="G38" s="398"/>
      <c r="H38" s="398"/>
      <c r="I38" s="399">
        <f t="shared" si="0"/>
        <v>2352.294054252452</v>
      </c>
      <c r="J38" s="399">
        <f t="shared" si="1"/>
        <v>2578.9423025965962</v>
      </c>
      <c r="K38" s="399">
        <f t="shared" si="2"/>
        <v>226.64824834414412</v>
      </c>
      <c r="L38" s="406">
        <f>'R7  Performance 2011'!L42</f>
        <v>71.75</v>
      </c>
      <c r="M38" s="406">
        <f>'R7  Performance 2011'!M42</f>
        <v>81.490525662431708</v>
      </c>
      <c r="N38" s="356">
        <f>'R8 Performance2012'!L42</f>
        <v>72.48</v>
      </c>
      <c r="O38" s="356">
        <f>'R8 Performance2012'!M42</f>
        <v>82.014252935620135</v>
      </c>
      <c r="P38" s="328"/>
      <c r="Q38" s="328"/>
      <c r="R38" s="406">
        <f t="shared" si="3"/>
        <v>72.115000000000009</v>
      </c>
      <c r="S38" s="406">
        <f t="shared" si="4"/>
        <v>81.752389299025921</v>
      </c>
      <c r="T38" s="406">
        <f t="shared" si="5"/>
        <v>9.6373892990259122</v>
      </c>
      <c r="U38" t="str">
        <f t="shared" si="6"/>
        <v>Châtonnaye</v>
      </c>
    </row>
    <row r="39" spans="1:21">
      <c r="A39" s="229">
        <v>2116</v>
      </c>
      <c r="B39" s="394" t="s">
        <v>107</v>
      </c>
      <c r="C39" s="399">
        <f>'R7  Performance 2011'!$D56</f>
        <v>2647.3853140589563</v>
      </c>
      <c r="D39" s="399">
        <f>'R7  Performance 2011'!$H56</f>
        <v>2899.1187202001306</v>
      </c>
      <c r="E39" s="400">
        <f>'R8 Performance2012'!$D56</f>
        <v>2519.8001679644049</v>
      </c>
      <c r="F39" s="400">
        <f>'R8 Performance2012'!$H56</f>
        <v>2751.1343237595638</v>
      </c>
      <c r="G39" s="398"/>
      <c r="H39" s="398"/>
      <c r="I39" s="399">
        <f t="shared" si="0"/>
        <v>2583.5927410116806</v>
      </c>
      <c r="J39" s="399">
        <f t="shared" si="1"/>
        <v>2825.126521979847</v>
      </c>
      <c r="K39" s="399">
        <f t="shared" si="2"/>
        <v>241.53378096816641</v>
      </c>
      <c r="L39" s="406">
        <f>'R7  Performance 2011'!L56</f>
        <v>69.48</v>
      </c>
      <c r="M39" s="406">
        <f>'R7  Performance 2011'!M56</f>
        <v>78.988755858255416</v>
      </c>
      <c r="N39" s="356">
        <f>'R8 Performance2012'!L56</f>
        <v>71.53</v>
      </c>
      <c r="O39" s="356">
        <f>'R8 Performance2012'!M56</f>
        <v>80.710654828753349</v>
      </c>
      <c r="P39" s="328"/>
      <c r="Q39" s="328"/>
      <c r="R39" s="406">
        <f t="shared" si="3"/>
        <v>70.504999999999995</v>
      </c>
      <c r="S39" s="406">
        <f t="shared" si="4"/>
        <v>79.849705343504382</v>
      </c>
      <c r="T39" s="406">
        <f t="shared" si="5"/>
        <v>9.344705343504387</v>
      </c>
      <c r="U39" t="str">
        <f t="shared" si="6"/>
        <v>La Folliaz</v>
      </c>
    </row>
    <row r="40" spans="1:21">
      <c r="A40" s="229">
        <v>2177</v>
      </c>
      <c r="B40" s="394" t="s">
        <v>138</v>
      </c>
      <c r="C40" s="399">
        <f>'R7  Performance 2011'!$D87</f>
        <v>2496.9346838124047</v>
      </c>
      <c r="D40" s="399">
        <f>'R7  Performance 2011'!$H87</f>
        <v>2726.9492312242814</v>
      </c>
      <c r="E40" s="400">
        <f>'R8 Performance2012'!$D87</f>
        <v>2450.4129102564102</v>
      </c>
      <c r="F40" s="400">
        <f>'R8 Performance2012'!$H87</f>
        <v>2680.9209663211468</v>
      </c>
      <c r="G40" s="398"/>
      <c r="H40" s="398"/>
      <c r="I40" s="399">
        <f t="shared" ref="I40:I71" si="7">(C40+E40)/2</f>
        <v>2473.6737970344075</v>
      </c>
      <c r="J40" s="399">
        <f t="shared" ref="J40:J71" si="8">(D40+F40)/2</f>
        <v>2703.9350987727139</v>
      </c>
      <c r="K40" s="399">
        <f t="shared" ref="K40:K71" si="9">J40-I40</f>
        <v>230.26130173830643</v>
      </c>
      <c r="L40" s="406">
        <f>'R7  Performance 2011'!L87</f>
        <v>72.22</v>
      </c>
      <c r="M40" s="406">
        <f>'R7  Performance 2011'!M87</f>
        <v>81.431876822531962</v>
      </c>
      <c r="N40" s="356">
        <f>'R8 Performance2012'!L87</f>
        <v>70.61</v>
      </c>
      <c r="O40" s="356">
        <f>'R8 Performance2012'!M87</f>
        <v>80.016906693150588</v>
      </c>
      <c r="P40" s="328"/>
      <c r="Q40" s="328"/>
      <c r="R40" s="406">
        <f t="shared" ref="R40:R71" si="10">(L40+N40)/2</f>
        <v>71.414999999999992</v>
      </c>
      <c r="S40" s="406">
        <f t="shared" ref="S40:S71" si="11">(M40+O40)/2</f>
        <v>80.724391757841275</v>
      </c>
      <c r="T40" s="406">
        <f t="shared" ref="T40:T71" si="12">S40-R40</f>
        <v>9.3093917578412828</v>
      </c>
      <c r="U40" t="str">
        <f t="shared" ref="U40:U71" si="13">B40</f>
        <v>Chénens</v>
      </c>
    </row>
    <row r="41" spans="1:21">
      <c r="A41" s="229">
        <v>2272</v>
      </c>
      <c r="B41" s="394" t="s">
        <v>184</v>
      </c>
      <c r="C41" s="399">
        <f>'R7  Performance 2011'!$D133</f>
        <v>2530.1180070558053</v>
      </c>
      <c r="D41" s="399">
        <f>'R7  Performance 2011'!$H133</f>
        <v>2764.9840897532636</v>
      </c>
      <c r="E41" s="400">
        <f>'R8 Performance2012'!$D133</f>
        <v>2570.8652758409785</v>
      </c>
      <c r="F41" s="400">
        <f>'R8 Performance2012'!$H133</f>
        <v>2808.8067618066525</v>
      </c>
      <c r="G41" s="398"/>
      <c r="H41" s="398"/>
      <c r="I41" s="399">
        <f t="shared" si="7"/>
        <v>2550.4916414483919</v>
      </c>
      <c r="J41" s="399">
        <f t="shared" si="8"/>
        <v>2786.8954257799578</v>
      </c>
      <c r="K41" s="399">
        <f t="shared" si="9"/>
        <v>236.40378433156593</v>
      </c>
      <c r="L41" s="406">
        <f>'R7  Performance 2011'!L133</f>
        <v>69.78</v>
      </c>
      <c r="M41" s="406">
        <f>'R7  Performance 2011'!M133</f>
        <v>79.062811396246403</v>
      </c>
      <c r="N41" s="356">
        <f>'R8 Performance2012'!L133</f>
        <v>68.88</v>
      </c>
      <c r="O41" s="356">
        <f>'R8 Performance2012'!M133</f>
        <v>78.135307471833144</v>
      </c>
      <c r="P41" s="328"/>
      <c r="Q41" s="328"/>
      <c r="R41" s="406">
        <f t="shared" si="10"/>
        <v>69.33</v>
      </c>
      <c r="S41" s="406">
        <f t="shared" si="11"/>
        <v>78.599059434039773</v>
      </c>
      <c r="T41" s="406">
        <f t="shared" si="12"/>
        <v>9.2690594340397752</v>
      </c>
      <c r="U41" t="str">
        <f t="shared" si="13"/>
        <v>Misery-Courtion</v>
      </c>
    </row>
    <row r="42" spans="1:21">
      <c r="A42" s="229">
        <v>2217</v>
      </c>
      <c r="B42" s="394" t="s">
        <v>156</v>
      </c>
      <c r="C42" s="399">
        <f>'R7  Performance 2011'!$D105</f>
        <v>2345.2589241274663</v>
      </c>
      <c r="D42" s="399">
        <f>'R7  Performance 2011'!$H105</f>
        <v>2568.2984989684282</v>
      </c>
      <c r="E42" s="400">
        <f>'R8 Performance2012'!$D105</f>
        <v>2616.3763171806168</v>
      </c>
      <c r="F42" s="400">
        <f>'R8 Performance2012'!$H105</f>
        <v>2842.2552655089657</v>
      </c>
      <c r="G42" s="398"/>
      <c r="H42" s="398"/>
      <c r="I42" s="399">
        <f t="shared" si="7"/>
        <v>2480.8176206540415</v>
      </c>
      <c r="J42" s="399">
        <f t="shared" si="8"/>
        <v>2705.276882238697</v>
      </c>
      <c r="K42" s="399">
        <f t="shared" si="9"/>
        <v>224.45926158465545</v>
      </c>
      <c r="L42" s="406">
        <f>'R7  Performance 2011'!L105</f>
        <v>71.98</v>
      </c>
      <c r="M42" s="406">
        <f>'R7  Performance 2011'!M105</f>
        <v>81.490232433032602</v>
      </c>
      <c r="N42" s="356">
        <f>'R8 Performance2012'!L105</f>
        <v>71.41</v>
      </c>
      <c r="O42" s="356">
        <f>'R8 Performance2012'!M105</f>
        <v>80.043274458459933</v>
      </c>
      <c r="P42" s="328"/>
      <c r="Q42" s="328"/>
      <c r="R42" s="406">
        <f t="shared" si="10"/>
        <v>71.694999999999993</v>
      </c>
      <c r="S42" s="406">
        <f t="shared" si="11"/>
        <v>80.766753445746275</v>
      </c>
      <c r="T42" s="406">
        <f t="shared" si="12"/>
        <v>9.0717534457462818</v>
      </c>
      <c r="U42" t="str">
        <f t="shared" si="13"/>
        <v>Ponthaux</v>
      </c>
    </row>
    <row r="43" spans="1:21">
      <c r="A43" s="229">
        <v>2185</v>
      </c>
      <c r="B43" s="394" t="s">
        <v>142</v>
      </c>
      <c r="C43" s="399">
        <f>'R7  Performance 2011'!$D91</f>
        <v>2583.1015129682996</v>
      </c>
      <c r="D43" s="399">
        <f>'R7  Performance 2011'!$H91</f>
        <v>2829.1739110886288</v>
      </c>
      <c r="E43" s="400">
        <f>'R8 Performance2012'!$D91</f>
        <v>2561.5876640624997</v>
      </c>
      <c r="F43" s="400">
        <f>'R8 Performance2012'!$H91</f>
        <v>2777.3185063534038</v>
      </c>
      <c r="G43" s="398"/>
      <c r="H43" s="398"/>
      <c r="I43" s="399">
        <f t="shared" si="7"/>
        <v>2572.3445885153997</v>
      </c>
      <c r="J43" s="399">
        <f t="shared" si="8"/>
        <v>2803.246208721016</v>
      </c>
      <c r="K43" s="399">
        <f t="shared" si="9"/>
        <v>230.90162020561638</v>
      </c>
      <c r="L43" s="406">
        <f>'R7  Performance 2011'!L91</f>
        <v>68.209999999999994</v>
      </c>
      <c r="M43" s="406">
        <f>'R7  Performance 2011'!M91</f>
        <v>77.736238008260131</v>
      </c>
      <c r="N43" s="356">
        <f>'R8 Performance2012'!L91</f>
        <v>70.180000000000007</v>
      </c>
      <c r="O43" s="356">
        <f>'R8 Performance2012'!M91</f>
        <v>78.601763007273789</v>
      </c>
      <c r="P43" s="328"/>
      <c r="Q43" s="328"/>
      <c r="R43" s="406">
        <f t="shared" si="10"/>
        <v>69.194999999999993</v>
      </c>
      <c r="S43" s="406">
        <f t="shared" si="11"/>
        <v>78.169000507766953</v>
      </c>
      <c r="T43" s="406">
        <f t="shared" si="12"/>
        <v>8.9740005077669593</v>
      </c>
      <c r="U43" t="str">
        <f t="shared" si="13"/>
        <v>Corserey</v>
      </c>
    </row>
    <row r="44" spans="1:21">
      <c r="A44" s="229">
        <v>2300</v>
      </c>
      <c r="B44" s="394" t="s">
        <v>202</v>
      </c>
      <c r="C44" s="399">
        <f>'R7  Performance 2011'!$D151</f>
        <v>2463.3767988165682</v>
      </c>
      <c r="D44" s="399">
        <f>'R7  Performance 2011'!$H151</f>
        <v>2684.0901037803692</v>
      </c>
      <c r="E44" s="400">
        <f>'R8 Performance2012'!$D151</f>
        <v>2624.1519911764703</v>
      </c>
      <c r="F44" s="400">
        <f>'R8 Performance2012'!$H151</f>
        <v>2856.7520995443929</v>
      </c>
      <c r="G44" s="398"/>
      <c r="H44" s="398"/>
      <c r="I44" s="399">
        <f t="shared" si="7"/>
        <v>2543.7643949965195</v>
      </c>
      <c r="J44" s="399">
        <f t="shared" si="8"/>
        <v>2770.4211016623813</v>
      </c>
      <c r="K44" s="399">
        <f t="shared" si="9"/>
        <v>226.65670666586175</v>
      </c>
      <c r="L44" s="406">
        <f>'R7  Performance 2011'!L151</f>
        <v>73.34</v>
      </c>
      <c r="M44" s="406">
        <f>'R7  Performance 2011'!M151</f>
        <v>82.299786625815173</v>
      </c>
      <c r="N44" s="356">
        <f>'R8 Performance2012'!L151</f>
        <v>72.010000000000005</v>
      </c>
      <c r="O44" s="356">
        <f>'R8 Performance2012'!M151</f>
        <v>80.873819974987143</v>
      </c>
      <c r="P44" s="328"/>
      <c r="Q44" s="328"/>
      <c r="R44" s="406">
        <f t="shared" si="10"/>
        <v>72.675000000000011</v>
      </c>
      <c r="S44" s="406">
        <f t="shared" si="11"/>
        <v>81.586803300401158</v>
      </c>
      <c r="T44" s="406">
        <f t="shared" si="12"/>
        <v>8.9118033004011465</v>
      </c>
      <c r="U44" t="str">
        <f t="shared" si="13"/>
        <v>Plasselb</v>
      </c>
    </row>
    <row r="45" spans="1:21">
      <c r="A45" s="229">
        <v>2162</v>
      </c>
      <c r="B45" s="394" t="s">
        <v>132</v>
      </c>
      <c r="C45" s="399">
        <f>'R7  Performance 2011'!$D80</f>
        <v>2511.2954669527903</v>
      </c>
      <c r="D45" s="399">
        <f>'R7  Performance 2011'!$H80</f>
        <v>2736.0452415020109</v>
      </c>
      <c r="E45" s="400">
        <f>'R8 Performance2012'!$D80</f>
        <v>2587.9275193277308</v>
      </c>
      <c r="F45" s="400">
        <f>'R8 Performance2012'!$H80</f>
        <v>2809.2920972424895</v>
      </c>
      <c r="G45" s="398"/>
      <c r="H45" s="398"/>
      <c r="I45" s="399">
        <f t="shared" si="7"/>
        <v>2549.6114931402608</v>
      </c>
      <c r="J45" s="399">
        <f t="shared" si="8"/>
        <v>2772.6686693722504</v>
      </c>
      <c r="K45" s="399">
        <f t="shared" si="9"/>
        <v>223.05717623198962</v>
      </c>
      <c r="L45" s="406">
        <f>'R7  Performance 2011'!L80</f>
        <v>71.260000000000005</v>
      </c>
      <c r="M45" s="406">
        <f>'R7  Performance 2011'!M80</f>
        <v>80.209555219877515</v>
      </c>
      <c r="N45" s="356">
        <f>'R8 Performance2012'!L80</f>
        <v>71.739999999999995</v>
      </c>
      <c r="O45" s="356">
        <f>'R8 Performance2012'!M80</f>
        <v>80.293739479236379</v>
      </c>
      <c r="P45" s="328"/>
      <c r="Q45" s="328"/>
      <c r="R45" s="406">
        <f t="shared" si="10"/>
        <v>71.5</v>
      </c>
      <c r="S45" s="406">
        <f t="shared" si="11"/>
        <v>80.251647349556947</v>
      </c>
      <c r="T45" s="406">
        <f t="shared" si="12"/>
        <v>8.7516473495569471</v>
      </c>
      <c r="U45" t="str">
        <f t="shared" si="13"/>
        <v>Bas-Intyamon</v>
      </c>
    </row>
    <row r="46" spans="1:21">
      <c r="A46" s="229">
        <v>2173</v>
      </c>
      <c r="B46" s="394" t="s">
        <v>135</v>
      </c>
      <c r="C46" s="399">
        <f>'R7  Performance 2011'!$D84</f>
        <v>2498.9482011251757</v>
      </c>
      <c r="D46" s="399">
        <f>'R7  Performance 2011'!$H84</f>
        <v>2719.8548975041458</v>
      </c>
      <c r="E46" s="400">
        <f>'R8 Performance2012'!$D84</f>
        <v>2524.1514859154927</v>
      </c>
      <c r="F46" s="400">
        <f>'R8 Performance2012'!$H84</f>
        <v>2740.7943752162396</v>
      </c>
      <c r="G46" s="398"/>
      <c r="H46" s="398"/>
      <c r="I46" s="399">
        <f t="shared" si="7"/>
        <v>2511.5498435203344</v>
      </c>
      <c r="J46" s="399">
        <f t="shared" si="8"/>
        <v>2730.3246363601929</v>
      </c>
      <c r="K46" s="399">
        <f t="shared" si="9"/>
        <v>218.77479283985849</v>
      </c>
      <c r="L46" s="406">
        <f>'R7  Performance 2011'!L84</f>
        <v>73.16</v>
      </c>
      <c r="M46" s="406">
        <f>'R7  Performance 2011'!M84</f>
        <v>81.999987010515241</v>
      </c>
      <c r="N46" s="356">
        <f>'R8 Performance2012'!L84</f>
        <v>73.319999999999993</v>
      </c>
      <c r="O46" s="356">
        <f>'R8 Performance2012'!M84</f>
        <v>81.902800616745552</v>
      </c>
      <c r="P46" s="328"/>
      <c r="Q46" s="328"/>
      <c r="R46" s="406">
        <f t="shared" si="10"/>
        <v>73.239999999999995</v>
      </c>
      <c r="S46" s="406">
        <f t="shared" si="11"/>
        <v>81.951393813630403</v>
      </c>
      <c r="T46" s="406">
        <f t="shared" si="12"/>
        <v>8.7113938136304085</v>
      </c>
      <c r="U46" t="str">
        <f t="shared" si="13"/>
        <v>Autigny</v>
      </c>
    </row>
    <row r="47" spans="1:21">
      <c r="A47" s="229">
        <v>2097</v>
      </c>
      <c r="B47" s="394" t="s">
        <v>100</v>
      </c>
      <c r="C47" s="399">
        <f>'R7  Performance 2011'!$D49</f>
        <v>2604.0779399209487</v>
      </c>
      <c r="D47" s="399">
        <f>'R7  Performance 2011'!$H49</f>
        <v>2847.537627327431</v>
      </c>
      <c r="E47" s="400">
        <f>'R8 Performance2012'!$D49</f>
        <v>2797.4913338323349</v>
      </c>
      <c r="F47" s="400">
        <f>'R8 Performance2012'!$H49</f>
        <v>3018.9794625243753</v>
      </c>
      <c r="G47" s="398"/>
      <c r="H47" s="398"/>
      <c r="I47" s="399">
        <f t="shared" si="7"/>
        <v>2700.7846368766418</v>
      </c>
      <c r="J47" s="399">
        <f t="shared" si="8"/>
        <v>2933.2585449259032</v>
      </c>
      <c r="K47" s="399">
        <f t="shared" si="9"/>
        <v>232.47390804926135</v>
      </c>
      <c r="L47" s="406">
        <f>'R7  Performance 2011'!L49</f>
        <v>69.569999999999993</v>
      </c>
      <c r="M47" s="406">
        <f>'R7  Performance 2011'!M49</f>
        <v>78.919170532655897</v>
      </c>
      <c r="N47" s="356">
        <f>'R8 Performance2012'!L49</f>
        <v>70.87</v>
      </c>
      <c r="O47" s="356">
        <f>'R8 Performance2012'!M49</f>
        <v>78.787383907982289</v>
      </c>
      <c r="P47" s="328"/>
      <c r="Q47" s="328"/>
      <c r="R47" s="406">
        <f t="shared" si="10"/>
        <v>70.22</v>
      </c>
      <c r="S47" s="406">
        <f t="shared" si="11"/>
        <v>78.853277220319086</v>
      </c>
      <c r="T47" s="406">
        <f t="shared" si="12"/>
        <v>8.6332772203190871</v>
      </c>
      <c r="U47" t="str">
        <f t="shared" si="13"/>
        <v>Rue</v>
      </c>
    </row>
    <row r="48" spans="1:21">
      <c r="A48" s="229">
        <v>2231</v>
      </c>
      <c r="B48" s="394" t="s">
        <v>165</v>
      </c>
      <c r="C48" s="399">
        <f>'R7  Performance 2011'!$D114</f>
        <v>2677.4523178114082</v>
      </c>
      <c r="D48" s="399">
        <f>'R7  Performance 2011'!$H114</f>
        <v>2912.8971685596962</v>
      </c>
      <c r="E48" s="400">
        <f>'R8 Performance2012'!$D114</f>
        <v>2641.8303912579959</v>
      </c>
      <c r="F48" s="400">
        <f>'R8 Performance2012'!$H114</f>
        <v>2865.1036265229445</v>
      </c>
      <c r="G48" s="398"/>
      <c r="H48" s="398"/>
      <c r="I48" s="399">
        <f t="shared" si="7"/>
        <v>2659.6413545347023</v>
      </c>
      <c r="J48" s="399">
        <f t="shared" si="8"/>
        <v>2889.0003975413201</v>
      </c>
      <c r="K48" s="399">
        <f t="shared" si="9"/>
        <v>229.35904300661787</v>
      </c>
      <c r="L48" s="406">
        <f>'R7  Performance 2011'!L114</f>
        <v>70.05</v>
      </c>
      <c r="M48" s="406">
        <f>'R7  Performance 2011'!M114</f>
        <v>78.843615078857638</v>
      </c>
      <c r="N48" s="356">
        <f>'R8 Performance2012'!L114</f>
        <v>70.38</v>
      </c>
      <c r="O48" s="356">
        <f>'R8 Performance2012'!M114</f>
        <v>78.831459866756603</v>
      </c>
      <c r="P48" s="328"/>
      <c r="Q48" s="328"/>
      <c r="R48" s="406">
        <f t="shared" si="10"/>
        <v>70.215000000000003</v>
      </c>
      <c r="S48" s="406">
        <f t="shared" si="11"/>
        <v>78.837537472807128</v>
      </c>
      <c r="T48" s="406">
        <f t="shared" si="12"/>
        <v>8.6225374728071245</v>
      </c>
      <c r="U48" t="str">
        <f t="shared" si="13"/>
        <v>Vuisternens-en-Ogoz</v>
      </c>
    </row>
    <row r="49" spans="1:21">
      <c r="A49" s="229">
        <v>2004</v>
      </c>
      <c r="B49" s="394" t="s">
        <v>225</v>
      </c>
      <c r="C49" s="399">
        <f>'R7  Performance 2011'!$D8</f>
        <v>2581.9948021390373</v>
      </c>
      <c r="D49" s="399">
        <f>'R7  Performance 2011'!$H8</f>
        <v>2803.088221659088</v>
      </c>
      <c r="E49" s="400">
        <f>'R8 Performance2012'!$D8</f>
        <v>2652.4266493506493</v>
      </c>
      <c r="F49" s="400">
        <f>'R8 Performance2012'!$H8</f>
        <v>2875.2387795356417</v>
      </c>
      <c r="G49" s="398"/>
      <c r="H49" s="398"/>
      <c r="I49" s="399">
        <f t="shared" si="7"/>
        <v>2617.2107257448433</v>
      </c>
      <c r="J49" s="399">
        <f t="shared" si="8"/>
        <v>2839.1635005973649</v>
      </c>
      <c r="K49" s="399">
        <f t="shared" si="9"/>
        <v>221.95277485252154</v>
      </c>
      <c r="L49" s="406">
        <f>'R7  Performance 2011'!L8</f>
        <v>71.78</v>
      </c>
      <c r="M49" s="406">
        <f>'R7  Performance 2011'!M8</f>
        <v>80.342891735370159</v>
      </c>
      <c r="N49" s="356">
        <f>'R8 Performance2012'!L8</f>
        <v>71.680000000000007</v>
      </c>
      <c r="O49" s="356">
        <f>'R8 Performance2012'!M8</f>
        <v>80.080312605799676</v>
      </c>
      <c r="P49" s="328"/>
      <c r="Q49" s="328"/>
      <c r="R49" s="406">
        <f t="shared" si="10"/>
        <v>71.73</v>
      </c>
      <c r="S49" s="406">
        <f t="shared" si="11"/>
        <v>80.211602170584911</v>
      </c>
      <c r="T49" s="406">
        <f t="shared" si="12"/>
        <v>8.4816021705849067</v>
      </c>
      <c r="U49" t="str">
        <f t="shared" si="13"/>
        <v>Bussy (FR)</v>
      </c>
    </row>
    <row r="50" spans="1:21">
      <c r="A50" s="229">
        <v>2050</v>
      </c>
      <c r="B50" s="394" t="s">
        <v>86</v>
      </c>
      <c r="C50" s="399">
        <f>'R7  Performance 2011'!$D35</f>
        <v>2622.4634988764037</v>
      </c>
      <c r="D50" s="399">
        <f>'R7  Performance 2011'!$H35</f>
        <v>2841.2986430887058</v>
      </c>
      <c r="E50" s="400">
        <f>'R8 Performance2012'!$D35</f>
        <v>2552.5817794448608</v>
      </c>
      <c r="F50" s="400">
        <f>'R8 Performance2012'!$H35</f>
        <v>2771.8907058205596</v>
      </c>
      <c r="G50" s="398"/>
      <c r="H50" s="398"/>
      <c r="I50" s="399">
        <f t="shared" si="7"/>
        <v>2587.522639160632</v>
      </c>
      <c r="J50" s="399">
        <f t="shared" si="8"/>
        <v>2806.5946744546327</v>
      </c>
      <c r="K50" s="399">
        <f t="shared" si="9"/>
        <v>219.07203529400067</v>
      </c>
      <c r="L50" s="406">
        <f>'R7  Performance 2011'!L35</f>
        <v>71.86</v>
      </c>
      <c r="M50" s="406">
        <f>'R7  Performance 2011'!M35</f>
        <v>80.204640232592823</v>
      </c>
      <c r="N50" s="356">
        <f>'R8 Performance2012'!L35</f>
        <v>72.25</v>
      </c>
      <c r="O50" s="356">
        <f>'R8 Performance2012'!M35</f>
        <v>80.841651328929984</v>
      </c>
      <c r="P50" s="328"/>
      <c r="Q50" s="328"/>
      <c r="R50" s="406">
        <f t="shared" si="10"/>
        <v>72.055000000000007</v>
      </c>
      <c r="S50" s="406">
        <f t="shared" si="11"/>
        <v>80.523145780761411</v>
      </c>
      <c r="T50" s="406">
        <f t="shared" si="12"/>
        <v>8.4681457807614038</v>
      </c>
      <c r="U50" t="str">
        <f t="shared" si="13"/>
        <v>Les Montets</v>
      </c>
    </row>
    <row r="51" spans="1:21">
      <c r="A51" s="229">
        <v>2072</v>
      </c>
      <c r="B51" s="394" t="s">
        <v>234</v>
      </c>
      <c r="C51" s="399">
        <f>'R7  Performance 2011'!$D43</f>
        <v>2567.2826608996538</v>
      </c>
      <c r="D51" s="399">
        <f>'R7  Performance 2011'!$H43</f>
        <v>2800.6775708952978</v>
      </c>
      <c r="E51" s="400">
        <f>'R8 Performance2012'!$D43</f>
        <v>2723.1347006578944</v>
      </c>
      <c r="F51" s="400">
        <f>'R8 Performance2012'!$H43</f>
        <v>2936.0004866153558</v>
      </c>
      <c r="G51" s="398"/>
      <c r="H51" s="398"/>
      <c r="I51" s="399">
        <f t="shared" si="7"/>
        <v>2645.2086807787741</v>
      </c>
      <c r="J51" s="399">
        <f t="shared" si="8"/>
        <v>2868.3390287553266</v>
      </c>
      <c r="K51" s="399">
        <f t="shared" si="9"/>
        <v>223.13034797655246</v>
      </c>
      <c r="L51" s="406">
        <f>'R7  Performance 2011'!L43</f>
        <v>71.08</v>
      </c>
      <c r="M51" s="406">
        <f>'R7  Performance 2011'!M43</f>
        <v>80.171126331755602</v>
      </c>
      <c r="N51" s="356">
        <f>'R8 Performance2012'!L43</f>
        <v>72.38</v>
      </c>
      <c r="O51" s="356">
        <f>'R8 Performance2012'!M43</f>
        <v>80.196939276123004</v>
      </c>
      <c r="P51" s="328"/>
      <c r="Q51" s="328"/>
      <c r="R51" s="406">
        <f t="shared" si="10"/>
        <v>71.72999999999999</v>
      </c>
      <c r="S51" s="406">
        <f t="shared" si="11"/>
        <v>80.184032803939303</v>
      </c>
      <c r="T51" s="406">
        <f t="shared" si="12"/>
        <v>8.4540328039393131</v>
      </c>
      <c r="U51" t="str">
        <f t="shared" si="13"/>
        <v>Ecublens (FR)</v>
      </c>
    </row>
    <row r="52" spans="1:21">
      <c r="A52" s="229">
        <v>2079</v>
      </c>
      <c r="B52" s="394" t="s">
        <v>95</v>
      </c>
      <c r="C52" s="399">
        <f>'R7  Performance 2011'!$D44</f>
        <v>2870.460663101605</v>
      </c>
      <c r="D52" s="399">
        <f>'R7  Performance 2011'!$H44</f>
        <v>3098.1959625782774</v>
      </c>
      <c r="E52" s="400">
        <f>'R8 Performance2012'!$D44</f>
        <v>2743.8544999999999</v>
      </c>
      <c r="F52" s="400">
        <f>'R8 Performance2012'!$H44</f>
        <v>2983.6699268095995</v>
      </c>
      <c r="G52" s="398"/>
      <c r="H52" s="398"/>
      <c r="I52" s="399">
        <f t="shared" si="7"/>
        <v>2807.1575815508022</v>
      </c>
      <c r="J52" s="399">
        <f t="shared" si="8"/>
        <v>3040.9329446939382</v>
      </c>
      <c r="K52" s="399">
        <f t="shared" si="9"/>
        <v>233.77536314313602</v>
      </c>
      <c r="L52" s="406">
        <f>'R7  Performance 2011'!L44</f>
        <v>68.19</v>
      </c>
      <c r="M52" s="406">
        <f>'R7  Performance 2011'!M44</f>
        <v>76.123754411063729</v>
      </c>
      <c r="N52" s="356">
        <f>'R8 Performance2012'!L44</f>
        <v>69.06</v>
      </c>
      <c r="O52" s="356">
        <f>'R8 Performance2012'!M44</f>
        <v>77.800092698413849</v>
      </c>
      <c r="P52" s="328"/>
      <c r="Q52" s="328"/>
      <c r="R52" s="406">
        <f t="shared" si="10"/>
        <v>68.625</v>
      </c>
      <c r="S52" s="406">
        <f t="shared" si="11"/>
        <v>76.961923554738789</v>
      </c>
      <c r="T52" s="406">
        <f t="shared" si="12"/>
        <v>8.3369235547387888</v>
      </c>
      <c r="U52" t="str">
        <f t="shared" si="13"/>
        <v>Grangettes</v>
      </c>
    </row>
    <row r="53" spans="1:21">
      <c r="A53" s="229">
        <v>2184</v>
      </c>
      <c r="B53" s="394" t="s">
        <v>141</v>
      </c>
      <c r="C53" s="399">
        <f>'R7  Performance 2011'!$D90</f>
        <v>2622.8660611902769</v>
      </c>
      <c r="D53" s="399">
        <f>'R7  Performance 2011'!$H90</f>
        <v>2842.4696385770299</v>
      </c>
      <c r="E53" s="400">
        <f>'R8 Performance2012'!$D90</f>
        <v>2662.7369539207762</v>
      </c>
      <c r="F53" s="400">
        <f>'R8 Performance2012'!$H90</f>
        <v>2882.3655718799714</v>
      </c>
      <c r="G53" s="398"/>
      <c r="H53" s="398"/>
      <c r="I53" s="399">
        <f t="shared" si="7"/>
        <v>2642.8015075555268</v>
      </c>
      <c r="J53" s="399">
        <f t="shared" si="8"/>
        <v>2862.4176052285006</v>
      </c>
      <c r="K53" s="399">
        <f t="shared" si="9"/>
        <v>219.61609767297386</v>
      </c>
      <c r="L53" s="406">
        <f>'R7  Performance 2011'!L90</f>
        <v>72.92</v>
      </c>
      <c r="M53" s="406">
        <f>'R7  Performance 2011'!M90</f>
        <v>81.292656943339878</v>
      </c>
      <c r="N53" s="356">
        <f>'R8 Performance2012'!L90</f>
        <v>72.010000000000005</v>
      </c>
      <c r="O53" s="356">
        <f>'R8 Performance2012'!M90</f>
        <v>80.258228111147091</v>
      </c>
      <c r="P53" s="328"/>
      <c r="Q53" s="328"/>
      <c r="R53" s="406">
        <f t="shared" si="10"/>
        <v>72.465000000000003</v>
      </c>
      <c r="S53" s="406">
        <f t="shared" si="11"/>
        <v>80.775442527243484</v>
      </c>
      <c r="T53" s="406">
        <f t="shared" si="12"/>
        <v>8.310442527243481</v>
      </c>
      <c r="U53" t="str">
        <f t="shared" si="13"/>
        <v>Corpataux-Magnedens</v>
      </c>
    </row>
    <row r="54" spans="1:21">
      <c r="A54" s="229">
        <v>2304</v>
      </c>
      <c r="B54" s="394" t="s">
        <v>206</v>
      </c>
      <c r="C54" s="399">
        <f>'R7  Performance 2011'!$D155</f>
        <v>2718.1789911858973</v>
      </c>
      <c r="D54" s="399">
        <f>'R7  Performance 2011'!$H155</f>
        <v>2946.9056445478263</v>
      </c>
      <c r="E54" s="400">
        <f>'R8 Performance2012'!$D155</f>
        <v>2772.7304049520762</v>
      </c>
      <c r="F54" s="400">
        <f>'R8 Performance2012'!$H155</f>
        <v>2998.1390712370685</v>
      </c>
      <c r="G54" s="398"/>
      <c r="H54" s="398"/>
      <c r="I54" s="399">
        <f t="shared" si="7"/>
        <v>2745.4546980689865</v>
      </c>
      <c r="J54" s="399">
        <f t="shared" si="8"/>
        <v>2972.5223578924474</v>
      </c>
      <c r="K54" s="399">
        <f t="shared" si="9"/>
        <v>227.06765982346087</v>
      </c>
      <c r="L54" s="406">
        <f>'R7  Performance 2011'!L155</f>
        <v>72.66</v>
      </c>
      <c r="M54" s="406">
        <f>'R7  Performance 2011'!M155</f>
        <v>81.074701684606111</v>
      </c>
      <c r="N54" s="356">
        <f>'R8 Performance2012'!L155</f>
        <v>73.040000000000006</v>
      </c>
      <c r="O54" s="356">
        <f>'R8 Performance2012'!M155</f>
        <v>81.169483698898901</v>
      </c>
      <c r="P54" s="328"/>
      <c r="Q54" s="328"/>
      <c r="R54" s="406">
        <f t="shared" si="10"/>
        <v>72.849999999999994</v>
      </c>
      <c r="S54" s="406">
        <f t="shared" si="11"/>
        <v>81.122092691752499</v>
      </c>
      <c r="T54" s="406">
        <f t="shared" si="12"/>
        <v>8.2720926917525048</v>
      </c>
      <c r="U54" t="str">
        <f t="shared" si="13"/>
        <v>St. Ursen</v>
      </c>
    </row>
    <row r="55" spans="1:21">
      <c r="A55" s="229">
        <v>2335</v>
      </c>
      <c r="B55" s="394" t="s">
        <v>247</v>
      </c>
      <c r="C55" s="399">
        <f>'R7  Performance 2011'!$D167</f>
        <v>2508.6148538860107</v>
      </c>
      <c r="D55" s="399">
        <f>'R7  Performance 2011'!$H167</f>
        <v>2711.7118011777843</v>
      </c>
      <c r="E55" s="400">
        <f>'R8 Performance2012'!$D167</f>
        <v>2591.0241888324872</v>
      </c>
      <c r="F55" s="400">
        <f>'R8 Performance2012'!$H167</f>
        <v>2808.6942879065659</v>
      </c>
      <c r="G55" s="398"/>
      <c r="H55" s="398"/>
      <c r="I55" s="399">
        <f t="shared" si="7"/>
        <v>2549.8195213592489</v>
      </c>
      <c r="J55" s="399">
        <f t="shared" si="8"/>
        <v>2760.2030445421751</v>
      </c>
      <c r="K55" s="399">
        <f t="shared" si="9"/>
        <v>210.38352318292618</v>
      </c>
      <c r="L55" s="406">
        <f>'R7  Performance 2011'!L167</f>
        <v>74.28</v>
      </c>
      <c r="M55" s="406">
        <f>'R7  Performance 2011'!M167</f>
        <v>82.375979619077967</v>
      </c>
      <c r="N55" s="356">
        <f>'R8 Performance2012'!L167</f>
        <v>72.77</v>
      </c>
      <c r="O55" s="356">
        <f>'R8 Performance2012'!M167</f>
        <v>81.170928868678772</v>
      </c>
      <c r="P55" s="328"/>
      <c r="Q55" s="328"/>
      <c r="R55" s="406">
        <f t="shared" si="10"/>
        <v>73.525000000000006</v>
      </c>
      <c r="S55" s="406">
        <f t="shared" si="11"/>
        <v>81.773454243878376</v>
      </c>
      <c r="T55" s="406">
        <f t="shared" si="12"/>
        <v>8.2484542438783706</v>
      </c>
      <c r="U55" t="str">
        <f t="shared" si="13"/>
        <v>Saint-Martin (FR)</v>
      </c>
    </row>
    <row r="56" spans="1:21">
      <c r="A56" s="413">
        <v>2230</v>
      </c>
      <c r="B56" s="235" t="s">
        <v>164</v>
      </c>
      <c r="C56" s="412">
        <f>'R7  Performance 2011'!$D113</f>
        <v>2426.7296097560975</v>
      </c>
      <c r="D56" s="399">
        <f>'R7  Performance 2011'!$H113</f>
        <v>2580.7372423749871</v>
      </c>
      <c r="E56" s="400">
        <f>'R8 Performance2012'!$D113</f>
        <v>2382.6414047619051</v>
      </c>
      <c r="F56" s="400">
        <f>'R8 Performance2012'!$H113</f>
        <v>2616.113670851651</v>
      </c>
      <c r="G56" s="398"/>
      <c r="H56" s="398"/>
      <c r="I56" s="399">
        <f t="shared" si="7"/>
        <v>2404.6855072590015</v>
      </c>
      <c r="J56" s="399">
        <f t="shared" si="8"/>
        <v>2598.4254566133191</v>
      </c>
      <c r="K56" s="399">
        <f t="shared" si="9"/>
        <v>193.73994935431756</v>
      </c>
      <c r="L56" s="406">
        <f>'R7  Performance 2011'!L113</f>
        <v>82.56</v>
      </c>
      <c r="M56" s="406">
        <f>'R7  Performance 2011'!M113</f>
        <v>88.906303766177231</v>
      </c>
      <c r="N56" s="356">
        <f>'R8 Performance2012'!L113</f>
        <v>73.06</v>
      </c>
      <c r="O56" s="356">
        <f>'R8 Performance2012'!M113</f>
        <v>82.858883945487236</v>
      </c>
      <c r="P56" s="328"/>
      <c r="Q56" s="328"/>
      <c r="R56" s="406">
        <f t="shared" si="10"/>
        <v>77.81</v>
      </c>
      <c r="S56" s="406">
        <f t="shared" si="11"/>
        <v>85.882593855832226</v>
      </c>
      <c r="T56" s="406">
        <f t="shared" si="12"/>
        <v>8.0725938558322241</v>
      </c>
      <c r="U56" t="str">
        <f t="shared" si="13"/>
        <v>Villarsel-sur-Marly</v>
      </c>
    </row>
    <row r="57" spans="1:21">
      <c r="A57" s="229">
        <v>2115</v>
      </c>
      <c r="B57" s="394" t="s">
        <v>106</v>
      </c>
      <c r="C57" s="399">
        <f>'R7  Performance 2011'!$D55</f>
        <v>2658.5234000000005</v>
      </c>
      <c r="D57" s="399">
        <f>'R7  Performance 2011'!$H55</f>
        <v>2874.6716743691331</v>
      </c>
      <c r="E57" s="400">
        <f>'R8 Performance2012'!$D55</f>
        <v>2809.8142455934194</v>
      </c>
      <c r="F57" s="400">
        <f>'R8 Performance2012'!$H55</f>
        <v>3033.8959544014551</v>
      </c>
      <c r="G57" s="398"/>
      <c r="H57" s="398"/>
      <c r="I57" s="399">
        <f t="shared" si="7"/>
        <v>2734.1688227967097</v>
      </c>
      <c r="J57" s="399">
        <f t="shared" si="8"/>
        <v>2954.2838143852941</v>
      </c>
      <c r="K57" s="399">
        <f t="shared" si="9"/>
        <v>220.11499158858442</v>
      </c>
      <c r="L57" s="406">
        <f>'R7  Performance 2011'!L55</f>
        <v>73.28</v>
      </c>
      <c r="M57" s="406">
        <f>'R7  Performance 2011'!M55</f>
        <v>81.410388258727863</v>
      </c>
      <c r="N57" s="356">
        <f>'R8 Performance2012'!L55</f>
        <v>71.760000000000005</v>
      </c>
      <c r="O57" s="356">
        <f>'R8 Performance2012'!M55</f>
        <v>79.734965219122898</v>
      </c>
      <c r="P57" s="328"/>
      <c r="Q57" s="328"/>
      <c r="R57" s="406">
        <f t="shared" si="10"/>
        <v>72.52000000000001</v>
      </c>
      <c r="S57" s="406">
        <f t="shared" si="11"/>
        <v>80.572676738925381</v>
      </c>
      <c r="T57" s="406">
        <f t="shared" si="12"/>
        <v>8.0526767389253706</v>
      </c>
      <c r="U57" t="str">
        <f t="shared" si="13"/>
        <v>Torny</v>
      </c>
    </row>
    <row r="58" spans="1:21">
      <c r="A58" s="229">
        <v>2223</v>
      </c>
      <c r="B58" s="394" t="s">
        <v>160</v>
      </c>
      <c r="C58" s="399">
        <f>'R7  Performance 2011'!$D109</f>
        <v>2628.8026821305839</v>
      </c>
      <c r="D58" s="399">
        <f>'R7  Performance 2011'!$H109</f>
        <v>2838.4836721871675</v>
      </c>
      <c r="E58" s="400">
        <f>'R8 Performance2012'!$D109</f>
        <v>2698.9051564339784</v>
      </c>
      <c r="F58" s="400">
        <f>'R8 Performance2012'!$H109</f>
        <v>2917.741070843078</v>
      </c>
      <c r="G58" s="398"/>
      <c r="H58" s="398"/>
      <c r="I58" s="399">
        <f t="shared" si="7"/>
        <v>2663.8539192822809</v>
      </c>
      <c r="J58" s="399">
        <f t="shared" si="8"/>
        <v>2878.1123715151225</v>
      </c>
      <c r="K58" s="399">
        <f t="shared" si="9"/>
        <v>214.25845223284159</v>
      </c>
      <c r="L58" s="406">
        <f>'R7  Performance 2011'!L109</f>
        <v>73.72</v>
      </c>
      <c r="M58" s="406">
        <f>'R7  Performance 2011'!M109</f>
        <v>81.696292457471245</v>
      </c>
      <c r="N58" s="356">
        <f>'R8 Performance2012'!L109</f>
        <v>72.31</v>
      </c>
      <c r="O58" s="356">
        <f>'R8 Performance2012'!M109</f>
        <v>80.418321772160539</v>
      </c>
      <c r="P58" s="328"/>
      <c r="Q58" s="328"/>
      <c r="R58" s="406">
        <f t="shared" si="10"/>
        <v>73.015000000000001</v>
      </c>
      <c r="S58" s="406">
        <f t="shared" si="11"/>
        <v>81.057307114815899</v>
      </c>
      <c r="T58" s="406">
        <f t="shared" si="12"/>
        <v>8.0423071148158982</v>
      </c>
      <c r="U58" t="str">
        <f t="shared" si="13"/>
        <v>Le Glèbe</v>
      </c>
    </row>
    <row r="59" spans="1:21">
      <c r="A59" s="229">
        <v>2040</v>
      </c>
      <c r="B59" s="394" t="s">
        <v>79</v>
      </c>
      <c r="C59" s="399">
        <f>'R7  Performance 2011'!$D28</f>
        <v>2627.3558443396228</v>
      </c>
      <c r="D59" s="399">
        <f>'R7  Performance 2011'!$H28</f>
        <v>2840.2066358075504</v>
      </c>
      <c r="E59" s="400">
        <f>'R8 Performance2012'!$D28</f>
        <v>2732.245710900474</v>
      </c>
      <c r="F59" s="400">
        <f>'R8 Performance2012'!$H28</f>
        <v>2944.1514527388472</v>
      </c>
      <c r="G59" s="398"/>
      <c r="H59" s="398"/>
      <c r="I59" s="399">
        <f t="shared" si="7"/>
        <v>2679.8007776200484</v>
      </c>
      <c r="J59" s="399">
        <f t="shared" si="8"/>
        <v>2892.179044273199</v>
      </c>
      <c r="K59" s="399">
        <f t="shared" si="9"/>
        <v>212.3782666531506</v>
      </c>
      <c r="L59" s="406">
        <f>'R7  Performance 2011'!L28</f>
        <v>74.48</v>
      </c>
      <c r="M59" s="406">
        <f>'R7  Performance 2011'!M28</f>
        <v>82.58133092274096</v>
      </c>
      <c r="N59" s="356">
        <f>'R8 Performance2012'!L28</f>
        <v>74.31</v>
      </c>
      <c r="O59" s="356">
        <f>'R8 Performance2012'!M28</f>
        <v>82.065735181245273</v>
      </c>
      <c r="P59" s="328"/>
      <c r="Q59" s="328"/>
      <c r="R59" s="406">
        <f t="shared" si="10"/>
        <v>74.39500000000001</v>
      </c>
      <c r="S59" s="406">
        <f t="shared" si="11"/>
        <v>82.32353305199311</v>
      </c>
      <c r="T59" s="406">
        <f t="shared" si="12"/>
        <v>7.9285330519930994</v>
      </c>
      <c r="U59" t="str">
        <f t="shared" si="13"/>
        <v>Russy</v>
      </c>
    </row>
    <row r="60" spans="1:21">
      <c r="A60" s="229">
        <v>2294</v>
      </c>
      <c r="B60" s="394" t="s">
        <v>197</v>
      </c>
      <c r="C60" s="399">
        <f>'R7  Performance 2011'!$D146</f>
        <v>2687.1596184397167</v>
      </c>
      <c r="D60" s="399">
        <f>'R7  Performance 2011'!$H146</f>
        <v>2906.4596632147213</v>
      </c>
      <c r="E60" s="400">
        <f>'R8 Performance2012'!$D146</f>
        <v>2849.5739259259262</v>
      </c>
      <c r="F60" s="400">
        <f>'R8 Performance2012'!$H146</f>
        <v>3065.291534962812</v>
      </c>
      <c r="G60" s="398"/>
      <c r="H60" s="398"/>
      <c r="I60" s="399">
        <f t="shared" si="7"/>
        <v>2768.3667721828215</v>
      </c>
      <c r="J60" s="399">
        <f t="shared" si="8"/>
        <v>2985.8755990887666</v>
      </c>
      <c r="K60" s="399">
        <f t="shared" si="9"/>
        <v>217.50882690594517</v>
      </c>
      <c r="L60" s="406">
        <f>'R7  Performance 2011'!L146</f>
        <v>74.12</v>
      </c>
      <c r="M60" s="406">
        <f>'R7  Performance 2011'!M146</f>
        <v>82.281035290577208</v>
      </c>
      <c r="N60" s="356">
        <f>'R8 Performance2012'!L146</f>
        <v>74.02</v>
      </c>
      <c r="O60" s="356">
        <f>'R8 Performance2012'!M146</f>
        <v>81.590170651627901</v>
      </c>
      <c r="P60" s="328"/>
      <c r="Q60" s="328"/>
      <c r="R60" s="406">
        <f t="shared" si="10"/>
        <v>74.069999999999993</v>
      </c>
      <c r="S60" s="406">
        <f t="shared" si="11"/>
        <v>81.935602971102554</v>
      </c>
      <c r="T60" s="406">
        <f t="shared" si="12"/>
        <v>7.865602971102561</v>
      </c>
      <c r="U60" t="str">
        <f t="shared" si="13"/>
        <v>Giffers</v>
      </c>
    </row>
    <row r="61" spans="1:21">
      <c r="A61" s="229">
        <v>2213</v>
      </c>
      <c r="B61" s="394" t="s">
        <v>154</v>
      </c>
      <c r="C61" s="399">
        <f>'R7  Performance 2011'!$D103</f>
        <v>2859.05116984402</v>
      </c>
      <c r="D61" s="399">
        <f>'R7  Performance 2011'!$H103</f>
        <v>3069.4544092889023</v>
      </c>
      <c r="E61" s="400">
        <f>'R8 Performance2012'!$D103</f>
        <v>2842.0628609715241</v>
      </c>
      <c r="F61" s="400">
        <f>'R8 Performance2012'!$H103</f>
        <v>3072.676438184033</v>
      </c>
      <c r="G61" s="398"/>
      <c r="H61" s="398"/>
      <c r="I61" s="399">
        <f t="shared" si="7"/>
        <v>2850.5570154077723</v>
      </c>
      <c r="J61" s="399">
        <f t="shared" si="8"/>
        <v>3071.0654237364679</v>
      </c>
      <c r="K61" s="399">
        <f t="shared" si="9"/>
        <v>220.50840832869562</v>
      </c>
      <c r="L61" s="406">
        <f>'R7  Performance 2011'!L103</f>
        <v>73.099999999999994</v>
      </c>
      <c r="M61" s="406">
        <f>'R7  Performance 2011'!M103</f>
        <v>80.459198102647491</v>
      </c>
      <c r="N61" s="356">
        <f>'R8 Performance2012'!L103</f>
        <v>70.930000000000007</v>
      </c>
      <c r="O61" s="356">
        <f>'R8 Performance2012'!M103</f>
        <v>79.044302480054114</v>
      </c>
      <c r="P61" s="328"/>
      <c r="Q61" s="328"/>
      <c r="R61" s="406">
        <f t="shared" si="10"/>
        <v>72.015000000000001</v>
      </c>
      <c r="S61" s="406">
        <f t="shared" si="11"/>
        <v>79.751750291350803</v>
      </c>
      <c r="T61" s="406">
        <f t="shared" si="12"/>
        <v>7.7367502913508019</v>
      </c>
      <c r="U61" t="str">
        <f t="shared" si="13"/>
        <v>Noréaz</v>
      </c>
    </row>
    <row r="62" spans="1:21">
      <c r="A62" s="229">
        <v>2137</v>
      </c>
      <c r="B62" s="394" t="s">
        <v>120</v>
      </c>
      <c r="C62" s="399">
        <f>'R7  Performance 2011'!$D68</f>
        <v>2791.8375213523127</v>
      </c>
      <c r="D62" s="399">
        <f>'R7  Performance 2011'!$H68</f>
        <v>3009.9853227916105</v>
      </c>
      <c r="E62" s="400">
        <f>'R8 Performance2012'!$D68</f>
        <v>2878.4688413547242</v>
      </c>
      <c r="F62" s="400">
        <f>'R8 Performance2012'!$H68</f>
        <v>3097.1363486140408</v>
      </c>
      <c r="G62" s="398"/>
      <c r="H62" s="398"/>
      <c r="I62" s="399">
        <f t="shared" si="7"/>
        <v>2835.1531813535184</v>
      </c>
      <c r="J62" s="399">
        <f t="shared" si="8"/>
        <v>3053.5608357028259</v>
      </c>
      <c r="K62" s="399">
        <f t="shared" si="9"/>
        <v>218.40765434930745</v>
      </c>
      <c r="L62" s="406">
        <f>'R7  Performance 2011'!L68</f>
        <v>73.67</v>
      </c>
      <c r="M62" s="406">
        <f>'R7  Performance 2011'!M68</f>
        <v>81.483771387871869</v>
      </c>
      <c r="N62" s="356">
        <f>'R8 Performance2012'!L68</f>
        <v>73.959999999999994</v>
      </c>
      <c r="O62" s="356">
        <f>'R8 Performance2012'!M68</f>
        <v>81.556660561953578</v>
      </c>
      <c r="P62" s="328"/>
      <c r="Q62" s="328"/>
      <c r="R62" s="406">
        <f t="shared" si="10"/>
        <v>73.814999999999998</v>
      </c>
      <c r="S62" s="406">
        <f t="shared" si="11"/>
        <v>81.52021597491273</v>
      </c>
      <c r="T62" s="406">
        <f t="shared" si="12"/>
        <v>7.7052159749127327</v>
      </c>
      <c r="U62" t="str">
        <f t="shared" si="13"/>
        <v>Hauteville</v>
      </c>
    </row>
    <row r="63" spans="1:21">
      <c r="A63" s="229">
        <v>2260</v>
      </c>
      <c r="B63" s="394" t="s">
        <v>176</v>
      </c>
      <c r="C63" s="399">
        <f>'R7  Performance 2011'!$D125</f>
        <v>2867.9476758620694</v>
      </c>
      <c r="D63" s="399">
        <f>'R7  Performance 2011'!$H125</f>
        <v>3091.683438839339</v>
      </c>
      <c r="E63" s="400">
        <f>'R8 Performance2012'!$D125</f>
        <v>2754.9588522336767</v>
      </c>
      <c r="F63" s="400">
        <f>'R8 Performance2012'!$H125</f>
        <v>2962.6089630726869</v>
      </c>
      <c r="G63" s="398"/>
      <c r="H63" s="398"/>
      <c r="I63" s="399">
        <f t="shared" si="7"/>
        <v>2811.4532640478728</v>
      </c>
      <c r="J63" s="399">
        <f t="shared" si="8"/>
        <v>3027.1462009560128</v>
      </c>
      <c r="K63" s="399">
        <f t="shared" si="9"/>
        <v>215.69293690813993</v>
      </c>
      <c r="L63" s="406">
        <f>'R7  Performance 2011'!L125</f>
        <v>73.61</v>
      </c>
      <c r="M63" s="406">
        <f>'R7  Performance 2011'!M125</f>
        <v>81.411249822663436</v>
      </c>
      <c r="N63" s="356">
        <f>'R8 Performance2012'!L125</f>
        <v>74.75</v>
      </c>
      <c r="O63" s="356">
        <f>'R8 Performance2012'!M125</f>
        <v>82.287321679801167</v>
      </c>
      <c r="P63" s="328"/>
      <c r="Q63" s="328"/>
      <c r="R63" s="406">
        <f t="shared" si="10"/>
        <v>74.180000000000007</v>
      </c>
      <c r="S63" s="406">
        <f t="shared" si="11"/>
        <v>81.849285751232301</v>
      </c>
      <c r="T63" s="406">
        <f t="shared" si="12"/>
        <v>7.6692857512322945</v>
      </c>
      <c r="U63" t="str">
        <f t="shared" si="13"/>
        <v>Gempenach</v>
      </c>
    </row>
    <row r="64" spans="1:21">
      <c r="A64" s="229">
        <v>2089</v>
      </c>
      <c r="B64" s="394" t="s">
        <v>98</v>
      </c>
      <c r="C64" s="399">
        <f>'R7  Performance 2011'!$D47</f>
        <v>3053.114732394366</v>
      </c>
      <c r="D64" s="399">
        <f>'R7  Performance 2011'!$H47</f>
        <v>3288.4292751917837</v>
      </c>
      <c r="E64" s="400">
        <f>'R8 Performance2012'!$D47</f>
        <v>3153.8507335164832</v>
      </c>
      <c r="F64" s="400">
        <f>'R8 Performance2012'!$H47</f>
        <v>3373.0407140948992</v>
      </c>
      <c r="G64" s="398"/>
      <c r="H64" s="398"/>
      <c r="I64" s="399">
        <f t="shared" si="7"/>
        <v>3103.4827329554246</v>
      </c>
      <c r="J64" s="399">
        <f t="shared" si="8"/>
        <v>3330.7349946433415</v>
      </c>
      <c r="K64" s="399">
        <f t="shared" si="9"/>
        <v>227.25226168791687</v>
      </c>
      <c r="L64" s="406">
        <f>'R7  Performance 2011'!L47</f>
        <v>73.33</v>
      </c>
      <c r="M64" s="406">
        <f>'R7  Performance 2011'!M47</f>
        <v>81.037359972446083</v>
      </c>
      <c r="N64" s="356">
        <f>'R8 Performance2012'!L47</f>
        <v>73.66</v>
      </c>
      <c r="O64" s="356">
        <f>'R8 Performance2012'!M47</f>
        <v>80.60991612155415</v>
      </c>
      <c r="P64" s="328"/>
      <c r="Q64" s="328"/>
      <c r="R64" s="406">
        <f t="shared" si="10"/>
        <v>73.495000000000005</v>
      </c>
      <c r="S64" s="406">
        <f t="shared" si="11"/>
        <v>80.823638047000117</v>
      </c>
      <c r="T64" s="406">
        <f t="shared" si="12"/>
        <v>7.328638047000112</v>
      </c>
      <c r="U64" t="str">
        <f t="shared" si="13"/>
        <v>Montet (Glâne)</v>
      </c>
    </row>
    <row r="65" spans="1:21">
      <c r="A65" s="229">
        <v>2302</v>
      </c>
      <c r="B65" s="394" t="s">
        <v>204</v>
      </c>
      <c r="C65" s="399">
        <f>'R7  Performance 2011'!$D153</f>
        <v>2820.2829636174633</v>
      </c>
      <c r="D65" s="399">
        <f>'R7  Performance 2011'!$H153</f>
        <v>3028.2498682401615</v>
      </c>
      <c r="E65" s="400">
        <f>'R8 Performance2012'!$D153</f>
        <v>2750.4573511688309</v>
      </c>
      <c r="F65" s="400">
        <f>'R8 Performance2012'!$H153</f>
        <v>2948.6006726087421</v>
      </c>
      <c r="G65" s="398"/>
      <c r="H65" s="398"/>
      <c r="I65" s="399">
        <f t="shared" si="7"/>
        <v>2785.3701573931471</v>
      </c>
      <c r="J65" s="399">
        <f t="shared" si="8"/>
        <v>2988.4252704244518</v>
      </c>
      <c r="K65" s="399">
        <f t="shared" si="9"/>
        <v>203.0551130313047</v>
      </c>
      <c r="L65" s="406">
        <f>'R7  Performance 2011'!L153</f>
        <v>75.680000000000007</v>
      </c>
      <c r="M65" s="406">
        <f>'R7  Performance 2011'!M153</f>
        <v>83.053973012833708</v>
      </c>
      <c r="N65" s="356">
        <f>'R8 Performance2012'!L153</f>
        <v>76.319999999999993</v>
      </c>
      <c r="O65" s="356">
        <f>'R8 Performance2012'!M153</f>
        <v>83.524013592710631</v>
      </c>
      <c r="P65" s="328"/>
      <c r="Q65" s="328"/>
      <c r="R65" s="406">
        <f t="shared" si="10"/>
        <v>76</v>
      </c>
      <c r="S65" s="406">
        <f t="shared" si="11"/>
        <v>83.28899330277217</v>
      </c>
      <c r="T65" s="406">
        <f t="shared" si="12"/>
        <v>7.2889933027721696</v>
      </c>
      <c r="U65" t="str">
        <f t="shared" si="13"/>
        <v>St. Antoni</v>
      </c>
    </row>
    <row r="66" spans="1:21">
      <c r="A66" s="229">
        <v>2291</v>
      </c>
      <c r="B66" s="394" t="s">
        <v>194</v>
      </c>
      <c r="C66" s="399">
        <f>'R7  Performance 2011'!$D143</f>
        <v>2824.0037050359711</v>
      </c>
      <c r="D66" s="399">
        <f>'R7  Performance 2011'!$H143</f>
        <v>3028.8745890979967</v>
      </c>
      <c r="E66" s="400">
        <f>'R8 Performance2012'!$D143</f>
        <v>2788.6280005015046</v>
      </c>
      <c r="F66" s="400">
        <f>'R8 Performance2012'!$H143</f>
        <v>2989.1355923017463</v>
      </c>
      <c r="G66" s="398"/>
      <c r="H66" s="398"/>
      <c r="I66" s="399">
        <f t="shared" si="7"/>
        <v>2806.3158527687378</v>
      </c>
      <c r="J66" s="399">
        <f t="shared" si="8"/>
        <v>3009.0050906998713</v>
      </c>
      <c r="K66" s="399">
        <f t="shared" si="9"/>
        <v>202.68923793113345</v>
      </c>
      <c r="L66" s="406">
        <f>'R7  Performance 2011'!L143</f>
        <v>75.040000000000006</v>
      </c>
      <c r="M66" s="406">
        <f>'R7  Performance 2011'!M143</f>
        <v>82.294625186811373</v>
      </c>
      <c r="N66" s="356">
        <f>'R8 Performance2012'!L143</f>
        <v>75.23</v>
      </c>
      <c r="O66" s="356">
        <f>'R8 Performance2012'!M143</f>
        <v>82.42018785453574</v>
      </c>
      <c r="P66" s="328"/>
      <c r="Q66" s="328"/>
      <c r="R66" s="406">
        <f t="shared" si="10"/>
        <v>75.135000000000005</v>
      </c>
      <c r="S66" s="406">
        <f t="shared" si="11"/>
        <v>82.35740652067355</v>
      </c>
      <c r="T66" s="406">
        <f t="shared" si="12"/>
        <v>7.2224065206735446</v>
      </c>
      <c r="U66" t="str">
        <f t="shared" si="13"/>
        <v>Alterswil</v>
      </c>
    </row>
    <row r="67" spans="1:21">
      <c r="A67" s="229">
        <v>2155</v>
      </c>
      <c r="B67" s="394" t="s">
        <v>130</v>
      </c>
      <c r="C67" s="399">
        <f>'R7  Performance 2011'!$D78</f>
        <v>2735.3139319526631</v>
      </c>
      <c r="D67" s="399">
        <f>'R7  Performance 2011'!$H78</f>
        <v>2934.1982258639914</v>
      </c>
      <c r="E67" s="400">
        <f>'R8 Performance2012'!$D78</f>
        <v>2836.3049989939641</v>
      </c>
      <c r="F67" s="400">
        <f>'R8 Performance2012'!$H78</f>
        <v>3039.042217149311</v>
      </c>
      <c r="G67" s="398"/>
      <c r="H67" s="398"/>
      <c r="I67" s="399">
        <f t="shared" si="7"/>
        <v>2785.8094654733136</v>
      </c>
      <c r="J67" s="399">
        <f t="shared" si="8"/>
        <v>2986.6202215066514</v>
      </c>
      <c r="K67" s="399">
        <f t="shared" si="9"/>
        <v>200.81075603333784</v>
      </c>
      <c r="L67" s="406">
        <f>'R7  Performance 2011'!L78</f>
        <v>75.56</v>
      </c>
      <c r="M67" s="406">
        <f>'R7  Performance 2011'!M78</f>
        <v>82.830986031550339</v>
      </c>
      <c r="N67" s="356">
        <f>'R8 Performance2012'!L78</f>
        <v>76.06</v>
      </c>
      <c r="O67" s="356">
        <f>'R8 Performance2012'!M78</f>
        <v>83.207934309859411</v>
      </c>
      <c r="P67" s="328"/>
      <c r="Q67" s="328"/>
      <c r="R67" s="406">
        <f t="shared" si="10"/>
        <v>75.81</v>
      </c>
      <c r="S67" s="406">
        <f t="shared" si="11"/>
        <v>83.019460170704875</v>
      </c>
      <c r="T67" s="406">
        <f t="shared" si="12"/>
        <v>7.2094601707048724</v>
      </c>
      <c r="U67" t="str">
        <f t="shared" si="13"/>
        <v>Vaulruz</v>
      </c>
    </row>
    <row r="68" spans="1:21">
      <c r="A68" s="229">
        <v>2123</v>
      </c>
      <c r="B68" s="394" t="s">
        <v>110</v>
      </c>
      <c r="C68" s="399">
        <f>'R7  Performance 2011'!$D59</f>
        <v>2597.6596463414639</v>
      </c>
      <c r="D68" s="399">
        <f>'R7  Performance 2011'!$H59</f>
        <v>2783.1422671376872</v>
      </c>
      <c r="E68" s="400">
        <f>'R8 Performance2012'!$D59</f>
        <v>2711.6279662698416</v>
      </c>
      <c r="F68" s="400">
        <f>'R8 Performance2012'!$H59</f>
        <v>2907.2889178324795</v>
      </c>
      <c r="G68" s="398"/>
      <c r="H68" s="398"/>
      <c r="I68" s="399">
        <f t="shared" si="7"/>
        <v>2654.643806305653</v>
      </c>
      <c r="J68" s="399">
        <f t="shared" si="8"/>
        <v>2845.2155924850831</v>
      </c>
      <c r="K68" s="399">
        <f t="shared" si="9"/>
        <v>190.57178617943009</v>
      </c>
      <c r="L68" s="406">
        <f>'R7  Performance 2011'!L59</f>
        <v>76.94</v>
      </c>
      <c r="M68" s="406">
        <f>'R7  Performance 2011'!M59</f>
        <v>84.080374261788165</v>
      </c>
      <c r="N68" s="356">
        <f>'R8 Performance2012'!L59</f>
        <v>75.599999999999994</v>
      </c>
      <c r="O68" s="356">
        <f>'R8 Performance2012'!M59</f>
        <v>82.815626700877843</v>
      </c>
      <c r="P68" s="328"/>
      <c r="Q68" s="328"/>
      <c r="R68" s="406">
        <f t="shared" si="10"/>
        <v>76.27</v>
      </c>
      <c r="S68" s="406">
        <f t="shared" si="11"/>
        <v>83.448000481332997</v>
      </c>
      <c r="T68" s="406">
        <f t="shared" si="12"/>
        <v>7.1780004813330009</v>
      </c>
      <c r="U68" t="str">
        <f t="shared" si="13"/>
        <v>Botterens</v>
      </c>
    </row>
    <row r="69" spans="1:21">
      <c r="A69" s="229">
        <v>2039</v>
      </c>
      <c r="B69" s="394" t="s">
        <v>78</v>
      </c>
      <c r="C69" s="399">
        <f>'R7  Performance 2011'!$D27</f>
        <v>2769.8290315186246</v>
      </c>
      <c r="D69" s="399">
        <f>'R7  Performance 2011'!$H27</f>
        <v>2980.3623591488513</v>
      </c>
      <c r="E69" s="400">
        <f>'R8 Performance2012'!$D27</f>
        <v>2842.6903287292821</v>
      </c>
      <c r="F69" s="400">
        <f>'R8 Performance2012'!$H27</f>
        <v>3033.0818881537753</v>
      </c>
      <c r="G69" s="398"/>
      <c r="H69" s="398"/>
      <c r="I69" s="399">
        <f t="shared" si="7"/>
        <v>2806.2596801239533</v>
      </c>
      <c r="J69" s="399">
        <f t="shared" si="8"/>
        <v>3006.7221236513133</v>
      </c>
      <c r="K69" s="399">
        <f t="shared" si="9"/>
        <v>200.46244352735994</v>
      </c>
      <c r="L69" s="406">
        <f>'R7  Performance 2011'!L27</f>
        <v>72.73</v>
      </c>
      <c r="M69" s="406">
        <f>'R7  Performance 2011'!M27</f>
        <v>80.330950283736371</v>
      </c>
      <c r="N69" s="356">
        <f>'R8 Performance2012'!L27</f>
        <v>74.260000000000005</v>
      </c>
      <c r="O69" s="356">
        <f>'R8 Performance2012'!M27</f>
        <v>80.957583535579843</v>
      </c>
      <c r="P69" s="328"/>
      <c r="Q69" s="328"/>
      <c r="R69" s="406">
        <f t="shared" si="10"/>
        <v>73.495000000000005</v>
      </c>
      <c r="S69" s="406">
        <f t="shared" si="11"/>
        <v>80.644266909658114</v>
      </c>
      <c r="T69" s="406">
        <f t="shared" si="12"/>
        <v>7.1492669096581096</v>
      </c>
      <c r="U69" t="str">
        <f t="shared" si="13"/>
        <v>Rueyres-les-Prés</v>
      </c>
    </row>
    <row r="70" spans="1:21">
      <c r="A70" s="229">
        <v>2027</v>
      </c>
      <c r="B70" s="394" t="s">
        <v>72</v>
      </c>
      <c r="C70" s="399">
        <f>'R7  Performance 2011'!$D21</f>
        <v>2463.4070573065901</v>
      </c>
      <c r="D70" s="399">
        <f>'R7  Performance 2011'!$H21</f>
        <v>2623.8084391001144</v>
      </c>
      <c r="E70" s="400">
        <f>'R8 Performance2012'!$D21</f>
        <v>2592.0551647058824</v>
      </c>
      <c r="F70" s="400">
        <f>'R8 Performance2012'!$H21</f>
        <v>2785.0608172537286</v>
      </c>
      <c r="G70" s="398"/>
      <c r="H70" s="398"/>
      <c r="I70" s="399">
        <f t="shared" si="7"/>
        <v>2527.7311110062365</v>
      </c>
      <c r="J70" s="399">
        <f t="shared" si="8"/>
        <v>2704.4346281769213</v>
      </c>
      <c r="K70" s="399">
        <f t="shared" si="9"/>
        <v>176.70351717068479</v>
      </c>
      <c r="L70" s="406">
        <f>'R7  Performance 2011'!L21</f>
        <v>79.48</v>
      </c>
      <c r="M70" s="406">
        <f>'R7  Performance 2011'!M21</f>
        <v>85.991363248626158</v>
      </c>
      <c r="N70" s="356">
        <f>'R8 Performance2012'!L21</f>
        <v>75.72</v>
      </c>
      <c r="O70" s="356">
        <f>'R8 Performance2012'!M21</f>
        <v>83.166047259173439</v>
      </c>
      <c r="P70" s="328"/>
      <c r="Q70" s="328"/>
      <c r="R70" s="406">
        <f t="shared" si="10"/>
        <v>77.599999999999994</v>
      </c>
      <c r="S70" s="406">
        <f t="shared" si="11"/>
        <v>84.578705253899798</v>
      </c>
      <c r="T70" s="406">
        <f t="shared" si="12"/>
        <v>6.978705253899804</v>
      </c>
      <c r="U70" t="str">
        <f t="shared" si="13"/>
        <v>Ménières</v>
      </c>
    </row>
    <row r="71" spans="1:21">
      <c r="A71" s="229">
        <v>2152</v>
      </c>
      <c r="B71" s="394" t="s">
        <v>128</v>
      </c>
      <c r="C71" s="399">
        <f>'R7  Performance 2011'!$D76</f>
        <v>2950.4868784916207</v>
      </c>
      <c r="D71" s="399">
        <f>'R7  Performance 2011'!$H76</f>
        <v>3155.6522064256878</v>
      </c>
      <c r="E71" s="400">
        <f>'R8 Performance2012'!$D76</f>
        <v>2934.3923729166668</v>
      </c>
      <c r="F71" s="400">
        <f>'R8 Performance2012'!$H76</f>
        <v>3134.9092862279936</v>
      </c>
      <c r="G71" s="398"/>
      <c r="H71" s="398"/>
      <c r="I71" s="399">
        <f t="shared" si="7"/>
        <v>2942.4396257041435</v>
      </c>
      <c r="J71" s="399">
        <f t="shared" si="8"/>
        <v>3145.2807463268409</v>
      </c>
      <c r="K71" s="399">
        <f t="shared" si="9"/>
        <v>202.84112062269742</v>
      </c>
      <c r="L71" s="406">
        <f>'R7  Performance 2011'!L76</f>
        <v>74.400000000000006</v>
      </c>
      <c r="M71" s="406">
        <f>'R7  Performance 2011'!M76</f>
        <v>81.353609230723094</v>
      </c>
      <c r="N71" s="356">
        <f>'R8 Performance2012'!L76</f>
        <v>75.209999999999994</v>
      </c>
      <c r="O71" s="356">
        <f>'R8 Performance2012'!M76</f>
        <v>82.043336780793936</v>
      </c>
      <c r="P71" s="328"/>
      <c r="Q71" s="328"/>
      <c r="R71" s="406">
        <f t="shared" si="10"/>
        <v>74.805000000000007</v>
      </c>
      <c r="S71" s="406">
        <f t="shared" si="11"/>
        <v>81.698473005758515</v>
      </c>
      <c r="T71" s="406">
        <f t="shared" si="12"/>
        <v>6.8934730057585085</v>
      </c>
      <c r="U71" t="str">
        <f t="shared" si="13"/>
        <v>Sâles</v>
      </c>
    </row>
    <row r="72" spans="1:21">
      <c r="A72" s="229">
        <v>2278</v>
      </c>
      <c r="B72" s="394" t="s">
        <v>189</v>
      </c>
      <c r="C72" s="399">
        <f>'R7  Performance 2011'!$D138</f>
        <v>2881.6605445544556</v>
      </c>
      <c r="D72" s="399">
        <f>'R7  Performance 2011'!$H138</f>
        <v>3089.7364330980618</v>
      </c>
      <c r="E72" s="400">
        <f>'R8 Performance2012'!$D138</f>
        <v>3039.5151935483868</v>
      </c>
      <c r="F72" s="400">
        <f>'R8 Performance2012'!$H138</f>
        <v>3230.2327913740442</v>
      </c>
      <c r="G72" s="398"/>
      <c r="H72" s="398"/>
      <c r="I72" s="399">
        <f t="shared" ref="I72:I103" si="14">(C72+E72)/2</f>
        <v>2960.587869051421</v>
      </c>
      <c r="J72" s="399">
        <f t="shared" ref="J72:J103" si="15">(D72+F72)/2</f>
        <v>3159.9846122360532</v>
      </c>
      <c r="K72" s="399">
        <f t="shared" ref="K72:K103" si="16">J72-I72</f>
        <v>199.39674318463221</v>
      </c>
      <c r="L72" s="406">
        <f>'R7  Performance 2011'!L138</f>
        <v>75.47</v>
      </c>
      <c r="M72" s="406">
        <f>'R7  Performance 2011'!M138</f>
        <v>82.690693948036724</v>
      </c>
      <c r="N72" s="356">
        <f>'R8 Performance2012'!L138</f>
        <v>78.13</v>
      </c>
      <c r="O72" s="356">
        <f>'R8 Performance2012'!M138</f>
        <v>84.404605839459876</v>
      </c>
      <c r="P72" s="328"/>
      <c r="Q72" s="328"/>
      <c r="R72" s="406">
        <f t="shared" ref="R72:R103" si="17">(L72+N72)/2</f>
        <v>76.8</v>
      </c>
      <c r="S72" s="406">
        <f t="shared" ref="S72:S103" si="18">(M72+O72)/2</f>
        <v>83.5476498937483</v>
      </c>
      <c r="T72" s="406">
        <f t="shared" ref="T72:T103" si="19">S72-R72</f>
        <v>6.7476498937483029</v>
      </c>
      <c r="U72" t="str">
        <f t="shared" ref="U72:U103" si="20">B72</f>
        <v>Ulmiz</v>
      </c>
    </row>
    <row r="73" spans="1:21">
      <c r="A73" s="229">
        <v>2160</v>
      </c>
      <c r="B73" s="394" t="s">
        <v>131</v>
      </c>
      <c r="C73" s="399">
        <f>'R7  Performance 2011'!$D79</f>
        <v>2757.4721046454765</v>
      </c>
      <c r="D73" s="399">
        <f>'R7  Performance 2011'!$H79</f>
        <v>2941.8145389963702</v>
      </c>
      <c r="E73" s="400">
        <f>'R8 Performance2012'!$D79</f>
        <v>2895.5062573153746</v>
      </c>
      <c r="F73" s="400">
        <f>'R8 Performance2012'!$H79</f>
        <v>3077.9892613632815</v>
      </c>
      <c r="G73" s="398"/>
      <c r="H73" s="398"/>
      <c r="I73" s="399">
        <f t="shared" si="14"/>
        <v>2826.4891809804258</v>
      </c>
      <c r="J73" s="399">
        <f t="shared" si="15"/>
        <v>3009.901900179826</v>
      </c>
      <c r="K73" s="399">
        <f t="shared" si="16"/>
        <v>183.41271919940027</v>
      </c>
      <c r="L73" s="406">
        <f>'R7  Performance 2011'!L79</f>
        <v>76.849999999999994</v>
      </c>
      <c r="M73" s="406">
        <f>'R7  Performance 2011'!M79</f>
        <v>83.535196707532748</v>
      </c>
      <c r="N73" s="356">
        <f>'R8 Performance2012'!L79</f>
        <v>76.31</v>
      </c>
      <c r="O73" s="356">
        <f>'R8 Performance2012'!M79</f>
        <v>82.612283187503778</v>
      </c>
      <c r="P73" s="328"/>
      <c r="Q73" s="328"/>
      <c r="R73" s="406">
        <f t="shared" si="17"/>
        <v>76.58</v>
      </c>
      <c r="S73" s="406">
        <f t="shared" si="18"/>
        <v>83.073739947518263</v>
      </c>
      <c r="T73" s="406">
        <f t="shared" si="19"/>
        <v>6.4937399475182644</v>
      </c>
      <c r="U73" t="str">
        <f t="shared" si="20"/>
        <v>Vuadens</v>
      </c>
    </row>
    <row r="74" spans="1:21">
      <c r="A74" s="229">
        <v>2145</v>
      </c>
      <c r="B74" s="394" t="s">
        <v>238</v>
      </c>
      <c r="C74" s="399">
        <f>'R7  Performance 2011'!$D72</f>
        <v>3002.5646436464085</v>
      </c>
      <c r="D74" s="399">
        <f>'R7  Performance 2011'!$H72</f>
        <v>3194.1486974204986</v>
      </c>
      <c r="E74" s="400">
        <f>'R8 Performance2012'!$D72</f>
        <v>2841.2321911632102</v>
      </c>
      <c r="F74" s="400">
        <f>'R8 Performance2012'!$H72</f>
        <v>3027.6982310226067</v>
      </c>
      <c r="G74" s="398"/>
      <c r="H74" s="398"/>
      <c r="I74" s="399">
        <f t="shared" si="14"/>
        <v>2921.8984174048092</v>
      </c>
      <c r="J74" s="399">
        <f t="shared" si="15"/>
        <v>3110.9234642215524</v>
      </c>
      <c r="K74" s="399">
        <f t="shared" si="16"/>
        <v>189.02504681674327</v>
      </c>
      <c r="L74" s="406">
        <f>'R7  Performance 2011'!L72</f>
        <v>77.33</v>
      </c>
      <c r="M74" s="406">
        <f>'R7  Performance 2011'!M72</f>
        <v>83.710680401985414</v>
      </c>
      <c r="N74" s="356">
        <f>'R8 Performance2012'!L72</f>
        <v>77.41</v>
      </c>
      <c r="O74" s="356">
        <f>'R8 Performance2012'!M72</f>
        <v>83.972858200725099</v>
      </c>
      <c r="P74" s="328"/>
      <c r="Q74" s="328"/>
      <c r="R74" s="406">
        <f t="shared" si="17"/>
        <v>77.37</v>
      </c>
      <c r="S74" s="406">
        <f t="shared" si="18"/>
        <v>83.841769301355257</v>
      </c>
      <c r="T74" s="406">
        <f t="shared" si="19"/>
        <v>6.471769301355252</v>
      </c>
      <c r="U74" t="str">
        <f t="shared" si="20"/>
        <v>Le Pâquier (FR)</v>
      </c>
    </row>
    <row r="75" spans="1:21">
      <c r="A75" s="229">
        <v>2299</v>
      </c>
      <c r="B75" s="394" t="s">
        <v>201</v>
      </c>
      <c r="C75" s="399">
        <f>'R7  Performance 2011'!$D150</f>
        <v>2935.1398634453776</v>
      </c>
      <c r="D75" s="399">
        <f>'R7  Performance 2011'!$H150</f>
        <v>3120.4454486109935</v>
      </c>
      <c r="E75" s="400">
        <f>'R8 Performance2012'!$D150</f>
        <v>2877.9014933127569</v>
      </c>
      <c r="F75" s="400">
        <f>'R8 Performance2012'!$H150</f>
        <v>3066.7589126191629</v>
      </c>
      <c r="G75" s="398"/>
      <c r="H75" s="398"/>
      <c r="I75" s="399">
        <f t="shared" si="14"/>
        <v>2906.5206783790672</v>
      </c>
      <c r="J75" s="399">
        <f t="shared" si="15"/>
        <v>3093.6021806150784</v>
      </c>
      <c r="K75" s="399">
        <f t="shared" si="16"/>
        <v>187.08150223601115</v>
      </c>
      <c r="L75" s="406">
        <f>'R7  Performance 2011'!L150</f>
        <v>78.13</v>
      </c>
      <c r="M75" s="406">
        <f>'R7  Performance 2011'!M150</f>
        <v>84.443347703577473</v>
      </c>
      <c r="N75" s="356">
        <f>'R8 Performance2012'!L150</f>
        <v>77.040000000000006</v>
      </c>
      <c r="O75" s="356">
        <f>'R8 Performance2012'!M150</f>
        <v>83.602330911785728</v>
      </c>
      <c r="P75" s="328"/>
      <c r="Q75" s="328"/>
      <c r="R75" s="406">
        <f t="shared" si="17"/>
        <v>77.585000000000008</v>
      </c>
      <c r="S75" s="406">
        <f t="shared" si="18"/>
        <v>84.022839307681608</v>
      </c>
      <c r="T75" s="406">
        <f t="shared" si="19"/>
        <v>6.4378393076815996</v>
      </c>
      <c r="U75" t="str">
        <f t="shared" si="20"/>
        <v>Plaffeien</v>
      </c>
    </row>
    <row r="76" spans="1:21">
      <c r="A76" s="229">
        <v>2264</v>
      </c>
      <c r="B76" s="394" t="s">
        <v>179</v>
      </c>
      <c r="C76" s="399">
        <f>'R7  Performance 2011'!$D128</f>
        <v>2881.236941724942</v>
      </c>
      <c r="D76" s="399">
        <f>'R7  Performance 2011'!$H128</f>
        <v>3076.3014293281917</v>
      </c>
      <c r="E76" s="400">
        <f>'R8 Performance2012'!$D128</f>
        <v>3177.7802146226413</v>
      </c>
      <c r="F76" s="400">
        <f>'R8 Performance2012'!$H128</f>
        <v>3365.6954038281342</v>
      </c>
      <c r="G76" s="398"/>
      <c r="H76" s="398"/>
      <c r="I76" s="399">
        <f t="shared" si="14"/>
        <v>3029.5085781737916</v>
      </c>
      <c r="J76" s="399">
        <f t="shared" si="15"/>
        <v>3220.998416578163</v>
      </c>
      <c r="K76" s="399">
        <f t="shared" si="16"/>
        <v>191.48983840437131</v>
      </c>
      <c r="L76" s="406">
        <f>'R7  Performance 2011'!L128</f>
        <v>76.67</v>
      </c>
      <c r="M76" s="406">
        <f>'R7  Performance 2011'!M128</f>
        <v>83.440164743426777</v>
      </c>
      <c r="N76" s="356">
        <f>'R8 Performance2012'!L128</f>
        <v>77.22</v>
      </c>
      <c r="O76" s="356">
        <f>'R8 Performance2012'!M128</f>
        <v>83.133410510292563</v>
      </c>
      <c r="P76" s="328"/>
      <c r="Q76" s="328"/>
      <c r="R76" s="406">
        <f t="shared" si="17"/>
        <v>76.944999999999993</v>
      </c>
      <c r="S76" s="406">
        <f t="shared" si="18"/>
        <v>83.286787626859677</v>
      </c>
      <c r="T76" s="406">
        <f t="shared" si="19"/>
        <v>6.3417876268596842</v>
      </c>
      <c r="U76" t="str">
        <f t="shared" si="20"/>
        <v>Jeuss</v>
      </c>
    </row>
    <row r="77" spans="1:21">
      <c r="A77" s="229">
        <v>2301</v>
      </c>
      <c r="B77" s="394" t="s">
        <v>203</v>
      </c>
      <c r="C77" s="399">
        <f>'R7  Performance 2011'!$D152</f>
        <v>2832.9236540590405</v>
      </c>
      <c r="D77" s="399">
        <f>'R7  Performance 2011'!$H152</f>
        <v>3003.1523885345941</v>
      </c>
      <c r="E77" s="400">
        <f>'R8 Performance2012'!$D152</f>
        <v>2810.2206688191886</v>
      </c>
      <c r="F77" s="400">
        <f>'R8 Performance2012'!$H152</f>
        <v>2997.5751912633837</v>
      </c>
      <c r="G77" s="398"/>
      <c r="H77" s="398"/>
      <c r="I77" s="399">
        <f t="shared" si="14"/>
        <v>2821.5721614391146</v>
      </c>
      <c r="J77" s="399">
        <f t="shared" si="15"/>
        <v>3000.3637898989891</v>
      </c>
      <c r="K77" s="399">
        <f t="shared" si="16"/>
        <v>178.79162845987457</v>
      </c>
      <c r="L77" s="406">
        <f>'R7  Performance 2011'!L152</f>
        <v>79.819999999999993</v>
      </c>
      <c r="M77" s="406">
        <f>'R7  Performance 2011'!M152</f>
        <v>85.828941830523675</v>
      </c>
      <c r="N77" s="356">
        <f>'R8 Performance2012'!L152</f>
        <v>77.63</v>
      </c>
      <c r="O77" s="356">
        <f>'R8 Performance2012'!M152</f>
        <v>84.296897177256838</v>
      </c>
      <c r="P77" s="328"/>
      <c r="Q77" s="328"/>
      <c r="R77" s="406">
        <f t="shared" si="17"/>
        <v>78.724999999999994</v>
      </c>
      <c r="S77" s="406">
        <f t="shared" si="18"/>
        <v>85.062919503890257</v>
      </c>
      <c r="T77" s="406">
        <f t="shared" si="19"/>
        <v>6.3379195038902623</v>
      </c>
      <c r="U77" t="str">
        <f t="shared" si="20"/>
        <v>Rechthalten</v>
      </c>
    </row>
    <row r="78" spans="1:21">
      <c r="A78" s="229">
        <v>2336</v>
      </c>
      <c r="B78" s="394" t="s">
        <v>46</v>
      </c>
      <c r="C78" s="399">
        <f>'R7  Performance 2011'!$D168</f>
        <v>2759.9930559815957</v>
      </c>
      <c r="D78" s="399">
        <f>'R7  Performance 2011'!$H168</f>
        <v>2934.4974422063488</v>
      </c>
      <c r="E78" s="400">
        <f>'R8 Performance2012'!$D168</f>
        <v>2833.9478638392857</v>
      </c>
      <c r="F78" s="400">
        <f>'R8 Performance2012'!$H168</f>
        <v>3008.9071256790094</v>
      </c>
      <c r="G78" s="398"/>
      <c r="H78" s="398"/>
      <c r="I78" s="399">
        <f t="shared" si="14"/>
        <v>2796.9704599104407</v>
      </c>
      <c r="J78" s="399">
        <f t="shared" si="15"/>
        <v>2971.7022839426791</v>
      </c>
      <c r="K78" s="399">
        <f t="shared" si="16"/>
        <v>174.73182403223836</v>
      </c>
      <c r="L78" s="406">
        <f>'R7  Performance 2011'!L168</f>
        <v>76.209999999999994</v>
      </c>
      <c r="M78" s="406">
        <f>'R7  Performance 2011'!M168</f>
        <v>82.532638596736973</v>
      </c>
      <c r="N78" s="356">
        <f>'R8 Performance2012'!L168</f>
        <v>76.64</v>
      </c>
      <c r="O78" s="356">
        <f>'R8 Performance2012'!M168</f>
        <v>82.813693739118335</v>
      </c>
      <c r="P78" s="328"/>
      <c r="Q78" s="328"/>
      <c r="R78" s="406">
        <f t="shared" si="17"/>
        <v>76.424999999999997</v>
      </c>
      <c r="S78" s="406">
        <f t="shared" si="18"/>
        <v>82.673166167927661</v>
      </c>
      <c r="T78" s="406">
        <f t="shared" si="19"/>
        <v>6.2481661679276641</v>
      </c>
      <c r="U78" t="str">
        <f t="shared" si="20"/>
        <v>Semsales</v>
      </c>
    </row>
    <row r="79" spans="1:21">
      <c r="A79" s="229">
        <v>2192</v>
      </c>
      <c r="B79" s="394" t="s">
        <v>145</v>
      </c>
      <c r="C79" s="399">
        <f>'R7  Performance 2011'!$D94</f>
        <v>2854.5490856196784</v>
      </c>
      <c r="D79" s="399">
        <f>'R7  Performance 2011'!$H94</f>
        <v>3034.8322527078089</v>
      </c>
      <c r="E79" s="400">
        <f>'R8 Performance2012'!$D94</f>
        <v>2976.6765615023469</v>
      </c>
      <c r="F79" s="400">
        <f>'R8 Performance2012'!$H94</f>
        <v>3156.1669102013661</v>
      </c>
      <c r="G79" s="398"/>
      <c r="H79" s="398"/>
      <c r="I79" s="399">
        <f t="shared" si="14"/>
        <v>2915.6128235610126</v>
      </c>
      <c r="J79" s="399">
        <f t="shared" si="15"/>
        <v>3095.4995814545873</v>
      </c>
      <c r="K79" s="399">
        <f t="shared" si="16"/>
        <v>179.88675789357467</v>
      </c>
      <c r="L79" s="406">
        <f>'R7  Performance 2011'!L94</f>
        <v>78.27</v>
      </c>
      <c r="M79" s="406">
        <f>'R7  Performance 2011'!M94</f>
        <v>84.585644316517119</v>
      </c>
      <c r="N79" s="356">
        <f>'R8 Performance2012'!L94</f>
        <v>78.17</v>
      </c>
      <c r="O79" s="356">
        <f>'R8 Performance2012'!M94</f>
        <v>84.199890886379322</v>
      </c>
      <c r="P79" s="328"/>
      <c r="Q79" s="328"/>
      <c r="R79" s="406">
        <f t="shared" si="17"/>
        <v>78.22</v>
      </c>
      <c r="S79" s="406">
        <f t="shared" si="18"/>
        <v>84.392767601448213</v>
      </c>
      <c r="T79" s="406">
        <f t="shared" si="19"/>
        <v>6.1727676014482142</v>
      </c>
      <c r="U79" t="str">
        <f t="shared" si="20"/>
        <v>Farvagny</v>
      </c>
    </row>
    <row r="80" spans="1:21">
      <c r="A80" s="229">
        <v>2025</v>
      </c>
      <c r="B80" s="394" t="s">
        <v>229</v>
      </c>
      <c r="C80" s="399">
        <f>'R7  Performance 2011'!$D20</f>
        <v>2522.0213336653383</v>
      </c>
      <c r="D80" s="399">
        <f>'R7  Performance 2011'!$H20</f>
        <v>2676.1371963129222</v>
      </c>
      <c r="E80" s="400">
        <f>'R8 Performance2012'!$D20</f>
        <v>2639.6940791505795</v>
      </c>
      <c r="F80" s="400">
        <f>'R8 Performance2012'!$H20</f>
        <v>2801.350084868473</v>
      </c>
      <c r="G80" s="398"/>
      <c r="H80" s="398"/>
      <c r="I80" s="399">
        <f t="shared" si="14"/>
        <v>2580.8577064079591</v>
      </c>
      <c r="J80" s="399">
        <f t="shared" si="15"/>
        <v>2738.7436405906974</v>
      </c>
      <c r="K80" s="399">
        <f t="shared" si="16"/>
        <v>157.88593418273831</v>
      </c>
      <c r="L80" s="406">
        <f>'R7  Performance 2011'!L20</f>
        <v>79.849999999999994</v>
      </c>
      <c r="M80" s="406">
        <f>'R7  Performance 2011'!M20</f>
        <v>85.960807255686547</v>
      </c>
      <c r="N80" s="356">
        <f>'R8 Performance2012'!L20</f>
        <v>79.02</v>
      </c>
      <c r="O80" s="356">
        <f>'R8 Performance2012'!M20</f>
        <v>85.144043198593394</v>
      </c>
      <c r="P80" s="328"/>
      <c r="Q80" s="328"/>
      <c r="R80" s="406">
        <f t="shared" si="17"/>
        <v>79.435000000000002</v>
      </c>
      <c r="S80" s="406">
        <f t="shared" si="18"/>
        <v>85.552425227139963</v>
      </c>
      <c r="T80" s="406">
        <f t="shared" si="19"/>
        <v>6.117425227139961</v>
      </c>
      <c r="U80" t="str">
        <f t="shared" si="20"/>
        <v>Lully (FR)</v>
      </c>
    </row>
    <row r="81" spans="1:21">
      <c r="A81" s="413">
        <v>2262</v>
      </c>
      <c r="B81" s="235" t="s">
        <v>178</v>
      </c>
      <c r="C81" s="412">
        <f>'R7  Performance 2011'!$D127</f>
        <v>2989.428074921957</v>
      </c>
      <c r="D81" s="399">
        <f>'R7  Performance 2011'!$H127</f>
        <v>3170.8828060478854</v>
      </c>
      <c r="E81" s="400">
        <f>'R8 Performance2012'!$D127</f>
        <v>2982.7151553348608</v>
      </c>
      <c r="F81" s="400">
        <f>'R8 Performance2012'!$H127</f>
        <v>3160.2322696253145</v>
      </c>
      <c r="G81" s="398"/>
      <c r="H81" s="398"/>
      <c r="I81" s="399">
        <f t="shared" si="14"/>
        <v>2986.0716151284087</v>
      </c>
      <c r="J81" s="399">
        <f t="shared" si="15"/>
        <v>3165.5575378366002</v>
      </c>
      <c r="K81" s="399">
        <f t="shared" si="16"/>
        <v>179.48592270819154</v>
      </c>
      <c r="L81" s="406">
        <f>'R7  Performance 2011'!L127</f>
        <v>78.28</v>
      </c>
      <c r="M81" s="406">
        <f>'R7  Performance 2011'!M127</f>
        <v>84.349881147104213</v>
      </c>
      <c r="N81" s="356">
        <f>'R8 Performance2012'!L127</f>
        <v>78.400000000000006</v>
      </c>
      <c r="O81" s="356">
        <f>'R8 Performance2012'!M127</f>
        <v>84.351527552771785</v>
      </c>
      <c r="P81" s="328"/>
      <c r="Q81" s="328"/>
      <c r="R81" s="406">
        <f t="shared" si="17"/>
        <v>78.34</v>
      </c>
      <c r="S81" s="406">
        <f t="shared" si="18"/>
        <v>84.350704349937999</v>
      </c>
      <c r="T81" s="406">
        <f t="shared" si="19"/>
        <v>6.0107043499379955</v>
      </c>
      <c r="U81" t="str">
        <f t="shared" si="20"/>
        <v>Gurmels</v>
      </c>
    </row>
    <row r="82" spans="1:21">
      <c r="A82" s="229">
        <v>2220</v>
      </c>
      <c r="B82" s="394" t="s">
        <v>157</v>
      </c>
      <c r="C82" s="399">
        <f>'R7  Performance 2011'!$D106</f>
        <v>2847.500324414716</v>
      </c>
      <c r="D82" s="399">
        <f>'R7  Performance 2011'!$H106</f>
        <v>3010.3805122580475</v>
      </c>
      <c r="E82" s="400">
        <f>'R8 Performance2012'!$D106</f>
        <v>2842.0229543348778</v>
      </c>
      <c r="F82" s="400">
        <f>'R8 Performance2012'!$H106</f>
        <v>3005.6904371981987</v>
      </c>
      <c r="G82" s="398"/>
      <c r="H82" s="398"/>
      <c r="I82" s="399">
        <f t="shared" si="14"/>
        <v>2844.7616393747967</v>
      </c>
      <c r="J82" s="399">
        <f t="shared" si="15"/>
        <v>3008.0354747281231</v>
      </c>
      <c r="K82" s="399">
        <f t="shared" si="16"/>
        <v>163.27383535332638</v>
      </c>
      <c r="L82" s="406">
        <f>'R7  Performance 2011'!L106</f>
        <v>80</v>
      </c>
      <c r="M82" s="406">
        <f>'R7  Performance 2011'!M106</f>
        <v>85.720111300665451</v>
      </c>
      <c r="N82" s="356">
        <f>'R8 Performance2012'!L106</f>
        <v>79.75</v>
      </c>
      <c r="O82" s="356">
        <f>'R8 Performance2012'!M106</f>
        <v>85.508837472219653</v>
      </c>
      <c r="P82" s="328"/>
      <c r="Q82" s="328"/>
      <c r="R82" s="406">
        <f t="shared" si="17"/>
        <v>79.875</v>
      </c>
      <c r="S82" s="406">
        <f t="shared" si="18"/>
        <v>85.614474386442552</v>
      </c>
      <c r="T82" s="406">
        <f t="shared" si="19"/>
        <v>5.7394743864425521</v>
      </c>
      <c r="U82" t="str">
        <f t="shared" si="20"/>
        <v>Le Mouret</v>
      </c>
    </row>
    <row r="83" spans="1:21">
      <c r="A83" s="229">
        <v>2254</v>
      </c>
      <c r="B83" s="394" t="s">
        <v>172</v>
      </c>
      <c r="C83" s="399">
        <f>'R7  Performance 2011'!$D121</f>
        <v>2731.015744303048</v>
      </c>
      <c r="D83" s="399">
        <f>'R7  Performance 2011'!$H121</f>
        <v>2880.8744302968043</v>
      </c>
      <c r="E83" s="400">
        <f>'R8 Performance2012'!$D121</f>
        <v>2706.8593425635167</v>
      </c>
      <c r="F83" s="400">
        <f>'R8 Performance2012'!$H121</f>
        <v>2865.5765309427607</v>
      </c>
      <c r="G83" s="398"/>
      <c r="H83" s="398"/>
      <c r="I83" s="399">
        <f t="shared" si="14"/>
        <v>2718.9375434332824</v>
      </c>
      <c r="J83" s="399">
        <f t="shared" si="15"/>
        <v>2873.2254806197825</v>
      </c>
      <c r="K83" s="399">
        <f t="shared" si="16"/>
        <v>154.28793718650013</v>
      </c>
      <c r="L83" s="406">
        <f>'R7  Performance 2011'!L121</f>
        <v>80.78</v>
      </c>
      <c r="M83" s="406">
        <f>'R7  Performance 2011'!M121</f>
        <v>86.267287515876262</v>
      </c>
      <c r="N83" s="356">
        <f>'R8 Performance2012'!L121</f>
        <v>79.53</v>
      </c>
      <c r="O83" s="356">
        <f>'R8 Performance2012'!M121</f>
        <v>85.393518132749804</v>
      </c>
      <c r="P83" s="328"/>
      <c r="Q83" s="328"/>
      <c r="R83" s="406">
        <f t="shared" si="17"/>
        <v>80.155000000000001</v>
      </c>
      <c r="S83" s="406">
        <f t="shared" si="18"/>
        <v>85.83040282431304</v>
      </c>
      <c r="T83" s="406">
        <f t="shared" si="19"/>
        <v>5.6754028243130392</v>
      </c>
      <c r="U83" t="str">
        <f t="shared" si="20"/>
        <v>Courtepin</v>
      </c>
    </row>
    <row r="84" spans="1:21">
      <c r="A84" s="229">
        <v>2124</v>
      </c>
      <c r="B84" s="394" t="s">
        <v>111</v>
      </c>
      <c r="C84" s="399">
        <f>'R7  Performance 2011'!$D60</f>
        <v>2743.025522388059</v>
      </c>
      <c r="D84" s="399">
        <f>'R7  Performance 2011'!$H60</f>
        <v>2894.0503936305108</v>
      </c>
      <c r="E84" s="400">
        <f>'R8 Performance2012'!$D60</f>
        <v>2802.7878906633905</v>
      </c>
      <c r="F84" s="400">
        <f>'R8 Performance2012'!$H60</f>
        <v>2959.4252037696583</v>
      </c>
      <c r="G84" s="398"/>
      <c r="H84" s="398"/>
      <c r="I84" s="399">
        <f t="shared" si="14"/>
        <v>2772.906706525725</v>
      </c>
      <c r="J84" s="399">
        <f t="shared" si="15"/>
        <v>2926.7377987000846</v>
      </c>
      <c r="K84" s="399">
        <f t="shared" si="16"/>
        <v>153.83109217435958</v>
      </c>
      <c r="L84" s="406">
        <f>'R7  Performance 2011'!L60</f>
        <v>81.569999999999993</v>
      </c>
      <c r="M84" s="406">
        <f>'R7  Performance 2011'!M60</f>
        <v>87.075777106695327</v>
      </c>
      <c r="N84" s="356">
        <f>'R8 Performance2012'!L60</f>
        <v>80.09</v>
      </c>
      <c r="O84" s="356">
        <f>'R8 Performance2012'!M60</f>
        <v>85.678625297977632</v>
      </c>
      <c r="P84" s="328"/>
      <c r="Q84" s="328"/>
      <c r="R84" s="406">
        <f t="shared" si="17"/>
        <v>80.83</v>
      </c>
      <c r="S84" s="406">
        <f t="shared" si="18"/>
        <v>86.377201202336479</v>
      </c>
      <c r="T84" s="406">
        <f t="shared" si="19"/>
        <v>5.5472012023364812</v>
      </c>
      <c r="U84" t="str">
        <f t="shared" si="20"/>
        <v>Broc</v>
      </c>
    </row>
    <row r="85" spans="1:21">
      <c r="A85" s="229">
        <v>2323</v>
      </c>
      <c r="B85" s="394" t="s">
        <v>214</v>
      </c>
      <c r="C85" s="399">
        <f>'R7  Performance 2011'!$D163</f>
        <v>2873.4501858600584</v>
      </c>
      <c r="D85" s="399">
        <f>'R7  Performance 2011'!$H163</f>
        <v>3030.2621026905581</v>
      </c>
      <c r="E85" s="400">
        <f>'R8 Performance2012'!$D163</f>
        <v>3074.8856884892084</v>
      </c>
      <c r="F85" s="400">
        <f>'R8 Performance2012'!$H163</f>
        <v>3246.2316956713848</v>
      </c>
      <c r="G85" s="398"/>
      <c r="H85" s="398"/>
      <c r="I85" s="399">
        <f t="shared" si="14"/>
        <v>2974.1679371746332</v>
      </c>
      <c r="J85" s="399">
        <f t="shared" si="15"/>
        <v>3138.2468991809715</v>
      </c>
      <c r="K85" s="399">
        <f t="shared" si="16"/>
        <v>164.07896200633832</v>
      </c>
      <c r="L85" s="406">
        <f>'R7  Performance 2011'!L163</f>
        <v>80.39</v>
      </c>
      <c r="M85" s="406">
        <f>'R7  Performance 2011'!M163</f>
        <v>85.847269369142168</v>
      </c>
      <c r="N85" s="356">
        <f>'R8 Performance2012'!L163</f>
        <v>79.040000000000006</v>
      </c>
      <c r="O85" s="356">
        <f>'R8 Performance2012'!M163</f>
        <v>84.612435028190092</v>
      </c>
      <c r="P85" s="328"/>
      <c r="Q85" s="328"/>
      <c r="R85" s="406">
        <f t="shared" si="17"/>
        <v>79.715000000000003</v>
      </c>
      <c r="S85" s="406">
        <f t="shared" si="18"/>
        <v>85.229852198666123</v>
      </c>
      <c r="T85" s="406">
        <f t="shared" si="19"/>
        <v>5.5148521986661194</v>
      </c>
      <c r="U85" t="str">
        <f t="shared" si="20"/>
        <v>Bossonnens</v>
      </c>
    </row>
    <row r="86" spans="1:21">
      <c r="A86" s="229">
        <v>2011</v>
      </c>
      <c r="B86" s="394" t="s">
        <v>227</v>
      </c>
      <c r="C86" s="399">
        <f>'R7  Performance 2011'!$D13</f>
        <v>2967.0682860110805</v>
      </c>
      <c r="D86" s="399">
        <f>'R7  Performance 2011'!$H13</f>
        <v>3114.7445085495601</v>
      </c>
      <c r="E86" s="400">
        <f>'R8 Performance2012'!$D13</f>
        <v>2900.6499211229943</v>
      </c>
      <c r="F86" s="400">
        <f>'R8 Performance2012'!$H13</f>
        <v>3061.77879655166</v>
      </c>
      <c r="G86" s="398"/>
      <c r="H86" s="398"/>
      <c r="I86" s="399">
        <f t="shared" si="14"/>
        <v>2933.8591035670374</v>
      </c>
      <c r="J86" s="399">
        <f t="shared" si="15"/>
        <v>3088.2616525506101</v>
      </c>
      <c r="K86" s="399">
        <f t="shared" si="16"/>
        <v>154.40254898357261</v>
      </c>
      <c r="L86" s="406">
        <f>'R7  Performance 2011'!L13</f>
        <v>81.91</v>
      </c>
      <c r="M86" s="406">
        <f>'R7  Performance 2011'!M13</f>
        <v>86.887176401188086</v>
      </c>
      <c r="N86" s="356">
        <f>'R8 Performance2012'!L13</f>
        <v>79.67</v>
      </c>
      <c r="O86" s="356">
        <f>'R8 Performance2012'!M13</f>
        <v>85.224923200324852</v>
      </c>
      <c r="P86" s="328"/>
      <c r="Q86" s="328"/>
      <c r="R86" s="406">
        <f t="shared" si="17"/>
        <v>80.789999999999992</v>
      </c>
      <c r="S86" s="406">
        <f t="shared" si="18"/>
        <v>86.056049800756469</v>
      </c>
      <c r="T86" s="406">
        <f t="shared" si="19"/>
        <v>5.2660498007564769</v>
      </c>
      <c r="U86" t="str">
        <f t="shared" si="20"/>
        <v>Cugy (FR)</v>
      </c>
    </row>
    <row r="87" spans="1:21">
      <c r="A87" s="229">
        <v>2333</v>
      </c>
      <c r="B87" s="394" t="s">
        <v>44</v>
      </c>
      <c r="C87" s="399">
        <f>'R7  Performance 2011'!$D166</f>
        <v>2939.6034775641019</v>
      </c>
      <c r="D87" s="399">
        <f>'R7  Performance 2011'!$H166</f>
        <v>3093.2543865064072</v>
      </c>
      <c r="E87" s="400">
        <f>'R8 Performance2012'!$D166</f>
        <v>2935.1469804727653</v>
      </c>
      <c r="F87" s="400">
        <f>'R8 Performance2012'!$H166</f>
        <v>3086.5627999259304</v>
      </c>
      <c r="G87" s="398"/>
      <c r="H87" s="398"/>
      <c r="I87" s="399">
        <f t="shared" si="14"/>
        <v>2937.3752290184339</v>
      </c>
      <c r="J87" s="399">
        <f t="shared" si="15"/>
        <v>3089.9085932161688</v>
      </c>
      <c r="K87" s="399">
        <f t="shared" si="16"/>
        <v>152.53336419773495</v>
      </c>
      <c r="L87" s="406">
        <f>'R7  Performance 2011'!L166</f>
        <v>80.83</v>
      </c>
      <c r="M87" s="406">
        <f>'R7  Performance 2011'!M166</f>
        <v>86.056926356395095</v>
      </c>
      <c r="N87" s="356">
        <f>'R8 Performance2012'!L166</f>
        <v>80.48</v>
      </c>
      <c r="O87" s="356">
        <f>'R8 Performance2012'!M166</f>
        <v>85.638713361222429</v>
      </c>
      <c r="P87" s="328"/>
      <c r="Q87" s="328"/>
      <c r="R87" s="406">
        <f t="shared" si="17"/>
        <v>80.655000000000001</v>
      </c>
      <c r="S87" s="406">
        <f t="shared" si="18"/>
        <v>85.847819858808762</v>
      </c>
      <c r="T87" s="406">
        <f t="shared" si="19"/>
        <v>5.1928198588087611</v>
      </c>
      <c r="U87" t="str">
        <f t="shared" si="20"/>
        <v>Remaufens</v>
      </c>
    </row>
    <row r="88" spans="1:21">
      <c r="A88" s="229">
        <v>2186</v>
      </c>
      <c r="B88" s="394" t="s">
        <v>239</v>
      </c>
      <c r="C88" s="399">
        <f>'R7  Performance 2011'!$D92</f>
        <v>2886.1292518518521</v>
      </c>
      <c r="D88" s="399">
        <f>'R7  Performance 2011'!$H92</f>
        <v>3034.9324760728323</v>
      </c>
      <c r="E88" s="400">
        <f>'R8 Performance2012'!$D92</f>
        <v>3081.8525198555958</v>
      </c>
      <c r="F88" s="400">
        <f>'R8 Performance2012'!$H92</f>
        <v>3233.8786792162759</v>
      </c>
      <c r="G88" s="398"/>
      <c r="H88" s="398"/>
      <c r="I88" s="399">
        <f t="shared" si="14"/>
        <v>2983.9908858537237</v>
      </c>
      <c r="J88" s="399">
        <f t="shared" si="15"/>
        <v>3134.4055776445539</v>
      </c>
      <c r="K88" s="399">
        <f t="shared" si="16"/>
        <v>150.41469179083015</v>
      </c>
      <c r="L88" s="406">
        <f>'R7  Performance 2011'!L92</f>
        <v>81.05</v>
      </c>
      <c r="M88" s="406">
        <f>'R7  Performance 2011'!M92</f>
        <v>86.20580596833986</v>
      </c>
      <c r="N88" s="356">
        <f>'R8 Performance2012'!L92</f>
        <v>80.98</v>
      </c>
      <c r="O88" s="356">
        <f>'R8 Performance2012'!M92</f>
        <v>85.91294725757362</v>
      </c>
      <c r="P88" s="328"/>
      <c r="Q88" s="328"/>
      <c r="R88" s="406">
        <f t="shared" si="17"/>
        <v>81.015000000000001</v>
      </c>
      <c r="S88" s="406">
        <f t="shared" si="18"/>
        <v>86.05937661295674</v>
      </c>
      <c r="T88" s="406">
        <f t="shared" si="19"/>
        <v>5.0443766129567393</v>
      </c>
      <c r="U88" t="str">
        <f t="shared" si="20"/>
        <v>Cottens (FR)</v>
      </c>
    </row>
    <row r="89" spans="1:21">
      <c r="A89" s="229">
        <v>2061</v>
      </c>
      <c r="B89" s="394" t="s">
        <v>89</v>
      </c>
      <c r="C89" s="399">
        <f>'R7  Performance 2011'!$D38</f>
        <v>3675.0383961538464</v>
      </c>
      <c r="D89" s="399">
        <f>'R7  Performance 2011'!$H38</f>
        <v>3888.2828614994105</v>
      </c>
      <c r="E89" s="400">
        <f>'R8 Performance2012'!$D38</f>
        <v>4016.9072800000004</v>
      </c>
      <c r="F89" s="400">
        <f>'R8 Performance2012'!$H38</f>
        <v>4188.8967175419266</v>
      </c>
      <c r="G89" s="398"/>
      <c r="H89" s="398"/>
      <c r="I89" s="399">
        <f t="shared" si="14"/>
        <v>3845.9728380769234</v>
      </c>
      <c r="J89" s="399">
        <f t="shared" si="15"/>
        <v>4038.5897895206685</v>
      </c>
      <c r="K89" s="399">
        <f t="shared" si="16"/>
        <v>192.61695144374517</v>
      </c>
      <c r="L89" s="406">
        <f>'R7  Performance 2011'!L38</f>
        <v>75.430000000000007</v>
      </c>
      <c r="M89" s="406">
        <f>'R7  Performance 2011'!M38</f>
        <v>81.232509861359219</v>
      </c>
      <c r="N89" s="356">
        <f>'R8 Performance2012'!L38</f>
        <v>78.67</v>
      </c>
      <c r="O89" s="356">
        <f>'R8 Performance2012'!M38</f>
        <v>82.951638224468226</v>
      </c>
      <c r="P89" s="328"/>
      <c r="Q89" s="328"/>
      <c r="R89" s="406">
        <f t="shared" si="17"/>
        <v>77.050000000000011</v>
      </c>
      <c r="S89" s="406">
        <f t="shared" si="18"/>
        <v>82.092074042913723</v>
      </c>
      <c r="T89" s="406">
        <f t="shared" si="19"/>
        <v>5.0420740429137112</v>
      </c>
      <c r="U89" t="str">
        <f t="shared" si="20"/>
        <v>Auboranges</v>
      </c>
    </row>
    <row r="90" spans="1:21">
      <c r="A90" s="390">
        <v>2102</v>
      </c>
      <c r="B90" s="396" t="s">
        <v>102</v>
      </c>
      <c r="C90" s="399">
        <f>'R7  Performance 2011'!$D51</f>
        <v>2755.0154632382482</v>
      </c>
      <c r="D90" s="399">
        <f>'R7  Performance 2011'!$H51</f>
        <v>2881.3825470476427</v>
      </c>
      <c r="E90" s="400">
        <f>'R8 Performance2012'!$D51</f>
        <v>2733.0924173166923</v>
      </c>
      <c r="F90" s="400">
        <f>'R8 Performance2012'!$H51</f>
        <v>2869.9012542792893</v>
      </c>
      <c r="G90" s="398"/>
      <c r="H90" s="398"/>
      <c r="I90" s="399">
        <f t="shared" si="14"/>
        <v>2744.0539402774702</v>
      </c>
      <c r="J90" s="399">
        <f t="shared" si="15"/>
        <v>2875.641900663466</v>
      </c>
      <c r="K90" s="399">
        <f t="shared" si="16"/>
        <v>131.58796038599576</v>
      </c>
      <c r="L90" s="410">
        <f>'R7  Performance 2011'!L51</f>
        <v>87.125424228653969</v>
      </c>
      <c r="M90" s="410">
        <f>'R7  Performance 2011'!M51</f>
        <v>91.71222548242487</v>
      </c>
      <c r="N90" s="358">
        <f>'R8 Performance2012'!L51</f>
        <v>82.67</v>
      </c>
      <c r="O90" s="358">
        <f>'R8 Performance2012'!M51</f>
        <v>87.675642549654953</v>
      </c>
      <c r="P90" s="411"/>
      <c r="Q90" s="411"/>
      <c r="R90" s="410">
        <f t="shared" si="17"/>
        <v>84.897712114326993</v>
      </c>
      <c r="S90" s="410">
        <f t="shared" si="18"/>
        <v>89.693934016039918</v>
      </c>
      <c r="T90" s="410">
        <f t="shared" si="19"/>
        <v>4.7962219017129257</v>
      </c>
      <c r="U90" t="str">
        <f t="shared" si="20"/>
        <v>Ursy</v>
      </c>
    </row>
    <row r="91" spans="1:21">
      <c r="A91" s="229">
        <v>2200</v>
      </c>
      <c r="B91" s="394" t="s">
        <v>150</v>
      </c>
      <c r="C91" s="399">
        <f>'R7  Performance 2011'!$D99</f>
        <v>3008.1977055180182</v>
      </c>
      <c r="D91" s="399">
        <f>'R7  Performance 2011'!$H99</f>
        <v>3149.9397591683592</v>
      </c>
      <c r="E91" s="400">
        <f>'R8 Performance2012'!$D99</f>
        <v>2907.8979009687851</v>
      </c>
      <c r="F91" s="400">
        <f>'R8 Performance2012'!$H99</f>
        <v>3045.0712717202759</v>
      </c>
      <c r="G91" s="398"/>
      <c r="H91" s="398"/>
      <c r="I91" s="399">
        <f t="shared" si="14"/>
        <v>2958.0478032434016</v>
      </c>
      <c r="J91" s="399">
        <f t="shared" si="15"/>
        <v>3097.5055154443176</v>
      </c>
      <c r="K91" s="399">
        <f t="shared" si="16"/>
        <v>139.45771220091592</v>
      </c>
      <c r="L91" s="406">
        <f>'R7  Performance 2011'!L99</f>
        <v>81.77</v>
      </c>
      <c r="M91" s="406">
        <f>'R7  Performance 2011'!M99</f>
        <v>86.481859642414449</v>
      </c>
      <c r="N91" s="356">
        <f>'R8 Performance2012'!L99</f>
        <v>82.03</v>
      </c>
      <c r="O91" s="356">
        <f>'R8 Performance2012'!M99</f>
        <v>86.747269155350693</v>
      </c>
      <c r="P91" s="328"/>
      <c r="Q91" s="328"/>
      <c r="R91" s="406">
        <f t="shared" si="17"/>
        <v>81.900000000000006</v>
      </c>
      <c r="S91" s="406">
        <f t="shared" si="18"/>
        <v>86.614564398882578</v>
      </c>
      <c r="T91" s="406">
        <f t="shared" si="19"/>
        <v>4.7145643988825725</v>
      </c>
      <c r="U91" t="str">
        <f t="shared" si="20"/>
        <v>Grolley</v>
      </c>
    </row>
    <row r="92" spans="1:21">
      <c r="A92" s="229">
        <v>2041</v>
      </c>
      <c r="B92" s="394" t="s">
        <v>232</v>
      </c>
      <c r="C92" s="399">
        <f>'R7  Performance 2011'!$D29</f>
        <v>3138.0656470588233</v>
      </c>
      <c r="D92" s="399">
        <f>'R7  Performance 2011'!$H29</f>
        <v>3287.3585132526355</v>
      </c>
      <c r="E92" s="400">
        <f>'R8 Performance2012'!$D29</f>
        <v>3168.889460026212</v>
      </c>
      <c r="F92" s="400">
        <f>'R8 Performance2012'!$H29</f>
        <v>3310.4519878071014</v>
      </c>
      <c r="G92" s="398"/>
      <c r="H92" s="398"/>
      <c r="I92" s="399">
        <f t="shared" si="14"/>
        <v>3153.4775535425179</v>
      </c>
      <c r="J92" s="399">
        <f t="shared" si="15"/>
        <v>3298.9052505298687</v>
      </c>
      <c r="K92" s="399">
        <f t="shared" si="16"/>
        <v>145.42769698735083</v>
      </c>
      <c r="L92" s="406">
        <f>'R7  Performance 2011'!L29</f>
        <v>81.66</v>
      </c>
      <c r="M92" s="406">
        <f>'R7  Performance 2011'!M29</f>
        <v>86.417480657988733</v>
      </c>
      <c r="N92" s="356">
        <f>'R8 Performance2012'!L29</f>
        <v>81.44</v>
      </c>
      <c r="O92" s="356">
        <f>'R8 Performance2012'!M29</f>
        <v>85.90725988920164</v>
      </c>
      <c r="P92" s="328"/>
      <c r="Q92" s="328"/>
      <c r="R92" s="406">
        <f t="shared" si="17"/>
        <v>81.55</v>
      </c>
      <c r="S92" s="406">
        <f t="shared" si="18"/>
        <v>86.162370273595187</v>
      </c>
      <c r="T92" s="406">
        <f t="shared" si="19"/>
        <v>4.6123702735951895</v>
      </c>
      <c r="U92" t="str">
        <f t="shared" si="20"/>
        <v>Saint-Aubin (FR)</v>
      </c>
    </row>
    <row r="93" spans="1:21">
      <c r="A93" s="229">
        <v>2049</v>
      </c>
      <c r="B93" s="394" t="s">
        <v>85</v>
      </c>
      <c r="C93" s="399">
        <f>'R7  Performance 2011'!$D34</f>
        <v>2710.8181911764709</v>
      </c>
      <c r="D93" s="399">
        <f>'R7  Performance 2011'!$H34</f>
        <v>2830.4983301263887</v>
      </c>
      <c r="E93" s="400">
        <f>'R8 Performance2012'!$D34</f>
        <v>2979.509021929824</v>
      </c>
      <c r="F93" s="400">
        <f>'R8 Performance2012'!$H34</f>
        <v>3121.4048660086369</v>
      </c>
      <c r="G93" s="398"/>
      <c r="H93" s="398"/>
      <c r="I93" s="399">
        <f t="shared" si="14"/>
        <v>2845.1636065531475</v>
      </c>
      <c r="J93" s="399">
        <f t="shared" si="15"/>
        <v>2975.9515980675128</v>
      </c>
      <c r="K93" s="399">
        <f t="shared" si="16"/>
        <v>130.78799151436533</v>
      </c>
      <c r="L93" s="406">
        <f>'R7  Performance 2011'!L34</f>
        <v>83.98</v>
      </c>
      <c r="M93" s="406">
        <f>'R7  Performance 2011'!M34</f>
        <v>88.39490836012051</v>
      </c>
      <c r="N93" s="356">
        <f>'R8 Performance2012'!L34</f>
        <v>78.52</v>
      </c>
      <c r="O93" s="356">
        <f>'R8 Performance2012'!M34</f>
        <v>83.282390146645938</v>
      </c>
      <c r="P93" s="328"/>
      <c r="Q93" s="328"/>
      <c r="R93" s="406">
        <f t="shared" si="17"/>
        <v>81.25</v>
      </c>
      <c r="S93" s="406">
        <f t="shared" si="18"/>
        <v>85.838649253383224</v>
      </c>
      <c r="T93" s="406">
        <f t="shared" si="19"/>
        <v>4.5886492533832239</v>
      </c>
      <c r="U93" t="str">
        <f t="shared" si="20"/>
        <v>Vuissens</v>
      </c>
    </row>
    <row r="94" spans="1:21">
      <c r="A94" s="229">
        <v>2134</v>
      </c>
      <c r="B94" s="394" t="s">
        <v>118</v>
      </c>
      <c r="C94" s="399">
        <f>'R7  Performance 2011'!$D66</f>
        <v>2942.9493563685633</v>
      </c>
      <c r="D94" s="399">
        <f>'R7  Performance 2011'!$H66</f>
        <v>3083.1927142689583</v>
      </c>
      <c r="E94" s="400">
        <f>'R8 Performance2012'!$D66</f>
        <v>2951.9355719794344</v>
      </c>
      <c r="F94" s="400">
        <f>'R8 Performance2012'!$H66</f>
        <v>3081.1269311219112</v>
      </c>
      <c r="G94" s="398"/>
      <c r="H94" s="398"/>
      <c r="I94" s="399">
        <f t="shared" si="14"/>
        <v>2947.4424641739988</v>
      </c>
      <c r="J94" s="399">
        <f t="shared" si="15"/>
        <v>3082.1598226954347</v>
      </c>
      <c r="K94" s="399">
        <f t="shared" si="16"/>
        <v>134.71735852143593</v>
      </c>
      <c r="L94" s="406">
        <f>'R7  Performance 2011'!L66</f>
        <v>81.87</v>
      </c>
      <c r="M94" s="406">
        <f>'R7  Performance 2011'!M66</f>
        <v>86.635401674239048</v>
      </c>
      <c r="N94" s="356">
        <f>'R8 Performance2012'!L66</f>
        <v>82.84</v>
      </c>
      <c r="O94" s="356">
        <f>'R8 Performance2012'!M66</f>
        <v>87.216496572919681</v>
      </c>
      <c r="P94" s="328"/>
      <c r="Q94" s="328"/>
      <c r="R94" s="406">
        <f t="shared" si="17"/>
        <v>82.355000000000004</v>
      </c>
      <c r="S94" s="406">
        <f t="shared" si="18"/>
        <v>86.925949123579358</v>
      </c>
      <c r="T94" s="406">
        <f t="shared" si="19"/>
        <v>4.5709491235793536</v>
      </c>
      <c r="U94" t="str">
        <f t="shared" si="20"/>
        <v>Grandvillard</v>
      </c>
    </row>
    <row r="95" spans="1:21">
      <c r="A95" s="229">
        <v>2153</v>
      </c>
      <c r="B95" s="394" t="s">
        <v>129</v>
      </c>
      <c r="C95" s="399">
        <f>'R7  Performance 2011'!$D77</f>
        <v>3803.1406522655425</v>
      </c>
      <c r="D95" s="399">
        <f>'R7  Performance 2011'!$H77</f>
        <v>4030.1088543362384</v>
      </c>
      <c r="E95" s="400">
        <f>'R8 Performance2012'!$D77</f>
        <v>4001.0893170974155</v>
      </c>
      <c r="F95" s="400">
        <f>'R8 Performance2012'!$H77</f>
        <v>4109.7157756801471</v>
      </c>
      <c r="G95" s="398"/>
      <c r="H95" s="398"/>
      <c r="I95" s="399">
        <f t="shared" si="14"/>
        <v>3902.1149846814787</v>
      </c>
      <c r="J95" s="399">
        <f t="shared" si="15"/>
        <v>4069.9123150081928</v>
      </c>
      <c r="K95" s="399">
        <f t="shared" si="16"/>
        <v>167.79733032671402</v>
      </c>
      <c r="L95" s="406">
        <f>'R7  Performance 2011'!L77</f>
        <v>72.930000000000007</v>
      </c>
      <c r="M95" s="406">
        <f>'R7  Performance 2011'!M77</f>
        <v>78.897915016119384</v>
      </c>
      <c r="N95" s="356">
        <f>'R8 Performance2012'!L77</f>
        <v>85.82</v>
      </c>
      <c r="O95" s="356">
        <f>'R8 Performance2012'!M77</f>
        <v>88.534922111799659</v>
      </c>
      <c r="P95" s="328"/>
      <c r="Q95" s="328"/>
      <c r="R95" s="406">
        <f t="shared" si="17"/>
        <v>79.375</v>
      </c>
      <c r="S95" s="406">
        <f t="shared" si="18"/>
        <v>83.716418563959522</v>
      </c>
      <c r="T95" s="406">
        <f t="shared" si="19"/>
        <v>4.3414185639595217</v>
      </c>
      <c r="U95" t="str">
        <f t="shared" si="20"/>
        <v>Sorens</v>
      </c>
    </row>
    <row r="96" spans="1:21">
      <c r="A96" s="229">
        <v>2122</v>
      </c>
      <c r="B96" s="394" t="s">
        <v>109</v>
      </c>
      <c r="C96" s="399">
        <f>'R7  Performance 2011'!$D58</f>
        <v>3128.0901330472107</v>
      </c>
      <c r="D96" s="399">
        <f>'R7  Performance 2011'!$H58</f>
        <v>3268.7176170316598</v>
      </c>
      <c r="E96" s="400">
        <f>'R8 Performance2012'!$D58</f>
        <v>3303.9840624624621</v>
      </c>
      <c r="F96" s="400">
        <f>'R8 Performance2012'!$H58</f>
        <v>3441.0058038835832</v>
      </c>
      <c r="G96" s="398"/>
      <c r="H96" s="398"/>
      <c r="I96" s="399">
        <f t="shared" si="14"/>
        <v>3216.0370977548364</v>
      </c>
      <c r="J96" s="399">
        <f t="shared" si="15"/>
        <v>3354.8617104576215</v>
      </c>
      <c r="K96" s="399">
        <f t="shared" si="16"/>
        <v>138.82461270278509</v>
      </c>
      <c r="L96" s="406">
        <f>'R7  Performance 2011'!L58</f>
        <v>83.07</v>
      </c>
      <c r="M96" s="406">
        <f>'R7  Performance 2011'!M58</f>
        <v>87.565634013188031</v>
      </c>
      <c r="N96" s="356">
        <f>'R8 Performance2012'!L58</f>
        <v>82.97</v>
      </c>
      <c r="O96" s="356">
        <f>'R8 Performance2012'!M58</f>
        <v>87.117167142174367</v>
      </c>
      <c r="P96" s="328"/>
      <c r="Q96" s="328"/>
      <c r="R96" s="406">
        <f t="shared" si="17"/>
        <v>83.02</v>
      </c>
      <c r="S96" s="406">
        <f t="shared" si="18"/>
        <v>87.341400577681199</v>
      </c>
      <c r="T96" s="406">
        <f t="shared" si="19"/>
        <v>4.321400577681203</v>
      </c>
      <c r="U96" t="str">
        <f t="shared" si="20"/>
        <v>Pont-en-Ogoz</v>
      </c>
    </row>
    <row r="97" spans="1:21">
      <c r="A97" s="229">
        <v>2243</v>
      </c>
      <c r="B97" s="394" t="s">
        <v>169</v>
      </c>
      <c r="C97" s="399">
        <f>'R7  Performance 2011'!$D118</f>
        <v>3144.5021032504787</v>
      </c>
      <c r="D97" s="399">
        <f>'R7  Performance 2011'!$H118</f>
        <v>3271.4842871987112</v>
      </c>
      <c r="E97" s="400">
        <f>'R8 Performance2012'!$D118</f>
        <v>3186.4383385214005</v>
      </c>
      <c r="F97" s="400">
        <f>'R8 Performance2012'!$H118</f>
        <v>3329.9041885701745</v>
      </c>
      <c r="G97" s="398"/>
      <c r="H97" s="398"/>
      <c r="I97" s="399">
        <f t="shared" si="14"/>
        <v>3165.4702208859399</v>
      </c>
      <c r="J97" s="399">
        <f t="shared" si="15"/>
        <v>3300.6942378844428</v>
      </c>
      <c r="K97" s="399">
        <f t="shared" si="16"/>
        <v>135.22401699850298</v>
      </c>
      <c r="L97" s="406">
        <f>'R7  Performance 2011'!L118</f>
        <v>85.09</v>
      </c>
      <c r="M97" s="406">
        <f>'R7  Performance 2011'!M118</f>
        <v>89.128228621853083</v>
      </c>
      <c r="N97" s="356">
        <f>'R8 Performance2012'!L118</f>
        <v>82.72</v>
      </c>
      <c r="O97" s="356">
        <f>'R8 Performance2012'!M118</f>
        <v>87.222389025213204</v>
      </c>
      <c r="P97" s="328"/>
      <c r="Q97" s="328"/>
      <c r="R97" s="406">
        <f t="shared" si="17"/>
        <v>83.905000000000001</v>
      </c>
      <c r="S97" s="406">
        <f t="shared" si="18"/>
        <v>88.175308823533143</v>
      </c>
      <c r="T97" s="406">
        <f t="shared" si="19"/>
        <v>4.2703088235331421</v>
      </c>
      <c r="U97" t="str">
        <f t="shared" si="20"/>
        <v>Barberêche</v>
      </c>
    </row>
    <row r="98" spans="1:21" s="194" customFormat="1">
      <c r="A98" s="229">
        <v>2221</v>
      </c>
      <c r="B98" s="394" t="s">
        <v>158</v>
      </c>
      <c r="C98" s="399">
        <f>'R7  Performance 2011'!$D107</f>
        <v>2979.6955262008732</v>
      </c>
      <c r="D98" s="399">
        <f>'R7  Performance 2011'!$H107</f>
        <v>3122.4671685250828</v>
      </c>
      <c r="E98" s="400">
        <f>'R8 Performance2012'!$D107</f>
        <v>3122.1811931696902</v>
      </c>
      <c r="F98" s="400">
        <f>'R8 Performance2012'!$H107</f>
        <v>3236.5739337295963</v>
      </c>
      <c r="G98" s="398"/>
      <c r="H98" s="398"/>
      <c r="I98" s="399">
        <f t="shared" si="14"/>
        <v>3050.9383596852817</v>
      </c>
      <c r="J98" s="399">
        <f t="shared" si="15"/>
        <v>3179.5205511273398</v>
      </c>
      <c r="K98" s="399">
        <f t="shared" si="16"/>
        <v>128.58219144205805</v>
      </c>
      <c r="L98" s="406">
        <f>'R7  Performance 2011'!L107</f>
        <v>81.77</v>
      </c>
      <c r="M98" s="406">
        <f>'R7  Performance 2011'!M107</f>
        <v>86.561484266388931</v>
      </c>
      <c r="N98" s="356">
        <f>'R8 Performance2012'!L107</f>
        <v>85.46</v>
      </c>
      <c r="O98" s="356">
        <f>'R8 Performance2012'!M107</f>
        <v>89.12387257761209</v>
      </c>
      <c r="P98" s="328"/>
      <c r="Q98" s="328"/>
      <c r="R98" s="406">
        <f t="shared" si="17"/>
        <v>83.614999999999995</v>
      </c>
      <c r="S98" s="406">
        <f t="shared" si="18"/>
        <v>87.842678422000517</v>
      </c>
      <c r="T98" s="406">
        <f t="shared" si="19"/>
        <v>4.2276784220005226</v>
      </c>
      <c r="U98" t="str">
        <f t="shared" si="20"/>
        <v>Prez-vers-Noréaz</v>
      </c>
    </row>
    <row r="99" spans="1:21">
      <c r="A99" s="229">
        <v>2233</v>
      </c>
      <c r="B99" s="394" t="s">
        <v>243</v>
      </c>
      <c r="C99" s="399">
        <f>'R7  Performance 2011'!$D115</f>
        <v>3086.3875929919141</v>
      </c>
      <c r="D99" s="399">
        <f>'R7  Performance 2011'!$H115</f>
        <v>3225.7768780129345</v>
      </c>
      <c r="E99" s="400">
        <f>'R8 Performance2012'!$D115</f>
        <v>3238.1635066137565</v>
      </c>
      <c r="F99" s="400">
        <f>'R8 Performance2012'!$H115</f>
        <v>3363.9993382256016</v>
      </c>
      <c r="G99" s="398"/>
      <c r="H99" s="398"/>
      <c r="I99" s="399">
        <f t="shared" si="14"/>
        <v>3162.2755498028355</v>
      </c>
      <c r="J99" s="399">
        <f t="shared" si="15"/>
        <v>3294.8881081192681</v>
      </c>
      <c r="K99" s="399">
        <f t="shared" si="16"/>
        <v>132.61255831643257</v>
      </c>
      <c r="L99" s="406">
        <f>'R7  Performance 2011'!L115</f>
        <v>82.9</v>
      </c>
      <c r="M99" s="406">
        <f>'R7  Performance 2011'!M115</f>
        <v>87.416259893524852</v>
      </c>
      <c r="N99" s="356">
        <f>'R8 Performance2012'!L115</f>
        <v>84.34</v>
      </c>
      <c r="O99" s="356">
        <f>'R8 Performance2012'!M115</f>
        <v>88.226024635718147</v>
      </c>
      <c r="P99" s="328"/>
      <c r="Q99" s="328"/>
      <c r="R99" s="406">
        <f t="shared" si="17"/>
        <v>83.62</v>
      </c>
      <c r="S99" s="406">
        <f t="shared" si="18"/>
        <v>87.8211422646215</v>
      </c>
      <c r="T99" s="406">
        <f t="shared" si="19"/>
        <v>4.2011422646214953</v>
      </c>
      <c r="U99" t="str">
        <f t="shared" si="20"/>
        <v>Hauterive (FR)</v>
      </c>
    </row>
    <row r="100" spans="1:21">
      <c r="A100" s="229">
        <v>2309</v>
      </c>
      <c r="B100" s="394" t="s">
        <v>211</v>
      </c>
      <c r="C100" s="399">
        <f>'R7  Performance 2011'!$D160</f>
        <v>3178.8826604624928</v>
      </c>
      <c r="D100" s="399">
        <f>'R7  Performance 2011'!$H160</f>
        <v>3308.5213675930304</v>
      </c>
      <c r="E100" s="400">
        <f>'R8 Performance2012'!$D160</f>
        <v>3237.6643415321064</v>
      </c>
      <c r="F100" s="400">
        <f>'R8 Performance2012'!$H160</f>
        <v>3372.4477659592512</v>
      </c>
      <c r="G100" s="398"/>
      <c r="H100" s="398"/>
      <c r="I100" s="399">
        <f t="shared" si="14"/>
        <v>3208.2735009972994</v>
      </c>
      <c r="J100" s="399">
        <f t="shared" si="15"/>
        <v>3340.484566776141</v>
      </c>
      <c r="K100" s="399">
        <f t="shared" si="16"/>
        <v>132.21106577884166</v>
      </c>
      <c r="L100" s="406">
        <f>'R7  Performance 2011'!L160</f>
        <v>84.41</v>
      </c>
      <c r="M100" s="406">
        <f>'R7  Performance 2011'!M160</f>
        <v>88.488121811255411</v>
      </c>
      <c r="N100" s="356">
        <f>'R8 Performance2012'!L160</f>
        <v>83.88</v>
      </c>
      <c r="O100" s="356">
        <f>'R8 Performance2012'!M160</f>
        <v>88.042983256113686</v>
      </c>
      <c r="P100" s="328"/>
      <c r="Q100" s="328"/>
      <c r="R100" s="406">
        <f t="shared" si="17"/>
        <v>84.144999999999996</v>
      </c>
      <c r="S100" s="406">
        <f t="shared" si="18"/>
        <v>88.265552533684541</v>
      </c>
      <c r="T100" s="406">
        <f t="shared" si="19"/>
        <v>4.1205525336845454</v>
      </c>
      <c r="U100" t="str">
        <f t="shared" si="20"/>
        <v>Wünnewil-Flamatt</v>
      </c>
    </row>
    <row r="101" spans="1:21">
      <c r="A101" s="229">
        <v>2225</v>
      </c>
      <c r="B101" s="394" t="s">
        <v>161</v>
      </c>
      <c r="C101" s="399">
        <f>'R7  Performance 2011'!$D110</f>
        <v>2811.0797499999994</v>
      </c>
      <c r="D101" s="399">
        <f>'R7  Performance 2011'!$H110</f>
        <v>2932.2209260922209</v>
      </c>
      <c r="E101" s="400">
        <f>'R8 Performance2012'!$D110</f>
        <v>2858.5321438848914</v>
      </c>
      <c r="F101" s="400">
        <f>'R8 Performance2012'!$H110</f>
        <v>2970.677632669182</v>
      </c>
      <c r="G101" s="398"/>
      <c r="H101" s="398"/>
      <c r="I101" s="399">
        <f t="shared" si="14"/>
        <v>2834.8059469424452</v>
      </c>
      <c r="J101" s="399">
        <f t="shared" si="15"/>
        <v>2951.4492793807012</v>
      </c>
      <c r="K101" s="399">
        <f t="shared" si="16"/>
        <v>116.64333243825604</v>
      </c>
      <c r="L101" s="406">
        <f>'R7  Performance 2011'!L110</f>
        <v>84.26</v>
      </c>
      <c r="M101" s="406">
        <f>'R7  Performance 2011'!M110</f>
        <v>88.56941797692582</v>
      </c>
      <c r="N101" s="356">
        <f>'R8 Performance2012'!L110</f>
        <v>84.73</v>
      </c>
      <c r="O101" s="356">
        <f>'R8 Performance2012'!M110</f>
        <v>88.653184457596453</v>
      </c>
      <c r="P101" s="328"/>
      <c r="Q101" s="328"/>
      <c r="R101" s="406">
        <f t="shared" si="17"/>
        <v>84.495000000000005</v>
      </c>
      <c r="S101" s="406">
        <f t="shared" si="18"/>
        <v>88.611301217261143</v>
      </c>
      <c r="T101" s="406">
        <f t="shared" si="19"/>
        <v>4.1163012172611388</v>
      </c>
      <c r="U101" t="str">
        <f t="shared" si="20"/>
        <v>Senèdes</v>
      </c>
    </row>
    <row r="102" spans="1:21">
      <c r="A102" s="229">
        <v>2175</v>
      </c>
      <c r="B102" s="394" t="s">
        <v>137</v>
      </c>
      <c r="C102" s="399">
        <f>'R7  Performance 2011'!$D86</f>
        <v>2924.5858167802085</v>
      </c>
      <c r="D102" s="399">
        <f>'R7  Performance 2011'!$H86</f>
        <v>3036.9214797455006</v>
      </c>
      <c r="E102" s="400">
        <f>'R8 Performance2012'!$D86</f>
        <v>3029.9977816212436</v>
      </c>
      <c r="F102" s="400">
        <f>'R8 Performance2012'!$H86</f>
        <v>3159.8441219241222</v>
      </c>
      <c r="G102" s="398"/>
      <c r="H102" s="398"/>
      <c r="I102" s="399">
        <f t="shared" si="14"/>
        <v>2977.291799200726</v>
      </c>
      <c r="J102" s="399">
        <f t="shared" si="15"/>
        <v>3098.3828008348114</v>
      </c>
      <c r="K102" s="399">
        <f t="shared" si="16"/>
        <v>121.09100163408539</v>
      </c>
      <c r="L102" s="406">
        <f>'R7  Performance 2011'!L86</f>
        <v>85.6</v>
      </c>
      <c r="M102" s="406">
        <f>'R7  Performance 2011'!M86</f>
        <v>89.441079387062288</v>
      </c>
      <c r="N102" s="356">
        <f>'R8 Performance2012'!L86</f>
        <v>83.69</v>
      </c>
      <c r="O102" s="356">
        <f>'R8 Performance2012'!M86</f>
        <v>87.975360903248003</v>
      </c>
      <c r="P102" s="328"/>
      <c r="Q102" s="328"/>
      <c r="R102" s="406">
        <f t="shared" si="17"/>
        <v>84.644999999999996</v>
      </c>
      <c r="S102" s="406">
        <f t="shared" si="18"/>
        <v>88.708220145155138</v>
      </c>
      <c r="T102" s="406">
        <f t="shared" si="19"/>
        <v>4.0632201451551424</v>
      </c>
      <c r="U102" t="str">
        <f t="shared" si="20"/>
        <v>Belfaux</v>
      </c>
    </row>
    <row r="103" spans="1:21">
      <c r="A103" s="229">
        <v>2140</v>
      </c>
      <c r="B103" s="394" t="s">
        <v>122</v>
      </c>
      <c r="C103" s="399">
        <f>'R7  Performance 2011'!$D70</f>
        <v>3158.4416799758023</v>
      </c>
      <c r="D103" s="399">
        <f>'R7  Performance 2011'!$H70</f>
        <v>3286.7368394710056</v>
      </c>
      <c r="E103" s="400">
        <f>'R8 Performance2012'!$D70</f>
        <v>3204.6804787735841</v>
      </c>
      <c r="F103" s="400">
        <f>'R8 Performance2012'!$H70</f>
        <v>3331.9236596672376</v>
      </c>
      <c r="G103" s="398"/>
      <c r="H103" s="398"/>
      <c r="I103" s="399">
        <f t="shared" si="14"/>
        <v>3181.5610793746932</v>
      </c>
      <c r="J103" s="399">
        <f t="shared" si="15"/>
        <v>3309.3302495691214</v>
      </c>
      <c r="K103" s="399">
        <f t="shared" si="16"/>
        <v>127.76917019442817</v>
      </c>
      <c r="L103" s="406">
        <f>'R7  Performance 2011'!L70</f>
        <v>83.74</v>
      </c>
      <c r="M103" s="406">
        <f>'R7  Performance 2011'!M70</f>
        <v>87.801976521794955</v>
      </c>
      <c r="N103" s="356">
        <f>'R8 Performance2012'!L70</f>
        <v>83.81</v>
      </c>
      <c r="O103" s="356">
        <f>'R8 Performance2012'!M70</f>
        <v>87.780541891351021</v>
      </c>
      <c r="P103" s="328"/>
      <c r="Q103" s="328"/>
      <c r="R103" s="406">
        <f t="shared" si="17"/>
        <v>83.775000000000006</v>
      </c>
      <c r="S103" s="406">
        <f t="shared" si="18"/>
        <v>87.791259206572988</v>
      </c>
      <c r="T103" s="406">
        <f t="shared" si="19"/>
        <v>4.0162592065729825</v>
      </c>
      <c r="U103" t="str">
        <f t="shared" si="20"/>
        <v>Marsens</v>
      </c>
    </row>
    <row r="104" spans="1:21">
      <c r="A104" s="229">
        <v>2277</v>
      </c>
      <c r="B104" s="394" t="s">
        <v>188</v>
      </c>
      <c r="C104" s="399">
        <f>'R7  Performance 2011'!$D137</f>
        <v>3296.320489711934</v>
      </c>
      <c r="D104" s="399">
        <f>'R7  Performance 2011'!$H137</f>
        <v>3424.7790968977597</v>
      </c>
      <c r="E104" s="400">
        <f>'R8 Performance2012'!$D137</f>
        <v>3146.3899780876495</v>
      </c>
      <c r="F104" s="400">
        <f>'R8 Performance2012'!$H137</f>
        <v>3276.4895398717581</v>
      </c>
      <c r="G104" s="398"/>
      <c r="H104" s="398"/>
      <c r="I104" s="399">
        <f t="shared" ref="I104:I135" si="21">(C104+E104)/2</f>
        <v>3221.3552338997915</v>
      </c>
      <c r="J104" s="399">
        <f t="shared" ref="J104:J135" si="22">(D104+F104)/2</f>
        <v>3350.6343183847589</v>
      </c>
      <c r="K104" s="399">
        <f t="shared" ref="K104:K135" si="23">J104-I104</f>
        <v>129.27908448496737</v>
      </c>
      <c r="L104" s="406">
        <f>'R7  Performance 2011'!L137</f>
        <v>85.49</v>
      </c>
      <c r="M104" s="406">
        <f>'R7  Performance 2011'!M137</f>
        <v>89.38703026713435</v>
      </c>
      <c r="N104" s="356">
        <f>'R8 Performance2012'!L137</f>
        <v>83.94</v>
      </c>
      <c r="O104" s="356">
        <f>'R8 Performance2012'!M137</f>
        <v>88.074883555126945</v>
      </c>
      <c r="P104" s="328"/>
      <c r="Q104" s="328"/>
      <c r="R104" s="406">
        <f t="shared" ref="R104:R135" si="24">(L104+N104)/2</f>
        <v>84.715000000000003</v>
      </c>
      <c r="S104" s="406">
        <f t="shared" ref="S104:S135" si="25">(M104+O104)/2</f>
        <v>88.730956911130647</v>
      </c>
      <c r="T104" s="406">
        <f t="shared" ref="T104:T135" si="26">S104-R104</f>
        <v>4.0159569111306439</v>
      </c>
      <c r="U104" t="str">
        <f t="shared" ref="U104:U135" si="27">B104</f>
        <v>Salvenach</v>
      </c>
    </row>
    <row r="105" spans="1:21">
      <c r="A105" s="229">
        <v>2024</v>
      </c>
      <c r="B105" s="394" t="s">
        <v>70</v>
      </c>
      <c r="C105" s="399">
        <f>'R7  Performance 2011'!$D19</f>
        <v>3225.2180630182424</v>
      </c>
      <c r="D105" s="399">
        <f>'R7  Performance 2011'!$H19</f>
        <v>3366.8594757868373</v>
      </c>
      <c r="E105" s="400">
        <f>'R8 Performance2012'!$D19</f>
        <v>3069.0786232114465</v>
      </c>
      <c r="F105" s="400">
        <f>'R8 Performance2012'!$H19</f>
        <v>3177.4229537618171</v>
      </c>
      <c r="G105" s="398"/>
      <c r="H105" s="398"/>
      <c r="I105" s="399">
        <f t="shared" si="21"/>
        <v>3147.1483431148445</v>
      </c>
      <c r="J105" s="399">
        <f t="shared" si="22"/>
        <v>3272.1412147743272</v>
      </c>
      <c r="K105" s="399">
        <f t="shared" si="23"/>
        <v>124.99287165948272</v>
      </c>
      <c r="L105" s="406">
        <f>'R7  Performance 2011'!L19</f>
        <v>83.15</v>
      </c>
      <c r="M105" s="406">
        <f>'R7  Performance 2011'!M19</f>
        <v>87.541684841180754</v>
      </c>
      <c r="N105" s="356">
        <f>'R8 Performance2012'!L19</f>
        <v>86.8</v>
      </c>
      <c r="O105" s="356">
        <f>'R8 Performance2012'!M19</f>
        <v>90.330190778788207</v>
      </c>
      <c r="P105" s="328"/>
      <c r="Q105" s="328"/>
      <c r="R105" s="406">
        <f t="shared" si="24"/>
        <v>84.974999999999994</v>
      </c>
      <c r="S105" s="406">
        <f t="shared" si="25"/>
        <v>88.93593780998448</v>
      </c>
      <c r="T105" s="406">
        <f t="shared" si="26"/>
        <v>3.9609378099844861</v>
      </c>
      <c r="U105" t="str">
        <f t="shared" si="27"/>
        <v>Léchelles</v>
      </c>
    </row>
    <row r="106" spans="1:21">
      <c r="A106" s="229">
        <v>2234</v>
      </c>
      <c r="B106" s="394" t="s">
        <v>167</v>
      </c>
      <c r="C106" s="399">
        <f>'R7  Performance 2011'!$D116</f>
        <v>3011.1047317351604</v>
      </c>
      <c r="D106" s="399">
        <f>'R7  Performance 2011'!$H116</f>
        <v>3126.4383009031621</v>
      </c>
      <c r="E106" s="400">
        <f>'R8 Performance2012'!$D116</f>
        <v>3017.4676122678675</v>
      </c>
      <c r="F106" s="400">
        <f>'R8 Performance2012'!$H116</f>
        <v>3139.064574728136</v>
      </c>
      <c r="G106" s="398"/>
      <c r="H106" s="398"/>
      <c r="I106" s="399">
        <f t="shared" si="21"/>
        <v>3014.2861720015139</v>
      </c>
      <c r="J106" s="399">
        <f t="shared" si="22"/>
        <v>3132.7514378156493</v>
      </c>
      <c r="K106" s="399">
        <f t="shared" si="23"/>
        <v>118.46526581413536</v>
      </c>
      <c r="L106" s="406">
        <f>'R7  Performance 2011'!L116</f>
        <v>85.9</v>
      </c>
      <c r="M106" s="406">
        <f>'R7  Performance 2011'!M116</f>
        <v>89.730274249595453</v>
      </c>
      <c r="N106" s="356">
        <f>'R8 Performance2012'!L116</f>
        <v>85.21</v>
      </c>
      <c r="O106" s="356">
        <f>'R8 Performance2012'!M116</f>
        <v>89.239768603510498</v>
      </c>
      <c r="P106" s="328"/>
      <c r="Q106" s="328"/>
      <c r="R106" s="406">
        <f t="shared" si="24"/>
        <v>85.555000000000007</v>
      </c>
      <c r="S106" s="406">
        <f t="shared" si="25"/>
        <v>89.485021426552976</v>
      </c>
      <c r="T106" s="406">
        <f t="shared" si="26"/>
        <v>3.9300214265529689</v>
      </c>
      <c r="U106" t="str">
        <f t="shared" si="27"/>
        <v>La Brillaz</v>
      </c>
    </row>
    <row r="107" spans="1:21">
      <c r="A107" s="229">
        <v>2259</v>
      </c>
      <c r="B107" s="394" t="s">
        <v>175</v>
      </c>
      <c r="C107" s="399">
        <f>'R7  Performance 2011'!$D124</f>
        <v>3012.8676759410805</v>
      </c>
      <c r="D107" s="399">
        <f>'R7  Performance 2011'!$H124</f>
        <v>3123.3615431415487</v>
      </c>
      <c r="E107" s="400">
        <f>'R8 Performance2012'!$D124</f>
        <v>2973.3837555555551</v>
      </c>
      <c r="F107" s="400">
        <f>'R8 Performance2012'!$H124</f>
        <v>3091.8489807484907</v>
      </c>
      <c r="G107" s="398"/>
      <c r="H107" s="398"/>
      <c r="I107" s="399">
        <f t="shared" si="21"/>
        <v>2993.1257157483178</v>
      </c>
      <c r="J107" s="399">
        <f t="shared" si="22"/>
        <v>3107.6052619450197</v>
      </c>
      <c r="K107" s="399">
        <f t="shared" si="23"/>
        <v>114.4795461967019</v>
      </c>
      <c r="L107" s="406">
        <f>'R7  Performance 2011'!L124</f>
        <v>86.92</v>
      </c>
      <c r="M107" s="406">
        <f>'R7  Performance 2011'!M124</f>
        <v>90.587398607738564</v>
      </c>
      <c r="N107" s="356">
        <f>'R8 Performance2012'!L124</f>
        <v>85.33</v>
      </c>
      <c r="O107" s="356">
        <f>'R8 Performance2012'!M124</f>
        <v>89.314188888218396</v>
      </c>
      <c r="P107" s="328"/>
      <c r="Q107" s="328"/>
      <c r="R107" s="406">
        <f t="shared" si="24"/>
        <v>86.125</v>
      </c>
      <c r="S107" s="406">
        <f t="shared" si="25"/>
        <v>89.95079374797848</v>
      </c>
      <c r="T107" s="406">
        <f t="shared" si="26"/>
        <v>3.82579374797848</v>
      </c>
      <c r="U107" t="str">
        <f t="shared" si="27"/>
        <v>Galmiz</v>
      </c>
    </row>
    <row r="108" spans="1:21">
      <c r="A108" s="229">
        <v>2143</v>
      </c>
      <c r="B108" s="394" t="s">
        <v>123</v>
      </c>
      <c r="C108" s="399">
        <f>'R7  Performance 2011'!$D71</f>
        <v>3189.4786000000004</v>
      </c>
      <c r="D108" s="399">
        <f>'R7  Performance 2011'!$H71</f>
        <v>3331.434930557969</v>
      </c>
      <c r="E108" s="400">
        <f>'R8 Performance2012'!$D71</f>
        <v>3570.0329319727894</v>
      </c>
      <c r="F108" s="400">
        <f>'R8 Performance2012'!$H71</f>
        <v>3677.5856910615685</v>
      </c>
      <c r="G108" s="398"/>
      <c r="H108" s="398"/>
      <c r="I108" s="399">
        <f t="shared" si="21"/>
        <v>3379.7557659863951</v>
      </c>
      <c r="J108" s="399">
        <f t="shared" si="22"/>
        <v>3504.5103108097687</v>
      </c>
      <c r="K108" s="399">
        <f t="shared" si="23"/>
        <v>124.75454482337364</v>
      </c>
      <c r="L108" s="406">
        <f>'R7  Performance 2011'!L71</f>
        <v>83.72</v>
      </c>
      <c r="M108" s="406">
        <f>'R7  Performance 2011'!M71</f>
        <v>88.170769180830007</v>
      </c>
      <c r="N108" s="356">
        <f>'R8 Performance2012'!L71</f>
        <v>87.19</v>
      </c>
      <c r="O108" s="356">
        <f>'R8 Performance2012'!M71</f>
        <v>90.202654536756484</v>
      </c>
      <c r="P108" s="328"/>
      <c r="Q108" s="328"/>
      <c r="R108" s="406">
        <f t="shared" si="24"/>
        <v>85.454999999999998</v>
      </c>
      <c r="S108" s="406">
        <f t="shared" si="25"/>
        <v>89.186711858793245</v>
      </c>
      <c r="T108" s="406">
        <f t="shared" si="26"/>
        <v>3.731711858793247</v>
      </c>
      <c r="U108" t="str">
        <f t="shared" si="27"/>
        <v>Morlon</v>
      </c>
    </row>
    <row r="109" spans="1:21">
      <c r="A109" s="229">
        <v>2279</v>
      </c>
      <c r="B109" s="394" t="s">
        <v>190</v>
      </c>
      <c r="C109" s="399">
        <f>'R7  Performance 2011'!$D139</f>
        <v>2873.007309734513</v>
      </c>
      <c r="D109" s="399">
        <f>'R7  Performance 2011'!$H139</f>
        <v>2966.906353427968</v>
      </c>
      <c r="E109" s="400">
        <f>'R8 Performance2012'!$D139</f>
        <v>3039.6449878472222</v>
      </c>
      <c r="F109" s="400">
        <f>'R8 Performance2012'!$H139</f>
        <v>3160.4125438621768</v>
      </c>
      <c r="G109" s="398"/>
      <c r="H109" s="398"/>
      <c r="I109" s="399">
        <f t="shared" si="21"/>
        <v>2956.3261487908676</v>
      </c>
      <c r="J109" s="399">
        <f t="shared" si="22"/>
        <v>3063.6594486450722</v>
      </c>
      <c r="K109" s="399">
        <f t="shared" si="23"/>
        <v>107.3332998542046</v>
      </c>
      <c r="L109" s="406">
        <f>'R7  Performance 2011'!L139</f>
        <v>88.46</v>
      </c>
      <c r="M109" s="406">
        <f>'R7  Performance 2011'!M139</f>
        <v>91.728318997146289</v>
      </c>
      <c r="N109" s="356">
        <f>'R8 Performance2012'!L139</f>
        <v>84.69</v>
      </c>
      <c r="O109" s="356">
        <f>'R8 Performance2012'!M139</f>
        <v>88.663080951814919</v>
      </c>
      <c r="P109" s="328"/>
      <c r="Q109" s="328"/>
      <c r="R109" s="406">
        <f t="shared" si="24"/>
        <v>86.574999999999989</v>
      </c>
      <c r="S109" s="406">
        <f t="shared" si="25"/>
        <v>90.195699974480604</v>
      </c>
      <c r="T109" s="406">
        <f t="shared" si="26"/>
        <v>3.6206999744806154</v>
      </c>
      <c r="U109" t="str">
        <f t="shared" si="27"/>
        <v>Villarepos</v>
      </c>
    </row>
    <row r="110" spans="1:21">
      <c r="A110" s="390">
        <v>2129</v>
      </c>
      <c r="B110" s="396" t="s">
        <v>115</v>
      </c>
      <c r="C110" s="399">
        <f>'R7  Performance 2011'!$D63</f>
        <v>2963.0661306122443</v>
      </c>
      <c r="D110" s="399">
        <f>'R7  Performance 2011'!$H63</f>
        <v>3076.1853245350208</v>
      </c>
      <c r="E110" s="400">
        <f>'R8 Performance2012'!$D63</f>
        <v>2954.6368745046234</v>
      </c>
      <c r="F110" s="400">
        <f>'R8 Performance2012'!$H63</f>
        <v>3054.0395891088842</v>
      </c>
      <c r="G110" s="398"/>
      <c r="H110" s="398"/>
      <c r="I110" s="399">
        <f t="shared" si="21"/>
        <v>2958.8515025584338</v>
      </c>
      <c r="J110" s="399">
        <f t="shared" si="22"/>
        <v>3065.1124568219525</v>
      </c>
      <c r="K110" s="399">
        <f t="shared" si="23"/>
        <v>106.26095426351867</v>
      </c>
      <c r="L110" s="406">
        <f>'R7  Performance 2011'!L63</f>
        <v>85.24</v>
      </c>
      <c r="M110" s="406">
        <f>'R7  Performance 2011'!M63</f>
        <v>89.057639868179493</v>
      </c>
      <c r="N110" s="356">
        <f>'R8 Performance2012'!L63</f>
        <v>86.91</v>
      </c>
      <c r="O110" s="356">
        <f>'R8 Performance2012'!M63</f>
        <v>90.27429547271953</v>
      </c>
      <c r="P110" s="328"/>
      <c r="Q110" s="328"/>
      <c r="R110" s="406">
        <f t="shared" si="24"/>
        <v>86.074999999999989</v>
      </c>
      <c r="S110" s="406">
        <f t="shared" si="25"/>
        <v>89.665967670449504</v>
      </c>
      <c r="T110" s="406">
        <f t="shared" si="26"/>
        <v>3.5909676704495155</v>
      </c>
      <c r="U110" t="str">
        <f t="shared" si="27"/>
        <v>Corbières</v>
      </c>
    </row>
    <row r="111" spans="1:21">
      <c r="A111" s="229">
        <v>2135</v>
      </c>
      <c r="B111" s="394" t="s">
        <v>119</v>
      </c>
      <c r="C111" s="399">
        <f>'R7  Performance 2011'!$D67</f>
        <v>3195.0769357257623</v>
      </c>
      <c r="D111" s="399">
        <f>'R7  Performance 2011'!$H67</f>
        <v>3306.6729965620184</v>
      </c>
      <c r="E111" s="400">
        <f>'R8 Performance2012'!$D67</f>
        <v>3179.3843098174639</v>
      </c>
      <c r="F111" s="400">
        <f>'R8 Performance2012'!$H67</f>
        <v>3296.2898915699393</v>
      </c>
      <c r="G111" s="398"/>
      <c r="H111" s="398"/>
      <c r="I111" s="399">
        <f t="shared" si="21"/>
        <v>3187.2306227716131</v>
      </c>
      <c r="J111" s="399">
        <f t="shared" si="22"/>
        <v>3301.4814440659788</v>
      </c>
      <c r="K111" s="399">
        <f t="shared" si="23"/>
        <v>114.25082129436578</v>
      </c>
      <c r="L111" s="406">
        <f>'R7  Performance 2011'!L67</f>
        <v>86.23</v>
      </c>
      <c r="M111" s="406">
        <f>'R7  Performance 2011'!M67</f>
        <v>89.722750349402986</v>
      </c>
      <c r="N111" s="356">
        <f>'R8 Performance2012'!L67</f>
        <v>84.17</v>
      </c>
      <c r="O111" s="356">
        <f>'R8 Performance2012'!M67</f>
        <v>87.846988069403523</v>
      </c>
      <c r="P111" s="328"/>
      <c r="Q111" s="328"/>
      <c r="R111" s="406">
        <f t="shared" si="24"/>
        <v>85.2</v>
      </c>
      <c r="S111" s="406">
        <f t="shared" si="25"/>
        <v>88.784869209403254</v>
      </c>
      <c r="T111" s="406">
        <f t="shared" si="26"/>
        <v>3.5848692094032515</v>
      </c>
      <c r="U111" t="str">
        <f t="shared" si="27"/>
        <v>Gruyères</v>
      </c>
    </row>
    <row r="112" spans="1:21">
      <c r="A112" s="229">
        <v>2283</v>
      </c>
      <c r="B112" s="394" t="s">
        <v>193</v>
      </c>
      <c r="C112" s="399">
        <f>'R7  Performance 2011'!$D142</f>
        <v>2863.8411703056763</v>
      </c>
      <c r="D112" s="399">
        <f>'R7  Performance 2011'!$H142</f>
        <v>2962.3659908104814</v>
      </c>
      <c r="E112" s="400">
        <f>'R8 Performance2012'!$D142</f>
        <v>2963.453738359201</v>
      </c>
      <c r="F112" s="400">
        <f>'R8 Performance2012'!$H142</f>
        <v>3073.484463124908</v>
      </c>
      <c r="G112" s="398"/>
      <c r="H112" s="398"/>
      <c r="I112" s="399">
        <f t="shared" si="21"/>
        <v>2913.6474543324384</v>
      </c>
      <c r="J112" s="399">
        <f t="shared" si="22"/>
        <v>3017.9252269676945</v>
      </c>
      <c r="K112" s="399">
        <f t="shared" si="23"/>
        <v>104.27777263525604</v>
      </c>
      <c r="L112" s="406">
        <f>'R7  Performance 2011'!L142</f>
        <v>87.68</v>
      </c>
      <c r="M112" s="406">
        <f>'R7  Performance 2011'!M142</f>
        <v>91.12030323770675</v>
      </c>
      <c r="N112" s="356">
        <f>'R8 Performance2012'!L142</f>
        <v>86.46</v>
      </c>
      <c r="O112" s="356">
        <f>'R8 Performance2012'!M142</f>
        <v>90.172921964715002</v>
      </c>
      <c r="P112" s="328"/>
      <c r="Q112" s="328"/>
      <c r="R112" s="406">
        <f t="shared" si="24"/>
        <v>87.07</v>
      </c>
      <c r="S112" s="406">
        <f t="shared" si="25"/>
        <v>90.646612601210876</v>
      </c>
      <c r="T112" s="406">
        <f t="shared" si="26"/>
        <v>3.5766126012108828</v>
      </c>
      <c r="U112" t="str">
        <f t="shared" si="27"/>
        <v>Wallenried</v>
      </c>
    </row>
    <row r="113" spans="1:21">
      <c r="A113" s="229">
        <v>2096</v>
      </c>
      <c r="B113" s="394" t="s">
        <v>236</v>
      </c>
      <c r="C113" s="399">
        <f>'R7  Performance 2011'!$D48</f>
        <v>2983.282026617615</v>
      </c>
      <c r="D113" s="399">
        <f>'R7  Performance 2011'!$H48</f>
        <v>3082.4705448518607</v>
      </c>
      <c r="E113" s="400">
        <f>'R8 Performance2012'!$D48</f>
        <v>3063.5723951662881</v>
      </c>
      <c r="F113" s="400">
        <f>'R8 Performance2012'!$H48</f>
        <v>3175.7852230293552</v>
      </c>
      <c r="G113" s="398"/>
      <c r="H113" s="398"/>
      <c r="I113" s="399">
        <f t="shared" si="21"/>
        <v>3023.4272108919513</v>
      </c>
      <c r="J113" s="399">
        <f t="shared" si="22"/>
        <v>3129.1278839406077</v>
      </c>
      <c r="K113" s="399">
        <f t="shared" si="23"/>
        <v>105.70067304865643</v>
      </c>
      <c r="L113" s="406">
        <f>'R7  Performance 2011'!L48</f>
        <v>87.6</v>
      </c>
      <c r="M113" s="406">
        <f>'R7  Performance 2011'!M48</f>
        <v>90.924811980538877</v>
      </c>
      <c r="N113" s="356">
        <f>'R8 Performance2012'!L48</f>
        <v>85.85</v>
      </c>
      <c r="O113" s="356">
        <f>'R8 Performance2012'!M48</f>
        <v>89.512809732850329</v>
      </c>
      <c r="P113" s="328"/>
      <c r="Q113" s="328"/>
      <c r="R113" s="406">
        <f t="shared" si="24"/>
        <v>86.724999999999994</v>
      </c>
      <c r="S113" s="406">
        <f t="shared" si="25"/>
        <v>90.218810856694603</v>
      </c>
      <c r="T113" s="406">
        <f t="shared" si="26"/>
        <v>3.4938108566946084</v>
      </c>
      <c r="U113" t="str">
        <f t="shared" si="27"/>
        <v>Romont (FR)</v>
      </c>
    </row>
    <row r="114" spans="1:21">
      <c r="A114" s="229">
        <v>2307</v>
      </c>
      <c r="B114" s="394" t="s">
        <v>209</v>
      </c>
      <c r="C114" s="399">
        <f>'R7  Performance 2011'!$D158</f>
        <v>3257.2722698541324</v>
      </c>
      <c r="D114" s="399">
        <f>'R7  Performance 2011'!$H158</f>
        <v>3366.2973907262913</v>
      </c>
      <c r="E114" s="400">
        <f>'R8 Performance2012'!$D158</f>
        <v>3159.3702622149835</v>
      </c>
      <c r="F114" s="400">
        <f>'R8 Performance2012'!$H158</f>
        <v>3268.5903575882066</v>
      </c>
      <c r="G114" s="398"/>
      <c r="H114" s="398"/>
      <c r="I114" s="399">
        <f t="shared" si="21"/>
        <v>3208.321266034558</v>
      </c>
      <c r="J114" s="399">
        <f t="shared" si="22"/>
        <v>3317.443874157249</v>
      </c>
      <c r="K114" s="399">
        <f t="shared" si="23"/>
        <v>109.12260812269096</v>
      </c>
      <c r="L114" s="406">
        <f>'R7  Performance 2011'!L158</f>
        <v>86.74</v>
      </c>
      <c r="M114" s="406">
        <f>'R7  Performance 2011'!M158</f>
        <v>90.087129494859241</v>
      </c>
      <c r="N114" s="356">
        <f>'R8 Performance2012'!L158</f>
        <v>86.84</v>
      </c>
      <c r="O114" s="356">
        <f>'R8 Performance2012'!M158</f>
        <v>90.297021061426676</v>
      </c>
      <c r="P114" s="328"/>
      <c r="Q114" s="328"/>
      <c r="R114" s="406">
        <f t="shared" si="24"/>
        <v>86.789999999999992</v>
      </c>
      <c r="S114" s="406">
        <f t="shared" si="25"/>
        <v>90.192075278142966</v>
      </c>
      <c r="T114" s="406">
        <f t="shared" si="26"/>
        <v>3.4020752781429735</v>
      </c>
      <c r="U114" t="str">
        <f t="shared" si="27"/>
        <v>Tentlingen</v>
      </c>
    </row>
    <row r="115" spans="1:21">
      <c r="A115" s="229">
        <v>2131</v>
      </c>
      <c r="B115" s="394" t="s">
        <v>117</v>
      </c>
      <c r="C115" s="399">
        <f>'R7  Performance 2011'!$D65</f>
        <v>3116.8332261580385</v>
      </c>
      <c r="D115" s="399">
        <f>'R7  Performance 2011'!$H65</f>
        <v>3228.850763076915</v>
      </c>
      <c r="E115" s="400">
        <f>'R8 Performance2012'!$D65</f>
        <v>3241.0044941329857</v>
      </c>
      <c r="F115" s="400">
        <f>'R8 Performance2012'!$H65</f>
        <v>3343.5649931112312</v>
      </c>
      <c r="G115" s="398"/>
      <c r="H115" s="398"/>
      <c r="I115" s="399">
        <f t="shared" si="21"/>
        <v>3178.9188601455121</v>
      </c>
      <c r="J115" s="399">
        <f t="shared" si="22"/>
        <v>3286.2078780940728</v>
      </c>
      <c r="K115" s="399">
        <f t="shared" si="23"/>
        <v>107.28901794856074</v>
      </c>
      <c r="L115" s="406">
        <f>'R7  Performance 2011'!L65</f>
        <v>85.99</v>
      </c>
      <c r="M115" s="406">
        <f>'R7  Performance 2011'!M65</f>
        <v>89.583953503150838</v>
      </c>
      <c r="N115" s="356">
        <f>'R8 Performance2012'!L65</f>
        <v>86.87</v>
      </c>
      <c r="O115" s="356">
        <f>'R8 Performance2012'!M65</f>
        <v>90.034466422799014</v>
      </c>
      <c r="P115" s="328"/>
      <c r="Q115" s="328"/>
      <c r="R115" s="406">
        <f t="shared" si="24"/>
        <v>86.43</v>
      </c>
      <c r="S115" s="406">
        <f t="shared" si="25"/>
        <v>89.809209962974933</v>
      </c>
      <c r="T115" s="406">
        <f t="shared" si="26"/>
        <v>3.3792099629749259</v>
      </c>
      <c r="U115" t="str">
        <f t="shared" si="27"/>
        <v>Echarlens</v>
      </c>
    </row>
    <row r="116" spans="1:21">
      <c r="A116" s="413">
        <v>2308</v>
      </c>
      <c r="B116" s="235" t="s">
        <v>210</v>
      </c>
      <c r="C116" s="412">
        <f>'R7  Performance 2011'!$D159</f>
        <v>3119.7152968094042</v>
      </c>
      <c r="D116" s="399">
        <f>'R7  Performance 2011'!$H159</f>
        <v>3225.3717200720166</v>
      </c>
      <c r="E116" s="400">
        <f>'R8 Performance2012'!$D159</f>
        <v>3265.2670050104384</v>
      </c>
      <c r="F116" s="400">
        <f>'R8 Performance2012'!$H159</f>
        <v>3373.7656503626872</v>
      </c>
      <c r="G116" s="398"/>
      <c r="H116" s="398"/>
      <c r="I116" s="399">
        <f t="shared" si="21"/>
        <v>3192.4911509099211</v>
      </c>
      <c r="J116" s="399">
        <f t="shared" si="22"/>
        <v>3299.5686852173521</v>
      </c>
      <c r="K116" s="399">
        <f t="shared" si="23"/>
        <v>107.07753430743105</v>
      </c>
      <c r="L116" s="406">
        <f>'R7  Performance 2011'!L159</f>
        <v>87.27</v>
      </c>
      <c r="M116" s="406">
        <f>'R7  Performance 2011'!M159</f>
        <v>90.656732865356958</v>
      </c>
      <c r="N116" s="356">
        <f>'R8 Performance2012'!L159</f>
        <v>86.88</v>
      </c>
      <c r="O116" s="356">
        <f>'R8 Performance2012'!M159</f>
        <v>90.202810820241083</v>
      </c>
      <c r="P116" s="328"/>
      <c r="Q116" s="328"/>
      <c r="R116" s="406">
        <f t="shared" si="24"/>
        <v>87.074999999999989</v>
      </c>
      <c r="S116" s="406">
        <f t="shared" si="25"/>
        <v>90.429771842799028</v>
      </c>
      <c r="T116" s="406">
        <f t="shared" si="26"/>
        <v>3.354771842799039</v>
      </c>
      <c r="U116" t="str">
        <f t="shared" si="27"/>
        <v>Ueberstorf</v>
      </c>
    </row>
    <row r="117" spans="1:21">
      <c r="A117" s="229">
        <v>2147</v>
      </c>
      <c r="B117" s="394" t="s">
        <v>125</v>
      </c>
      <c r="C117" s="399">
        <f>'R7  Performance 2011'!$D73</f>
        <v>2985.184023972603</v>
      </c>
      <c r="D117" s="399">
        <f>'R7  Performance 2011'!$H73</f>
        <v>3070.6893742025318</v>
      </c>
      <c r="E117" s="400">
        <f>'R8 Performance2012'!$D73</f>
        <v>2958.2544939965696</v>
      </c>
      <c r="F117" s="400">
        <f>'R8 Performance2012'!$H73</f>
        <v>3071.7243497180675</v>
      </c>
      <c r="G117" s="398"/>
      <c r="H117" s="398"/>
      <c r="I117" s="399">
        <f t="shared" si="21"/>
        <v>2971.7192589845863</v>
      </c>
      <c r="J117" s="399">
        <f t="shared" si="22"/>
        <v>3071.2068619602996</v>
      </c>
      <c r="K117" s="399">
        <f t="shared" si="23"/>
        <v>99.487602975713344</v>
      </c>
      <c r="L117" s="406">
        <f>'R7  Performance 2011'!L73</f>
        <v>89.65</v>
      </c>
      <c r="M117" s="406">
        <f>'R7  Performance 2011'!M73</f>
        <v>92.514324260858828</v>
      </c>
      <c r="N117" s="356">
        <f>'R8 Performance2012'!L73</f>
        <v>86.13</v>
      </c>
      <c r="O117" s="356">
        <f>'R8 Performance2012'!M73</f>
        <v>89.965702977947686</v>
      </c>
      <c r="P117" s="328"/>
      <c r="Q117" s="328"/>
      <c r="R117" s="406">
        <f t="shared" si="24"/>
        <v>87.89</v>
      </c>
      <c r="S117" s="406">
        <f t="shared" si="25"/>
        <v>91.240013619403257</v>
      </c>
      <c r="T117" s="406">
        <f t="shared" si="26"/>
        <v>3.3500136194032564</v>
      </c>
      <c r="U117" t="str">
        <f t="shared" si="27"/>
        <v>Pont-la-Ville</v>
      </c>
    </row>
    <row r="118" spans="1:21">
      <c r="A118" s="229">
        <v>2171</v>
      </c>
      <c r="B118" s="394" t="s">
        <v>133</v>
      </c>
      <c r="C118" s="399">
        <f>'R7  Performance 2011'!$D82</f>
        <v>3202.8633363636363</v>
      </c>
      <c r="D118" s="399">
        <f>'R7  Performance 2011'!$H82</f>
        <v>3284.8466239063032</v>
      </c>
      <c r="E118" s="400">
        <f>'R8 Performance2012'!$D82</f>
        <v>3375.3860761154856</v>
      </c>
      <c r="F118" s="400">
        <f>'R8 Performance2012'!$H82</f>
        <v>3487.2267988737945</v>
      </c>
      <c r="G118" s="398"/>
      <c r="H118" s="398"/>
      <c r="I118" s="399">
        <f t="shared" si="21"/>
        <v>3289.124706239561</v>
      </c>
      <c r="J118" s="399">
        <f t="shared" si="22"/>
        <v>3386.0367113900488</v>
      </c>
      <c r="K118" s="399">
        <f t="shared" si="23"/>
        <v>96.912005150487857</v>
      </c>
      <c r="L118" s="406">
        <f>'R7  Performance 2011'!L82</f>
        <v>89.95</v>
      </c>
      <c r="M118" s="406">
        <f>'R7  Performance 2011'!M82</f>
        <v>92.509687346377589</v>
      </c>
      <c r="N118" s="356">
        <f>'R8 Performance2012'!L82</f>
        <v>86.79</v>
      </c>
      <c r="O118" s="356">
        <f>'R8 Performance2012'!M82</f>
        <v>90.103420161021091</v>
      </c>
      <c r="P118" s="328"/>
      <c r="Q118" s="328"/>
      <c r="R118" s="406">
        <f t="shared" si="24"/>
        <v>88.37</v>
      </c>
      <c r="S118" s="406">
        <f t="shared" si="25"/>
        <v>91.306553753699347</v>
      </c>
      <c r="T118" s="406">
        <f t="shared" si="26"/>
        <v>2.9365537536993429</v>
      </c>
      <c r="U118" t="str">
        <f t="shared" si="27"/>
        <v>Arconciel</v>
      </c>
    </row>
    <row r="119" spans="1:21">
      <c r="A119" s="229">
        <v>2235</v>
      </c>
      <c r="B119" s="394" t="s">
        <v>168</v>
      </c>
      <c r="C119" s="399">
        <f>'R7  Performance 2011'!$D117</f>
        <v>3059.1136315270937</v>
      </c>
      <c r="D119" s="399">
        <f>'R7  Performance 2011'!$H117</f>
        <v>3145.3246248611449</v>
      </c>
      <c r="E119" s="400">
        <f>'R8 Performance2012'!$D117</f>
        <v>3202.0174421157681</v>
      </c>
      <c r="F119" s="400">
        <f>'R8 Performance2012'!$H117</f>
        <v>3299.0354649422329</v>
      </c>
      <c r="G119" s="398"/>
      <c r="H119" s="398"/>
      <c r="I119" s="399">
        <f t="shared" si="21"/>
        <v>3130.5655368214311</v>
      </c>
      <c r="J119" s="399">
        <f t="shared" si="22"/>
        <v>3222.1800449016891</v>
      </c>
      <c r="K119" s="399">
        <f t="shared" si="23"/>
        <v>91.61450808025802</v>
      </c>
      <c r="L119" s="406">
        <f>'R7  Performance 2011'!L117</f>
        <v>89.46</v>
      </c>
      <c r="M119" s="406">
        <f>'R7  Performance 2011'!M117</f>
        <v>92.278169042351493</v>
      </c>
      <c r="N119" s="356">
        <f>'R8 Performance2012'!L117</f>
        <v>88.52</v>
      </c>
      <c r="O119" s="356">
        <f>'R8 Performance2012'!M117</f>
        <v>91.549903008971711</v>
      </c>
      <c r="P119" s="328"/>
      <c r="Q119" s="328"/>
      <c r="R119" s="406">
        <f t="shared" si="24"/>
        <v>88.99</v>
      </c>
      <c r="S119" s="406">
        <f t="shared" si="25"/>
        <v>91.914036025661602</v>
      </c>
      <c r="T119" s="406">
        <f t="shared" si="26"/>
        <v>2.9240360256616071</v>
      </c>
      <c r="U119" t="str">
        <f t="shared" si="27"/>
        <v>La Sonnaz</v>
      </c>
    </row>
    <row r="120" spans="1:21">
      <c r="A120" s="229">
        <v>2295</v>
      </c>
      <c r="B120" s="394" t="s">
        <v>198</v>
      </c>
      <c r="C120" s="399">
        <f>'R7  Performance 2011'!$D147</f>
        <v>3305.048863966143</v>
      </c>
      <c r="D120" s="399">
        <f>'R7  Performance 2011'!$H147</f>
        <v>3384.7652221785474</v>
      </c>
      <c r="E120" s="400">
        <f>'R8 Performance2012'!$D147</f>
        <v>3314.5754013747755</v>
      </c>
      <c r="F120" s="400">
        <f>'R8 Performance2012'!$H147</f>
        <v>3386.7249932928257</v>
      </c>
      <c r="G120" s="398"/>
      <c r="H120" s="398"/>
      <c r="I120" s="399">
        <f t="shared" si="21"/>
        <v>3309.8121326704595</v>
      </c>
      <c r="J120" s="399">
        <f t="shared" si="22"/>
        <v>3385.7451077356864</v>
      </c>
      <c r="K120" s="399">
        <f t="shared" si="23"/>
        <v>75.932975065226856</v>
      </c>
      <c r="L120" s="406">
        <f>'R7  Performance 2011'!L147</f>
        <v>90.44</v>
      </c>
      <c r="M120" s="406">
        <f>'R7  Performance 2011'!M147</f>
        <v>92.851957023738009</v>
      </c>
      <c r="N120" s="356">
        <f>'R8 Performance2012'!L147</f>
        <v>91.22</v>
      </c>
      <c r="O120" s="356">
        <f>'R8 Performance2012'!M147</f>
        <v>93.396737083371974</v>
      </c>
      <c r="P120" s="328"/>
      <c r="Q120" s="328"/>
      <c r="R120" s="406">
        <f t="shared" si="24"/>
        <v>90.83</v>
      </c>
      <c r="S120" s="406">
        <f t="shared" si="25"/>
        <v>93.124347053554999</v>
      </c>
      <c r="T120" s="406">
        <f t="shared" si="26"/>
        <v>2.2943470535550006</v>
      </c>
      <c r="U120" t="str">
        <f t="shared" si="27"/>
        <v>Bösingen</v>
      </c>
    </row>
    <row r="121" spans="1:21">
      <c r="A121" s="229">
        <v>2189</v>
      </c>
      <c r="B121" s="394" t="s">
        <v>240</v>
      </c>
      <c r="C121" s="399">
        <f>'R7  Performance 2011'!$D93</f>
        <v>3058.882096171802</v>
      </c>
      <c r="D121" s="399">
        <f>'R7  Performance 2011'!$H93</f>
        <v>3126.6410172505239</v>
      </c>
      <c r="E121" s="400">
        <f>'R8 Performance2012'!$D93</f>
        <v>2958.2107936073062</v>
      </c>
      <c r="F121" s="400">
        <f>'R8 Performance2012'!$H93</f>
        <v>3024.4370749174027</v>
      </c>
      <c r="G121" s="398"/>
      <c r="H121" s="398"/>
      <c r="I121" s="399">
        <f t="shared" si="21"/>
        <v>3008.5464448895541</v>
      </c>
      <c r="J121" s="399">
        <f t="shared" si="22"/>
        <v>3075.5390460839635</v>
      </c>
      <c r="K121" s="399">
        <f t="shared" si="23"/>
        <v>66.992601194409417</v>
      </c>
      <c r="L121" s="406">
        <f>'R7  Performance 2011'!L93</f>
        <v>91.93</v>
      </c>
      <c r="M121" s="406">
        <f>'R7  Performance 2011'!M93</f>
        <v>94.14515308365506</v>
      </c>
      <c r="N121" s="356">
        <f>'R8 Performance2012'!L93</f>
        <v>91.52</v>
      </c>
      <c r="O121" s="356">
        <f>'R8 Performance2012'!M93</f>
        <v>93.758727593490335</v>
      </c>
      <c r="P121" s="328"/>
      <c r="Q121" s="328"/>
      <c r="R121" s="406">
        <f t="shared" si="24"/>
        <v>91.724999999999994</v>
      </c>
      <c r="S121" s="406">
        <f t="shared" si="25"/>
        <v>93.951940338572697</v>
      </c>
      <c r="T121" s="406">
        <f t="shared" si="26"/>
        <v>2.2269403385727031</v>
      </c>
      <c r="U121" t="str">
        <f t="shared" si="27"/>
        <v>Ependes (FR)</v>
      </c>
    </row>
    <row r="122" spans="1:21">
      <c r="A122" s="229">
        <v>2111</v>
      </c>
      <c r="B122" s="394" t="s">
        <v>103</v>
      </c>
      <c r="C122" s="399">
        <f>'R7  Performance 2011'!$D52</f>
        <v>3611.1731496598636</v>
      </c>
      <c r="D122" s="399">
        <f>'R7  Performance 2011'!$H52</f>
        <v>3671.7675627417302</v>
      </c>
      <c r="E122" s="400">
        <f>'R8 Performance2012'!$D52</f>
        <v>2695.1294459582195</v>
      </c>
      <c r="F122" s="400">
        <f>'R8 Performance2012'!$H52</f>
        <v>2768.0998572322924</v>
      </c>
      <c r="G122" s="398"/>
      <c r="H122" s="398"/>
      <c r="I122" s="399">
        <f t="shared" si="21"/>
        <v>3153.1512978090414</v>
      </c>
      <c r="J122" s="399">
        <f t="shared" si="22"/>
        <v>3219.9337099870113</v>
      </c>
      <c r="K122" s="399">
        <f t="shared" si="23"/>
        <v>66.782412177969945</v>
      </c>
      <c r="L122" s="406">
        <f>'R7  Performance 2011'!L52</f>
        <v>92.08</v>
      </c>
      <c r="M122" s="406">
        <f>'R7  Performance 2011'!M52</f>
        <v>93.757970304126061</v>
      </c>
      <c r="N122" s="356">
        <f>'R8 Performance2012'!L52</f>
        <v>90.36</v>
      </c>
      <c r="O122" s="356">
        <f>'R8 Performance2012'!M52</f>
        <v>93.067491893701202</v>
      </c>
      <c r="P122" s="328"/>
      <c r="Q122" s="328"/>
      <c r="R122" s="406">
        <f t="shared" si="24"/>
        <v>91.22</v>
      </c>
      <c r="S122" s="406">
        <f t="shared" si="25"/>
        <v>93.412731098913639</v>
      </c>
      <c r="T122" s="406">
        <f t="shared" si="26"/>
        <v>2.1927310989136402</v>
      </c>
      <c r="U122" t="str">
        <f t="shared" si="27"/>
        <v>Villaz-Saint-Pierre</v>
      </c>
    </row>
    <row r="123" spans="1:21">
      <c r="A123" s="229">
        <v>2251</v>
      </c>
      <c r="B123" s="394" t="s">
        <v>171</v>
      </c>
      <c r="C123" s="399">
        <f>'R7  Performance 2011'!$D120</f>
        <v>3080.0191639344266</v>
      </c>
      <c r="D123" s="399">
        <f>'R7  Performance 2011'!$H120</f>
        <v>3168.9739277183035</v>
      </c>
      <c r="E123" s="400">
        <f>'R8 Performance2012'!$D120</f>
        <v>3245.9732426229511</v>
      </c>
      <c r="F123" s="400">
        <f>'R8 Performance2012'!$H120</f>
        <v>3291.0723569407182</v>
      </c>
      <c r="G123" s="398"/>
      <c r="H123" s="398"/>
      <c r="I123" s="399">
        <f t="shared" si="21"/>
        <v>3162.9962032786889</v>
      </c>
      <c r="J123" s="399">
        <f t="shared" si="22"/>
        <v>3230.0231423295108</v>
      </c>
      <c r="K123" s="399">
        <f t="shared" si="23"/>
        <v>67.026939050821966</v>
      </c>
      <c r="L123" s="406">
        <f>'R7  Performance 2011'!L120</f>
        <v>89.04</v>
      </c>
      <c r="M123" s="406">
        <f>'R7  Performance 2011'!M120</f>
        <v>91.92812371122541</v>
      </c>
      <c r="N123" s="356">
        <f>'R8 Performance2012'!L120</f>
        <v>94.68</v>
      </c>
      <c r="O123" s="356">
        <f>'R8 Performance2012'!M120</f>
        <v>96.069386508969629</v>
      </c>
      <c r="P123" s="328"/>
      <c r="Q123" s="328"/>
      <c r="R123" s="406">
        <f t="shared" si="24"/>
        <v>91.860000000000014</v>
      </c>
      <c r="S123" s="406">
        <f t="shared" si="25"/>
        <v>93.99875511009752</v>
      </c>
      <c r="T123" s="406">
        <f t="shared" si="26"/>
        <v>2.138755110097506</v>
      </c>
      <c r="U123" t="str">
        <f t="shared" si="27"/>
        <v>Courlevon</v>
      </c>
    </row>
    <row r="124" spans="1:21">
      <c r="A124" s="229">
        <v>2022</v>
      </c>
      <c r="B124" s="394" t="s">
        <v>69</v>
      </c>
      <c r="C124" s="399">
        <f>'R7  Performance 2011'!$D18</f>
        <v>3118.7507884841357</v>
      </c>
      <c r="D124" s="399">
        <f>'R7  Performance 2011'!$H18</f>
        <v>3165.0304134315061</v>
      </c>
      <c r="E124" s="400">
        <f>'R8 Performance2012'!$D18</f>
        <v>2986.2698968166846</v>
      </c>
      <c r="F124" s="400">
        <f>'R8 Performance2012'!$H18</f>
        <v>3052.5071878852618</v>
      </c>
      <c r="G124" s="398"/>
      <c r="H124" s="398"/>
      <c r="I124" s="399">
        <f t="shared" si="21"/>
        <v>3052.5103426504102</v>
      </c>
      <c r="J124" s="399">
        <f t="shared" si="22"/>
        <v>3108.768800658384</v>
      </c>
      <c r="K124" s="399">
        <f t="shared" si="23"/>
        <v>56.258458007973786</v>
      </c>
      <c r="L124" s="406">
        <f>'R7  Performance 2011'!L18</f>
        <v>93.78</v>
      </c>
      <c r="M124" s="406">
        <f>'R7  Performance 2011'!M18</f>
        <v>95.263915454811467</v>
      </c>
      <c r="N124" s="356">
        <f>'R8 Performance2012'!L18</f>
        <v>90.86</v>
      </c>
      <c r="O124" s="356">
        <f>'R8 Performance2012'!M18</f>
        <v>93.078061104898296</v>
      </c>
      <c r="P124" s="328"/>
      <c r="Q124" s="328"/>
      <c r="R124" s="406">
        <f t="shared" si="24"/>
        <v>92.32</v>
      </c>
      <c r="S124" s="406">
        <f t="shared" si="25"/>
        <v>94.170988279854882</v>
      </c>
      <c r="T124" s="406">
        <f t="shared" si="26"/>
        <v>1.8509882798548887</v>
      </c>
      <c r="U124" t="str">
        <f t="shared" si="27"/>
        <v>Gletterens</v>
      </c>
    </row>
    <row r="125" spans="1:21" s="194" customFormat="1">
      <c r="A125" s="229">
        <v>2148</v>
      </c>
      <c r="B125" s="394" t="s">
        <v>126</v>
      </c>
      <c r="C125" s="399">
        <f>'R7  Performance 2011'!$D74</f>
        <v>3339.3735900962865</v>
      </c>
      <c r="D125" s="399">
        <f>'R7  Performance 2011'!$H74</f>
        <v>3398.2477955208278</v>
      </c>
      <c r="E125" s="400">
        <f>'R8 Performance2012'!$D74</f>
        <v>3361.6476783280327</v>
      </c>
      <c r="F125" s="400">
        <f>'R8 Performance2012'!$H74</f>
        <v>3426.391482148118</v>
      </c>
      <c r="G125" s="398"/>
      <c r="H125" s="398"/>
      <c r="I125" s="399">
        <f t="shared" si="21"/>
        <v>3350.5106342121599</v>
      </c>
      <c r="J125" s="399">
        <f t="shared" si="22"/>
        <v>3412.3196388344732</v>
      </c>
      <c r="K125" s="399">
        <f t="shared" si="23"/>
        <v>61.809004622313296</v>
      </c>
      <c r="L125" s="406">
        <f>'R7  Performance 2011'!L74</f>
        <v>92.81</v>
      </c>
      <c r="M125" s="406">
        <f>'R7  Performance 2011'!M74</f>
        <v>94.573031414009719</v>
      </c>
      <c r="N125" s="356">
        <f>'R8 Performance2012'!L74</f>
        <v>92.09</v>
      </c>
      <c r="O125" s="356">
        <f>'R8 Performance2012'!M74</f>
        <v>94.015954472786589</v>
      </c>
      <c r="P125" s="328"/>
      <c r="Q125" s="328"/>
      <c r="R125" s="406">
        <f t="shared" si="24"/>
        <v>92.45</v>
      </c>
      <c r="S125" s="406">
        <f t="shared" si="25"/>
        <v>94.294492943398154</v>
      </c>
      <c r="T125" s="406">
        <f t="shared" si="26"/>
        <v>1.8444929433981514</v>
      </c>
      <c r="U125" t="str">
        <f t="shared" si="27"/>
        <v>Riaz</v>
      </c>
    </row>
    <row r="126" spans="1:21">
      <c r="A126" s="229">
        <v>2265</v>
      </c>
      <c r="B126" s="394" t="s">
        <v>180</v>
      </c>
      <c r="C126" s="399">
        <f>'R7  Performance 2011'!$D129</f>
        <v>3318.3264963472279</v>
      </c>
      <c r="D126" s="399">
        <f>'R7  Performance 2011'!$H129</f>
        <v>3383.8916337379751</v>
      </c>
      <c r="E126" s="400">
        <f>'R8 Performance2012'!$D129</f>
        <v>3381.6673217884131</v>
      </c>
      <c r="F126" s="400">
        <f>'R8 Performance2012'!$H129</f>
        <v>3439.0875025729897</v>
      </c>
      <c r="G126" s="398"/>
      <c r="H126" s="398"/>
      <c r="I126" s="399">
        <f t="shared" si="21"/>
        <v>3349.9969090678205</v>
      </c>
      <c r="J126" s="399">
        <f t="shared" si="22"/>
        <v>3411.4895681554826</v>
      </c>
      <c r="K126" s="399">
        <f t="shared" si="23"/>
        <v>61.492659087662105</v>
      </c>
      <c r="L126" s="406">
        <f>'R7  Performance 2011'!L129</f>
        <v>92</v>
      </c>
      <c r="M126" s="406">
        <f>'R7  Performance 2011'!M129</f>
        <v>93.975849497116116</v>
      </c>
      <c r="N126" s="356">
        <f>'R8 Performance2012'!L129</f>
        <v>92.89</v>
      </c>
      <c r="O126" s="356">
        <f>'R8 Performance2012'!M129</f>
        <v>94.58798431722164</v>
      </c>
      <c r="P126" s="328"/>
      <c r="Q126" s="328"/>
      <c r="R126" s="406">
        <f t="shared" si="24"/>
        <v>92.444999999999993</v>
      </c>
      <c r="S126" s="406">
        <f t="shared" si="25"/>
        <v>94.281916907168878</v>
      </c>
      <c r="T126" s="406">
        <f t="shared" si="26"/>
        <v>1.8369169071688844</v>
      </c>
      <c r="U126" t="str">
        <f t="shared" si="27"/>
        <v>Kerzers</v>
      </c>
    </row>
    <row r="127" spans="1:21">
      <c r="A127" s="390">
        <v>2163</v>
      </c>
      <c r="B127" s="396" t="s">
        <v>270</v>
      </c>
      <c r="C127" s="399">
        <f>'R7  Performance 2011'!$D81</f>
        <v>3539.1583348498639</v>
      </c>
      <c r="D127" s="399">
        <f>'R7  Performance 2011'!$H81</f>
        <v>3611.4018574359393</v>
      </c>
      <c r="E127" s="400">
        <f>'R8 Performance2012'!$D81</f>
        <v>3666.3276169934638</v>
      </c>
      <c r="F127" s="400">
        <f>'R8 Performance2012'!$H81</f>
        <v>3725.8435211328974</v>
      </c>
      <c r="G127" s="398"/>
      <c r="H127" s="398"/>
      <c r="I127" s="399">
        <f t="shared" si="21"/>
        <v>3602.7429759216639</v>
      </c>
      <c r="J127" s="399">
        <f t="shared" si="22"/>
        <v>3668.6226892844184</v>
      </c>
      <c r="K127" s="399">
        <f t="shared" si="23"/>
        <v>65.879713362754501</v>
      </c>
      <c r="L127" s="410">
        <f>'R7  Performance 2011'!L81</f>
        <v>93.012051668614561</v>
      </c>
      <c r="M127" s="410">
        <f>'R7  Performance 2011'!M81</f>
        <v>95.053314470414023</v>
      </c>
      <c r="N127" s="358">
        <f>'R8 Performance2012'!L81</f>
        <v>94.303977467382666</v>
      </c>
      <c r="O127" s="358">
        <f>'R8 Performance2012'!M81</f>
        <v>95.927288593850932</v>
      </c>
      <c r="P127" s="411"/>
      <c r="Q127" s="411"/>
      <c r="R127" s="410">
        <f t="shared" si="24"/>
        <v>93.658014567998606</v>
      </c>
      <c r="S127" s="410">
        <f t="shared" si="25"/>
        <v>95.490301532132477</v>
      </c>
      <c r="T127" s="410">
        <f t="shared" si="26"/>
        <v>1.8322869641338713</v>
      </c>
      <c r="U127" t="str">
        <f t="shared" si="27"/>
        <v>Val-de-Charmey</v>
      </c>
    </row>
    <row r="128" spans="1:21">
      <c r="A128" s="229">
        <v>2328</v>
      </c>
      <c r="B128" s="394" t="s">
        <v>246</v>
      </c>
      <c r="C128" s="399">
        <f>'R7  Performance 2011'!$D165</f>
        <v>3309.5286589242055</v>
      </c>
      <c r="D128" s="399">
        <f>'R7  Performance 2011'!$H165</f>
        <v>3350.8962983534161</v>
      </c>
      <c r="E128" s="400">
        <f>'R8 Performance2012'!$D165</f>
        <v>3118.2139193357066</v>
      </c>
      <c r="F128" s="400">
        <f>'R8 Performance2012'!$H165</f>
        <v>3188.5278476264075</v>
      </c>
      <c r="G128" s="398"/>
      <c r="H128" s="398"/>
      <c r="I128" s="399">
        <f t="shared" si="21"/>
        <v>3213.871289129956</v>
      </c>
      <c r="J128" s="399">
        <f t="shared" si="22"/>
        <v>3269.7120729899116</v>
      </c>
      <c r="K128" s="399">
        <f t="shared" si="23"/>
        <v>55.840783859955536</v>
      </c>
      <c r="L128" s="406">
        <f>'R7  Performance 2011'!L165</f>
        <v>95.02</v>
      </c>
      <c r="M128" s="406">
        <f>'R7  Performance 2011'!M165</f>
        <v>96.269955618836008</v>
      </c>
      <c r="N128" s="356">
        <f>'R8 Performance2012'!L165</f>
        <v>91.34</v>
      </c>
      <c r="O128" s="356">
        <f>'R8 Performance2012'!M165</f>
        <v>93.594942416063631</v>
      </c>
      <c r="P128" s="328"/>
      <c r="Q128" s="328"/>
      <c r="R128" s="406">
        <f t="shared" si="24"/>
        <v>93.18</v>
      </c>
      <c r="S128" s="406">
        <f t="shared" si="25"/>
        <v>94.932449017449812</v>
      </c>
      <c r="T128" s="406">
        <f t="shared" si="26"/>
        <v>1.7524490174498055</v>
      </c>
      <c r="U128" t="str">
        <f t="shared" si="27"/>
        <v>Granges (Veveyse)</v>
      </c>
    </row>
    <row r="129" spans="1:21">
      <c r="A129" s="229">
        <v>2005</v>
      </c>
      <c r="B129" s="394" t="s">
        <v>60</v>
      </c>
      <c r="C129" s="399">
        <f>'R7  Performance 2011'!$D9</f>
        <v>3299.6884503597125</v>
      </c>
      <c r="D129" s="399">
        <f>'R7  Performance 2011'!$H9</f>
        <v>3363.8330851089586</v>
      </c>
      <c r="E129" s="400">
        <f>'R8 Performance2012'!$D9</f>
        <v>3402.0426309859158</v>
      </c>
      <c r="F129" s="400">
        <f>'R8 Performance2012'!$H9</f>
        <v>3454.8627792952461</v>
      </c>
      <c r="G129" s="398"/>
      <c r="H129" s="398"/>
      <c r="I129" s="399">
        <f t="shared" si="21"/>
        <v>3350.8655406728139</v>
      </c>
      <c r="J129" s="399">
        <f t="shared" si="22"/>
        <v>3409.3479322021021</v>
      </c>
      <c r="K129" s="399">
        <f t="shared" si="23"/>
        <v>58.482391529288179</v>
      </c>
      <c r="L129" s="406">
        <f>'R7  Performance 2011'!L9</f>
        <v>91.99</v>
      </c>
      <c r="M129" s="406">
        <f>'R7  Performance 2011'!M9</f>
        <v>93.933960337899563</v>
      </c>
      <c r="N129" s="356">
        <f>'R8 Performance2012'!L9</f>
        <v>93.24</v>
      </c>
      <c r="O129" s="356">
        <f>'R8 Performance2012'!M9</f>
        <v>94.792601011764006</v>
      </c>
      <c r="P129" s="328"/>
      <c r="Q129" s="328"/>
      <c r="R129" s="406">
        <f t="shared" si="24"/>
        <v>92.614999999999995</v>
      </c>
      <c r="S129" s="406">
        <f t="shared" si="25"/>
        <v>94.363280674831785</v>
      </c>
      <c r="T129" s="406">
        <f t="shared" si="26"/>
        <v>1.7482806748317898</v>
      </c>
      <c r="U129" t="str">
        <f t="shared" si="27"/>
        <v>Châbles</v>
      </c>
    </row>
    <row r="130" spans="1:21">
      <c r="A130" s="229">
        <v>2128</v>
      </c>
      <c r="B130" s="394" t="s">
        <v>114</v>
      </c>
      <c r="C130" s="399">
        <f>'R7  Performance 2011'!$D62</f>
        <v>3630.2841632653067</v>
      </c>
      <c r="D130" s="399">
        <f>'R7  Performance 2011'!$H62</f>
        <v>3680.8040555528128</v>
      </c>
      <c r="E130" s="400">
        <f>'R8 Performance2012'!$D62</f>
        <v>3932.5527056451606</v>
      </c>
      <c r="F130" s="400">
        <f>'R8 Performance2012'!$H62</f>
        <v>4014.8892885407995</v>
      </c>
      <c r="G130" s="398"/>
      <c r="H130" s="398"/>
      <c r="I130" s="399">
        <f t="shared" si="21"/>
        <v>3781.4184344552336</v>
      </c>
      <c r="J130" s="399">
        <f t="shared" si="22"/>
        <v>3847.8466720468059</v>
      </c>
      <c r="K130" s="399">
        <f t="shared" si="23"/>
        <v>66.42823759157227</v>
      </c>
      <c r="L130" s="406">
        <f>'R7  Performance 2011'!L62</f>
        <v>94.12</v>
      </c>
      <c r="M130" s="406">
        <f>'R7  Performance 2011'!M62</f>
        <v>95.511623630973986</v>
      </c>
      <c r="N130" s="356">
        <f>'R8 Performance2012'!L62</f>
        <v>90.08</v>
      </c>
      <c r="O130" s="356">
        <f>'R8 Performance2012'!M62</f>
        <v>92.173718484114531</v>
      </c>
      <c r="P130" s="328"/>
      <c r="Q130" s="328"/>
      <c r="R130" s="406">
        <f t="shared" si="24"/>
        <v>92.1</v>
      </c>
      <c r="S130" s="406">
        <f t="shared" si="25"/>
        <v>93.842671057544266</v>
      </c>
      <c r="T130" s="406">
        <f t="shared" si="26"/>
        <v>1.7426710575442712</v>
      </c>
      <c r="U130" t="str">
        <f t="shared" si="27"/>
        <v>Châtel-sur-Montsalvens</v>
      </c>
    </row>
    <row r="131" spans="1:21">
      <c r="A131" s="229">
        <v>2321</v>
      </c>
      <c r="B131" s="394" t="s">
        <v>213</v>
      </c>
      <c r="C131" s="399">
        <f>'R7  Performance 2011'!$D162</f>
        <v>3316.2374584165</v>
      </c>
      <c r="D131" s="399">
        <f>'R7  Performance 2011'!$H162</f>
        <v>3327.5970954077475</v>
      </c>
      <c r="E131" s="400">
        <f>'R8 Performance2012'!$D162</f>
        <v>3373.3131474193547</v>
      </c>
      <c r="F131" s="400">
        <f>'R8 Performance2012'!$H162</f>
        <v>3432.5956760486415</v>
      </c>
      <c r="G131" s="398"/>
      <c r="H131" s="398"/>
      <c r="I131" s="399">
        <f t="shared" si="21"/>
        <v>3344.7753029179275</v>
      </c>
      <c r="J131" s="399">
        <f t="shared" si="22"/>
        <v>3380.0963857281945</v>
      </c>
      <c r="K131" s="399">
        <f t="shared" si="23"/>
        <v>35.321082810266944</v>
      </c>
      <c r="L131" s="406">
        <f>'R7  Performance 2011'!L162</f>
        <v>98.57</v>
      </c>
      <c r="M131" s="406">
        <f>'R7  Performance 2011'!M162</f>
        <v>98.912545946533982</v>
      </c>
      <c r="N131" s="356">
        <f>'R8 Performance2012'!L162</f>
        <v>92.45</v>
      </c>
      <c r="O131" s="356">
        <f>'R8 Performance2012'!M162</f>
        <v>94.207397728539945</v>
      </c>
      <c r="P131" s="328"/>
      <c r="Q131" s="328"/>
      <c r="R131" s="406">
        <f t="shared" si="24"/>
        <v>95.509999999999991</v>
      </c>
      <c r="S131" s="406">
        <f t="shared" si="25"/>
        <v>96.559971837536963</v>
      </c>
      <c r="T131" s="406">
        <f t="shared" si="26"/>
        <v>1.0499718375369724</v>
      </c>
      <c r="U131" t="str">
        <f t="shared" si="27"/>
        <v>Attalens</v>
      </c>
    </row>
    <row r="132" spans="1:21">
      <c r="A132" s="229">
        <v>2258</v>
      </c>
      <c r="B132" s="394" t="s">
        <v>174</v>
      </c>
      <c r="C132" s="399">
        <f>'R7  Performance 2011'!$D123</f>
        <v>3562.0738904665313</v>
      </c>
      <c r="D132" s="399">
        <f>'R7  Performance 2011'!$H123</f>
        <v>3595.0747547916194</v>
      </c>
      <c r="E132" s="400">
        <f>'R8 Performance2012'!$D123</f>
        <v>3814.1390328947373</v>
      </c>
      <c r="F132" s="400">
        <f>'R8 Performance2012'!$H123</f>
        <v>3852.3478579483617</v>
      </c>
      <c r="G132" s="398"/>
      <c r="H132" s="398"/>
      <c r="I132" s="399">
        <f t="shared" si="21"/>
        <v>3688.1064616806343</v>
      </c>
      <c r="J132" s="399">
        <f t="shared" si="22"/>
        <v>3723.7113063699908</v>
      </c>
      <c r="K132" s="399">
        <f t="shared" si="23"/>
        <v>35.604844689356469</v>
      </c>
      <c r="L132" s="406">
        <f>'R7  Performance 2011'!L123</f>
        <v>96.12</v>
      </c>
      <c r="M132" s="406">
        <f>'R7  Performance 2011'!M123</f>
        <v>97.046450863734506</v>
      </c>
      <c r="N132" s="356">
        <f>'R8 Performance2012'!L123</f>
        <v>95.68</v>
      </c>
      <c r="O132" s="356">
        <f>'R8 Performance2012'!M123</f>
        <v>96.681768019573894</v>
      </c>
      <c r="P132" s="328"/>
      <c r="Q132" s="328"/>
      <c r="R132" s="406">
        <f t="shared" si="24"/>
        <v>95.9</v>
      </c>
      <c r="S132" s="406">
        <f t="shared" si="25"/>
        <v>96.864109441654193</v>
      </c>
      <c r="T132" s="406">
        <f t="shared" si="26"/>
        <v>0.96410944165418755</v>
      </c>
      <c r="U132" t="str">
        <f t="shared" si="27"/>
        <v>Fräschels</v>
      </c>
    </row>
    <row r="133" spans="1:21">
      <c r="A133" s="229">
        <v>2211</v>
      </c>
      <c r="B133" s="394" t="s">
        <v>241</v>
      </c>
      <c r="C133" s="399">
        <f>'R7  Performance 2011'!$D102</f>
        <v>3394.1735692934781</v>
      </c>
      <c r="D133" s="399">
        <f>'R7  Performance 2011'!$H102</f>
        <v>3414.9638320321751</v>
      </c>
      <c r="E133" s="400">
        <f>'R8 Performance2012'!$D102</f>
        <v>3318.7692559241705</v>
      </c>
      <c r="F133" s="400">
        <f>'R8 Performance2012'!$H102</f>
        <v>3355.8656094786229</v>
      </c>
      <c r="G133" s="398"/>
      <c r="H133" s="398"/>
      <c r="I133" s="399">
        <f t="shared" si="21"/>
        <v>3356.4714126088243</v>
      </c>
      <c r="J133" s="399">
        <f t="shared" si="22"/>
        <v>3385.4147207553988</v>
      </c>
      <c r="K133" s="399">
        <f t="shared" si="23"/>
        <v>28.943308146574509</v>
      </c>
      <c r="L133" s="406">
        <f>'R7  Performance 2011'!L102</f>
        <v>97.45</v>
      </c>
      <c r="M133" s="406">
        <f>'R7  Performance 2011'!M102</f>
        <v>98.062527978144161</v>
      </c>
      <c r="N133" s="356">
        <f>'R8 Performance2012'!L102</f>
        <v>95.16</v>
      </c>
      <c r="O133" s="356">
        <f>'R8 Performance2012'!M102</f>
        <v>96.277774412554706</v>
      </c>
      <c r="P133" s="328"/>
      <c r="Q133" s="328"/>
      <c r="R133" s="406">
        <f t="shared" si="24"/>
        <v>96.305000000000007</v>
      </c>
      <c r="S133" s="406">
        <f t="shared" si="25"/>
        <v>97.170151195349433</v>
      </c>
      <c r="T133" s="406">
        <f t="shared" si="26"/>
        <v>0.86515119534942642</v>
      </c>
      <c r="U133" t="str">
        <f t="shared" si="27"/>
        <v>Neyruz (FR)</v>
      </c>
    </row>
    <row r="134" spans="1:21">
      <c r="A134" s="229">
        <v>2066</v>
      </c>
      <c r="B134" s="394" t="s">
        <v>91</v>
      </c>
      <c r="C134" s="399">
        <f>'R7  Performance 2011'!$D40</f>
        <v>3594.1825192307692</v>
      </c>
      <c r="D134" s="399">
        <f>'R7  Performance 2011'!$H40</f>
        <v>3607.1622454030976</v>
      </c>
      <c r="E134" s="400">
        <f>'R8 Performance2012'!$D40</f>
        <v>2886.5954612403098</v>
      </c>
      <c r="F134" s="400">
        <f>'R8 Performance2012'!$H40</f>
        <v>2919.4633486811963</v>
      </c>
      <c r="G134" s="398"/>
      <c r="H134" s="398"/>
      <c r="I134" s="399">
        <f t="shared" si="21"/>
        <v>3240.3889902355395</v>
      </c>
      <c r="J134" s="399">
        <f t="shared" si="22"/>
        <v>3263.3127970421469</v>
      </c>
      <c r="K134" s="399">
        <f t="shared" si="23"/>
        <v>22.923806806607445</v>
      </c>
      <c r="L134" s="406">
        <f>'R7  Performance 2011'!L40</f>
        <v>98.33</v>
      </c>
      <c r="M134" s="406">
        <f>'R7  Performance 2011'!M40</f>
        <v>98.691131525816516</v>
      </c>
      <c r="N134" s="356">
        <f>'R8 Performance2012'!L40</f>
        <v>95.93</v>
      </c>
      <c r="O134" s="356">
        <f>'R8 Performance2012'!M40</f>
        <v>97.068638506234052</v>
      </c>
      <c r="P134" s="328"/>
      <c r="Q134" s="328"/>
      <c r="R134" s="406">
        <f t="shared" si="24"/>
        <v>97.13</v>
      </c>
      <c r="S134" s="406">
        <f t="shared" si="25"/>
        <v>97.879885016025284</v>
      </c>
      <c r="T134" s="406">
        <f t="shared" si="26"/>
        <v>0.74988501602528856</v>
      </c>
      <c r="U134" t="str">
        <f t="shared" si="27"/>
        <v>Chapelle (Glâne)</v>
      </c>
    </row>
    <row r="135" spans="1:21">
      <c r="A135" s="229">
        <v>2008</v>
      </c>
      <c r="B135" s="394" t="s">
        <v>226</v>
      </c>
      <c r="C135" s="399">
        <f>'R7  Performance 2011'!$D10</f>
        <v>3542.5093456464383</v>
      </c>
      <c r="D135" s="399">
        <f>'R7  Performance 2011'!$H10</f>
        <v>3571.7615629617239</v>
      </c>
      <c r="E135" s="400">
        <f>'R8 Performance2012'!$D10</f>
        <v>3508.0490469135802</v>
      </c>
      <c r="F135" s="400">
        <f>'R8 Performance2012'!$H10</f>
        <v>3528.7302974100508</v>
      </c>
      <c r="G135" s="398"/>
      <c r="H135" s="398"/>
      <c r="I135" s="399">
        <f t="shared" si="21"/>
        <v>3525.2791962800093</v>
      </c>
      <c r="J135" s="399">
        <f t="shared" si="22"/>
        <v>3550.2459301858871</v>
      </c>
      <c r="K135" s="399">
        <f t="shared" si="23"/>
        <v>24.966733905877845</v>
      </c>
      <c r="L135" s="406">
        <f>'R7  Performance 2011'!L10</f>
        <v>96.15</v>
      </c>
      <c r="M135" s="406">
        <f>'R7  Performance 2011'!M10</f>
        <v>96.97574848676787</v>
      </c>
      <c r="N135" s="356">
        <f>'R8 Performance2012'!L10</f>
        <v>97.14</v>
      </c>
      <c r="O135" s="356">
        <f>'R8 Performance2012'!M10</f>
        <v>97.729537096542771</v>
      </c>
      <c r="P135" s="328"/>
      <c r="Q135" s="328"/>
      <c r="R135" s="406">
        <f t="shared" si="24"/>
        <v>96.64500000000001</v>
      </c>
      <c r="S135" s="406">
        <f t="shared" si="25"/>
        <v>97.352642791655313</v>
      </c>
      <c r="T135" s="406">
        <f t="shared" si="26"/>
        <v>0.70764279165530297</v>
      </c>
      <c r="U135" t="str">
        <f t="shared" si="27"/>
        <v>Châtillon (FR)</v>
      </c>
    </row>
    <row r="136" spans="1:21">
      <c r="A136" s="229">
        <v>2222</v>
      </c>
      <c r="B136" s="394" t="s">
        <v>242</v>
      </c>
      <c r="C136" s="399">
        <f>'R7  Performance 2011'!$D108</f>
        <v>4099.0068910256423</v>
      </c>
      <c r="D136" s="399">
        <f>'R7  Performance 2011'!$H108</f>
        <v>4133.155855396777</v>
      </c>
      <c r="E136" s="400">
        <f>'R8 Performance2012'!$D108</f>
        <v>4088.8430893719806</v>
      </c>
      <c r="F136" s="400">
        <f>'R8 Performance2012'!$H108</f>
        <v>4109.1780953302123</v>
      </c>
      <c r="G136" s="398"/>
      <c r="H136" s="398"/>
      <c r="I136" s="399">
        <f t="shared" ref="I136:I170" si="28">(C136+E136)/2</f>
        <v>4093.9249901988114</v>
      </c>
      <c r="J136" s="399">
        <f t="shared" ref="J136:J170" si="29">(D136+F136)/2</f>
        <v>4121.1669753634942</v>
      </c>
      <c r="K136" s="399">
        <f t="shared" ref="K136:K167" si="30">J136-I136</f>
        <v>27.241985164682774</v>
      </c>
      <c r="L136" s="406">
        <f>'R7  Performance 2011'!L108</f>
        <v>95.81</v>
      </c>
      <c r="M136" s="406">
        <f>'R7  Performance 2011'!M108</f>
        <v>96.643103365742093</v>
      </c>
      <c r="N136" s="356">
        <f>'R8 Performance2012'!L108</f>
        <v>97.53</v>
      </c>
      <c r="O136" s="356">
        <f>'R8 Performance2012'!M108</f>
        <v>98.027329085850425</v>
      </c>
      <c r="P136" s="328"/>
      <c r="Q136" s="328"/>
      <c r="R136" s="406">
        <f t="shared" ref="R136:R170" si="31">(L136+N136)/2</f>
        <v>96.67</v>
      </c>
      <c r="S136" s="406">
        <f t="shared" ref="S136:S170" si="32">(M136+O136)/2</f>
        <v>97.335216225796259</v>
      </c>
      <c r="T136" s="406">
        <f t="shared" ref="T136:T167" si="33">S136-R136</f>
        <v>0.66521622579625728</v>
      </c>
      <c r="U136" t="str">
        <f t="shared" ref="U136:U170" si="34">B136</f>
        <v>Rossens (FR)</v>
      </c>
    </row>
    <row r="137" spans="1:21">
      <c r="A137" s="229">
        <v>2149</v>
      </c>
      <c r="B137" s="394" t="s">
        <v>127</v>
      </c>
      <c r="C137" s="399">
        <f>'R7  Performance 2011'!$D75</f>
        <v>3447.1448914565835</v>
      </c>
      <c r="D137" s="399">
        <f>'R7  Performance 2011'!$H75</f>
        <v>3444.8260992048354</v>
      </c>
      <c r="E137" s="400">
        <f>'R8 Performance2012'!$D75</f>
        <v>3319.4177605244995</v>
      </c>
      <c r="F137" s="400">
        <f>'R8 Performance2012'!$H75</f>
        <v>3351.721138231655</v>
      </c>
      <c r="G137" s="398"/>
      <c r="H137" s="398"/>
      <c r="I137" s="399">
        <f t="shared" si="28"/>
        <v>3383.2813259905415</v>
      </c>
      <c r="J137" s="399">
        <f t="shared" si="29"/>
        <v>3398.2736187182454</v>
      </c>
      <c r="K137" s="399">
        <f t="shared" si="30"/>
        <v>14.992292727703898</v>
      </c>
      <c r="L137" s="406">
        <f>'R7  Performance 2011'!L75</f>
        <v>100.28</v>
      </c>
      <c r="M137" s="406">
        <f>'R7  Performance 2011'!M75</f>
        <v>100.21273296235691</v>
      </c>
      <c r="N137" s="356">
        <f>'R8 Performance2012'!L75</f>
        <v>95.99</v>
      </c>
      <c r="O137" s="356">
        <f>'R8 Performance2012'!M75</f>
        <v>96.963163971444544</v>
      </c>
      <c r="P137" s="328"/>
      <c r="Q137" s="328"/>
      <c r="R137" s="406">
        <f t="shared" si="31"/>
        <v>98.134999999999991</v>
      </c>
      <c r="S137" s="406">
        <f t="shared" si="32"/>
        <v>98.587948466900727</v>
      </c>
      <c r="T137" s="406">
        <f t="shared" si="33"/>
        <v>0.45294846690073598</v>
      </c>
      <c r="U137" t="str">
        <f t="shared" si="34"/>
        <v>La Roche</v>
      </c>
    </row>
    <row r="138" spans="1:21">
      <c r="A138" s="229">
        <v>2013</v>
      </c>
      <c r="B138" s="394" t="s">
        <v>65</v>
      </c>
      <c r="C138" s="399">
        <f>'R7  Performance 2011'!$D14</f>
        <v>3584.2604591150439</v>
      </c>
      <c r="D138" s="399">
        <f>'R7  Performance 2011'!$H14</f>
        <v>3588.340499265626</v>
      </c>
      <c r="E138" s="400">
        <f>'R8 Performance2012'!$D14</f>
        <v>3729.0984171289879</v>
      </c>
      <c r="F138" s="400">
        <f>'R8 Performance2012'!$H14</f>
        <v>3729.1768120323882</v>
      </c>
      <c r="G138" s="398"/>
      <c r="H138" s="398"/>
      <c r="I138" s="399">
        <f t="shared" si="28"/>
        <v>3656.6794381220161</v>
      </c>
      <c r="J138" s="399">
        <f t="shared" si="29"/>
        <v>3658.7586556490069</v>
      </c>
      <c r="K138" s="399">
        <f t="shared" si="30"/>
        <v>2.0792175269907602</v>
      </c>
      <c r="L138" s="406">
        <f>'R7  Performance 2011'!L14</f>
        <v>99.46</v>
      </c>
      <c r="M138" s="406">
        <f>'R7  Performance 2011'!M14</f>
        <v>99.57383213349371</v>
      </c>
      <c r="N138" s="356">
        <f>'R8 Performance2012'!L14</f>
        <v>99.99</v>
      </c>
      <c r="O138" s="356">
        <f>'R8 Performance2012'!M14</f>
        <v>99.992102248174518</v>
      </c>
      <c r="P138" s="328"/>
      <c r="Q138" s="328"/>
      <c r="R138" s="406">
        <f t="shared" si="31"/>
        <v>99.724999999999994</v>
      </c>
      <c r="S138" s="406">
        <f t="shared" si="32"/>
        <v>99.782967190834114</v>
      </c>
      <c r="T138" s="406">
        <f t="shared" si="33"/>
        <v>5.796719083411972E-2</v>
      </c>
      <c r="U138" t="str">
        <f t="shared" si="34"/>
        <v>Domdidier</v>
      </c>
    </row>
    <row r="139" spans="1:21">
      <c r="A139" s="229">
        <v>2306</v>
      </c>
      <c r="B139" s="394" t="s">
        <v>208</v>
      </c>
      <c r="C139" s="399">
        <f>'R7  Performance 2011'!$D157</f>
        <v>3480.9483279285237</v>
      </c>
      <c r="D139" s="399">
        <f>'R7  Performance 2011'!$H157</f>
        <v>3478.4396108670048</v>
      </c>
      <c r="E139" s="400">
        <f>'R8 Performance2012'!$D157</f>
        <v>3676.4886499838553</v>
      </c>
      <c r="F139" s="400">
        <f>'R8 Performance2012'!$H157</f>
        <v>3674.7417938258959</v>
      </c>
      <c r="G139" s="398"/>
      <c r="H139" s="398"/>
      <c r="I139" s="399">
        <f t="shared" si="28"/>
        <v>3578.7184889561895</v>
      </c>
      <c r="J139" s="399">
        <f t="shared" si="29"/>
        <v>3576.5907023464506</v>
      </c>
      <c r="K139" s="399">
        <f t="shared" si="30"/>
        <v>-2.1277866097389051</v>
      </c>
      <c r="L139" s="406">
        <f>'R7  Performance 2011'!L157</f>
        <v>100.33</v>
      </c>
      <c r="M139" s="406">
        <f>'R7  Performance 2011'!M157</f>
        <v>100.2579300689013</v>
      </c>
      <c r="N139" s="356">
        <f>'R8 Performance2012'!L157</f>
        <v>100.23</v>
      </c>
      <c r="O139" s="356">
        <f>'R8 Performance2012'!M157</f>
        <v>100.18248574593133</v>
      </c>
      <c r="P139" s="328"/>
      <c r="Q139" s="328"/>
      <c r="R139" s="406">
        <f t="shared" si="31"/>
        <v>100.28</v>
      </c>
      <c r="S139" s="406">
        <f t="shared" si="32"/>
        <v>100.22020790741632</v>
      </c>
      <c r="T139" s="406">
        <f t="shared" si="33"/>
        <v>-5.9792092583677459E-2</v>
      </c>
      <c r="U139" t="str">
        <f t="shared" si="34"/>
        <v>Tafers</v>
      </c>
    </row>
    <row r="140" spans="1:21">
      <c r="A140" s="229">
        <v>2051</v>
      </c>
      <c r="B140" s="394" t="s">
        <v>87</v>
      </c>
      <c r="C140" s="399">
        <f>'R7  Performance 2011'!$D36</f>
        <v>3328.9266006528842</v>
      </c>
      <c r="D140" s="399">
        <f>'R7  Performance 2011'!$H36</f>
        <v>3323.3206174834772</v>
      </c>
      <c r="E140" s="400">
        <f>'R8 Performance2012'!$D36</f>
        <v>3232.5992677651902</v>
      </c>
      <c r="F140" s="400">
        <f>'R8 Performance2012'!$H36</f>
        <v>3229.6036451209734</v>
      </c>
      <c r="G140" s="398"/>
      <c r="H140" s="398"/>
      <c r="I140" s="399">
        <f t="shared" si="28"/>
        <v>3280.7629342090372</v>
      </c>
      <c r="J140" s="399">
        <f t="shared" si="29"/>
        <v>3276.4621313022253</v>
      </c>
      <c r="K140" s="399">
        <f t="shared" si="30"/>
        <v>-4.3008029068118958</v>
      </c>
      <c r="L140" s="406">
        <f>'R7  Performance 2011'!L36</f>
        <v>100.71</v>
      </c>
      <c r="M140" s="406">
        <f>'R7  Performance 2011'!M36</f>
        <v>100.54159787397212</v>
      </c>
      <c r="N140" s="356">
        <f>'R8 Performance2012'!L36</f>
        <v>100.39</v>
      </c>
      <c r="O140" s="356">
        <f>'R8 Performance2012'!M36</f>
        <v>100.29733083824868</v>
      </c>
      <c r="P140" s="328"/>
      <c r="Q140" s="328"/>
      <c r="R140" s="406">
        <f t="shared" si="31"/>
        <v>100.55</v>
      </c>
      <c r="S140" s="406">
        <f t="shared" si="32"/>
        <v>100.41946435611041</v>
      </c>
      <c r="T140" s="406">
        <f t="shared" si="33"/>
        <v>-0.13053564388958705</v>
      </c>
      <c r="U140" t="str">
        <f t="shared" si="34"/>
        <v>Delley-Portalban</v>
      </c>
    </row>
    <row r="141" spans="1:21" s="194" customFormat="1">
      <c r="A141" s="390">
        <v>2015</v>
      </c>
      <c r="B141" s="396" t="s">
        <v>67</v>
      </c>
      <c r="C141" s="399">
        <f>'R7  Performance 2011'!$D16</f>
        <v>3593.6875258159207</v>
      </c>
      <c r="D141" s="399">
        <f>'R7  Performance 2011'!$H16</f>
        <v>3580.1415500691546</v>
      </c>
      <c r="E141" s="400">
        <f>'R8 Performance2012'!$D16</f>
        <v>3580.1445519880217</v>
      </c>
      <c r="F141" s="400">
        <f>'R8 Performance2012'!$H16</f>
        <v>3568.4049556124455</v>
      </c>
      <c r="G141" s="398"/>
      <c r="H141" s="398"/>
      <c r="I141" s="399">
        <f t="shared" si="28"/>
        <v>3586.9160389019712</v>
      </c>
      <c r="J141" s="399">
        <f t="shared" si="29"/>
        <v>3574.2732528408001</v>
      </c>
      <c r="K141" s="399">
        <f t="shared" si="30"/>
        <v>-12.642786061171137</v>
      </c>
      <c r="L141" s="410">
        <f>'R7  Performance 2011'!L16</f>
        <v>101.94165330705097</v>
      </c>
      <c r="M141" s="410">
        <f>'R7  Performance 2011'!M16</f>
        <v>101.5647152552739</v>
      </c>
      <c r="N141" s="358">
        <f>'R8 Performance2012'!L16</f>
        <v>101.54</v>
      </c>
      <c r="O141" s="358">
        <f>'R8 Performance2012'!M16</f>
        <v>101.21209155370397</v>
      </c>
      <c r="P141" s="411"/>
      <c r="Q141" s="411"/>
      <c r="R141" s="410">
        <f t="shared" si="31"/>
        <v>101.74082665352549</v>
      </c>
      <c r="S141" s="410">
        <f t="shared" si="32"/>
        <v>101.38840340448894</v>
      </c>
      <c r="T141" s="410">
        <f t="shared" si="33"/>
        <v>-0.35242324903654776</v>
      </c>
      <c r="U141" t="str">
        <f t="shared" si="34"/>
        <v>Estavayer-le-Lac</v>
      </c>
    </row>
    <row r="142" spans="1:21">
      <c r="A142" s="413">
        <v>2276</v>
      </c>
      <c r="B142" s="235" t="s">
        <v>187</v>
      </c>
      <c r="C142" s="412">
        <f>'R7  Performance 2011'!$D136</f>
        <v>3801.5235978473584</v>
      </c>
      <c r="D142" s="399">
        <f>'R7  Performance 2011'!$H136</f>
        <v>3781.7811889890058</v>
      </c>
      <c r="E142" s="400">
        <f>'R8 Performance2012'!$D136</f>
        <v>3739.8745374149653</v>
      </c>
      <c r="F142" s="400">
        <f>'R8 Performance2012'!$H136</f>
        <v>3728.5709726060131</v>
      </c>
      <c r="G142" s="398"/>
      <c r="H142" s="398"/>
      <c r="I142" s="399">
        <f t="shared" si="28"/>
        <v>3770.6990676311616</v>
      </c>
      <c r="J142" s="399">
        <f t="shared" si="29"/>
        <v>3755.1760807975097</v>
      </c>
      <c r="K142" s="399">
        <f t="shared" si="30"/>
        <v>-15.522986833651885</v>
      </c>
      <c r="L142" s="406">
        <f>'R7  Performance 2011'!L136</f>
        <v>102.46</v>
      </c>
      <c r="M142" s="406">
        <f>'R7  Performance 2011'!M136</f>
        <v>101.94067114802255</v>
      </c>
      <c r="N142" s="356">
        <f>'R8 Performance2012'!L136</f>
        <v>101.4</v>
      </c>
      <c r="O142" s="356">
        <f>'R8 Performance2012'!M136</f>
        <v>101.09775550768168</v>
      </c>
      <c r="P142" s="328"/>
      <c r="Q142" s="328"/>
      <c r="R142" s="406">
        <f t="shared" si="31"/>
        <v>101.93</v>
      </c>
      <c r="S142" s="406">
        <f t="shared" si="32"/>
        <v>101.51921332785211</v>
      </c>
      <c r="T142" s="406">
        <f t="shared" si="33"/>
        <v>-0.41078667214789277</v>
      </c>
      <c r="U142" t="str">
        <f t="shared" si="34"/>
        <v>Ried bei Kerzers</v>
      </c>
    </row>
    <row r="143" spans="1:21">
      <c r="A143" s="229">
        <v>2206</v>
      </c>
      <c r="B143" s="394" t="s">
        <v>151</v>
      </c>
      <c r="C143" s="399">
        <f>'R7  Performance 2011'!$D100</f>
        <v>3550.7607728995167</v>
      </c>
      <c r="D143" s="399">
        <f>'R7  Performance 2011'!$H100</f>
        <v>3523.2269332597357</v>
      </c>
      <c r="E143" s="400">
        <f>'R8 Performance2012'!$D100</f>
        <v>3537.8113146590763</v>
      </c>
      <c r="F143" s="400">
        <f>'R8 Performance2012'!$H100</f>
        <v>3520.5790839504557</v>
      </c>
      <c r="G143" s="398"/>
      <c r="H143" s="398"/>
      <c r="I143" s="399">
        <f t="shared" si="28"/>
        <v>3544.2860437792965</v>
      </c>
      <c r="J143" s="399">
        <f t="shared" si="29"/>
        <v>3521.9030086050957</v>
      </c>
      <c r="K143" s="399">
        <f t="shared" si="30"/>
        <v>-22.383035174200813</v>
      </c>
      <c r="L143" s="406">
        <f>'R7  Performance 2011'!L100</f>
        <v>103.37</v>
      </c>
      <c r="M143" s="406">
        <f>'R7  Performance 2011'!M100</f>
        <v>102.59456506081942</v>
      </c>
      <c r="N143" s="356">
        <f>'R8 Performance2012'!L100</f>
        <v>102.13</v>
      </c>
      <c r="O143" s="356">
        <f>'R8 Performance2012'!M100</f>
        <v>101.64291266899345</v>
      </c>
      <c r="P143" s="328"/>
      <c r="Q143" s="328"/>
      <c r="R143" s="406">
        <f t="shared" si="31"/>
        <v>102.75</v>
      </c>
      <c r="S143" s="406">
        <f t="shared" si="32"/>
        <v>102.11873886490643</v>
      </c>
      <c r="T143" s="406">
        <f t="shared" si="33"/>
        <v>-0.63126113509356685</v>
      </c>
      <c r="U143" t="str">
        <f t="shared" si="34"/>
        <v>Marly</v>
      </c>
    </row>
    <row r="144" spans="1:21">
      <c r="A144" s="229">
        <v>2266</v>
      </c>
      <c r="B144" s="394" t="s">
        <v>181</v>
      </c>
      <c r="C144" s="399">
        <f>'R7  Performance 2011'!$D130</f>
        <v>3886.4311574539365</v>
      </c>
      <c r="D144" s="399">
        <f>'R7  Performance 2011'!$H130</f>
        <v>3850.4170326075309</v>
      </c>
      <c r="E144" s="400">
        <f>'R8 Performance2012'!$D130</f>
        <v>4224.4114369747904</v>
      </c>
      <c r="F144" s="400">
        <f>'R8 Performance2012'!$H130</f>
        <v>4197.0537727869232</v>
      </c>
      <c r="G144" s="398"/>
      <c r="H144" s="398"/>
      <c r="I144" s="399">
        <f t="shared" si="28"/>
        <v>4055.4212972143632</v>
      </c>
      <c r="J144" s="399">
        <f t="shared" si="29"/>
        <v>4023.7354026972271</v>
      </c>
      <c r="K144" s="399">
        <f t="shared" si="30"/>
        <v>-31.685894517136148</v>
      </c>
      <c r="L144" s="406">
        <f>'R7  Performance 2011'!L130</f>
        <v>104.46</v>
      </c>
      <c r="M144" s="406">
        <f>'R7  Performance 2011'!M130</f>
        <v>103.53333686389033</v>
      </c>
      <c r="N144" s="356">
        <f>'R8 Performance2012'!L130</f>
        <v>103.39</v>
      </c>
      <c r="O144" s="356">
        <f>'R8 Performance2012'!M130</f>
        <v>102.74239110593219</v>
      </c>
      <c r="P144" s="328"/>
      <c r="Q144" s="328"/>
      <c r="R144" s="406">
        <f t="shared" si="31"/>
        <v>103.925</v>
      </c>
      <c r="S144" s="406">
        <f t="shared" si="32"/>
        <v>103.13786398491126</v>
      </c>
      <c r="T144" s="406">
        <f t="shared" si="33"/>
        <v>-0.7871360150887341</v>
      </c>
      <c r="U144" t="str">
        <f t="shared" si="34"/>
        <v>Kleinbösingen</v>
      </c>
    </row>
    <row r="145" spans="1:21">
      <c r="A145" s="229">
        <v>2043</v>
      </c>
      <c r="B145" s="394" t="s">
        <v>81</v>
      </c>
      <c r="C145" s="399">
        <f>'R7  Performance 2011'!$D30</f>
        <v>3414.0488313253009</v>
      </c>
      <c r="D145" s="399">
        <f>'R7  Performance 2011'!$H30</f>
        <v>3368.8202525460192</v>
      </c>
      <c r="E145" s="400">
        <f>'R8 Performance2012'!$D30</f>
        <v>3405.7810883534135</v>
      </c>
      <c r="F145" s="400">
        <f>'R8 Performance2012'!$H30</f>
        <v>3386.8118697628765</v>
      </c>
      <c r="G145" s="398"/>
      <c r="H145" s="398"/>
      <c r="I145" s="399">
        <f t="shared" si="28"/>
        <v>3409.9149598393569</v>
      </c>
      <c r="J145" s="399">
        <f t="shared" si="29"/>
        <v>3377.8160611544481</v>
      </c>
      <c r="K145" s="399">
        <f t="shared" si="30"/>
        <v>-32.098898684908818</v>
      </c>
      <c r="L145" s="406">
        <f>'R7  Performance 2011'!L30</f>
        <v>105.47</v>
      </c>
      <c r="M145" s="406">
        <f>'R7  Performance 2011'!M30</f>
        <v>104.1452216791895</v>
      </c>
      <c r="N145" s="356">
        <f>'R8 Performance2012'!L30</f>
        <v>102.29</v>
      </c>
      <c r="O145" s="356">
        <f>'R8 Performance2012'!M30</f>
        <v>101.73302883542912</v>
      </c>
      <c r="P145" s="328"/>
      <c r="Q145" s="328"/>
      <c r="R145" s="406">
        <f t="shared" si="31"/>
        <v>103.88</v>
      </c>
      <c r="S145" s="406">
        <f t="shared" si="32"/>
        <v>102.93912525730931</v>
      </c>
      <c r="T145" s="406">
        <f t="shared" si="33"/>
        <v>-0.94087474269068139</v>
      </c>
      <c r="U145" t="str">
        <f t="shared" si="34"/>
        <v>Sévaz</v>
      </c>
    </row>
    <row r="146" spans="1:21">
      <c r="A146" s="229">
        <v>2293</v>
      </c>
      <c r="B146" s="394" t="s">
        <v>196</v>
      </c>
      <c r="C146" s="399">
        <f>'R7  Performance 2011'!$D145</f>
        <v>3847.5703693620485</v>
      </c>
      <c r="D146" s="399">
        <f>'R7  Performance 2011'!$H145</f>
        <v>3802.0145038365831</v>
      </c>
      <c r="E146" s="400">
        <f>'R8 Performance2012'!$D145</f>
        <v>3891.5559412313437</v>
      </c>
      <c r="F146" s="400">
        <f>'R8 Performance2012'!$H145</f>
        <v>3853.1404421380757</v>
      </c>
      <c r="G146" s="398"/>
      <c r="H146" s="398"/>
      <c r="I146" s="399">
        <f t="shared" si="28"/>
        <v>3869.5631552966961</v>
      </c>
      <c r="J146" s="399">
        <f t="shared" si="29"/>
        <v>3827.5774729873292</v>
      </c>
      <c r="K146" s="399">
        <f t="shared" si="30"/>
        <v>-41.985682309366894</v>
      </c>
      <c r="L146" s="406">
        <f>'R7  Performance 2011'!L145</f>
        <v>105.54</v>
      </c>
      <c r="M146" s="406">
        <f>'R7  Performance 2011'!M145</f>
        <v>104.35598356489531</v>
      </c>
      <c r="N146" s="356">
        <f>'R8 Performance2012'!L145</f>
        <v>104.77</v>
      </c>
      <c r="O146" s="356">
        <f>'R8 Performance2012'!M145</f>
        <v>103.78284988129677</v>
      </c>
      <c r="P146" s="328"/>
      <c r="Q146" s="328"/>
      <c r="R146" s="406">
        <f t="shared" si="31"/>
        <v>105.155</v>
      </c>
      <c r="S146" s="406">
        <f t="shared" si="32"/>
        <v>104.06941672309604</v>
      </c>
      <c r="T146" s="406">
        <f t="shared" si="33"/>
        <v>-1.0855832769039608</v>
      </c>
      <c r="U146" t="str">
        <f t="shared" si="34"/>
        <v>Düdingen</v>
      </c>
    </row>
    <row r="147" spans="1:21">
      <c r="A147" s="229">
        <v>2010</v>
      </c>
      <c r="B147" s="394" t="s">
        <v>63</v>
      </c>
      <c r="C147" s="399">
        <f>'R7  Performance 2011'!$D12</f>
        <v>3969.1787040322583</v>
      </c>
      <c r="D147" s="399">
        <f>'R7  Performance 2011'!$H12</f>
        <v>3916.2904449623711</v>
      </c>
      <c r="E147" s="400">
        <f>'R8 Performance2012'!$D12</f>
        <v>4078.3813695652175</v>
      </c>
      <c r="F147" s="400">
        <f>'R8 Performance2012'!$H12</f>
        <v>4040.2387644791215</v>
      </c>
      <c r="G147" s="398"/>
      <c r="H147" s="398"/>
      <c r="I147" s="399">
        <f t="shared" si="28"/>
        <v>4023.7800367987379</v>
      </c>
      <c r="J147" s="399">
        <f t="shared" si="29"/>
        <v>3978.2646047207463</v>
      </c>
      <c r="K147" s="399">
        <f t="shared" si="30"/>
        <v>-45.515432077991591</v>
      </c>
      <c r="L147" s="406">
        <f>'R7  Performance 2011'!L12</f>
        <v>106.91</v>
      </c>
      <c r="M147" s="406">
        <f>'R7  Performance 2011'!M12</f>
        <v>105.57752638231787</v>
      </c>
      <c r="N147" s="356">
        <f>'R8 Performance2012'!L12</f>
        <v>104.98</v>
      </c>
      <c r="O147" s="356">
        <f>'R8 Performance2012'!M12</f>
        <v>104.04476119740215</v>
      </c>
      <c r="P147" s="328"/>
      <c r="Q147" s="328"/>
      <c r="R147" s="406">
        <f t="shared" si="31"/>
        <v>105.94499999999999</v>
      </c>
      <c r="S147" s="406">
        <f t="shared" si="32"/>
        <v>104.81114378986001</v>
      </c>
      <c r="T147" s="406">
        <f t="shared" si="33"/>
        <v>-1.1338562101399816</v>
      </c>
      <c r="U147" t="str">
        <f t="shared" si="34"/>
        <v>Cheyres</v>
      </c>
    </row>
    <row r="148" spans="1:21">
      <c r="A148" s="229">
        <v>2280</v>
      </c>
      <c r="B148" s="394" t="s">
        <v>191</v>
      </c>
      <c r="C148" s="399">
        <f>'R7  Performance 2011'!$D140</f>
        <v>3644.0290979407332</v>
      </c>
      <c r="D148" s="399">
        <f>'R7  Performance 2011'!$H140</f>
        <v>3564.6081346625488</v>
      </c>
      <c r="E148" s="400">
        <f>'R8 Performance2012'!$D140</f>
        <v>3798.2118602685232</v>
      </c>
      <c r="F148" s="400">
        <f>'R8 Performance2012'!$H140</f>
        <v>3728.8717260977278</v>
      </c>
      <c r="G148" s="398"/>
      <c r="H148" s="398"/>
      <c r="I148" s="399">
        <f t="shared" si="28"/>
        <v>3721.1204791046284</v>
      </c>
      <c r="J148" s="399">
        <f t="shared" si="29"/>
        <v>3646.7399303801385</v>
      </c>
      <c r="K148" s="399">
        <f t="shared" si="30"/>
        <v>-74.380548724489927</v>
      </c>
      <c r="L148" s="406">
        <f>'R7  Performance 2011'!L140</f>
        <v>109.82</v>
      </c>
      <c r="M148" s="406">
        <f>'R7  Performance 2011'!M140</f>
        <v>107.64051786241043</v>
      </c>
      <c r="N148" s="356">
        <f>'R8 Performance2012'!L140</f>
        <v>108.61</v>
      </c>
      <c r="O148" s="356">
        <f>'R8 Performance2012'!M140</f>
        <v>106.78440056737927</v>
      </c>
      <c r="P148" s="328"/>
      <c r="Q148" s="328"/>
      <c r="R148" s="406">
        <f t="shared" si="31"/>
        <v>109.215</v>
      </c>
      <c r="S148" s="406">
        <f t="shared" si="32"/>
        <v>107.21245921489485</v>
      </c>
      <c r="T148" s="406">
        <f t="shared" si="33"/>
        <v>-2.002540785105154</v>
      </c>
      <c r="U148" t="str">
        <f t="shared" si="34"/>
        <v>Bas-Vully</v>
      </c>
    </row>
    <row r="149" spans="1:21">
      <c r="A149" s="229">
        <v>2208</v>
      </c>
      <c r="B149" s="394" t="s">
        <v>152</v>
      </c>
      <c r="C149" s="399">
        <f>'R7  Performance 2011'!$D101</f>
        <v>3807.8069282018109</v>
      </c>
      <c r="D149" s="399">
        <f>'R7  Performance 2011'!$H101</f>
        <v>3715.2008492899245</v>
      </c>
      <c r="E149" s="400">
        <f>'R8 Performance2012'!$D101</f>
        <v>3914.543762603701</v>
      </c>
      <c r="F149" s="400">
        <f>'R8 Performance2012'!$H101</f>
        <v>3833.1567034214709</v>
      </c>
      <c r="G149" s="398"/>
      <c r="H149" s="398"/>
      <c r="I149" s="399">
        <f t="shared" si="28"/>
        <v>3861.1753454027557</v>
      </c>
      <c r="J149" s="399">
        <f t="shared" si="29"/>
        <v>3774.1787763556977</v>
      </c>
      <c r="K149" s="399">
        <f t="shared" si="30"/>
        <v>-86.996569047058074</v>
      </c>
      <c r="L149" s="406">
        <f>'R7  Performance 2011'!L101</f>
        <v>110.82</v>
      </c>
      <c r="M149" s="406">
        <f>'R7  Performance 2011'!M101</f>
        <v>108.38799436898921</v>
      </c>
      <c r="N149" s="356">
        <f>'R8 Performance2012'!L101</f>
        <v>109.96</v>
      </c>
      <c r="O149" s="356">
        <f>'R8 Performance2012'!M101</f>
        <v>107.88090562482058</v>
      </c>
      <c r="P149" s="328"/>
      <c r="Q149" s="328"/>
      <c r="R149" s="406">
        <f t="shared" si="31"/>
        <v>110.38999999999999</v>
      </c>
      <c r="S149" s="406">
        <f t="shared" si="32"/>
        <v>108.13444999690489</v>
      </c>
      <c r="T149" s="406">
        <f t="shared" si="33"/>
        <v>-2.2555500030950952</v>
      </c>
      <c r="U149" t="str">
        <f t="shared" si="34"/>
        <v>Matran</v>
      </c>
    </row>
    <row r="150" spans="1:21">
      <c r="A150" s="390">
        <v>2275</v>
      </c>
      <c r="B150" s="396" t="s">
        <v>186</v>
      </c>
      <c r="C150" s="399">
        <f>'R7  Performance 2011'!$D135</f>
        <v>4076.6942107820087</v>
      </c>
      <c r="D150" s="399">
        <f>'R7  Performance 2011'!$H135</f>
        <v>3969.8334053856843</v>
      </c>
      <c r="E150" s="400">
        <f>'R8 Performance2012'!$D135</f>
        <v>4158.2837153488372</v>
      </c>
      <c r="F150" s="400">
        <f>'R8 Performance2012'!$H135</f>
        <v>4048.6307009582092</v>
      </c>
      <c r="G150" s="398"/>
      <c r="H150" s="398"/>
      <c r="I150" s="399">
        <f t="shared" si="28"/>
        <v>4117.4889630654234</v>
      </c>
      <c r="J150" s="399">
        <f t="shared" si="29"/>
        <v>4009.232053171947</v>
      </c>
      <c r="K150" s="399">
        <f t="shared" si="30"/>
        <v>-108.2569098934764</v>
      </c>
      <c r="L150" s="410">
        <f>'R7  Performance 2011'!L135</f>
        <v>113.05780782556117</v>
      </c>
      <c r="M150" s="410">
        <f>'R7  Performance 2011'!M135</f>
        <v>110.43654658124956</v>
      </c>
      <c r="N150" s="358">
        <f>'R8 Performance2012'!L135</f>
        <v>113.60252286990813</v>
      </c>
      <c r="O150" s="358">
        <f>'R8 Performance2012'!M135</f>
        <v>110.96554516716307</v>
      </c>
      <c r="P150" s="411"/>
      <c r="Q150" s="411"/>
      <c r="R150" s="410">
        <f t="shared" si="31"/>
        <v>113.33016534773465</v>
      </c>
      <c r="S150" s="410">
        <f t="shared" si="32"/>
        <v>110.70104587420632</v>
      </c>
      <c r="T150" s="410">
        <f t="shared" si="33"/>
        <v>-2.6291194735283341</v>
      </c>
      <c r="U150" t="str">
        <f t="shared" si="34"/>
        <v>Murten</v>
      </c>
    </row>
    <row r="151" spans="1:21">
      <c r="A151" s="229">
        <v>2125</v>
      </c>
      <c r="B151" s="394" t="s">
        <v>112</v>
      </c>
      <c r="C151" s="399">
        <f>'R7  Performance 2011'!$D61</f>
        <v>3798.0998445794203</v>
      </c>
      <c r="D151" s="399">
        <f>'R7  Performance 2011'!$H61</f>
        <v>3703.5500416111804</v>
      </c>
      <c r="E151" s="400">
        <f>'R8 Performance2012'!$D61</f>
        <v>3942.5787336075737</v>
      </c>
      <c r="F151" s="400">
        <f>'R8 Performance2012'!$H61</f>
        <v>3825.9025728448391</v>
      </c>
      <c r="G151" s="398"/>
      <c r="H151" s="398"/>
      <c r="I151" s="399">
        <f t="shared" si="28"/>
        <v>3870.339289093497</v>
      </c>
      <c r="J151" s="399">
        <f t="shared" si="29"/>
        <v>3764.7263072280098</v>
      </c>
      <c r="K151" s="399">
        <f t="shared" si="30"/>
        <v>-105.6129818654872</v>
      </c>
      <c r="L151" s="406">
        <f>'R7  Performance 2011'!L61</f>
        <v>112.28</v>
      </c>
      <c r="M151" s="406">
        <f>'R7  Performance 2011'!M61</f>
        <v>109.79060248973761</v>
      </c>
      <c r="N151" s="356">
        <f>'R8 Performance2012'!L61</f>
        <v>115.06</v>
      </c>
      <c r="O151" s="356">
        <f>'R8 Performance2012'!M61</f>
        <v>112.10061304424548</v>
      </c>
      <c r="P151" s="328"/>
      <c r="Q151" s="328"/>
      <c r="R151" s="406">
        <f t="shared" si="31"/>
        <v>113.67</v>
      </c>
      <c r="S151" s="406">
        <f t="shared" si="32"/>
        <v>110.94560776699154</v>
      </c>
      <c r="T151" s="406">
        <f t="shared" si="33"/>
        <v>-2.7243922330084587</v>
      </c>
      <c r="U151" t="str">
        <f t="shared" si="34"/>
        <v>Bulle</v>
      </c>
    </row>
    <row r="152" spans="1:21" s="194" customFormat="1">
      <c r="A152" s="229">
        <v>2325</v>
      </c>
      <c r="B152" s="394" t="s">
        <v>215</v>
      </c>
      <c r="C152" s="399">
        <f>'R7  Performance 2011'!$D164</f>
        <v>3885.8340811038192</v>
      </c>
      <c r="D152" s="399">
        <f>'R7  Performance 2011'!$H164</f>
        <v>3796.2900555955321</v>
      </c>
      <c r="E152" s="400">
        <f>'R8 Performance2012'!$D164</f>
        <v>3918.576340065682</v>
      </c>
      <c r="F152" s="400">
        <f>'R8 Performance2012'!$H164</f>
        <v>3791.800866975756</v>
      </c>
      <c r="G152" s="398"/>
      <c r="H152" s="398"/>
      <c r="I152" s="399">
        <f t="shared" si="28"/>
        <v>3902.2052105847506</v>
      </c>
      <c r="J152" s="399">
        <f t="shared" si="29"/>
        <v>3794.0454612856438</v>
      </c>
      <c r="K152" s="399">
        <f t="shared" si="30"/>
        <v>-108.15974929910681</v>
      </c>
      <c r="L152" s="406">
        <f>'R7  Performance 2011'!L164</f>
        <v>111.24</v>
      </c>
      <c r="M152" s="406">
        <f>'R7  Performance 2011'!M164</f>
        <v>108.93562921011667</v>
      </c>
      <c r="N152" s="356">
        <f>'R8 Performance2012'!L164</f>
        <v>116.34</v>
      </c>
      <c r="O152" s="356">
        <f>'R8 Performance2012'!M164</f>
        <v>113.10475683799487</v>
      </c>
      <c r="P152" s="328"/>
      <c r="Q152" s="328"/>
      <c r="R152" s="406">
        <f t="shared" si="31"/>
        <v>113.78999999999999</v>
      </c>
      <c r="S152" s="406">
        <f t="shared" si="32"/>
        <v>111.02019302405577</v>
      </c>
      <c r="T152" s="406">
        <f t="shared" si="33"/>
        <v>-2.7698069759442205</v>
      </c>
      <c r="U152" t="str">
        <f t="shared" si="34"/>
        <v>Châtel-Saint-Denis</v>
      </c>
    </row>
    <row r="153" spans="1:21">
      <c r="A153" s="229">
        <v>2130</v>
      </c>
      <c r="B153" s="394" t="s">
        <v>116</v>
      </c>
      <c r="C153" s="399">
        <f>'R7  Performance 2011'!$D64</f>
        <v>7826.4756688963198</v>
      </c>
      <c r="D153" s="399">
        <f>'R7  Performance 2011'!$H64</f>
        <v>7584.9243950346499</v>
      </c>
      <c r="E153" s="400">
        <f>'R8 Performance2012'!$D64</f>
        <v>8064.885066445182</v>
      </c>
      <c r="F153" s="400">
        <f>'R8 Performance2012'!$H64</f>
        <v>7845.43351226304</v>
      </c>
      <c r="G153" s="398"/>
      <c r="H153" s="398"/>
      <c r="I153" s="399">
        <f t="shared" si="28"/>
        <v>7945.6803676707514</v>
      </c>
      <c r="J153" s="399">
        <f t="shared" si="29"/>
        <v>7715.178953648845</v>
      </c>
      <c r="K153" s="399">
        <f t="shared" si="30"/>
        <v>-230.50141402190638</v>
      </c>
      <c r="L153" s="406">
        <f>'R7  Performance 2011'!L64</f>
        <v>130.82</v>
      </c>
      <c r="M153" s="406">
        <f>'R7  Performance 2011'!M64</f>
        <v>127.733664795233</v>
      </c>
      <c r="N153" s="356">
        <f>'R8 Performance2012'!L64</f>
        <v>127.14</v>
      </c>
      <c r="O153" s="356">
        <f>'R8 Performance2012'!M64</f>
        <v>124.4189252125217</v>
      </c>
      <c r="P153" s="328"/>
      <c r="Q153" s="328"/>
      <c r="R153" s="406">
        <f t="shared" si="31"/>
        <v>128.97999999999999</v>
      </c>
      <c r="S153" s="406">
        <f t="shared" si="32"/>
        <v>126.07629500387735</v>
      </c>
      <c r="T153" s="406">
        <f t="shared" si="33"/>
        <v>-2.9037049961226415</v>
      </c>
      <c r="U153" t="str">
        <f t="shared" si="34"/>
        <v>Crésuz</v>
      </c>
    </row>
    <row r="154" spans="1:21">
      <c r="A154" s="229">
        <v>2196</v>
      </c>
      <c r="B154" s="394" t="s">
        <v>147</v>
      </c>
      <c r="C154" s="399">
        <f>'R7  Performance 2011'!$D96</f>
        <v>4026.7767662836322</v>
      </c>
      <c r="D154" s="399">
        <f>'R7  Performance 2011'!$H96</f>
        <v>3884.0659848419305</v>
      </c>
      <c r="E154" s="400">
        <f>'R8 Performance2012'!$D96</f>
        <v>4074.2861899653331</v>
      </c>
      <c r="F154" s="400">
        <f>'R8 Performance2012'!$H96</f>
        <v>3934.2318392827424</v>
      </c>
      <c r="G154" s="398"/>
      <c r="H154" s="398"/>
      <c r="I154" s="399">
        <f t="shared" si="28"/>
        <v>4050.5314781244824</v>
      </c>
      <c r="J154" s="399">
        <f t="shared" si="29"/>
        <v>3909.1489120623364</v>
      </c>
      <c r="K154" s="399">
        <f t="shared" si="30"/>
        <v>-141.382566062146</v>
      </c>
      <c r="L154" s="406">
        <f>'R7  Performance 2011'!L96</f>
        <v>117.64</v>
      </c>
      <c r="M154" s="406">
        <f>'R7  Performance 2011'!M96</f>
        <v>114.09595498025556</v>
      </c>
      <c r="N154" s="356">
        <f>'R8 Performance2012'!L96</f>
        <v>117.82</v>
      </c>
      <c r="O154" s="356">
        <f>'R8 Performance2012'!M96</f>
        <v>114.38248127518547</v>
      </c>
      <c r="P154" s="328"/>
      <c r="Q154" s="328"/>
      <c r="R154" s="406">
        <f t="shared" si="31"/>
        <v>117.72999999999999</v>
      </c>
      <c r="S154" s="406">
        <f t="shared" si="32"/>
        <v>114.23921812772051</v>
      </c>
      <c r="T154" s="406">
        <f t="shared" si="33"/>
        <v>-3.4907818722794843</v>
      </c>
      <c r="U154" t="str">
        <f t="shared" si="34"/>
        <v>Fribourg</v>
      </c>
    </row>
    <row r="155" spans="1:21">
      <c r="A155" s="229">
        <v>2305</v>
      </c>
      <c r="B155" s="394" t="s">
        <v>245</v>
      </c>
      <c r="C155" s="399">
        <f>'R7  Performance 2011'!$D156</f>
        <v>3770.5884809023319</v>
      </c>
      <c r="D155" s="399">
        <f>'R7  Performance 2011'!$H156</f>
        <v>3622.5498432684726</v>
      </c>
      <c r="E155" s="400">
        <f>'R8 Performance2012'!$D156</f>
        <v>3804.9471182577863</v>
      </c>
      <c r="F155" s="400">
        <f>'R8 Performance2012'!$H156</f>
        <v>3676.7767702650135</v>
      </c>
      <c r="G155" s="398"/>
      <c r="H155" s="398"/>
      <c r="I155" s="399">
        <f t="shared" si="28"/>
        <v>3787.7677995800591</v>
      </c>
      <c r="J155" s="399">
        <f t="shared" si="29"/>
        <v>3649.6633067667431</v>
      </c>
      <c r="K155" s="399">
        <f t="shared" si="30"/>
        <v>-138.10449281331603</v>
      </c>
      <c r="L155" s="406">
        <f>'R7  Performance 2011'!L156</f>
        <v>118.43</v>
      </c>
      <c r="M155" s="406">
        <f>'R7  Performance 2011'!M156</f>
        <v>114.50385854002205</v>
      </c>
      <c r="N155" s="356">
        <f>'R8 Performance2012'!L156</f>
        <v>116.14</v>
      </c>
      <c r="O155" s="356">
        <f>'R8 Performance2012'!M156</f>
        <v>112.77148148951254</v>
      </c>
      <c r="P155" s="328"/>
      <c r="Q155" s="328"/>
      <c r="R155" s="406">
        <f t="shared" si="31"/>
        <v>117.285</v>
      </c>
      <c r="S155" s="406">
        <f t="shared" si="32"/>
        <v>113.63767001476729</v>
      </c>
      <c r="T155" s="406">
        <f t="shared" si="33"/>
        <v>-3.6473299852327017</v>
      </c>
      <c r="U155" t="str">
        <f t="shared" si="34"/>
        <v>Schmitten (FR)</v>
      </c>
    </row>
    <row r="156" spans="1:21">
      <c r="A156" s="229">
        <v>2250</v>
      </c>
      <c r="B156" s="394" t="s">
        <v>170</v>
      </c>
      <c r="C156" s="399">
        <f>'R7  Performance 2011'!$D119</f>
        <v>3676.2048518242736</v>
      </c>
      <c r="D156" s="399">
        <f>'R7  Performance 2011'!$H119</f>
        <v>3514.8138824454686</v>
      </c>
      <c r="E156" s="400">
        <f>'R8 Performance2012'!$D119</f>
        <v>3556.2901441111926</v>
      </c>
      <c r="F156" s="400">
        <f>'R8 Performance2012'!$H119</f>
        <v>3444.0492347482755</v>
      </c>
      <c r="G156" s="398"/>
      <c r="H156" s="398"/>
      <c r="I156" s="399">
        <f t="shared" si="28"/>
        <v>3616.2474979677331</v>
      </c>
      <c r="J156" s="399">
        <f t="shared" si="29"/>
        <v>3479.431558596872</v>
      </c>
      <c r="K156" s="399">
        <f t="shared" si="30"/>
        <v>-136.81593937086109</v>
      </c>
      <c r="L156" s="406">
        <f>'R7  Performance 2011'!L119</f>
        <v>120.97</v>
      </c>
      <c r="M156" s="406">
        <f>'R7  Performance 2011'!M119</f>
        <v>116.57984831139873</v>
      </c>
      <c r="N156" s="356">
        <f>'R8 Performance2012'!L119</f>
        <v>114.45</v>
      </c>
      <c r="O156" s="356">
        <f>'R8 Performance2012'!M119</f>
        <v>111.29387648885243</v>
      </c>
      <c r="P156" s="328"/>
      <c r="Q156" s="328"/>
      <c r="R156" s="406">
        <f t="shared" si="31"/>
        <v>117.71000000000001</v>
      </c>
      <c r="S156" s="406">
        <f t="shared" si="32"/>
        <v>113.93686240012559</v>
      </c>
      <c r="T156" s="406">
        <f t="shared" si="33"/>
        <v>-3.773137599874417</v>
      </c>
      <c r="U156" t="str">
        <f t="shared" si="34"/>
        <v>Courgevaux</v>
      </c>
    </row>
    <row r="157" spans="1:21">
      <c r="A157" s="229">
        <v>2183</v>
      </c>
      <c r="B157" s="394" t="s">
        <v>140</v>
      </c>
      <c r="C157" s="399">
        <f>'R7  Performance 2011'!$D89</f>
        <v>4449.6865177404297</v>
      </c>
      <c r="D157" s="399">
        <f>'R7  Performance 2011'!$H89</f>
        <v>4240.2198227696181</v>
      </c>
      <c r="E157" s="400">
        <f>'R8 Performance2012'!$D89</f>
        <v>4552.642211214953</v>
      </c>
      <c r="F157" s="400">
        <f>'R8 Performance2012'!$H89</f>
        <v>4339.3099897737684</v>
      </c>
      <c r="G157" s="398"/>
      <c r="H157" s="398"/>
      <c r="I157" s="399">
        <f t="shared" si="28"/>
        <v>4501.1643644776914</v>
      </c>
      <c r="J157" s="399">
        <f t="shared" si="29"/>
        <v>4289.7649062716937</v>
      </c>
      <c r="K157" s="399">
        <f t="shared" si="30"/>
        <v>-211.39945820599769</v>
      </c>
      <c r="L157" s="406">
        <f>'R7  Performance 2011'!L89</f>
        <v>125.11</v>
      </c>
      <c r="M157" s="406">
        <f>'R7  Performance 2011'!M89</f>
        <v>120.40255164075739</v>
      </c>
      <c r="N157" s="356">
        <f>'R8 Performance2012'!L89</f>
        <v>125.93</v>
      </c>
      <c r="O157" s="356">
        <f>'R8 Performance2012'!M89</f>
        <v>121.24410087716396</v>
      </c>
      <c r="P157" s="328"/>
      <c r="Q157" s="328"/>
      <c r="R157" s="406">
        <f t="shared" si="31"/>
        <v>125.52000000000001</v>
      </c>
      <c r="S157" s="406">
        <f t="shared" si="32"/>
        <v>120.82332625896068</v>
      </c>
      <c r="T157" s="406">
        <f t="shared" si="33"/>
        <v>-4.6966737410393335</v>
      </c>
      <c r="U157" t="str">
        <f t="shared" si="34"/>
        <v>Corminboeuf</v>
      </c>
    </row>
    <row r="158" spans="1:21">
      <c r="A158" s="229">
        <v>2174</v>
      </c>
      <c r="B158" s="394" t="s">
        <v>136</v>
      </c>
      <c r="C158" s="399">
        <f>'R7  Performance 2011'!$D85</f>
        <v>4905.3849259886993</v>
      </c>
      <c r="D158" s="399">
        <f>'R7  Performance 2011'!$H85</f>
        <v>4617.867314450541</v>
      </c>
      <c r="E158" s="400">
        <f>'R8 Performance2012'!$D85</f>
        <v>4760.337587310195</v>
      </c>
      <c r="F158" s="400">
        <f>'R8 Performance2012'!$H85</f>
        <v>4501.1225818791208</v>
      </c>
      <c r="G158" s="398"/>
      <c r="H158" s="398"/>
      <c r="I158" s="399">
        <f t="shared" si="28"/>
        <v>4832.8612566494467</v>
      </c>
      <c r="J158" s="399">
        <f t="shared" si="29"/>
        <v>4559.4949481648309</v>
      </c>
      <c r="K158" s="399">
        <f t="shared" si="30"/>
        <v>-273.36630848461573</v>
      </c>
      <c r="L158" s="406">
        <f>'R7  Performance 2011'!L85</f>
        <v>135.97999999999999</v>
      </c>
      <c r="M158" s="406">
        <f>'R7  Performance 2011'!M85</f>
        <v>130.11873496420449</v>
      </c>
      <c r="N158" s="356">
        <f>'R8 Performance2012'!L85</f>
        <v>133.97999999999999</v>
      </c>
      <c r="O158" s="356">
        <f>'R8 Performance2012'!M85</f>
        <v>128.53469279905539</v>
      </c>
      <c r="P158" s="328"/>
      <c r="Q158" s="328"/>
      <c r="R158" s="406">
        <f t="shared" si="31"/>
        <v>134.97999999999999</v>
      </c>
      <c r="S158" s="406">
        <f t="shared" si="32"/>
        <v>129.32671388162993</v>
      </c>
      <c r="T158" s="406">
        <f t="shared" si="33"/>
        <v>-5.6532861183700618</v>
      </c>
      <c r="U158" t="str">
        <f t="shared" si="34"/>
        <v>Avry</v>
      </c>
    </row>
    <row r="159" spans="1:21">
      <c r="A159" s="229">
        <v>2216</v>
      </c>
      <c r="B159" s="394" t="s">
        <v>155</v>
      </c>
      <c r="C159" s="399">
        <f>'R7  Performance 2011'!$D104</f>
        <v>4957.4629459459447</v>
      </c>
      <c r="D159" s="399">
        <f>'R7  Performance 2011'!$H104</f>
        <v>4630.3353073690332</v>
      </c>
      <c r="E159" s="400">
        <f>'R8 Performance2012'!$D104</f>
        <v>5222.0823422818794</v>
      </c>
      <c r="F159" s="400">
        <f>'R8 Performance2012'!$H104</f>
        <v>4928.0580687268202</v>
      </c>
      <c r="G159" s="398"/>
      <c r="H159" s="398"/>
      <c r="I159" s="399">
        <f t="shared" si="28"/>
        <v>5089.7726441139121</v>
      </c>
      <c r="J159" s="399">
        <f t="shared" si="29"/>
        <v>4779.1966880479267</v>
      </c>
      <c r="K159" s="399">
        <f t="shared" si="30"/>
        <v>-310.57595606598534</v>
      </c>
      <c r="L159" s="406">
        <f>'R7  Performance 2011'!L104</f>
        <v>138.31</v>
      </c>
      <c r="M159" s="406">
        <f>'R7  Performance 2011'!M104</f>
        <v>131.71130945720077</v>
      </c>
      <c r="N159" s="356">
        <f>'R8 Performance2012'!L104</f>
        <v>136.37</v>
      </c>
      <c r="O159" s="356">
        <f>'R8 Performance2012'!M104</f>
        <v>130.73959713992983</v>
      </c>
      <c r="P159" s="328"/>
      <c r="Q159" s="328"/>
      <c r="R159" s="406">
        <f t="shared" si="31"/>
        <v>137.34</v>
      </c>
      <c r="S159" s="406">
        <f t="shared" si="32"/>
        <v>131.2254532985653</v>
      </c>
      <c r="T159" s="406">
        <f t="shared" si="33"/>
        <v>-6.1145467014347048</v>
      </c>
      <c r="U159" t="str">
        <f t="shared" si="34"/>
        <v>Pierrafortscha</v>
      </c>
    </row>
    <row r="160" spans="1:21">
      <c r="A160" s="229">
        <v>2271</v>
      </c>
      <c r="B160" s="394" t="s">
        <v>183</v>
      </c>
      <c r="C160" s="399">
        <f>'R7  Performance 2011'!$D132</f>
        <v>5213.8885757071557</v>
      </c>
      <c r="D160" s="399">
        <f>'R7  Performance 2011'!$H132</f>
        <v>4886.8662009078935</v>
      </c>
      <c r="E160" s="400">
        <f>'R8 Performance2012'!$D132</f>
        <v>5186.7412144053587</v>
      </c>
      <c r="F160" s="400">
        <f>'R8 Performance2012'!$H132</f>
        <v>4827.7880367734442</v>
      </c>
      <c r="G160" s="398"/>
      <c r="H160" s="398"/>
      <c r="I160" s="399">
        <f t="shared" si="28"/>
        <v>5200.3148950562572</v>
      </c>
      <c r="J160" s="399">
        <f t="shared" si="29"/>
        <v>4857.3271188406688</v>
      </c>
      <c r="K160" s="399">
        <f t="shared" si="30"/>
        <v>-342.98777621558838</v>
      </c>
      <c r="L160" s="406">
        <f>'R7  Performance 2011'!L132</f>
        <v>139.27000000000001</v>
      </c>
      <c r="M160" s="406">
        <f>'R7  Performance 2011'!M132</f>
        <v>132.99786030904184</v>
      </c>
      <c r="N160" s="356">
        <f>'R8 Performance2012'!L132</f>
        <v>143.29</v>
      </c>
      <c r="O160" s="356">
        <f>'R8 Performance2012'!M132</f>
        <v>136.36940838391976</v>
      </c>
      <c r="P160" s="328"/>
      <c r="Q160" s="328"/>
      <c r="R160" s="406">
        <f t="shared" si="31"/>
        <v>141.28</v>
      </c>
      <c r="S160" s="406">
        <f t="shared" si="32"/>
        <v>134.6836343464808</v>
      </c>
      <c r="T160" s="406">
        <f t="shared" si="33"/>
        <v>-6.5963656535192001</v>
      </c>
      <c r="U160" t="str">
        <f t="shared" si="34"/>
        <v>Meyriez</v>
      </c>
    </row>
    <row r="161" spans="1:21">
      <c r="A161" s="413">
        <v>2099</v>
      </c>
      <c r="B161" s="235" t="s">
        <v>101</v>
      </c>
      <c r="C161" s="412">
        <f>'R7  Performance 2011'!$D50</f>
        <v>13081.601052730697</v>
      </c>
      <c r="D161" s="399">
        <f>'R7  Performance 2011'!$H50</f>
        <v>12309.805940251532</v>
      </c>
      <c r="E161" s="400">
        <f>'R8 Performance2012'!$D50</f>
        <v>10397.011797491872</v>
      </c>
      <c r="F161" s="400">
        <f>'R8 Performance2012'!$H50</f>
        <v>9608.9596802026535</v>
      </c>
      <c r="G161" s="398"/>
      <c r="H161" s="398"/>
      <c r="I161" s="399">
        <f t="shared" si="28"/>
        <v>11739.306425111285</v>
      </c>
      <c r="J161" s="399">
        <f t="shared" si="29"/>
        <v>10959.382810227093</v>
      </c>
      <c r="K161" s="399">
        <f t="shared" si="30"/>
        <v>-779.92361488419192</v>
      </c>
      <c r="L161" s="406">
        <f>'R7  Performance 2011'!L50</f>
        <v>195.36</v>
      </c>
      <c r="M161" s="406">
        <f>'R7  Performance 2011'!M50</f>
        <v>189.4601479148605</v>
      </c>
      <c r="N161" s="356">
        <f>'R8 Performance2012'!L50</f>
        <v>199.06</v>
      </c>
      <c r="O161" s="356">
        <f>'R8 Performance2012'!M50</f>
        <v>191.48039796973853</v>
      </c>
      <c r="P161" s="328"/>
      <c r="Q161" s="328"/>
      <c r="R161" s="406">
        <f t="shared" si="31"/>
        <v>197.21</v>
      </c>
      <c r="S161" s="406">
        <f t="shared" si="32"/>
        <v>190.47027294229952</v>
      </c>
      <c r="T161" s="406">
        <f t="shared" si="33"/>
        <v>-6.7397270577004917</v>
      </c>
      <c r="U161" t="str">
        <f t="shared" si="34"/>
        <v>Siviriez</v>
      </c>
    </row>
    <row r="162" spans="1:21">
      <c r="A162" s="229">
        <v>2281</v>
      </c>
      <c r="B162" s="394" t="s">
        <v>192</v>
      </c>
      <c r="C162" s="399">
        <f>'R7  Performance 2011'!$D141</f>
        <v>5647.1401024890192</v>
      </c>
      <c r="D162" s="399">
        <f>'R7  Performance 2011'!$H141</f>
        <v>5197.8467219791037</v>
      </c>
      <c r="E162" s="400">
        <f>'R8 Performance2012'!$D141</f>
        <v>5718.5195211988303</v>
      </c>
      <c r="F162" s="400">
        <f>'R8 Performance2012'!$H141</f>
        <v>5279.8570671889893</v>
      </c>
      <c r="G162" s="398"/>
      <c r="H162" s="398"/>
      <c r="I162" s="399">
        <f t="shared" si="28"/>
        <v>5682.8298118439252</v>
      </c>
      <c r="J162" s="399">
        <f t="shared" si="29"/>
        <v>5238.851894584046</v>
      </c>
      <c r="K162" s="399">
        <f t="shared" si="30"/>
        <v>-443.97791725987918</v>
      </c>
      <c r="L162" s="406">
        <f>'R7  Performance 2011'!L141</f>
        <v>154.93</v>
      </c>
      <c r="M162" s="406">
        <f>'R7  Performance 2011'!M141</f>
        <v>146.97387756712666</v>
      </c>
      <c r="N162" s="356">
        <f>'R8 Performance2012'!L141</f>
        <v>153.13</v>
      </c>
      <c r="O162" s="356">
        <f>'R8 Performance2012'!M141</f>
        <v>145.45909055597872</v>
      </c>
      <c r="P162" s="328"/>
      <c r="Q162" s="328"/>
      <c r="R162" s="406">
        <f t="shared" si="31"/>
        <v>154.03</v>
      </c>
      <c r="S162" s="406">
        <f t="shared" si="32"/>
        <v>146.21648406155271</v>
      </c>
      <c r="T162" s="406">
        <f t="shared" si="33"/>
        <v>-7.8135159384472956</v>
      </c>
      <c r="U162" t="str">
        <f t="shared" si="34"/>
        <v>Haut-Vully</v>
      </c>
    </row>
    <row r="163" spans="1:21">
      <c r="A163" s="229">
        <v>2228</v>
      </c>
      <c r="B163" s="394" t="s">
        <v>163</v>
      </c>
      <c r="C163" s="399">
        <f>'R7  Performance 2011'!$D112</f>
        <v>6028.2717638156773</v>
      </c>
      <c r="D163" s="399">
        <f>'R7  Performance 2011'!$H112</f>
        <v>5563.0236129347386</v>
      </c>
      <c r="E163" s="400">
        <f>'R8 Performance2012'!$D112</f>
        <v>6079.6673144885199</v>
      </c>
      <c r="F163" s="400">
        <f>'R8 Performance2012'!$H112</f>
        <v>5589.065280670181</v>
      </c>
      <c r="G163" s="398"/>
      <c r="H163" s="398"/>
      <c r="I163" s="399">
        <f t="shared" si="28"/>
        <v>6053.9695391520982</v>
      </c>
      <c r="J163" s="399">
        <f t="shared" si="29"/>
        <v>5576.0444468024598</v>
      </c>
      <c r="K163" s="399">
        <f t="shared" si="30"/>
        <v>-477.92509234963836</v>
      </c>
      <c r="L163" s="406">
        <f>'R7  Performance 2011'!L112</f>
        <v>160.03</v>
      </c>
      <c r="M163" s="406">
        <f>'R7  Performance 2011'!M112</f>
        <v>152.31222998051345</v>
      </c>
      <c r="N163" s="356">
        <f>'R8 Performance2012'!L112</f>
        <v>162.47999999999999</v>
      </c>
      <c r="O163" s="356">
        <f>'R8 Performance2012'!M112</f>
        <v>154.41044605172422</v>
      </c>
      <c r="P163" s="328"/>
      <c r="Q163" s="328"/>
      <c r="R163" s="406">
        <f t="shared" si="31"/>
        <v>161.255</v>
      </c>
      <c r="S163" s="406">
        <f t="shared" si="32"/>
        <v>153.36133801611885</v>
      </c>
      <c r="T163" s="406">
        <f t="shared" si="33"/>
        <v>-7.8936619838811453</v>
      </c>
      <c r="U163" t="str">
        <f t="shared" si="34"/>
        <v>Villars-sur-Glâne</v>
      </c>
    </row>
    <row r="164" spans="1:21">
      <c r="A164" s="229">
        <v>2198</v>
      </c>
      <c r="B164" s="394" t="s">
        <v>149</v>
      </c>
      <c r="C164" s="399">
        <f>'R7  Performance 2011'!$D98</f>
        <v>5786.6254529131566</v>
      </c>
      <c r="D164" s="399">
        <f>'R7  Performance 2011'!$H98</f>
        <v>5319.3660467585942</v>
      </c>
      <c r="E164" s="400">
        <f>'R8 Performance2012'!$D98</f>
        <v>5353.0166910457965</v>
      </c>
      <c r="F164" s="400">
        <f>'R8 Performance2012'!$H98</f>
        <v>4904.3667784574463</v>
      </c>
      <c r="G164" s="398"/>
      <c r="H164" s="398"/>
      <c r="I164" s="399">
        <f t="shared" si="28"/>
        <v>5569.821071979477</v>
      </c>
      <c r="J164" s="399">
        <f t="shared" si="29"/>
        <v>5111.8664126080203</v>
      </c>
      <c r="K164" s="399">
        <f t="shared" si="30"/>
        <v>-457.95465937145673</v>
      </c>
      <c r="L164" s="406">
        <f>'R7  Performance 2011'!L98</f>
        <v>161.51</v>
      </c>
      <c r="M164" s="406">
        <f>'R7  Performance 2011'!M98</f>
        <v>153.43518316665319</v>
      </c>
      <c r="N164" s="356">
        <f>'R8 Performance2012'!L98</f>
        <v>161.01</v>
      </c>
      <c r="O164" s="356">
        <f>'R8 Performance2012'!M98</f>
        <v>152.62874624193074</v>
      </c>
      <c r="P164" s="328"/>
      <c r="Q164" s="328"/>
      <c r="R164" s="406">
        <f t="shared" si="31"/>
        <v>161.26</v>
      </c>
      <c r="S164" s="406">
        <f t="shared" si="32"/>
        <v>153.03196470429197</v>
      </c>
      <c r="T164" s="406">
        <f t="shared" si="33"/>
        <v>-8.2280352957080254</v>
      </c>
      <c r="U164" t="str">
        <f t="shared" si="34"/>
        <v>Granges-Paccot</v>
      </c>
    </row>
    <row r="165" spans="1:21">
      <c r="A165" s="229">
        <v>2197</v>
      </c>
      <c r="B165" s="394" t="s">
        <v>148</v>
      </c>
      <c r="C165" s="399">
        <f>'R7  Performance 2011'!$D97</f>
        <v>5274.6247327614637</v>
      </c>
      <c r="D165" s="399">
        <f>'R7  Performance 2011'!$H97</f>
        <v>4803.8038594803065</v>
      </c>
      <c r="E165" s="400">
        <f>'R8 Performance2012'!$D97</f>
        <v>5290.2003766020371</v>
      </c>
      <c r="F165" s="400">
        <f>'R8 Performance2012'!$H97</f>
        <v>4875.9532984350644</v>
      </c>
      <c r="G165" s="398"/>
      <c r="H165" s="398"/>
      <c r="I165" s="399">
        <f t="shared" si="28"/>
        <v>5282.4125546817504</v>
      </c>
      <c r="J165" s="399">
        <f t="shared" si="29"/>
        <v>4839.878578957685</v>
      </c>
      <c r="K165" s="399">
        <f t="shared" si="30"/>
        <v>-442.53397572406539</v>
      </c>
      <c r="L165" s="406">
        <f>'R7  Performance 2011'!L97</f>
        <v>157.18</v>
      </c>
      <c r="M165" s="406">
        <f>'R7  Performance 2011'!M97</f>
        <v>148.25385080199504</v>
      </c>
      <c r="N165" s="356">
        <f>'R8 Performance2012'!L97</f>
        <v>150.76</v>
      </c>
      <c r="O165" s="356">
        <f>'R8 Performance2012'!M97</f>
        <v>142.92953898383243</v>
      </c>
      <c r="P165" s="328"/>
      <c r="Q165" s="328"/>
      <c r="R165" s="406">
        <f t="shared" si="31"/>
        <v>153.97</v>
      </c>
      <c r="S165" s="406">
        <f t="shared" si="32"/>
        <v>145.59169489291372</v>
      </c>
      <c r="T165" s="406">
        <f t="shared" si="33"/>
        <v>-8.3783051070862768</v>
      </c>
      <c r="U165" t="str">
        <f t="shared" si="34"/>
        <v>Givisiez</v>
      </c>
    </row>
    <row r="166" spans="1:21">
      <c r="A166" s="229">
        <v>2274</v>
      </c>
      <c r="B166" s="394" t="s">
        <v>185</v>
      </c>
      <c r="C166" s="399">
        <f>'R7  Performance 2011'!$D134</f>
        <v>5795.3704495217844</v>
      </c>
      <c r="D166" s="399">
        <f>'R7  Performance 2011'!$H134</f>
        <v>5205.9170950967318</v>
      </c>
      <c r="E166" s="400">
        <f>'R8 Performance2012'!$D134</f>
        <v>5587.5568275499472</v>
      </c>
      <c r="F166" s="400">
        <f>'R8 Performance2012'!$H134</f>
        <v>5088.4857606561245</v>
      </c>
      <c r="G166" s="398"/>
      <c r="H166" s="398"/>
      <c r="I166" s="399">
        <f t="shared" si="28"/>
        <v>5691.4636385358663</v>
      </c>
      <c r="J166" s="399">
        <f t="shared" si="29"/>
        <v>5147.2014278764282</v>
      </c>
      <c r="K166" s="399">
        <f t="shared" si="30"/>
        <v>-544.2622106594381</v>
      </c>
      <c r="L166" s="406">
        <f>'R7  Performance 2011'!L134</f>
        <v>172.99</v>
      </c>
      <c r="M166" s="406">
        <f>'R7  Performance 2011'!M134</f>
        <v>162.81889256934917</v>
      </c>
      <c r="N166" s="356">
        <f>'R8 Performance2012'!L134</f>
        <v>161.99</v>
      </c>
      <c r="O166" s="356">
        <f>'R8 Performance2012'!M134</f>
        <v>153.05817018069314</v>
      </c>
      <c r="P166" s="328"/>
      <c r="Q166" s="328"/>
      <c r="R166" s="406">
        <f t="shared" si="31"/>
        <v>167.49</v>
      </c>
      <c r="S166" s="406">
        <f t="shared" si="32"/>
        <v>157.93853137502117</v>
      </c>
      <c r="T166" s="406">
        <f t="shared" si="33"/>
        <v>-9.5514686249788383</v>
      </c>
      <c r="U166" t="str">
        <f t="shared" si="34"/>
        <v>Muntelier</v>
      </c>
    </row>
    <row r="167" spans="1:21">
      <c r="A167" s="229">
        <v>2257</v>
      </c>
      <c r="B167" s="394" t="s">
        <v>244</v>
      </c>
      <c r="C167" s="399">
        <f>'R7  Performance 2011'!$D122</f>
        <v>9922.5030084745758</v>
      </c>
      <c r="D167" s="399">
        <f>'R7  Performance 2011'!$H122</f>
        <v>8847.8072176387832</v>
      </c>
      <c r="E167" s="400">
        <f>'R8 Performance2012'!$D122</f>
        <v>9218.4608468899514</v>
      </c>
      <c r="F167" s="400">
        <f>'R8 Performance2012'!$H122</f>
        <v>7995.8452926887567</v>
      </c>
      <c r="G167" s="398"/>
      <c r="H167" s="398"/>
      <c r="I167" s="399">
        <f t="shared" si="28"/>
        <v>9570.4819276822636</v>
      </c>
      <c r="J167" s="399">
        <f t="shared" si="29"/>
        <v>8421.8262551637708</v>
      </c>
      <c r="K167" s="399">
        <f t="shared" si="30"/>
        <v>-1148.6556725184928</v>
      </c>
      <c r="L167" s="406">
        <f>'R7  Performance 2011'!L122</f>
        <v>227.33</v>
      </c>
      <c r="M167" s="406">
        <f>'R7  Performance 2011'!M122</f>
        <v>216.4991059209766</v>
      </c>
      <c r="N167" s="356">
        <f>'R8 Performance2012'!L122</f>
        <v>250.53</v>
      </c>
      <c r="O167" s="356">
        <f>'R8 Performance2012'!M122</f>
        <v>237.26731358729293</v>
      </c>
      <c r="P167" s="328"/>
      <c r="Q167" s="328"/>
      <c r="R167" s="406">
        <f t="shared" si="31"/>
        <v>238.93</v>
      </c>
      <c r="S167" s="406">
        <f t="shared" si="32"/>
        <v>226.88320975413478</v>
      </c>
      <c r="T167" s="406">
        <f t="shared" si="33"/>
        <v>-12.046790245865225</v>
      </c>
      <c r="U167" t="str">
        <f t="shared" si="34"/>
        <v>Cressier (FR)</v>
      </c>
    </row>
    <row r="168" spans="1:21">
      <c r="A168" s="229">
        <v>2179</v>
      </c>
      <c r="B168" s="394" t="s">
        <v>139</v>
      </c>
      <c r="C168" s="399">
        <f>'R7  Performance 2011'!$D88</f>
        <v>5240.9813916666662</v>
      </c>
      <c r="D168" s="399">
        <f>'R7  Performance 2011'!$H88</f>
        <v>4392.5421991281582</v>
      </c>
      <c r="E168" s="400">
        <f>'R8 Performance2012'!$D88</f>
        <v>5010.1364365079362</v>
      </c>
      <c r="F168" s="400">
        <f>'R8 Performance2012'!$H88</f>
        <v>4416.7994670726248</v>
      </c>
      <c r="G168" s="398"/>
      <c r="H168" s="398"/>
      <c r="I168" s="399">
        <f t="shared" si="28"/>
        <v>5125.5589140873017</v>
      </c>
      <c r="J168" s="399">
        <f t="shared" si="29"/>
        <v>4404.670833100392</v>
      </c>
      <c r="K168" s="399">
        <f t="shared" ref="K168:K170" si="35">J168-I168</f>
        <v>-720.8880809869097</v>
      </c>
      <c r="L168" s="406">
        <f>'R7  Performance 2011'!L88</f>
        <v>197.32</v>
      </c>
      <c r="M168" s="406">
        <f>'R7  Performance 2011'!M88</f>
        <v>181.13144428622556</v>
      </c>
      <c r="N168" s="356">
        <f>'R8 Performance2012'!L88</f>
        <v>180.19</v>
      </c>
      <c r="O168" s="356">
        <f>'R8 Performance2012'!M88</f>
        <v>168.34726922900194</v>
      </c>
      <c r="P168" s="328"/>
      <c r="Q168" s="328"/>
      <c r="R168" s="406">
        <f t="shared" si="31"/>
        <v>188.755</v>
      </c>
      <c r="S168" s="406">
        <f t="shared" si="32"/>
        <v>174.73935675761373</v>
      </c>
      <c r="T168" s="406">
        <f t="shared" ref="T168:T170" si="36">S168-R168</f>
        <v>-14.015643242386261</v>
      </c>
      <c r="U168" t="str">
        <f t="shared" si="34"/>
        <v>Chésopelloz</v>
      </c>
    </row>
    <row r="169" spans="1:21">
      <c r="A169" s="229">
        <v>2261</v>
      </c>
      <c r="B169" s="394" t="s">
        <v>177</v>
      </c>
      <c r="C169" s="399">
        <f>'R7  Performance 2011'!$D126</f>
        <v>14643.318759036143</v>
      </c>
      <c r="D169" s="399">
        <f>'R7  Performance 2011'!$H126</f>
        <v>11804.72378598017</v>
      </c>
      <c r="E169" s="400">
        <f>'R8 Performance2012'!$D126</f>
        <v>15195.861611464969</v>
      </c>
      <c r="F169" s="400">
        <f>'R8 Performance2012'!$H126</f>
        <v>12320.161840279743</v>
      </c>
      <c r="G169" s="398"/>
      <c r="H169" s="398"/>
      <c r="I169" s="399">
        <f t="shared" si="28"/>
        <v>14919.590185250556</v>
      </c>
      <c r="J169" s="399">
        <f t="shared" si="29"/>
        <v>12062.442813129957</v>
      </c>
      <c r="K169" s="399">
        <f t="shared" si="35"/>
        <v>-2857.1473721205984</v>
      </c>
      <c r="L169" s="406">
        <f>'R7  Performance 2011'!L126</f>
        <v>456.34</v>
      </c>
      <c r="M169" s="406">
        <f>'R7  Performance 2011'!M126</f>
        <v>436.95508446434434</v>
      </c>
      <c r="N169" s="356">
        <f>'R8 Performance2012'!L126</f>
        <v>421.9</v>
      </c>
      <c r="O169" s="356">
        <f>'R8 Performance2012'!M126</f>
        <v>402.97577020170036</v>
      </c>
      <c r="P169" s="328"/>
      <c r="Q169" s="328"/>
      <c r="R169" s="406">
        <f t="shared" si="31"/>
        <v>439.12</v>
      </c>
      <c r="S169" s="406">
        <f t="shared" si="32"/>
        <v>419.96542733302238</v>
      </c>
      <c r="T169" s="406">
        <f t="shared" si="36"/>
        <v>-19.154572666977629</v>
      </c>
      <c r="U169" t="str">
        <f t="shared" si="34"/>
        <v>Greng</v>
      </c>
    </row>
    <row r="170" spans="1:21">
      <c r="A170" s="245">
        <v>2194</v>
      </c>
      <c r="B170" s="395" t="s">
        <v>146</v>
      </c>
      <c r="C170" s="401">
        <f>'R7  Performance 2011'!$D95</f>
        <v>9778.8753712121197</v>
      </c>
      <c r="D170" s="401">
        <f>'R7  Performance 2011'!$H95</f>
        <v>7089.2302441619831</v>
      </c>
      <c r="E170" s="409">
        <f>'R8 Performance2012'!$D95</f>
        <v>9628.8530251798547</v>
      </c>
      <c r="F170" s="409">
        <f>'R8 Performance2012'!$H95</f>
        <v>7329.9625948552575</v>
      </c>
      <c r="G170" s="402"/>
      <c r="H170" s="402"/>
      <c r="I170" s="401">
        <f t="shared" si="28"/>
        <v>9703.8641981959881</v>
      </c>
      <c r="J170" s="401">
        <f t="shared" si="29"/>
        <v>7209.5964195086199</v>
      </c>
      <c r="K170" s="401">
        <f t="shared" si="35"/>
        <v>-2494.2677786873683</v>
      </c>
      <c r="L170" s="407">
        <f>'R7  Performance 2011'!L95</f>
        <v>452.04</v>
      </c>
      <c r="M170" s="407">
        <f>'R7  Performance 2011'!M95</f>
        <v>424.53535324922802</v>
      </c>
      <c r="N170" s="357">
        <f>'R8 Performance2012'!L95</f>
        <v>396.79</v>
      </c>
      <c r="O170" s="357">
        <f>'R8 Performance2012'!M95</f>
        <v>372.91498161190225</v>
      </c>
      <c r="P170" s="408"/>
      <c r="Q170" s="408"/>
      <c r="R170" s="407">
        <f t="shared" si="31"/>
        <v>424.41500000000002</v>
      </c>
      <c r="S170" s="407">
        <f t="shared" si="32"/>
        <v>398.72516743056514</v>
      </c>
      <c r="T170" s="407">
        <f t="shared" si="36"/>
        <v>-25.689832569434884</v>
      </c>
      <c r="U170" t="str">
        <f t="shared" si="34"/>
        <v>Ferpicloz</v>
      </c>
    </row>
    <row r="265" spans="3:4">
      <c r="C265" t="s">
        <v>312</v>
      </c>
    </row>
    <row r="266" spans="3:4">
      <c r="C266" t="s">
        <v>333</v>
      </c>
      <c r="D266">
        <v>6</v>
      </c>
    </row>
    <row r="267" spans="3:4">
      <c r="C267" t="s">
        <v>320</v>
      </c>
      <c r="D267">
        <v>24</v>
      </c>
    </row>
    <row r="268" spans="3:4">
      <c r="C268" t="s">
        <v>313</v>
      </c>
      <c r="D268">
        <v>26</v>
      </c>
    </row>
    <row r="269" spans="3:4">
      <c r="C269" t="s">
        <v>314</v>
      </c>
      <c r="D269">
        <v>26</v>
      </c>
    </row>
    <row r="270" spans="3:4">
      <c r="C270" t="s">
        <v>315</v>
      </c>
      <c r="D270">
        <v>15</v>
      </c>
    </row>
    <row r="271" spans="3:4">
      <c r="C271" t="s">
        <v>316</v>
      </c>
      <c r="D271">
        <v>13</v>
      </c>
    </row>
    <row r="272" spans="3:4">
      <c r="C272" t="s">
        <v>317</v>
      </c>
      <c r="D272">
        <v>6</v>
      </c>
    </row>
    <row r="273" spans="3:4">
      <c r="C273" t="s">
        <v>318</v>
      </c>
      <c r="D273">
        <v>8</v>
      </c>
    </row>
    <row r="274" spans="3:4">
      <c r="C274" t="s">
        <v>319</v>
      </c>
      <c r="D274">
        <v>7</v>
      </c>
    </row>
    <row r="275" spans="3:4">
      <c r="D275">
        <f>SUM(D266:D274)</f>
        <v>131</v>
      </c>
    </row>
    <row r="277" spans="3:4">
      <c r="C277" t="s">
        <v>328</v>
      </c>
      <c r="D277">
        <v>9</v>
      </c>
    </row>
    <row r="278" spans="3:4">
      <c r="C278" t="s">
        <v>329</v>
      </c>
      <c r="D278">
        <v>9</v>
      </c>
    </row>
    <row r="279" spans="3:4">
      <c r="C279" t="s">
        <v>330</v>
      </c>
      <c r="D279">
        <v>2</v>
      </c>
    </row>
    <row r="280" spans="3:4">
      <c r="C280" t="s">
        <v>331</v>
      </c>
      <c r="D280">
        <v>5</v>
      </c>
    </row>
    <row r="281" spans="3:4">
      <c r="C281" t="s">
        <v>332</v>
      </c>
      <c r="D281">
        <v>3</v>
      </c>
    </row>
    <row r="282" spans="3:4">
      <c r="C282" t="s">
        <v>320</v>
      </c>
      <c r="D282">
        <v>2</v>
      </c>
    </row>
    <row r="283" spans="3:4">
      <c r="C283" t="s">
        <v>333</v>
      </c>
      <c r="D283">
        <v>1</v>
      </c>
    </row>
    <row r="284" spans="3:4">
      <c r="C284" t="s">
        <v>334</v>
      </c>
      <c r="D284">
        <v>1</v>
      </c>
    </row>
    <row r="285" spans="3:4">
      <c r="D285">
        <f>SUM(D277:D284)</f>
        <v>32</v>
      </c>
    </row>
  </sheetData>
  <sortState ref="A8:U170">
    <sortCondition descending="1" ref="T8:T170"/>
  </sortState>
  <mergeCells count="10">
    <mergeCell ref="C4:K4"/>
    <mergeCell ref="L4:S4"/>
    <mergeCell ref="C5:D5"/>
    <mergeCell ref="E5:F5"/>
    <mergeCell ref="G5:H5"/>
    <mergeCell ref="I5:K5"/>
    <mergeCell ref="L5:M5"/>
    <mergeCell ref="N5:O5"/>
    <mergeCell ref="P5:Q5"/>
    <mergeCell ref="R5:T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3"/>
  <sheetViews>
    <sheetView topLeftCell="D154" workbookViewId="0">
      <selection activeCell="W39" sqref="W39"/>
    </sheetView>
  </sheetViews>
  <sheetFormatPr baseColWidth="10" defaultRowHeight="15"/>
  <cols>
    <col min="1" max="1" width="6.85546875" customWidth="1"/>
    <col min="2" max="2" width="19.5703125" customWidth="1"/>
    <col min="3" max="4" width="8.7109375" customWidth="1"/>
    <col min="5" max="5" width="9.7109375" customWidth="1"/>
    <col min="6" max="7" width="8.7109375" customWidth="1"/>
    <col min="8" max="9" width="11.28515625" customWidth="1"/>
    <col min="10" max="10" width="4.28515625" customWidth="1"/>
    <col min="11" max="11" width="18.5703125" customWidth="1"/>
    <col min="16" max="16" width="9" customWidth="1"/>
    <col min="17" max="17" width="7.85546875" customWidth="1"/>
    <col min="18" max="18" width="6.7109375" customWidth="1"/>
    <col min="19" max="19" width="8.28515625" customWidth="1"/>
  </cols>
  <sheetData>
    <row r="1" spans="1:20">
      <c r="A1" s="1" t="s">
        <v>347</v>
      </c>
    </row>
    <row r="2" spans="1:20" s="415" customFormat="1" ht="12">
      <c r="B2" s="415" t="s">
        <v>335</v>
      </c>
      <c r="C2" s="418">
        <f>('R1  PF2011'!O6+'R2 PF2012'!O6)/2</f>
        <v>3611.8046549885767</v>
      </c>
      <c r="D2" s="416" t="s">
        <v>336</v>
      </c>
      <c r="I2" s="439"/>
      <c r="K2" s="415" t="s">
        <v>350</v>
      </c>
    </row>
    <row r="3" spans="1:20">
      <c r="I3" s="440"/>
      <c r="K3" s="415" t="s">
        <v>351</v>
      </c>
    </row>
    <row r="4" spans="1:20">
      <c r="C4" s="474" t="s">
        <v>337</v>
      </c>
      <c r="D4" s="474"/>
      <c r="E4" s="475"/>
      <c r="F4" s="481"/>
      <c r="G4" s="482"/>
      <c r="H4" s="482"/>
      <c r="I4" s="419"/>
      <c r="J4" s="419"/>
    </row>
    <row r="5" spans="1:20">
      <c r="C5" s="476" t="s">
        <v>338</v>
      </c>
      <c r="D5" s="477"/>
      <c r="E5" s="462"/>
      <c r="F5" s="470" t="s">
        <v>339</v>
      </c>
      <c r="G5" s="470"/>
      <c r="H5" s="478"/>
      <c r="I5" s="483" t="s">
        <v>340</v>
      </c>
      <c r="J5" s="422"/>
      <c r="L5" s="479" t="s">
        <v>348</v>
      </c>
      <c r="M5" s="479"/>
      <c r="O5" s="480" t="s">
        <v>352</v>
      </c>
      <c r="P5" s="471" t="s">
        <v>349</v>
      </c>
      <c r="Q5" s="471"/>
    </row>
    <row r="6" spans="1:20" ht="45">
      <c r="C6" s="404" t="s">
        <v>297</v>
      </c>
      <c r="D6" s="404" t="s">
        <v>298</v>
      </c>
      <c r="E6" s="404" t="s">
        <v>300</v>
      </c>
      <c r="F6" s="403">
        <v>2011</v>
      </c>
      <c r="G6" s="403">
        <v>2012</v>
      </c>
      <c r="H6" s="414" t="s">
        <v>312</v>
      </c>
      <c r="I6" s="484"/>
      <c r="J6" s="423"/>
      <c r="L6" s="276" t="s">
        <v>297</v>
      </c>
      <c r="M6" s="276" t="s">
        <v>298</v>
      </c>
      <c r="O6" s="449"/>
      <c r="P6" s="425" t="s">
        <v>297</v>
      </c>
      <c r="Q6" s="425" t="s">
        <v>298</v>
      </c>
    </row>
    <row r="7" spans="1:20">
      <c r="C7" s="398"/>
      <c r="D7" s="398"/>
      <c r="E7" s="397"/>
      <c r="F7" s="233"/>
      <c r="G7" s="233"/>
      <c r="H7" s="232"/>
      <c r="I7" s="420"/>
      <c r="J7" s="420"/>
      <c r="O7" s="427"/>
      <c r="P7" s="427"/>
      <c r="Q7" s="427"/>
    </row>
    <row r="8" spans="1:20">
      <c r="A8" s="229">
        <v>2009</v>
      </c>
      <c r="B8" s="394" t="s">
        <v>62</v>
      </c>
      <c r="C8" s="417">
        <v>2028.9373729787808</v>
      </c>
      <c r="D8" s="417">
        <v>2393.3886478836671</v>
      </c>
      <c r="E8" s="417">
        <f t="shared" ref="E8:E39" si="0">D8-C8</f>
        <v>364.4512749048863</v>
      </c>
      <c r="F8" s="406">
        <f>'R1  PF2011'!$P11</f>
        <v>56.004912350668221</v>
      </c>
      <c r="G8" s="406">
        <f>'R2 PF2012'!$P11</f>
        <v>56.344520230307658</v>
      </c>
      <c r="H8" s="406">
        <f t="shared" ref="H8:H39" si="1">(F8+G8)/2</f>
        <v>56.174716290487936</v>
      </c>
      <c r="I8" s="421">
        <v>55.995000000000005</v>
      </c>
      <c r="J8" s="421"/>
      <c r="K8" t="str">
        <f t="shared" ref="K8:K39" si="2">B8</f>
        <v>Cheiry</v>
      </c>
      <c r="L8" s="424">
        <f t="shared" ref="L8:L39" si="3">C8/$C$2</f>
        <v>0.5617516911321434</v>
      </c>
      <c r="M8" s="424">
        <f t="shared" ref="M8:M39" si="4">D8/$C$2</f>
        <v>0.66265727981106359</v>
      </c>
      <c r="O8" s="428" t="s">
        <v>353</v>
      </c>
      <c r="P8" s="428">
        <v>4</v>
      </c>
      <c r="Q8" s="428">
        <v>0</v>
      </c>
    </row>
    <row r="9" spans="1:20">
      <c r="A9" s="229">
        <v>2067</v>
      </c>
      <c r="B9" s="394" t="s">
        <v>92</v>
      </c>
      <c r="C9" s="417">
        <v>2054.8886919646866</v>
      </c>
      <c r="D9" s="417">
        <v>2392.5675081630325</v>
      </c>
      <c r="E9" s="417">
        <f t="shared" si="0"/>
        <v>337.67881619834588</v>
      </c>
      <c r="F9" s="406">
        <f>'R1  PF2011'!$P41</f>
        <v>56.184965266196286</v>
      </c>
      <c r="G9" s="406">
        <f>'R2 PF2012'!$P41</f>
        <v>57.598630911072412</v>
      </c>
      <c r="H9" s="406">
        <f t="shared" si="1"/>
        <v>56.891798088634346</v>
      </c>
      <c r="I9" s="421">
        <v>58.045000000000002</v>
      </c>
      <c r="J9" s="421"/>
      <c r="K9" t="str">
        <f t="shared" si="2"/>
        <v>Le Châtelard</v>
      </c>
      <c r="L9" s="424">
        <f t="shared" si="3"/>
        <v>0.56893683027029207</v>
      </c>
      <c r="M9" s="424">
        <f t="shared" si="4"/>
        <v>0.66242993093728086</v>
      </c>
      <c r="O9" s="429" t="s">
        <v>354</v>
      </c>
      <c r="P9" s="429">
        <v>12</v>
      </c>
      <c r="Q9" s="429">
        <v>0</v>
      </c>
    </row>
    <row r="10" spans="1:20">
      <c r="A10" s="229">
        <v>2337</v>
      </c>
      <c r="B10" s="394" t="s">
        <v>47</v>
      </c>
      <c r="C10" s="417">
        <v>2127.9745276711656</v>
      </c>
      <c r="D10" s="417">
        <v>2462.9120987953079</v>
      </c>
      <c r="E10" s="417">
        <f t="shared" si="0"/>
        <v>334.93757112414232</v>
      </c>
      <c r="F10" s="406">
        <f>'R1  PF2011'!$P169</f>
        <v>59.176235491463693</v>
      </c>
      <c r="G10" s="406">
        <f>'R2 PF2012'!$P169</f>
        <v>58.659562026093525</v>
      </c>
      <c r="H10" s="406">
        <f t="shared" si="1"/>
        <v>58.917898758778605</v>
      </c>
      <c r="I10" s="421">
        <v>58.884999999999998</v>
      </c>
      <c r="J10" s="421"/>
      <c r="K10" t="str">
        <f t="shared" si="2"/>
        <v>Le Flon</v>
      </c>
      <c r="L10" s="424">
        <f t="shared" si="3"/>
        <v>0.58917209842233176</v>
      </c>
      <c r="M10" s="424">
        <f t="shared" si="4"/>
        <v>0.68190623083492796</v>
      </c>
      <c r="N10" s="194"/>
      <c r="O10" s="429" t="s">
        <v>355</v>
      </c>
      <c r="P10" s="429">
        <v>14</v>
      </c>
      <c r="Q10" s="429">
        <v>5</v>
      </c>
    </row>
    <row r="11" spans="1:20">
      <c r="A11" s="229">
        <v>2086</v>
      </c>
      <c r="B11" s="394" t="s">
        <v>96</v>
      </c>
      <c r="C11" s="417">
        <v>2140.8958261847288</v>
      </c>
      <c r="D11" s="417">
        <v>2463.2950103098115</v>
      </c>
      <c r="E11" s="417">
        <f t="shared" si="0"/>
        <v>322.39918412508268</v>
      </c>
      <c r="F11" s="406">
        <f>'R1  PF2011'!$P45</f>
        <v>61.257545165198557</v>
      </c>
      <c r="G11" s="406">
        <f>'R2 PF2012'!$P45</f>
        <v>57.302924189812984</v>
      </c>
      <c r="H11" s="406">
        <f t="shared" si="1"/>
        <v>59.280234677505774</v>
      </c>
      <c r="I11" s="421">
        <v>61.234999999999999</v>
      </c>
      <c r="J11" s="421"/>
      <c r="K11" t="str">
        <f t="shared" si="2"/>
        <v>Massonnens</v>
      </c>
      <c r="L11" s="424">
        <f t="shared" si="3"/>
        <v>0.59274961707238283</v>
      </c>
      <c r="M11" s="424">
        <f t="shared" si="4"/>
        <v>0.68201224750833112</v>
      </c>
      <c r="O11" s="429" t="s">
        <v>356</v>
      </c>
      <c r="P11" s="429">
        <v>20</v>
      </c>
      <c r="Q11" s="429">
        <v>17</v>
      </c>
    </row>
    <row r="12" spans="1:20">
      <c r="A12" s="229">
        <v>2310</v>
      </c>
      <c r="B12" s="394" t="s">
        <v>212</v>
      </c>
      <c r="C12" s="417">
        <v>2166.6719659246492</v>
      </c>
      <c r="D12" s="417">
        <v>2568.4030226467921</v>
      </c>
      <c r="E12" s="417">
        <f t="shared" si="0"/>
        <v>401.73105672214297</v>
      </c>
      <c r="F12" s="406">
        <f>'R1  PF2011'!$P161</f>
        <v>59.704393033156244</v>
      </c>
      <c r="G12" s="406">
        <f>'R2 PF2012'!$P161</f>
        <v>60.271345921653797</v>
      </c>
      <c r="H12" s="406">
        <f t="shared" si="1"/>
        <v>59.98786947740502</v>
      </c>
      <c r="I12" s="421">
        <v>54.870000000000005</v>
      </c>
      <c r="J12" s="421"/>
      <c r="K12" t="str">
        <f t="shared" si="2"/>
        <v>Zumholz</v>
      </c>
      <c r="L12" s="424">
        <f t="shared" si="3"/>
        <v>0.59988625434990528</v>
      </c>
      <c r="M12" s="424">
        <f t="shared" si="4"/>
        <v>0.71111349255817258</v>
      </c>
      <c r="N12" s="194"/>
      <c r="O12" s="429" t="s">
        <v>357</v>
      </c>
      <c r="P12" s="429">
        <v>22</v>
      </c>
      <c r="Q12" s="429">
        <v>23</v>
      </c>
    </row>
    <row r="13" spans="1:20">
      <c r="A13" s="229">
        <v>2087</v>
      </c>
      <c r="B13" s="394" t="s">
        <v>235</v>
      </c>
      <c r="C13" s="417">
        <v>2238.2967959528487</v>
      </c>
      <c r="D13" s="417">
        <v>2549.8944044682066</v>
      </c>
      <c r="E13" s="417">
        <f t="shared" si="0"/>
        <v>311.59760851535793</v>
      </c>
      <c r="F13" s="406">
        <f>'R1  PF2011'!$P46</f>
        <v>61.152066357892352</v>
      </c>
      <c r="G13" s="406">
        <f>'R2 PF2012'!$P46</f>
        <v>62.786976564563609</v>
      </c>
      <c r="H13" s="406">
        <f t="shared" si="1"/>
        <v>61.969521461227984</v>
      </c>
      <c r="I13" s="421">
        <v>62.4</v>
      </c>
      <c r="J13" s="421"/>
      <c r="K13" t="str">
        <f t="shared" si="2"/>
        <v>Mézières (FR)</v>
      </c>
      <c r="L13" s="424">
        <f t="shared" si="3"/>
        <v>0.61971701400333012</v>
      </c>
      <c r="M13" s="424">
        <f t="shared" si="4"/>
        <v>0.70598901326136954</v>
      </c>
      <c r="O13" s="429" t="s">
        <v>358</v>
      </c>
      <c r="P13" s="429">
        <v>23</v>
      </c>
      <c r="Q13" s="429">
        <v>25</v>
      </c>
    </row>
    <row r="14" spans="1:20">
      <c r="A14" s="229">
        <v>2303</v>
      </c>
      <c r="B14" s="394" t="s">
        <v>205</v>
      </c>
      <c r="C14" s="417">
        <v>2239.6355680171891</v>
      </c>
      <c r="D14" s="417">
        <v>2540.4841049518973</v>
      </c>
      <c r="E14" s="417">
        <f t="shared" si="0"/>
        <v>300.84853693470814</v>
      </c>
      <c r="F14" s="406">
        <f>'R1  PF2011'!$P154</f>
        <v>60.359219279920474</v>
      </c>
      <c r="G14" s="406">
        <f>'R2 PF2012'!$P154</f>
        <v>63.649542227411935</v>
      </c>
      <c r="H14" s="406">
        <f t="shared" si="1"/>
        <v>62.004380753666204</v>
      </c>
      <c r="I14" s="421">
        <v>63.575000000000003</v>
      </c>
      <c r="J14" s="421"/>
      <c r="K14" t="str">
        <f t="shared" si="2"/>
        <v>St. Silvester</v>
      </c>
      <c r="L14" s="424">
        <f t="shared" si="3"/>
        <v>0.62008767969326195</v>
      </c>
      <c r="M14" s="424">
        <f t="shared" si="4"/>
        <v>0.7033835845587646</v>
      </c>
      <c r="N14" s="194"/>
      <c r="O14" s="429" t="s">
        <v>359</v>
      </c>
      <c r="P14" s="429">
        <v>18</v>
      </c>
      <c r="Q14" s="429">
        <v>29</v>
      </c>
    </row>
    <row r="15" spans="1:20">
      <c r="A15" s="229">
        <v>2298</v>
      </c>
      <c r="B15" s="394" t="s">
        <v>200</v>
      </c>
      <c r="C15" s="417">
        <v>2257.7270332577132</v>
      </c>
      <c r="D15" s="417">
        <v>2584.1579965348478</v>
      </c>
      <c r="E15" s="417">
        <f t="shared" si="0"/>
        <v>326.43096327713465</v>
      </c>
      <c r="F15" s="406">
        <f>'R1  PF2011'!$P149</f>
        <v>62.963199179962956</v>
      </c>
      <c r="G15" s="406">
        <f>'R2 PF2012'!$P149</f>
        <v>62.058545673908405</v>
      </c>
      <c r="H15" s="406">
        <f t="shared" si="1"/>
        <v>62.510872426935677</v>
      </c>
      <c r="I15" s="421">
        <v>59.975000000000001</v>
      </c>
      <c r="J15" s="421"/>
      <c r="K15" t="str">
        <f t="shared" si="2"/>
        <v>Oberschrot</v>
      </c>
      <c r="L15" s="424">
        <f t="shared" si="3"/>
        <v>0.62509666189708535</v>
      </c>
      <c r="M15" s="424">
        <f t="shared" si="4"/>
        <v>0.71547557063077682</v>
      </c>
      <c r="N15" s="194"/>
      <c r="O15" s="429" t="s">
        <v>360</v>
      </c>
      <c r="P15" s="429">
        <v>12</v>
      </c>
      <c r="Q15" s="429">
        <v>25</v>
      </c>
    </row>
    <row r="16" spans="1:20">
      <c r="A16" s="229">
        <v>2035</v>
      </c>
      <c r="B16" s="394" t="s">
        <v>76</v>
      </c>
      <c r="C16" s="417">
        <v>2265.6457654502083</v>
      </c>
      <c r="D16" s="417">
        <v>2508.6517064444624</v>
      </c>
      <c r="E16" s="417">
        <f t="shared" si="0"/>
        <v>243.00594099425416</v>
      </c>
      <c r="F16" s="406">
        <f>'R1  PF2011'!$P25</f>
        <v>63.175613318055255</v>
      </c>
      <c r="G16" s="406">
        <f>'R2 PF2012'!$P25</f>
        <v>62.284586916728145</v>
      </c>
      <c r="H16" s="406">
        <f t="shared" si="1"/>
        <v>62.7301001173917</v>
      </c>
      <c r="I16" s="421">
        <v>69.27000000000001</v>
      </c>
      <c r="J16" s="421"/>
      <c r="K16" t="str">
        <f t="shared" si="2"/>
        <v>Nuvilly</v>
      </c>
      <c r="L16" s="424">
        <f t="shared" si="3"/>
        <v>0.62728912050127861</v>
      </c>
      <c r="M16" s="424">
        <f t="shared" si="4"/>
        <v>0.69457015151125245</v>
      </c>
      <c r="O16" s="431" t="s">
        <v>361</v>
      </c>
      <c r="P16" s="431">
        <v>5</v>
      </c>
      <c r="Q16" s="431">
        <v>6</v>
      </c>
      <c r="R16">
        <f>SUM(P8:P16)</f>
        <v>130</v>
      </c>
      <c r="S16">
        <f>SUM(Q8:Q16)</f>
        <v>130</v>
      </c>
      <c r="T16" s="443"/>
    </row>
    <row r="17" spans="1:19">
      <c r="A17" s="229">
        <v>2034</v>
      </c>
      <c r="B17" s="394" t="s">
        <v>75</v>
      </c>
      <c r="C17" s="417">
        <v>2274.3500155347074</v>
      </c>
      <c r="D17" s="417">
        <v>2547.0723037047906</v>
      </c>
      <c r="E17" s="417">
        <f t="shared" si="0"/>
        <v>272.72228817008317</v>
      </c>
      <c r="F17" s="406">
        <f>'R1  PF2011'!$P24</f>
        <v>62.593142489785578</v>
      </c>
      <c r="G17" s="406">
        <f>'R2 PF2012'!$P24</f>
        <v>63.34466646560648</v>
      </c>
      <c r="H17" s="406">
        <f t="shared" si="1"/>
        <v>62.968904477696029</v>
      </c>
      <c r="I17" s="421">
        <v>65.92</v>
      </c>
      <c r="J17" s="421"/>
      <c r="K17" t="str">
        <f t="shared" si="2"/>
        <v>Murist</v>
      </c>
      <c r="L17" s="424">
        <f t="shared" si="3"/>
        <v>0.62969906536706111</v>
      </c>
      <c r="M17" s="424">
        <f t="shared" si="4"/>
        <v>0.70520765850024814</v>
      </c>
      <c r="O17" s="428" t="s">
        <v>362</v>
      </c>
      <c r="P17" s="428">
        <v>5</v>
      </c>
      <c r="Q17" s="428">
        <v>8</v>
      </c>
    </row>
    <row r="18" spans="1:19">
      <c r="A18" s="229">
        <v>2038</v>
      </c>
      <c r="B18" s="394" t="s">
        <v>77</v>
      </c>
      <c r="C18" s="417">
        <v>2280.0350109375004</v>
      </c>
      <c r="D18" s="417">
        <v>2533.3139084638578</v>
      </c>
      <c r="E18" s="417">
        <f t="shared" si="0"/>
        <v>253.27889752635747</v>
      </c>
      <c r="F18" s="406">
        <f>'R1  PF2011'!$P26</f>
        <v>56.446941035372433</v>
      </c>
      <c r="G18" s="406">
        <f>'R2 PF2012'!$P26</f>
        <v>69.772138044115223</v>
      </c>
      <c r="H18" s="406">
        <f t="shared" si="1"/>
        <v>63.109539539743828</v>
      </c>
      <c r="I18" s="421">
        <v>69.135000000000005</v>
      </c>
      <c r="J18" s="421"/>
      <c r="K18" t="str">
        <f t="shared" si="2"/>
        <v>Prévondavaux</v>
      </c>
      <c r="L18" s="424">
        <f t="shared" si="3"/>
        <v>0.63127306948573381</v>
      </c>
      <c r="M18" s="424">
        <f t="shared" si="4"/>
        <v>0.70139837296152718</v>
      </c>
      <c r="O18" s="432" t="s">
        <v>363</v>
      </c>
      <c r="P18" s="432">
        <v>8</v>
      </c>
      <c r="Q18" s="432">
        <v>4</v>
      </c>
    </row>
    <row r="19" spans="1:19">
      <c r="A19" s="229">
        <v>2044</v>
      </c>
      <c r="B19" s="394" t="s">
        <v>82</v>
      </c>
      <c r="C19" s="417">
        <v>2287.872901760582</v>
      </c>
      <c r="D19" s="417">
        <v>2580.3132782816883</v>
      </c>
      <c r="E19" s="417">
        <f t="shared" si="0"/>
        <v>292.44037652110637</v>
      </c>
      <c r="F19" s="406">
        <f>'R1  PF2011'!$P31</f>
        <v>64.534760085172891</v>
      </c>
      <c r="G19" s="406">
        <f>'R2 PF2012'!$P31</f>
        <v>62.160201351921906</v>
      </c>
      <c r="H19" s="406">
        <f t="shared" si="1"/>
        <v>63.347480718547402</v>
      </c>
      <c r="I19" s="421">
        <v>64.94</v>
      </c>
      <c r="J19" s="421"/>
      <c r="K19" t="str">
        <f t="shared" si="2"/>
        <v>Surpierre</v>
      </c>
      <c r="L19" s="424">
        <f t="shared" si="3"/>
        <v>0.63344314554791947</v>
      </c>
      <c r="M19" s="424">
        <f t="shared" si="4"/>
        <v>0.71441108386573282</v>
      </c>
      <c r="O19" s="429" t="s">
        <v>364</v>
      </c>
      <c r="P19" s="429">
        <v>5</v>
      </c>
      <c r="Q19" s="429">
        <v>6</v>
      </c>
    </row>
    <row r="20" spans="1:19">
      <c r="A20" s="229">
        <v>2138</v>
      </c>
      <c r="B20" s="394" t="s">
        <v>121</v>
      </c>
      <c r="C20" s="417">
        <v>2298.0956415268242</v>
      </c>
      <c r="D20" s="417">
        <v>2685.6502004761219</v>
      </c>
      <c r="E20" s="417">
        <f t="shared" si="0"/>
        <v>387.55455894929764</v>
      </c>
      <c r="F20" s="406">
        <f>'R1  PF2011'!$P69</f>
        <v>57.252796185537122</v>
      </c>
      <c r="G20" s="406">
        <f>'R2 PF2012'!$P69</f>
        <v>69.967998593513443</v>
      </c>
      <c r="H20" s="406">
        <f t="shared" si="1"/>
        <v>63.610397389525282</v>
      </c>
      <c r="I20" s="421">
        <v>54.994999999999997</v>
      </c>
      <c r="J20" s="421"/>
      <c r="K20" t="str">
        <f t="shared" si="2"/>
        <v>Jaun</v>
      </c>
      <c r="L20" s="424">
        <f t="shared" si="3"/>
        <v>0.63627351450270853</v>
      </c>
      <c r="M20" s="424">
        <f t="shared" si="4"/>
        <v>0.74357570716531896</v>
      </c>
      <c r="O20" s="429" t="s">
        <v>365</v>
      </c>
      <c r="P20" s="429">
        <v>0</v>
      </c>
      <c r="Q20" s="429">
        <v>1</v>
      </c>
    </row>
    <row r="21" spans="1:19">
      <c r="A21" s="229">
        <v>2338</v>
      </c>
      <c r="B21" s="394" t="s">
        <v>48</v>
      </c>
      <c r="C21" s="417">
        <v>2300.0652879624431</v>
      </c>
      <c r="D21" s="417">
        <v>2592.500830938643</v>
      </c>
      <c r="E21" s="417">
        <f t="shared" si="0"/>
        <v>292.43554297619994</v>
      </c>
      <c r="F21" s="406">
        <f>'R1  PF2011'!$P170</f>
        <v>63.143767677387665</v>
      </c>
      <c r="G21" s="406">
        <f>'R2 PF2012'!$P170</f>
        <v>64.217139982785383</v>
      </c>
      <c r="H21" s="406">
        <f t="shared" si="1"/>
        <v>63.68045383008652</v>
      </c>
      <c r="I21" s="421">
        <v>63.629999999999995</v>
      </c>
      <c r="J21" s="421"/>
      <c r="K21" t="str">
        <f t="shared" si="2"/>
        <v>La Verrerie</v>
      </c>
      <c r="L21" s="424">
        <f t="shared" si="3"/>
        <v>0.63681885031783858</v>
      </c>
      <c r="M21" s="424">
        <f t="shared" si="4"/>
        <v>0.71778545037254859</v>
      </c>
      <c r="N21" s="194"/>
      <c r="O21" s="429" t="s">
        <v>366</v>
      </c>
      <c r="P21" s="429">
        <v>1</v>
      </c>
      <c r="Q21" s="429">
        <v>2</v>
      </c>
    </row>
    <row r="22" spans="1:19">
      <c r="A22" s="229">
        <v>2014</v>
      </c>
      <c r="B22" s="394" t="s">
        <v>228</v>
      </c>
      <c r="C22" s="417">
        <v>2308.6268258344589</v>
      </c>
      <c r="D22" s="417">
        <v>2567.6581511229501</v>
      </c>
      <c r="E22" s="417">
        <f t="shared" si="0"/>
        <v>259.03132528849119</v>
      </c>
      <c r="F22" s="406">
        <f>'R1  PF2011'!$P15</f>
        <v>62.286239635249309</v>
      </c>
      <c r="G22" s="406">
        <f>'R2 PF2012'!$P15</f>
        <v>65.542932110584275</v>
      </c>
      <c r="H22" s="406">
        <f t="shared" si="1"/>
        <v>63.914585872916788</v>
      </c>
      <c r="I22" s="421">
        <v>65.009999999999991</v>
      </c>
      <c r="J22" s="421"/>
      <c r="K22" t="str">
        <f t="shared" si="2"/>
        <v>Dompierre (FR)</v>
      </c>
      <c r="L22" s="424">
        <f t="shared" si="3"/>
        <v>0.63918928246737106</v>
      </c>
      <c r="M22" s="424">
        <f t="shared" si="4"/>
        <v>0.71090726005254323</v>
      </c>
      <c r="O22" s="429" t="s">
        <v>367</v>
      </c>
      <c r="P22" s="429">
        <v>1</v>
      </c>
      <c r="Q22" s="429">
        <v>3</v>
      </c>
    </row>
    <row r="23" spans="1:19">
      <c r="A23" s="229">
        <v>2063</v>
      </c>
      <c r="B23" s="394" t="s">
        <v>90</v>
      </c>
      <c r="C23" s="417">
        <v>2314.5732725352836</v>
      </c>
      <c r="D23" s="417">
        <v>2592.6342817229315</v>
      </c>
      <c r="E23" s="417">
        <f t="shared" si="0"/>
        <v>278.06100918764787</v>
      </c>
      <c r="F23" s="406">
        <f>'R1  PF2011'!$P39</f>
        <v>62.183873049129581</v>
      </c>
      <c r="G23" s="406">
        <f>'R2 PF2012'!$P39</f>
        <v>65.973156837648077</v>
      </c>
      <c r="H23" s="406">
        <f t="shared" si="1"/>
        <v>64.078514943388825</v>
      </c>
      <c r="I23" s="421">
        <v>66.824999999999989</v>
      </c>
      <c r="J23" s="421"/>
      <c r="K23" t="str">
        <f t="shared" si="2"/>
        <v>Billens-Hennens</v>
      </c>
      <c r="L23" s="424">
        <f t="shared" si="3"/>
        <v>0.64083567458124457</v>
      </c>
      <c r="M23" s="424">
        <f t="shared" si="4"/>
        <v>0.71782239887808419</v>
      </c>
      <c r="O23" s="429" t="s">
        <v>368</v>
      </c>
      <c r="P23" s="429">
        <v>4</v>
      </c>
      <c r="Q23" s="429">
        <v>3</v>
      </c>
    </row>
    <row r="24" spans="1:19">
      <c r="A24" s="229">
        <v>2052</v>
      </c>
      <c r="B24" s="394" t="s">
        <v>88</v>
      </c>
      <c r="C24" s="417">
        <v>2344.215656169351</v>
      </c>
      <c r="D24" s="417">
        <v>2630.2121543249832</v>
      </c>
      <c r="E24" s="417">
        <f t="shared" si="0"/>
        <v>285.99649815563225</v>
      </c>
      <c r="F24" s="406">
        <f>'R1  PF2011'!$P37</f>
        <v>64.989243989722638</v>
      </c>
      <c r="G24" s="406">
        <f>'R2 PF2012'!$P37</f>
        <v>64.819759665854832</v>
      </c>
      <c r="H24" s="406">
        <f t="shared" si="1"/>
        <v>64.904501827788735</v>
      </c>
      <c r="I24" s="421">
        <v>64.765000000000001</v>
      </c>
      <c r="J24" s="421"/>
      <c r="K24" t="str">
        <f t="shared" si="2"/>
        <v>Vernay</v>
      </c>
      <c r="L24" s="424">
        <f t="shared" si="3"/>
        <v>0.64904275842591641</v>
      </c>
      <c r="M24" s="424">
        <f t="shared" si="4"/>
        <v>0.72822658077373292</v>
      </c>
      <c r="O24" s="429" t="s">
        <v>306</v>
      </c>
      <c r="P24" s="429">
        <v>4</v>
      </c>
      <c r="Q24" s="429">
        <v>1</v>
      </c>
    </row>
    <row r="25" spans="1:19">
      <c r="A25" s="229">
        <v>2114</v>
      </c>
      <c r="B25" s="394" t="s">
        <v>105</v>
      </c>
      <c r="C25" s="417">
        <v>2346.8055796707081</v>
      </c>
      <c r="D25" s="417">
        <v>2642.4103678748934</v>
      </c>
      <c r="E25" s="417">
        <f t="shared" si="0"/>
        <v>295.6047882041853</v>
      </c>
      <c r="F25" s="406">
        <f>'R1  PF2011'!$P54</f>
        <v>63.962519780791069</v>
      </c>
      <c r="G25" s="406">
        <f>'R2 PF2012'!$P54</f>
        <v>65.984055370413728</v>
      </c>
      <c r="H25" s="406">
        <f t="shared" si="1"/>
        <v>64.973287575602399</v>
      </c>
      <c r="I25" s="421">
        <v>63.625</v>
      </c>
      <c r="J25" s="421"/>
      <c r="K25" t="str">
        <f t="shared" si="2"/>
        <v>Villorsonnens</v>
      </c>
      <c r="L25" s="424">
        <f t="shared" si="3"/>
        <v>0.64975983029130091</v>
      </c>
      <c r="M25" s="424">
        <f t="shared" si="4"/>
        <v>0.73160389896093392</v>
      </c>
      <c r="O25" s="429" t="s">
        <v>323</v>
      </c>
      <c r="P25" s="429">
        <v>3</v>
      </c>
      <c r="Q25" s="429">
        <v>3</v>
      </c>
    </row>
    <row r="26" spans="1:19">
      <c r="A26" s="229">
        <v>2068</v>
      </c>
      <c r="B26" s="394" t="s">
        <v>93</v>
      </c>
      <c r="C26" s="417">
        <v>2352.294054252452</v>
      </c>
      <c r="D26" s="417">
        <v>2578.9423025965962</v>
      </c>
      <c r="E26" s="417">
        <f t="shared" si="0"/>
        <v>226.64824834414412</v>
      </c>
      <c r="F26" s="406">
        <f>'R1  PF2011'!$P42</f>
        <v>63.916216756913471</v>
      </c>
      <c r="G26" s="406">
        <f>'R2 PF2012'!$P42</f>
        <v>66.333222462505788</v>
      </c>
      <c r="H26" s="406">
        <f t="shared" si="1"/>
        <v>65.124719609709629</v>
      </c>
      <c r="I26" s="421">
        <v>72.115000000000009</v>
      </c>
      <c r="J26" s="421"/>
      <c r="K26" t="str">
        <f t="shared" si="2"/>
        <v>Châtonnaye</v>
      </c>
      <c r="L26" s="424">
        <f t="shared" si="3"/>
        <v>0.65127942370955605</v>
      </c>
      <c r="M26" s="424">
        <f t="shared" si="4"/>
        <v>0.71403150196248721</v>
      </c>
      <c r="O26" s="429" t="s">
        <v>324</v>
      </c>
      <c r="P26" s="429">
        <v>1</v>
      </c>
      <c r="Q26" s="429">
        <v>2</v>
      </c>
    </row>
    <row r="27" spans="1:19">
      <c r="A27" s="229">
        <v>2172</v>
      </c>
      <c r="B27" s="394" t="s">
        <v>134</v>
      </c>
      <c r="C27" s="417">
        <v>2365.0001371533872</v>
      </c>
      <c r="D27" s="417">
        <v>2653.3523542246667</v>
      </c>
      <c r="E27" s="417">
        <f t="shared" si="0"/>
        <v>288.35221707127948</v>
      </c>
      <c r="F27" s="406">
        <f>'R1  PF2011'!$P83</f>
        <v>63.208632313732828</v>
      </c>
      <c r="G27" s="406">
        <f>'R2 PF2012'!$P83</f>
        <v>67.738758151498416</v>
      </c>
      <c r="H27" s="406">
        <f t="shared" si="1"/>
        <v>65.473695232615626</v>
      </c>
      <c r="I27" s="421">
        <v>63.284999999999997</v>
      </c>
      <c r="J27" s="421"/>
      <c r="K27" t="str">
        <f t="shared" si="2"/>
        <v>Autafond</v>
      </c>
      <c r="L27" s="424">
        <f t="shared" si="3"/>
        <v>0.65479735563408181</v>
      </c>
      <c r="M27" s="424">
        <f t="shared" si="4"/>
        <v>0.73463340564664581</v>
      </c>
      <c r="O27" s="430" t="s">
        <v>369</v>
      </c>
      <c r="P27" s="430">
        <v>1</v>
      </c>
      <c r="Q27" s="430">
        <v>0</v>
      </c>
    </row>
    <row r="28" spans="1:19">
      <c r="A28" s="229">
        <v>2016</v>
      </c>
      <c r="B28" s="394" t="s">
        <v>68</v>
      </c>
      <c r="C28" s="417">
        <v>2365.0623488642191</v>
      </c>
      <c r="D28" s="417">
        <v>2631.3844679345739</v>
      </c>
      <c r="E28" s="417">
        <f t="shared" si="0"/>
        <v>266.3221190703548</v>
      </c>
      <c r="F28" s="406">
        <f>'R1  PF2011'!$P17</f>
        <v>62.9087332341999</v>
      </c>
      <c r="G28" s="406">
        <f>'R2 PF2012'!$P17</f>
        <v>68.040497728037181</v>
      </c>
      <c r="H28" s="406">
        <f t="shared" si="1"/>
        <v>65.474615481118548</v>
      </c>
      <c r="I28" s="421">
        <v>66.56</v>
      </c>
      <c r="J28" s="421"/>
      <c r="K28" t="str">
        <f t="shared" si="2"/>
        <v>Fétigny</v>
      </c>
      <c r="L28" s="424">
        <f t="shared" si="3"/>
        <v>0.65481458018434813</v>
      </c>
      <c r="M28" s="424">
        <f t="shared" si="4"/>
        <v>0.72855115912765123</v>
      </c>
      <c r="O28" s="427"/>
      <c r="P28" s="427">
        <f>SUM(P8:P27)</f>
        <v>163</v>
      </c>
      <c r="Q28" s="427">
        <f>SUM(Q8:Q27)</f>
        <v>163</v>
      </c>
      <c r="R28">
        <f>SUM(P17:P27)</f>
        <v>33</v>
      </c>
      <c r="S28">
        <f>SUM(Q17:Q27)</f>
        <v>33</v>
      </c>
    </row>
    <row r="29" spans="1:19">
      <c r="A29" s="229">
        <v>2230</v>
      </c>
      <c r="B29" s="394" t="s">
        <v>164</v>
      </c>
      <c r="C29" s="417">
        <v>2404.6855072590015</v>
      </c>
      <c r="D29" s="417">
        <v>2598.4254566133191</v>
      </c>
      <c r="E29" s="417">
        <f t="shared" si="0"/>
        <v>193.73994935431756</v>
      </c>
      <c r="F29" s="406">
        <f>'R1  PF2011'!$P113</f>
        <v>67.368493027946357</v>
      </c>
      <c r="G29" s="406">
        <f>'R2 PF2012'!$P113</f>
        <v>65.792717185669503</v>
      </c>
      <c r="H29" s="406">
        <f t="shared" si="1"/>
        <v>66.580605106807923</v>
      </c>
      <c r="I29" s="421">
        <v>77.81</v>
      </c>
      <c r="J29" s="421"/>
      <c r="K29" t="str">
        <f t="shared" si="2"/>
        <v>Villarsel-sur-Marly</v>
      </c>
      <c r="L29" s="424">
        <f t="shared" si="3"/>
        <v>0.66578504015649953</v>
      </c>
      <c r="M29" s="424">
        <f t="shared" si="4"/>
        <v>0.71942580090105601</v>
      </c>
    </row>
    <row r="30" spans="1:19">
      <c r="A30" s="229">
        <v>2121</v>
      </c>
      <c r="B30" s="394" t="s">
        <v>108</v>
      </c>
      <c r="C30" s="417">
        <v>2428.3911609051229</v>
      </c>
      <c r="D30" s="417">
        <v>2709.2579539010812</v>
      </c>
      <c r="E30" s="417">
        <f t="shared" si="0"/>
        <v>280.86679299595835</v>
      </c>
      <c r="F30" s="406">
        <f>'R1  PF2011'!$P57</f>
        <v>67.003088444456083</v>
      </c>
      <c r="G30" s="406">
        <f>'R2 PF2012'!$P57</f>
        <v>67.465363220068213</v>
      </c>
      <c r="H30" s="406">
        <f t="shared" si="1"/>
        <v>67.234225832262155</v>
      </c>
      <c r="I30" s="421">
        <v>66.685000000000002</v>
      </c>
      <c r="J30" s="421"/>
      <c r="K30" t="str">
        <f t="shared" si="2"/>
        <v>Haut-Intyamon</v>
      </c>
      <c r="L30" s="424">
        <f t="shared" si="3"/>
        <v>0.67234842215263813</v>
      </c>
      <c r="M30" s="424">
        <f t="shared" si="4"/>
        <v>0.75011198353684216</v>
      </c>
    </row>
    <row r="31" spans="1:19">
      <c r="A31" s="229">
        <v>2029</v>
      </c>
      <c r="B31" s="394" t="s">
        <v>230</v>
      </c>
      <c r="C31" s="417">
        <v>2450.4982989169853</v>
      </c>
      <c r="D31" s="417">
        <v>2705.7851320333139</v>
      </c>
      <c r="E31" s="417">
        <f t="shared" si="0"/>
        <v>255.28683311632858</v>
      </c>
      <c r="F31" s="406">
        <f>'R1  PF2011'!$P22</f>
        <v>65.508224265808906</v>
      </c>
      <c r="G31" s="406">
        <f>'R2 PF2012'!$P22</f>
        <v>70.173180172484052</v>
      </c>
      <c r="H31" s="406">
        <f t="shared" si="1"/>
        <v>67.840702219146479</v>
      </c>
      <c r="I31" s="421">
        <v>68.960000000000008</v>
      </c>
      <c r="J31" s="421"/>
      <c r="K31" t="str">
        <f t="shared" si="2"/>
        <v>Montagny (FR)</v>
      </c>
      <c r="L31" s="424">
        <f t="shared" si="3"/>
        <v>0.67846922328215886</v>
      </c>
      <c r="M31" s="424">
        <f t="shared" si="4"/>
        <v>0.74915046368748639</v>
      </c>
    </row>
    <row r="32" spans="1:19">
      <c r="A32" s="229">
        <v>2113</v>
      </c>
      <c r="B32" s="394" t="s">
        <v>104</v>
      </c>
      <c r="C32" s="417">
        <v>2463.4015543004716</v>
      </c>
      <c r="D32" s="417">
        <v>2733.1823037364147</v>
      </c>
      <c r="E32" s="417">
        <f t="shared" si="0"/>
        <v>269.78074943594311</v>
      </c>
      <c r="F32" s="406">
        <f>'R1  PF2011'!$P53</f>
        <v>68.64719630685444</v>
      </c>
      <c r="G32" s="406">
        <f>'R2 PF2012'!$P53</f>
        <v>67.7635095213478</v>
      </c>
      <c r="H32" s="406">
        <f t="shared" si="1"/>
        <v>68.205352914101127</v>
      </c>
      <c r="I32" s="421">
        <v>65.960000000000008</v>
      </c>
      <c r="J32" s="421"/>
      <c r="K32" t="str">
        <f t="shared" si="2"/>
        <v>Vuisternens-devant-Romont</v>
      </c>
      <c r="L32" s="424">
        <f t="shared" si="3"/>
        <v>0.68204174633255821</v>
      </c>
      <c r="M32" s="424">
        <f t="shared" si="4"/>
        <v>0.75673591592540301</v>
      </c>
    </row>
    <row r="33" spans="1:14">
      <c r="A33" s="229">
        <v>2292</v>
      </c>
      <c r="B33" s="394" t="s">
        <v>195</v>
      </c>
      <c r="C33" s="417">
        <v>2470.8473623793598</v>
      </c>
      <c r="D33" s="417">
        <v>2749.8309202657611</v>
      </c>
      <c r="E33" s="417">
        <f t="shared" si="0"/>
        <v>278.98355788640129</v>
      </c>
      <c r="F33" s="406">
        <f>'R1  PF2011'!$P144</f>
        <v>69.141364771236653</v>
      </c>
      <c r="G33" s="406">
        <f>'R2 PF2012'!$P144</f>
        <v>67.683177130854034</v>
      </c>
      <c r="H33" s="406">
        <f t="shared" si="1"/>
        <v>68.412270951045343</v>
      </c>
      <c r="I33" s="421">
        <v>65.944999999999993</v>
      </c>
      <c r="J33" s="421"/>
      <c r="K33" t="str">
        <f t="shared" si="2"/>
        <v>Brünisried</v>
      </c>
      <c r="L33" s="424">
        <f t="shared" si="3"/>
        <v>0.68410326648387754</v>
      </c>
      <c r="M33" s="424">
        <f t="shared" si="4"/>
        <v>0.76134541674830924</v>
      </c>
      <c r="N33" s="194"/>
    </row>
    <row r="34" spans="1:14">
      <c r="A34" s="229">
        <v>2177</v>
      </c>
      <c r="B34" s="394" t="s">
        <v>138</v>
      </c>
      <c r="C34" s="417">
        <v>2473.6737970344075</v>
      </c>
      <c r="D34" s="417">
        <v>2703.9350987727139</v>
      </c>
      <c r="E34" s="417">
        <f t="shared" si="0"/>
        <v>230.26130173830643</v>
      </c>
      <c r="F34" s="406">
        <f>'R1  PF2011'!$P87</f>
        <v>69.317457602769394</v>
      </c>
      <c r="G34" s="406">
        <f>'R2 PF2012'!$P87</f>
        <v>67.664115661888204</v>
      </c>
      <c r="H34" s="406">
        <f t="shared" si="1"/>
        <v>68.490786632328792</v>
      </c>
      <c r="I34" s="421">
        <v>71.414999999999992</v>
      </c>
      <c r="J34" s="421"/>
      <c r="K34" t="str">
        <f t="shared" si="2"/>
        <v>Chénens</v>
      </c>
      <c r="L34" s="424">
        <f t="shared" si="3"/>
        <v>0.68488582116914931</v>
      </c>
      <c r="M34" s="424">
        <f t="shared" si="4"/>
        <v>0.74863824516037281</v>
      </c>
    </row>
    <row r="35" spans="1:14">
      <c r="A35" s="229">
        <v>2217</v>
      </c>
      <c r="B35" s="394" t="s">
        <v>156</v>
      </c>
      <c r="C35" s="417">
        <v>2480.8176206540415</v>
      </c>
      <c r="D35" s="417">
        <v>2705.276882238697</v>
      </c>
      <c r="E35" s="417">
        <f t="shared" si="0"/>
        <v>224.45926158465545</v>
      </c>
      <c r="F35" s="406">
        <f>'R1  PF2011'!$P105</f>
        <v>65.106783567325365</v>
      </c>
      <c r="G35" s="406">
        <f>'R2 PF2012'!$P105</f>
        <v>72.246921732961937</v>
      </c>
      <c r="H35" s="406">
        <f t="shared" si="1"/>
        <v>68.676852650143644</v>
      </c>
      <c r="I35" s="421">
        <v>71.694999999999993</v>
      </c>
      <c r="J35" s="421"/>
      <c r="K35" t="str">
        <f t="shared" si="2"/>
        <v>Ponthaux</v>
      </c>
      <c r="L35" s="424">
        <f t="shared" si="3"/>
        <v>0.68686373091290231</v>
      </c>
      <c r="M35" s="424">
        <f t="shared" si="4"/>
        <v>0.74900974461678171</v>
      </c>
    </row>
    <row r="36" spans="1:14">
      <c r="A36" s="229">
        <v>2226</v>
      </c>
      <c r="B36" s="394" t="s">
        <v>162</v>
      </c>
      <c r="C36" s="417">
        <v>2500.018975452936</v>
      </c>
      <c r="D36" s="417">
        <v>2780.6678742090812</v>
      </c>
      <c r="E36" s="417">
        <f t="shared" si="0"/>
        <v>280.64889875614517</v>
      </c>
      <c r="F36" s="406">
        <f>'R1  PF2011'!$P111</f>
        <v>69.964609676500928</v>
      </c>
      <c r="G36" s="406">
        <f>'R2 PF2012'!$P111</f>
        <v>68.475363380075223</v>
      </c>
      <c r="H36" s="406">
        <f t="shared" si="1"/>
        <v>69.219986528288075</v>
      </c>
      <c r="I36" s="421">
        <v>66.259999999999991</v>
      </c>
      <c r="J36" s="421"/>
      <c r="K36" t="str">
        <f t="shared" si="2"/>
        <v>Treyvaux</v>
      </c>
      <c r="L36" s="424">
        <f t="shared" si="3"/>
        <v>0.69218000812971514</v>
      </c>
      <c r="M36" s="424">
        <f t="shared" si="4"/>
        <v>0.76988324115714835</v>
      </c>
    </row>
    <row r="37" spans="1:14">
      <c r="A37" s="413">
        <v>2047</v>
      </c>
      <c r="B37" s="235" t="s">
        <v>233</v>
      </c>
      <c r="C37" s="417">
        <v>2505.7664976551459</v>
      </c>
      <c r="D37" s="417">
        <v>2782.0516676233419</v>
      </c>
      <c r="E37" s="417">
        <f t="shared" si="0"/>
        <v>276.28516996819599</v>
      </c>
      <c r="F37" s="406">
        <f>'R1  PF2011'!$P33</f>
        <v>68.735418111756445</v>
      </c>
      <c r="G37" s="406">
        <f>'R2 PF2012'!$P33</f>
        <v>70.015433229916695</v>
      </c>
      <c r="H37" s="406">
        <f t="shared" si="1"/>
        <v>69.375425670836563</v>
      </c>
      <c r="I37" s="421">
        <v>65.10499999999999</v>
      </c>
      <c r="J37" s="421"/>
      <c r="K37" t="str">
        <f t="shared" si="2"/>
        <v>Villeneuve (FR)</v>
      </c>
      <c r="L37" s="424">
        <f t="shared" si="3"/>
        <v>0.69377132403719965</v>
      </c>
      <c r="M37" s="424">
        <f t="shared" si="4"/>
        <v>0.77026637190380964</v>
      </c>
    </row>
    <row r="38" spans="1:14">
      <c r="A38" s="229">
        <v>2173</v>
      </c>
      <c r="B38" s="394" t="s">
        <v>135</v>
      </c>
      <c r="C38" s="417">
        <v>2511.5498435203344</v>
      </c>
      <c r="D38" s="417">
        <v>2730.3246363601929</v>
      </c>
      <c r="E38" s="417">
        <f t="shared" si="0"/>
        <v>218.77479283985849</v>
      </c>
      <c r="F38" s="406">
        <f>'R1  PF2011'!$P84</f>
        <v>69.373354900309977</v>
      </c>
      <c r="G38" s="406">
        <f>'R2 PF2012'!$P84</f>
        <v>69.700284950441684</v>
      </c>
      <c r="H38" s="406">
        <f t="shared" si="1"/>
        <v>69.536819925375823</v>
      </c>
      <c r="I38" s="421">
        <v>73.239999999999995</v>
      </c>
      <c r="J38" s="421"/>
      <c r="K38" t="str">
        <f t="shared" si="2"/>
        <v>Autigny</v>
      </c>
      <c r="L38" s="424">
        <f t="shared" si="3"/>
        <v>0.69537255843873369</v>
      </c>
      <c r="M38" s="424">
        <f t="shared" si="4"/>
        <v>0.75594471383968809</v>
      </c>
    </row>
    <row r="39" spans="1:14">
      <c r="A39" s="229">
        <v>2027</v>
      </c>
      <c r="B39" s="394" t="s">
        <v>72</v>
      </c>
      <c r="C39" s="417">
        <v>2527.7311110062365</v>
      </c>
      <c r="D39" s="417">
        <v>2704.4346281769213</v>
      </c>
      <c r="E39" s="417">
        <f t="shared" si="0"/>
        <v>176.70351717068479</v>
      </c>
      <c r="F39" s="406">
        <f>'R1  PF2011'!$P21</f>
        <v>68.38669644033088</v>
      </c>
      <c r="G39" s="406">
        <f>'R2 PF2012'!$P21</f>
        <v>71.575333174481543</v>
      </c>
      <c r="H39" s="406">
        <f t="shared" si="1"/>
        <v>69.981014807406211</v>
      </c>
      <c r="I39" s="421">
        <v>77.599999999999994</v>
      </c>
      <c r="J39" s="421"/>
      <c r="K39" t="str">
        <f t="shared" si="2"/>
        <v>Ménières</v>
      </c>
      <c r="L39" s="424">
        <f t="shared" si="3"/>
        <v>0.69985266437789428</v>
      </c>
      <c r="M39" s="424">
        <f t="shared" si="4"/>
        <v>0.74877654981744157</v>
      </c>
    </row>
    <row r="40" spans="1:14">
      <c r="A40" s="229">
        <v>2300</v>
      </c>
      <c r="B40" s="394" t="s">
        <v>202</v>
      </c>
      <c r="C40" s="417">
        <v>2543.7643949965195</v>
      </c>
      <c r="D40" s="417">
        <v>2770.4211016623813</v>
      </c>
      <c r="E40" s="417">
        <f t="shared" ref="E40:E71" si="5">D40-C40</f>
        <v>226.65670666586175</v>
      </c>
      <c r="F40" s="406">
        <f>'R1  PF2011'!$P151</f>
        <v>68.385856433736876</v>
      </c>
      <c r="G40" s="406">
        <f>'R2 PF2012'!$P151</f>
        <v>72.461634160570526</v>
      </c>
      <c r="H40" s="406">
        <f t="shared" ref="H40:H71" si="6">(F40+G40)/2</f>
        <v>70.423745297153701</v>
      </c>
      <c r="I40" s="421">
        <v>72.675000000000011</v>
      </c>
      <c r="J40" s="421"/>
      <c r="K40" t="str">
        <f t="shared" ref="K40:K71" si="7">B40</f>
        <v>Plasselb</v>
      </c>
      <c r="L40" s="424">
        <f t="shared" ref="L40:L71" si="8">C40/$C$2</f>
        <v>0.70429179814116083</v>
      </c>
      <c r="M40" s="424">
        <f t="shared" ref="M40:M71" si="9">D40/$C$2</f>
        <v>0.76704621824879493</v>
      </c>
      <c r="N40" s="194"/>
    </row>
    <row r="41" spans="1:14">
      <c r="A41" s="229">
        <v>2162</v>
      </c>
      <c r="B41" s="394" t="s">
        <v>132</v>
      </c>
      <c r="C41" s="417">
        <v>2549.6114931402608</v>
      </c>
      <c r="D41" s="417">
        <v>2772.6686693722504</v>
      </c>
      <c r="E41" s="417">
        <f t="shared" si="5"/>
        <v>223.05717623198962</v>
      </c>
      <c r="F41" s="406">
        <f>'R1  PF2011'!$P80</f>
        <v>69.71612761321451</v>
      </c>
      <c r="G41" s="406">
        <f>'R2 PF2012'!$P80</f>
        <v>71.461355047322044</v>
      </c>
      <c r="H41" s="406">
        <f t="shared" si="6"/>
        <v>70.588741330268277</v>
      </c>
      <c r="I41" s="421">
        <v>71.5</v>
      </c>
      <c r="J41" s="421"/>
      <c r="K41" t="str">
        <f t="shared" si="7"/>
        <v>Bas-Intyamon</v>
      </c>
      <c r="L41" s="424">
        <f t="shared" si="8"/>
        <v>0.7059106836297947</v>
      </c>
      <c r="M41" s="424">
        <f t="shared" si="9"/>
        <v>0.76766850209982351</v>
      </c>
    </row>
    <row r="42" spans="1:14">
      <c r="A42" s="229">
        <v>2335</v>
      </c>
      <c r="B42" s="394" t="s">
        <v>247</v>
      </c>
      <c r="C42" s="417">
        <v>2549.8195213592489</v>
      </c>
      <c r="D42" s="417">
        <v>2760.2030445421751</v>
      </c>
      <c r="E42" s="417">
        <f t="shared" si="5"/>
        <v>210.38352318292618</v>
      </c>
      <c r="F42" s="406">
        <f>'R1  PF2011'!$P167</f>
        <v>69.641711056061226</v>
      </c>
      <c r="G42" s="406">
        <f>'R2 PF2012'!$P167</f>
        <v>71.546864474186165</v>
      </c>
      <c r="H42" s="406">
        <f t="shared" si="6"/>
        <v>70.594287765123696</v>
      </c>
      <c r="I42" s="421">
        <v>73.525000000000006</v>
      </c>
      <c r="J42" s="421"/>
      <c r="K42" t="str">
        <f t="shared" si="7"/>
        <v>Saint-Martin (FR)</v>
      </c>
      <c r="L42" s="424">
        <f t="shared" si="8"/>
        <v>0.70596828038234904</v>
      </c>
      <c r="M42" s="424">
        <f t="shared" si="9"/>
        <v>0.7642171457777539</v>
      </c>
      <c r="N42" s="194"/>
    </row>
    <row r="43" spans="1:14">
      <c r="A43" s="229">
        <v>2272</v>
      </c>
      <c r="B43" s="394" t="s">
        <v>184</v>
      </c>
      <c r="C43" s="417">
        <v>2550.4916414483919</v>
      </c>
      <c r="D43" s="417">
        <v>2786.8954257799578</v>
      </c>
      <c r="E43" s="417">
        <f t="shared" si="5"/>
        <v>236.40378433156593</v>
      </c>
      <c r="F43" s="406">
        <f>'R1  PF2011'!$P133</f>
        <v>70.23866055491527</v>
      </c>
      <c r="G43" s="406">
        <f>'R2 PF2012'!$P133</f>
        <v>70.990209302085944</v>
      </c>
      <c r="H43" s="406">
        <f t="shared" si="6"/>
        <v>70.6144349285006</v>
      </c>
      <c r="I43" s="421">
        <v>69.33</v>
      </c>
      <c r="J43" s="421"/>
      <c r="K43" t="str">
        <f t="shared" si="7"/>
        <v>Misery-Courtion</v>
      </c>
      <c r="L43" s="424">
        <f t="shared" si="8"/>
        <v>0.70615437020540039</v>
      </c>
      <c r="M43" s="424">
        <f t="shared" si="9"/>
        <v>0.77160746274877712</v>
      </c>
      <c r="N43" s="194"/>
    </row>
    <row r="44" spans="1:14">
      <c r="A44" s="229">
        <v>2296</v>
      </c>
      <c r="B44" s="394" t="s">
        <v>199</v>
      </c>
      <c r="C44" s="417">
        <v>2567.9465550496448</v>
      </c>
      <c r="D44" s="417">
        <v>2836.7536403242812</v>
      </c>
      <c r="E44" s="417">
        <f t="shared" si="5"/>
        <v>268.80708527463639</v>
      </c>
      <c r="F44" s="406">
        <f>'R1  PF2011'!$P148</f>
        <v>69.624296420651859</v>
      </c>
      <c r="G44" s="406">
        <f>'R2 PF2012'!$P148</f>
        <v>72.565282821172786</v>
      </c>
      <c r="H44" s="406">
        <f t="shared" si="6"/>
        <v>71.094789620912323</v>
      </c>
      <c r="I44" s="421">
        <v>66.294999999999987</v>
      </c>
      <c r="J44" s="421"/>
      <c r="K44" t="str">
        <f t="shared" si="7"/>
        <v>Heitenried</v>
      </c>
      <c r="L44" s="424">
        <f t="shared" si="8"/>
        <v>0.71098711041939411</v>
      </c>
      <c r="M44" s="424">
        <f t="shared" si="9"/>
        <v>0.7854117017115515</v>
      </c>
      <c r="N44" s="194"/>
    </row>
    <row r="45" spans="1:14">
      <c r="A45" s="229">
        <v>2185</v>
      </c>
      <c r="B45" s="394" t="s">
        <v>142</v>
      </c>
      <c r="C45" s="417">
        <v>2572.3445885153997</v>
      </c>
      <c r="D45" s="417">
        <v>2803.246208721016</v>
      </c>
      <c r="E45" s="417">
        <f t="shared" si="5"/>
        <v>230.90162020561638</v>
      </c>
      <c r="F45" s="406">
        <f>'R1  PF2011'!$P91</f>
        <v>71.709536805121317</v>
      </c>
      <c r="G45" s="406">
        <f>'R2 PF2012'!$P91</f>
        <v>70.734023336929809</v>
      </c>
      <c r="H45" s="406">
        <f t="shared" si="6"/>
        <v>71.221780071025563</v>
      </c>
      <c r="I45" s="421">
        <v>69.194999999999993</v>
      </c>
      <c r="J45" s="421"/>
      <c r="K45" t="str">
        <f t="shared" si="7"/>
        <v>Corserey</v>
      </c>
      <c r="L45" s="424">
        <f t="shared" si="8"/>
        <v>0.71220479351299115</v>
      </c>
      <c r="M45" s="424">
        <f t="shared" si="9"/>
        <v>0.77613450241535342</v>
      </c>
    </row>
    <row r="46" spans="1:14">
      <c r="A46" s="229">
        <v>2025</v>
      </c>
      <c r="B46" s="394" t="s">
        <v>229</v>
      </c>
      <c r="C46" s="417">
        <v>2580.8577064079591</v>
      </c>
      <c r="D46" s="417">
        <v>2738.7436405906974</v>
      </c>
      <c r="E46" s="417">
        <f t="shared" si="5"/>
        <v>157.88593418273831</v>
      </c>
      <c r="F46" s="406">
        <f>'R1  PF2011'!$P20</f>
        <v>70.013888630320821</v>
      </c>
      <c r="G46" s="406">
        <f>'R2 PF2012'!$P20</f>
        <v>72.890803315656854</v>
      </c>
      <c r="H46" s="406">
        <f t="shared" si="6"/>
        <v>71.452345972988837</v>
      </c>
      <c r="I46" s="421">
        <v>79.435000000000002</v>
      </c>
      <c r="J46" s="421"/>
      <c r="K46" t="str">
        <f t="shared" si="7"/>
        <v>Lully (FR)</v>
      </c>
      <c r="L46" s="424">
        <f t="shared" si="8"/>
        <v>0.71456181962756837</v>
      </c>
      <c r="M46" s="424">
        <f t="shared" si="9"/>
        <v>0.75827568271389789</v>
      </c>
    </row>
    <row r="47" spans="1:14">
      <c r="A47" s="229">
        <v>2116</v>
      </c>
      <c r="B47" s="394" t="s">
        <v>107</v>
      </c>
      <c r="C47" s="417">
        <v>2583.5927410116806</v>
      </c>
      <c r="D47" s="417">
        <v>2825.126521979847</v>
      </c>
      <c r="E47" s="417">
        <f t="shared" si="5"/>
        <v>241.53378096816641</v>
      </c>
      <c r="F47" s="406">
        <f>'R1  PF2011'!$P56</f>
        <v>73.494120793454925</v>
      </c>
      <c r="G47" s="406">
        <f>'R2 PF2012'!$P56</f>
        <v>69.580130473662805</v>
      </c>
      <c r="H47" s="406">
        <f t="shared" si="6"/>
        <v>71.537125633558873</v>
      </c>
      <c r="I47" s="421">
        <v>70.504999999999995</v>
      </c>
      <c r="J47" s="421"/>
      <c r="K47" t="str">
        <f t="shared" si="7"/>
        <v>La Folliaz</v>
      </c>
      <c r="L47" s="424">
        <f t="shared" si="8"/>
        <v>0.71531906838960868</v>
      </c>
      <c r="M47" s="424">
        <f t="shared" si="9"/>
        <v>0.78219250259778572</v>
      </c>
    </row>
    <row r="48" spans="1:14">
      <c r="A48" s="229">
        <v>2050</v>
      </c>
      <c r="B48" s="394" t="s">
        <v>86</v>
      </c>
      <c r="C48" s="417">
        <v>2587.522639160632</v>
      </c>
      <c r="D48" s="417">
        <v>2806.5946744546327</v>
      </c>
      <c r="E48" s="417">
        <f t="shared" si="5"/>
        <v>219.07203529400067</v>
      </c>
      <c r="F48" s="406">
        <f>'R1  PF2011'!$P35</f>
        <v>72.802265744742556</v>
      </c>
      <c r="G48" s="406">
        <f>'R2 PF2012'!$P35</f>
        <v>70.485340669671999</v>
      </c>
      <c r="H48" s="406">
        <f t="shared" si="6"/>
        <v>71.64380320720727</v>
      </c>
      <c r="I48" s="421">
        <v>72.055000000000007</v>
      </c>
      <c r="J48" s="421"/>
      <c r="K48" t="str">
        <f t="shared" si="7"/>
        <v>Les Montets</v>
      </c>
      <c r="L48" s="424">
        <f t="shared" si="8"/>
        <v>0.7164071389040324</v>
      </c>
      <c r="M48" s="424">
        <f t="shared" si="9"/>
        <v>0.77706159179406376</v>
      </c>
    </row>
    <row r="49" spans="1:14">
      <c r="A49" s="229">
        <v>2045</v>
      </c>
      <c r="B49" s="394" t="s">
        <v>83</v>
      </c>
      <c r="C49" s="417">
        <v>2612.8946650919916</v>
      </c>
      <c r="D49" s="417">
        <v>2884.1281782333062</v>
      </c>
      <c r="E49" s="417">
        <f t="shared" si="5"/>
        <v>271.23351314131469</v>
      </c>
      <c r="F49" s="406">
        <f>'R1  PF2011'!$P32</f>
        <v>72.833519418311795</v>
      </c>
      <c r="G49" s="406">
        <f>'R2 PF2012'!$P32</f>
        <v>71.855466639035868</v>
      </c>
      <c r="H49" s="406">
        <f t="shared" si="6"/>
        <v>72.344493028673838</v>
      </c>
      <c r="I49" s="421">
        <v>65.94</v>
      </c>
      <c r="J49" s="421"/>
      <c r="K49" t="str">
        <f t="shared" si="7"/>
        <v>Vallon</v>
      </c>
      <c r="L49" s="424">
        <f t="shared" si="8"/>
        <v>0.72343188923107904</v>
      </c>
      <c r="M49" s="424">
        <f t="shared" si="9"/>
        <v>0.79852828536830933</v>
      </c>
    </row>
    <row r="50" spans="1:14">
      <c r="A50" s="229">
        <v>2004</v>
      </c>
      <c r="B50" s="394" t="s">
        <v>225</v>
      </c>
      <c r="C50" s="417">
        <v>2617.2107257448433</v>
      </c>
      <c r="D50" s="417">
        <v>2839.1635005973649</v>
      </c>
      <c r="E50" s="417">
        <f t="shared" si="5"/>
        <v>221.95277485252154</v>
      </c>
      <c r="F50" s="406">
        <f>'R1  PF2011'!$P8</f>
        <v>71.678813381924371</v>
      </c>
      <c r="G50" s="406">
        <f>'R2 PF2012'!$P8</f>
        <v>73.242392265863813</v>
      </c>
      <c r="H50" s="406">
        <f t="shared" si="6"/>
        <v>72.460602823894092</v>
      </c>
      <c r="I50" s="421">
        <v>71.73</v>
      </c>
      <c r="J50" s="421"/>
      <c r="K50" t="str">
        <f t="shared" si="7"/>
        <v>Bussy (FR)</v>
      </c>
      <c r="L50" s="424">
        <f t="shared" si="8"/>
        <v>0.72462687652002067</v>
      </c>
      <c r="M50" s="424">
        <f t="shared" si="9"/>
        <v>0.78607891948861353</v>
      </c>
    </row>
    <row r="51" spans="1:14">
      <c r="A51" s="229">
        <v>2270</v>
      </c>
      <c r="B51" s="394" t="s">
        <v>182</v>
      </c>
      <c r="C51" s="417">
        <v>2621.7529235372735</v>
      </c>
      <c r="D51" s="417">
        <v>2889.9175384255564</v>
      </c>
      <c r="E51" s="417">
        <f t="shared" si="5"/>
        <v>268.16461488828281</v>
      </c>
      <c r="F51" s="406">
        <f>'R1  PF2011'!$P131</f>
        <v>71.156373405632706</v>
      </c>
      <c r="G51" s="406">
        <f>'R2 PF2012'!$P131</f>
        <v>74.012903849591595</v>
      </c>
      <c r="H51" s="406">
        <f t="shared" si="6"/>
        <v>72.584638627612151</v>
      </c>
      <c r="I51" s="421">
        <v>67.685000000000002</v>
      </c>
      <c r="J51" s="421"/>
      <c r="K51" t="str">
        <f t="shared" si="7"/>
        <v>Lurtigen</v>
      </c>
      <c r="L51" s="424">
        <f t="shared" si="8"/>
        <v>0.72588447437658155</v>
      </c>
      <c r="M51" s="424">
        <f t="shared" si="9"/>
        <v>0.80013118495598612</v>
      </c>
      <c r="N51" s="194"/>
    </row>
    <row r="52" spans="1:14">
      <c r="A52" s="229">
        <v>2184</v>
      </c>
      <c r="B52" s="394" t="s">
        <v>141</v>
      </c>
      <c r="C52" s="417">
        <v>2642.8015075555268</v>
      </c>
      <c r="D52" s="417">
        <v>2862.4176052285006</v>
      </c>
      <c r="E52" s="417">
        <f t="shared" si="5"/>
        <v>219.61609767297386</v>
      </c>
      <c r="F52" s="406">
        <f>'R1  PF2011'!$P90</f>
        <v>72.813441285819096</v>
      </c>
      <c r="G52" s="406">
        <f>'R2 PF2012'!$P90</f>
        <v>73.527094341184394</v>
      </c>
      <c r="H52" s="406">
        <f t="shared" si="6"/>
        <v>73.170267813501738</v>
      </c>
      <c r="I52" s="421">
        <v>72.465000000000003</v>
      </c>
      <c r="J52" s="421"/>
      <c r="K52" t="str">
        <f t="shared" si="7"/>
        <v>Corpataux-Magnedens</v>
      </c>
      <c r="L52" s="424">
        <f t="shared" si="8"/>
        <v>0.73171219376588503</v>
      </c>
      <c r="M52" s="424">
        <f t="shared" si="9"/>
        <v>0.79251728115333353</v>
      </c>
    </row>
    <row r="53" spans="1:14">
      <c r="A53" s="229">
        <v>2072</v>
      </c>
      <c r="B53" s="394" t="s">
        <v>234</v>
      </c>
      <c r="C53" s="417">
        <v>2645.2086807787741</v>
      </c>
      <c r="D53" s="417">
        <v>2868.3390287553266</v>
      </c>
      <c r="E53" s="417">
        <f t="shared" si="5"/>
        <v>223.13034797655246</v>
      </c>
      <c r="F53" s="406">
        <f>'R1  PF2011'!$P43</f>
        <v>71.270389311716073</v>
      </c>
      <c r="G53" s="406">
        <f>'R2 PF2012'!$P43</f>
        <v>75.19487861698228</v>
      </c>
      <c r="H53" s="406">
        <f t="shared" si="6"/>
        <v>73.232633964349176</v>
      </c>
      <c r="I53" s="421">
        <v>71.72999999999999</v>
      </c>
      <c r="J53" s="421"/>
      <c r="K53" t="str">
        <f t="shared" si="7"/>
        <v>Ecublens (FR)</v>
      </c>
      <c r="L53" s="424">
        <f t="shared" si="8"/>
        <v>0.73237866757972281</v>
      </c>
      <c r="M53" s="424">
        <f t="shared" si="9"/>
        <v>0.79415674510348022</v>
      </c>
    </row>
    <row r="54" spans="1:14">
      <c r="A54" s="229">
        <v>2123</v>
      </c>
      <c r="B54" s="394" t="s">
        <v>110</v>
      </c>
      <c r="C54" s="417">
        <v>2654.643806305653</v>
      </c>
      <c r="D54" s="417">
        <v>2845.2155924850831</v>
      </c>
      <c r="E54" s="417">
        <f t="shared" si="5"/>
        <v>190.57178617943009</v>
      </c>
      <c r="F54" s="406">
        <f>'R1  PF2011'!$P59</f>
        <v>72.113685459634382</v>
      </c>
      <c r="G54" s="406">
        <f>'R2 PF2012'!$P59</f>
        <v>74.87713910325995</v>
      </c>
      <c r="H54" s="406">
        <f t="shared" si="6"/>
        <v>73.495412281447159</v>
      </c>
      <c r="I54" s="421">
        <v>76.27</v>
      </c>
      <c r="J54" s="421"/>
      <c r="K54" t="str">
        <f t="shared" si="7"/>
        <v>Botterens</v>
      </c>
      <c r="L54" s="424">
        <f t="shared" si="8"/>
        <v>0.73499096985743517</v>
      </c>
      <c r="M54" s="424">
        <f t="shared" si="9"/>
        <v>0.78775456157500356</v>
      </c>
    </row>
    <row r="55" spans="1:14">
      <c r="A55" s="229">
        <v>2231</v>
      </c>
      <c r="B55" s="394" t="s">
        <v>165</v>
      </c>
      <c r="C55" s="417">
        <v>2659.6413545347023</v>
      </c>
      <c r="D55" s="417">
        <v>2889.0003975413201</v>
      </c>
      <c r="E55" s="417">
        <f t="shared" si="5"/>
        <v>229.35904300661787</v>
      </c>
      <c r="F55" s="406">
        <f>'R1  PF2011'!$P114</f>
        <v>74.328811533010324</v>
      </c>
      <c r="G55" s="406">
        <f>'R2 PF2012'!$P114</f>
        <v>72.949794055103695</v>
      </c>
      <c r="H55" s="406">
        <f t="shared" si="6"/>
        <v>73.639302794057016</v>
      </c>
      <c r="I55" s="421">
        <v>70.215000000000003</v>
      </c>
      <c r="J55" s="421"/>
      <c r="K55" t="str">
        <f t="shared" si="7"/>
        <v>Vuisternens-en-Ogoz</v>
      </c>
      <c r="L55" s="424">
        <f t="shared" si="8"/>
        <v>0.73637464054464874</v>
      </c>
      <c r="M55" s="424">
        <f t="shared" si="9"/>
        <v>0.79987725624946826</v>
      </c>
    </row>
    <row r="56" spans="1:14">
      <c r="A56" s="413">
        <v>2223</v>
      </c>
      <c r="B56" s="235" t="s">
        <v>160</v>
      </c>
      <c r="C56" s="417">
        <v>2663.8539192822809</v>
      </c>
      <c r="D56" s="417">
        <v>2878.1123715151225</v>
      </c>
      <c r="E56" s="417">
        <f t="shared" si="5"/>
        <v>214.25845223284159</v>
      </c>
      <c r="F56" s="406">
        <f>'R1  PF2011'!$P109</f>
        <v>72.978247947763947</v>
      </c>
      <c r="G56" s="406">
        <f>'R2 PF2012'!$P109</f>
        <v>74.525819669431144</v>
      </c>
      <c r="H56" s="406">
        <f t="shared" si="6"/>
        <v>73.752033808597545</v>
      </c>
      <c r="I56" s="421">
        <v>73.015000000000001</v>
      </c>
      <c r="J56" s="421"/>
      <c r="K56" t="str">
        <f t="shared" si="7"/>
        <v>Le Glèbe</v>
      </c>
      <c r="L56" s="424">
        <f t="shared" si="8"/>
        <v>0.73754097293246501</v>
      </c>
      <c r="M56" s="424">
        <f t="shared" si="9"/>
        <v>0.79686268955324369</v>
      </c>
    </row>
    <row r="57" spans="1:14">
      <c r="A57" s="229">
        <v>2040</v>
      </c>
      <c r="B57" s="394" t="s">
        <v>79</v>
      </c>
      <c r="C57" s="417">
        <v>2679.8007776200484</v>
      </c>
      <c r="D57" s="417">
        <v>2892.179044273199</v>
      </c>
      <c r="E57" s="417">
        <f t="shared" si="5"/>
        <v>212.3782666531506</v>
      </c>
      <c r="F57" s="406">
        <f>'R1  PF2011'!$P28</f>
        <v>72.938082252648556</v>
      </c>
      <c r="G57" s="406">
        <f>'R2 PF2012'!$P28</f>
        <v>75.446464155186959</v>
      </c>
      <c r="H57" s="406">
        <f t="shared" si="6"/>
        <v>74.19227320391775</v>
      </c>
      <c r="I57" s="421">
        <v>74.39500000000001</v>
      </c>
      <c r="J57" s="421"/>
      <c r="K57" t="str">
        <f t="shared" si="7"/>
        <v>Russy</v>
      </c>
      <c r="L57" s="424">
        <f t="shared" si="8"/>
        <v>0.74195617803381009</v>
      </c>
      <c r="M57" s="424">
        <f t="shared" si="9"/>
        <v>0.8007573278578507</v>
      </c>
    </row>
    <row r="58" spans="1:14">
      <c r="A58" s="229">
        <v>2097</v>
      </c>
      <c r="B58" s="394" t="s">
        <v>100</v>
      </c>
      <c r="C58" s="417">
        <v>2700.7846368766418</v>
      </c>
      <c r="D58" s="417">
        <v>2933.2585449259032</v>
      </c>
      <c r="E58" s="417">
        <f t="shared" si="5"/>
        <v>232.47390804926135</v>
      </c>
      <c r="F58" s="406">
        <f>'R1  PF2011'!$P49</f>
        <v>72.29186384610253</v>
      </c>
      <c r="G58" s="406">
        <f>'R2 PF2012'!$P49</f>
        <v>77.248114545623181</v>
      </c>
      <c r="H58" s="406">
        <f t="shared" si="6"/>
        <v>74.769989195862848</v>
      </c>
      <c r="I58" s="421">
        <v>70.22</v>
      </c>
      <c r="J58" s="421"/>
      <c r="K58" t="str">
        <f t="shared" si="7"/>
        <v>Rue</v>
      </c>
      <c r="L58" s="424">
        <f t="shared" si="8"/>
        <v>0.74776597708471138</v>
      </c>
      <c r="M58" s="424">
        <f t="shared" si="9"/>
        <v>0.81213100516788062</v>
      </c>
    </row>
    <row r="59" spans="1:14">
      <c r="A59" s="229">
        <v>2254</v>
      </c>
      <c r="B59" s="394" t="s">
        <v>172</v>
      </c>
      <c r="C59" s="417">
        <v>2718.9375434332824</v>
      </c>
      <c r="D59" s="417">
        <v>2873.2254806197825</v>
      </c>
      <c r="E59" s="417">
        <f t="shared" si="5"/>
        <v>154.28793718650013</v>
      </c>
      <c r="F59" s="406">
        <f>'R1  PF2011'!$P121</f>
        <v>75.815786970919802</v>
      </c>
      <c r="G59" s="406">
        <f>'R2 PF2012'!$P121</f>
        <v>74.745461415527288</v>
      </c>
      <c r="H59" s="406">
        <f t="shared" si="6"/>
        <v>75.280624193223545</v>
      </c>
      <c r="I59" s="421">
        <v>80.155000000000001</v>
      </c>
      <c r="J59" s="421"/>
      <c r="K59" t="str">
        <f t="shared" si="7"/>
        <v>Courtepin</v>
      </c>
      <c r="L59" s="424">
        <f t="shared" si="8"/>
        <v>0.75279197053969182</v>
      </c>
      <c r="M59" s="424">
        <f t="shared" si="9"/>
        <v>0.79550965655114314</v>
      </c>
    </row>
    <row r="60" spans="1:14">
      <c r="A60" s="229">
        <v>2115</v>
      </c>
      <c r="B60" s="394" t="s">
        <v>106</v>
      </c>
      <c r="C60" s="417">
        <v>2734.1688227967097</v>
      </c>
      <c r="D60" s="417">
        <v>2954.2838143852941</v>
      </c>
      <c r="E60" s="417">
        <f t="shared" si="5"/>
        <v>220.11499158858442</v>
      </c>
      <c r="F60" s="406">
        <f>'R1  PF2011'!$P55</f>
        <v>73.80332543745287</v>
      </c>
      <c r="G60" s="406">
        <f>'R2 PF2012'!$P55</f>
        <v>77.588391452916326</v>
      </c>
      <c r="H60" s="406">
        <f t="shared" si="6"/>
        <v>75.695858445184598</v>
      </c>
      <c r="I60" s="421">
        <v>72.52000000000001</v>
      </c>
      <c r="J60" s="421"/>
      <c r="K60" t="str">
        <f t="shared" si="7"/>
        <v>Torny</v>
      </c>
      <c r="L60" s="424">
        <f t="shared" si="8"/>
        <v>0.75700905336071045</v>
      </c>
      <c r="M60" s="424">
        <f t="shared" si="9"/>
        <v>0.81795226945756228</v>
      </c>
    </row>
    <row r="61" spans="1:14">
      <c r="A61" s="390">
        <v>2102</v>
      </c>
      <c r="B61" s="396" t="s">
        <v>102</v>
      </c>
      <c r="C61" s="417">
        <v>2744.0539402774702</v>
      </c>
      <c r="D61" s="417">
        <v>2875.641900663466</v>
      </c>
      <c r="E61" s="417">
        <f t="shared" si="5"/>
        <v>131.58796038599576</v>
      </c>
      <c r="F61" s="406">
        <f>'R1  PF2011'!$P51</f>
        <v>76.482043685824763</v>
      </c>
      <c r="G61" s="406">
        <f>'R2 PF2012'!$P51</f>
        <v>75.469844557991266</v>
      </c>
      <c r="H61" s="406">
        <f t="shared" si="6"/>
        <v>75.975944121908014</v>
      </c>
      <c r="I61" s="421">
        <v>84.897712114326993</v>
      </c>
      <c r="J61" s="421"/>
      <c r="K61" t="str">
        <f t="shared" si="7"/>
        <v>Ursy</v>
      </c>
      <c r="L61" s="424">
        <f t="shared" si="8"/>
        <v>0.75974594486648639</v>
      </c>
      <c r="M61" s="424">
        <f t="shared" si="9"/>
        <v>0.79617869053124668</v>
      </c>
    </row>
    <row r="62" spans="1:14">
      <c r="A62" s="229">
        <v>2304</v>
      </c>
      <c r="B62" s="394" t="s">
        <v>206</v>
      </c>
      <c r="C62" s="417">
        <v>2745.4546980689865</v>
      </c>
      <c r="D62" s="417">
        <v>2972.5223578924474</v>
      </c>
      <c r="E62" s="417">
        <f t="shared" si="5"/>
        <v>227.06765982346087</v>
      </c>
      <c r="F62" s="406">
        <f>'R1  PF2011'!$P155</f>
        <v>75.459425590814845</v>
      </c>
      <c r="G62" s="406">
        <f>'R2 PF2012'!$P155</f>
        <v>76.564382286199887</v>
      </c>
      <c r="H62" s="406">
        <f t="shared" si="6"/>
        <v>76.011903938507373</v>
      </c>
      <c r="I62" s="421">
        <v>72.849999999999994</v>
      </c>
      <c r="J62" s="421"/>
      <c r="K62" t="str">
        <f t="shared" si="7"/>
        <v>St. Ursen</v>
      </c>
      <c r="L62" s="424">
        <f t="shared" si="8"/>
        <v>0.76013377253861192</v>
      </c>
      <c r="M62" s="426">
        <f t="shared" si="9"/>
        <v>0.82300197320661816</v>
      </c>
      <c r="N62" s="194"/>
    </row>
    <row r="63" spans="1:14">
      <c r="A63" s="229">
        <v>2033</v>
      </c>
      <c r="B63" s="394" t="s">
        <v>231</v>
      </c>
      <c r="C63" s="417">
        <v>2758.0194268530895</v>
      </c>
      <c r="D63" s="417">
        <v>3097.9942446261357</v>
      </c>
      <c r="E63" s="417">
        <f t="shared" si="5"/>
        <v>339.9748177730462</v>
      </c>
      <c r="F63" s="406">
        <f>'R1  PF2011'!$P23</f>
        <v>72.727697130510194</v>
      </c>
      <c r="G63" s="406">
        <f>'R2 PF2012'!$P23</f>
        <v>79.975488456893331</v>
      </c>
      <c r="H63" s="406">
        <f t="shared" si="6"/>
        <v>76.351592793701769</v>
      </c>
      <c r="I63" s="421">
        <v>62.584999999999994</v>
      </c>
      <c r="J63" s="421"/>
      <c r="K63" t="str">
        <f t="shared" si="7"/>
        <v>Morens (FR)</v>
      </c>
      <c r="L63" s="424">
        <f t="shared" si="8"/>
        <v>0.76361256776269715</v>
      </c>
      <c r="M63" s="426">
        <f t="shared" si="9"/>
        <v>0.85774136216011221</v>
      </c>
    </row>
    <row r="64" spans="1:14">
      <c r="A64" s="229">
        <v>2294</v>
      </c>
      <c r="B64" s="394" t="s">
        <v>197</v>
      </c>
      <c r="C64" s="417">
        <v>2768.3667721828215</v>
      </c>
      <c r="D64" s="417">
        <v>2985.8755990887666</v>
      </c>
      <c r="E64" s="417">
        <f t="shared" si="5"/>
        <v>217.50882690594517</v>
      </c>
      <c r="F64" s="406">
        <f>'R1  PF2011'!$P146</f>
        <v>74.598296115087066</v>
      </c>
      <c r="G64" s="406">
        <f>'R2 PF2012'!$P146</f>
        <v>78.686289524477232</v>
      </c>
      <c r="H64" s="406">
        <f t="shared" si="6"/>
        <v>76.642292819782142</v>
      </c>
      <c r="I64" s="421">
        <v>74.069999999999993</v>
      </c>
      <c r="J64" s="421"/>
      <c r="K64" t="str">
        <f t="shared" si="7"/>
        <v>Giffers</v>
      </c>
      <c r="L64" s="424">
        <f t="shared" si="8"/>
        <v>0.76647743624760822</v>
      </c>
      <c r="M64" s="426">
        <f t="shared" si="9"/>
        <v>0.82669908378480961</v>
      </c>
      <c r="N64" s="194"/>
    </row>
    <row r="65" spans="1:14">
      <c r="A65" s="229">
        <v>2124</v>
      </c>
      <c r="B65" s="394" t="s">
        <v>111</v>
      </c>
      <c r="C65" s="417">
        <v>2772.906706525725</v>
      </c>
      <c r="D65" s="417">
        <v>2926.7377987000846</v>
      </c>
      <c r="E65" s="417">
        <f t="shared" si="5"/>
        <v>153.83109217435958</v>
      </c>
      <c r="F65" s="406">
        <f>'R1  PF2011'!$P60</f>
        <v>76.149190679324107</v>
      </c>
      <c r="G65" s="406">
        <f>'R2 PF2012'!$P60</f>
        <v>77.39437023686861</v>
      </c>
      <c r="H65" s="406">
        <f t="shared" si="6"/>
        <v>76.771780458096359</v>
      </c>
      <c r="I65" s="421">
        <v>80.83</v>
      </c>
      <c r="J65" s="421"/>
      <c r="K65" t="str">
        <f t="shared" si="7"/>
        <v>Broc</v>
      </c>
      <c r="L65" s="424">
        <f t="shared" si="8"/>
        <v>0.76773440742312105</v>
      </c>
      <c r="M65" s="424">
        <f t="shared" si="9"/>
        <v>0.81032560680094179</v>
      </c>
    </row>
    <row r="66" spans="1:14">
      <c r="A66" s="229">
        <v>2302</v>
      </c>
      <c r="B66" s="394" t="s">
        <v>204</v>
      </c>
      <c r="C66" s="417">
        <v>2785.3701573931471</v>
      </c>
      <c r="D66" s="417">
        <v>2988.4252704244518</v>
      </c>
      <c r="E66" s="417">
        <f t="shared" si="5"/>
        <v>203.0551130313047</v>
      </c>
      <c r="F66" s="406">
        <f>'R1  PF2011'!$P153</f>
        <v>78.29393617132115</v>
      </c>
      <c r="G66" s="406">
        <f>'R2 PF2012'!$P153</f>
        <v>75.949348599009895</v>
      </c>
      <c r="H66" s="406">
        <f t="shared" si="6"/>
        <v>77.121642385165529</v>
      </c>
      <c r="I66" s="421">
        <v>76</v>
      </c>
      <c r="J66" s="421"/>
      <c r="K66" t="str">
        <f t="shared" si="7"/>
        <v>St. Antoni</v>
      </c>
      <c r="L66" s="424">
        <f t="shared" si="8"/>
        <v>0.77118516184036445</v>
      </c>
      <c r="M66" s="424">
        <f t="shared" si="9"/>
        <v>0.8274050110370389</v>
      </c>
      <c r="N66" s="194"/>
    </row>
    <row r="67" spans="1:14">
      <c r="A67" s="229">
        <v>2155</v>
      </c>
      <c r="B67" s="394" t="s">
        <v>130</v>
      </c>
      <c r="C67" s="417">
        <v>2785.8094654733136</v>
      </c>
      <c r="D67" s="417">
        <v>2986.6202215066514</v>
      </c>
      <c r="E67" s="417">
        <f t="shared" si="5"/>
        <v>200.81075603333784</v>
      </c>
      <c r="F67" s="406">
        <f>'R1  PF2011'!$P78</f>
        <v>75.935109050949549</v>
      </c>
      <c r="G67" s="406">
        <f>'R2 PF2012'!$P78</f>
        <v>78.319889966722897</v>
      </c>
      <c r="H67" s="406">
        <f t="shared" si="6"/>
        <v>77.127499508836223</v>
      </c>
      <c r="I67" s="421">
        <v>75.81</v>
      </c>
      <c r="J67" s="421"/>
      <c r="K67" t="str">
        <f t="shared" si="7"/>
        <v>Vaulruz</v>
      </c>
      <c r="L67" s="424">
        <f t="shared" si="8"/>
        <v>0.77130679302536209</v>
      </c>
      <c r="M67" s="424">
        <f t="shared" si="9"/>
        <v>0.82690524732049708</v>
      </c>
    </row>
    <row r="68" spans="1:14">
      <c r="A68" s="229">
        <v>2336</v>
      </c>
      <c r="B68" s="394" t="s">
        <v>46</v>
      </c>
      <c r="C68" s="417">
        <v>2796.9704599104407</v>
      </c>
      <c r="D68" s="417">
        <v>2971.7022839426791</v>
      </c>
      <c r="E68" s="417">
        <f t="shared" si="5"/>
        <v>174.73182403223836</v>
      </c>
      <c r="F68" s="406">
        <f>'R1  PF2011'!$P168</f>
        <v>76.620226745312735</v>
      </c>
      <c r="G68" s="406">
        <f>'R2 PF2012'!$P168</f>
        <v>78.254801562613835</v>
      </c>
      <c r="H68" s="406">
        <f t="shared" si="6"/>
        <v>77.437514153963292</v>
      </c>
      <c r="I68" s="421">
        <v>76.424999999999997</v>
      </c>
      <c r="J68" s="421"/>
      <c r="K68" t="str">
        <f t="shared" si="7"/>
        <v>Semsales</v>
      </c>
      <c r="L68" s="424">
        <f t="shared" si="8"/>
        <v>0.77439693645870411</v>
      </c>
      <c r="M68" s="424">
        <f t="shared" si="9"/>
        <v>0.82277491941271053</v>
      </c>
      <c r="N68" s="194"/>
    </row>
    <row r="69" spans="1:14">
      <c r="A69" s="229">
        <v>2039</v>
      </c>
      <c r="B69" s="394" t="s">
        <v>78</v>
      </c>
      <c r="C69" s="417">
        <v>2806.2596801239533</v>
      </c>
      <c r="D69" s="417">
        <v>3006.7221236513133</v>
      </c>
      <c r="E69" s="417">
        <f t="shared" si="5"/>
        <v>200.46244352735994</v>
      </c>
      <c r="F69" s="406">
        <f>'R1  PF2011'!$P27</f>
        <v>76.893283474305292</v>
      </c>
      <c r="G69" s="406">
        <f>'R2 PF2012'!$P27</f>
        <v>78.496210328055255</v>
      </c>
      <c r="H69" s="406">
        <f t="shared" si="6"/>
        <v>77.694746901180281</v>
      </c>
      <c r="I69" s="421">
        <v>73.495000000000005</v>
      </c>
      <c r="J69" s="421"/>
      <c r="K69" t="str">
        <f t="shared" si="7"/>
        <v>Rueyres-les-Prés</v>
      </c>
      <c r="L69" s="424">
        <f t="shared" si="8"/>
        <v>0.77696884194663873</v>
      </c>
      <c r="M69" s="424">
        <f t="shared" si="9"/>
        <v>0.83247085899246198</v>
      </c>
    </row>
    <row r="70" spans="1:14">
      <c r="A70" s="229">
        <v>2291</v>
      </c>
      <c r="B70" s="394" t="s">
        <v>194</v>
      </c>
      <c r="C70" s="417">
        <v>2806.3158527687378</v>
      </c>
      <c r="D70" s="417">
        <v>3009.0050906998713</v>
      </c>
      <c r="E70" s="417">
        <f t="shared" si="5"/>
        <v>202.68923793113345</v>
      </c>
      <c r="F70" s="406">
        <f>'R1  PF2011'!$P143</f>
        <v>78.39722775407671</v>
      </c>
      <c r="G70" s="406">
        <f>'R2 PF2012'!$P143</f>
        <v>77.003368197309001</v>
      </c>
      <c r="H70" s="406">
        <f t="shared" si="6"/>
        <v>77.700297975692848</v>
      </c>
      <c r="I70" s="421">
        <v>75.135000000000005</v>
      </c>
      <c r="J70" s="421"/>
      <c r="K70" t="str">
        <f t="shared" si="7"/>
        <v>Alterswil</v>
      </c>
      <c r="L70" s="424">
        <f t="shared" si="8"/>
        <v>0.77698439446128176</v>
      </c>
      <c r="M70" s="424">
        <f t="shared" si="9"/>
        <v>0.83310294385491568</v>
      </c>
      <c r="N70" s="194"/>
    </row>
    <row r="71" spans="1:14">
      <c r="A71" s="229">
        <v>2079</v>
      </c>
      <c r="B71" s="394" t="s">
        <v>95</v>
      </c>
      <c r="C71" s="417">
        <v>2807.1575815508022</v>
      </c>
      <c r="D71" s="417">
        <v>3040.9329446939382</v>
      </c>
      <c r="E71" s="417">
        <f t="shared" si="5"/>
        <v>233.77536314313602</v>
      </c>
      <c r="F71" s="406">
        <f>'R1  PF2011'!$P44</f>
        <v>79.686920368763523</v>
      </c>
      <c r="G71" s="406">
        <f>'R2 PF2012'!$P44</f>
        <v>75.767021741639851</v>
      </c>
      <c r="H71" s="406">
        <f t="shared" si="6"/>
        <v>77.726971055201687</v>
      </c>
      <c r="I71" s="421">
        <v>68.625</v>
      </c>
      <c r="J71" s="421"/>
      <c r="K71" t="str">
        <f t="shared" si="7"/>
        <v>Grangettes</v>
      </c>
      <c r="L71" s="424">
        <f t="shared" si="8"/>
        <v>0.77721744382647973</v>
      </c>
      <c r="M71" s="424">
        <f t="shared" si="9"/>
        <v>0.84194280565363411</v>
      </c>
    </row>
    <row r="72" spans="1:14">
      <c r="A72" s="229">
        <v>2260</v>
      </c>
      <c r="B72" s="394" t="s">
        <v>176</v>
      </c>
      <c r="C72" s="417">
        <v>2811.4532640478728</v>
      </c>
      <c r="D72" s="417">
        <v>3027.1462009560128</v>
      </c>
      <c r="E72" s="417">
        <f t="shared" ref="E72:E103" si="10">D72-C72</f>
        <v>215.69293690813993</v>
      </c>
      <c r="F72" s="406">
        <f>'R1  PF2011'!$P125</f>
        <v>79.61715727581516</v>
      </c>
      <c r="G72" s="406">
        <f>'R2 PF2012'!$P125</f>
        <v>76.073650135060802</v>
      </c>
      <c r="H72" s="406">
        <f t="shared" ref="H72:H103" si="11">(F72+G72)/2</f>
        <v>77.845403705437974</v>
      </c>
      <c r="I72" s="421">
        <v>74.180000000000007</v>
      </c>
      <c r="J72" s="421"/>
      <c r="K72" t="str">
        <f t="shared" ref="K72:K103" si="12">B72</f>
        <v>Gempenach</v>
      </c>
      <c r="L72" s="424">
        <f t="shared" ref="L72:L103" si="13">C72/$C$2</f>
        <v>0.77840678901743232</v>
      </c>
      <c r="M72" s="424">
        <f t="shared" ref="M72:M103" si="14">D72/$C$2</f>
        <v>0.83812567126933579</v>
      </c>
      <c r="N72" s="194"/>
    </row>
    <row r="73" spans="1:14">
      <c r="A73" s="229">
        <v>2301</v>
      </c>
      <c r="B73" s="394" t="s">
        <v>203</v>
      </c>
      <c r="C73" s="417">
        <v>2821.5721614391146</v>
      </c>
      <c r="D73" s="417">
        <v>3000.3637898989891</v>
      </c>
      <c r="E73" s="417">
        <f t="shared" si="10"/>
        <v>178.79162845987457</v>
      </c>
      <c r="F73" s="406">
        <f>'R1  PF2011'!$P152</f>
        <v>78.644854651261483</v>
      </c>
      <c r="G73" s="406">
        <f>'R2 PF2012'!$P152</f>
        <v>77.599614160746924</v>
      </c>
      <c r="H73" s="406">
        <f t="shared" si="11"/>
        <v>78.122234406004196</v>
      </c>
      <c r="I73" s="421">
        <v>78.724999999999994</v>
      </c>
      <c r="J73" s="421"/>
      <c r="K73" t="str">
        <f t="shared" si="12"/>
        <v>Rechthalten</v>
      </c>
      <c r="L73" s="424">
        <f t="shared" si="13"/>
        <v>0.78120840714405648</v>
      </c>
      <c r="M73" s="424">
        <f t="shared" si="14"/>
        <v>0.83071042775110404</v>
      </c>
      <c r="N73" s="194"/>
    </row>
    <row r="74" spans="1:14">
      <c r="A74" s="229">
        <v>2160</v>
      </c>
      <c r="B74" s="394" t="s">
        <v>131</v>
      </c>
      <c r="C74" s="417">
        <v>2826.4891809804258</v>
      </c>
      <c r="D74" s="417">
        <v>3009.901900179826</v>
      </c>
      <c r="E74" s="417">
        <f t="shared" si="10"/>
        <v>183.41271919940027</v>
      </c>
      <c r="F74" s="406">
        <f>'R1  PF2011'!$P79</f>
        <v>76.550242560907364</v>
      </c>
      <c r="G74" s="406">
        <f>'R2 PF2012'!$P79</f>
        <v>79.954635186037819</v>
      </c>
      <c r="H74" s="406">
        <f t="shared" si="11"/>
        <v>78.252438873472585</v>
      </c>
      <c r="I74" s="421">
        <v>76.58</v>
      </c>
      <c r="J74" s="421"/>
      <c r="K74" t="str">
        <f t="shared" si="12"/>
        <v>Vuadens</v>
      </c>
      <c r="L74" s="424">
        <f t="shared" si="13"/>
        <v>0.78256978186140724</v>
      </c>
      <c r="M74" s="426">
        <f t="shared" si="14"/>
        <v>0.83335124340752742</v>
      </c>
    </row>
    <row r="75" spans="1:14">
      <c r="A75" s="229">
        <v>2225</v>
      </c>
      <c r="B75" s="394" t="s">
        <v>161</v>
      </c>
      <c r="C75" s="417">
        <v>2834.8059469424452</v>
      </c>
      <c r="D75" s="417">
        <v>2951.4492793807012</v>
      </c>
      <c r="E75" s="417">
        <f t="shared" si="10"/>
        <v>116.64333243825604</v>
      </c>
      <c r="F75" s="406">
        <f>'R1  PF2011'!$P110</f>
        <v>78.0384455596229</v>
      </c>
      <c r="G75" s="406">
        <f>'R2 PF2012'!$P110</f>
        <v>78.933655955482678</v>
      </c>
      <c r="H75" s="406">
        <f t="shared" si="11"/>
        <v>78.486050757552789</v>
      </c>
      <c r="I75" s="421">
        <v>84.495000000000005</v>
      </c>
      <c r="J75" s="421"/>
      <c r="K75" t="str">
        <f t="shared" si="12"/>
        <v>Senèdes</v>
      </c>
      <c r="L75" s="424">
        <f t="shared" si="13"/>
        <v>0.78487244403626555</v>
      </c>
      <c r="M75" s="426">
        <f t="shared" si="14"/>
        <v>0.81716747202930773</v>
      </c>
    </row>
    <row r="76" spans="1:14">
      <c r="A76" s="229">
        <v>2137</v>
      </c>
      <c r="B76" s="394" t="s">
        <v>120</v>
      </c>
      <c r="C76" s="417">
        <v>2835.1531813535184</v>
      </c>
      <c r="D76" s="417">
        <v>3053.5608357028259</v>
      </c>
      <c r="E76" s="417">
        <f t="shared" si="10"/>
        <v>218.40765434930745</v>
      </c>
      <c r="F76" s="406">
        <f>'R1  PF2011'!$P68</f>
        <v>77.504261635183084</v>
      </c>
      <c r="G76" s="406">
        <f>'R2 PF2012'!$P68</f>
        <v>79.484175012033717</v>
      </c>
      <c r="H76" s="406">
        <f t="shared" si="11"/>
        <v>78.494218323608408</v>
      </c>
      <c r="I76" s="421">
        <v>73.814999999999998</v>
      </c>
      <c r="J76" s="421"/>
      <c r="K76" t="str">
        <f t="shared" si="12"/>
        <v>Hauteville</v>
      </c>
      <c r="L76" s="424">
        <f t="shared" si="13"/>
        <v>0.78496858279354687</v>
      </c>
      <c r="M76" s="426">
        <f t="shared" si="14"/>
        <v>0.84543908859669037</v>
      </c>
    </row>
    <row r="77" spans="1:14">
      <c r="A77" s="229">
        <v>2220</v>
      </c>
      <c r="B77" s="394" t="s">
        <v>157</v>
      </c>
      <c r="C77" s="417">
        <v>2844.7616393747967</v>
      </c>
      <c r="D77" s="417">
        <v>3008.0354747281231</v>
      </c>
      <c r="E77" s="417">
        <f t="shared" si="10"/>
        <v>163.27383535332638</v>
      </c>
      <c r="F77" s="406">
        <f>'R1  PF2011'!$P106</f>
        <v>79.049517911345774</v>
      </c>
      <c r="G77" s="406">
        <f>'R2 PF2012'!$P106</f>
        <v>78.47778188359851</v>
      </c>
      <c r="H77" s="406">
        <f t="shared" si="11"/>
        <v>78.763649897472135</v>
      </c>
      <c r="I77" s="421">
        <v>79.875</v>
      </c>
      <c r="J77" s="421"/>
      <c r="K77" t="str">
        <f t="shared" si="12"/>
        <v>Le Mouret</v>
      </c>
      <c r="L77" s="424">
        <f t="shared" si="13"/>
        <v>0.78762887562195527</v>
      </c>
      <c r="M77" s="426">
        <f t="shared" si="14"/>
        <v>0.8328344863760736</v>
      </c>
    </row>
    <row r="78" spans="1:14">
      <c r="A78" s="229">
        <v>2049</v>
      </c>
      <c r="B78" s="394" t="s">
        <v>85</v>
      </c>
      <c r="C78" s="417">
        <v>2845.1636065531475</v>
      </c>
      <c r="D78" s="417">
        <v>2975.9515980675128</v>
      </c>
      <c r="E78" s="417">
        <f t="shared" si="10"/>
        <v>130.78799151436533</v>
      </c>
      <c r="F78" s="406">
        <f>'R1  PF2011'!$P34</f>
        <v>75.255082263020284</v>
      </c>
      <c r="G78" s="406">
        <f>'R2 PF2012'!$P34</f>
        <v>82.274233143182002</v>
      </c>
      <c r="H78" s="406">
        <f t="shared" si="11"/>
        <v>78.764657703101136</v>
      </c>
      <c r="I78" s="421">
        <v>81.25</v>
      </c>
      <c r="J78" s="421"/>
      <c r="K78" t="str">
        <f t="shared" si="12"/>
        <v>Vuissens</v>
      </c>
      <c r="L78" s="424">
        <f t="shared" si="13"/>
        <v>0.78774016823513571</v>
      </c>
      <c r="M78" s="426">
        <f t="shared" si="14"/>
        <v>0.82395142659699716</v>
      </c>
    </row>
    <row r="79" spans="1:14">
      <c r="A79" s="229">
        <v>2213</v>
      </c>
      <c r="B79" s="394" t="s">
        <v>154</v>
      </c>
      <c r="C79" s="417">
        <v>2850.5570154077723</v>
      </c>
      <c r="D79" s="417">
        <v>3071.0654237364679</v>
      </c>
      <c r="E79" s="417">
        <f t="shared" si="10"/>
        <v>220.50840832869562</v>
      </c>
      <c r="F79" s="406">
        <f>'R1  PF2011'!$P103</f>
        <v>79.370181180398305</v>
      </c>
      <c r="G79" s="406">
        <f>'R2 PF2012'!$P103</f>
        <v>78.478883839626562</v>
      </c>
      <c r="H79" s="406">
        <f t="shared" si="11"/>
        <v>78.924532510012426</v>
      </c>
      <c r="I79" s="421">
        <v>72.015000000000001</v>
      </c>
      <c r="J79" s="421"/>
      <c r="K79" t="str">
        <f t="shared" si="12"/>
        <v>Noréaz</v>
      </c>
      <c r="L79" s="424">
        <f t="shared" si="13"/>
        <v>0.78923344081486269</v>
      </c>
      <c r="M79" s="426">
        <f t="shared" si="14"/>
        <v>0.85028558216589956</v>
      </c>
    </row>
    <row r="80" spans="1:14">
      <c r="A80" s="229">
        <v>2299</v>
      </c>
      <c r="B80" s="394" t="s">
        <v>201</v>
      </c>
      <c r="C80" s="417">
        <v>2906.5206783790672</v>
      </c>
      <c r="D80" s="417">
        <v>3093.6021806150784</v>
      </c>
      <c r="E80" s="417">
        <f t="shared" si="10"/>
        <v>187.08150223601115</v>
      </c>
      <c r="F80" s="406">
        <f>'R1  PF2011'!$P150</f>
        <v>81.482481044289528</v>
      </c>
      <c r="G80" s="406">
        <f>'R2 PF2012'!$P150</f>
        <v>79.468508630514293</v>
      </c>
      <c r="H80" s="406">
        <f t="shared" si="11"/>
        <v>80.475494837401911</v>
      </c>
      <c r="I80" s="421">
        <v>77.585000000000008</v>
      </c>
      <c r="J80" s="421"/>
      <c r="K80" t="str">
        <f t="shared" si="12"/>
        <v>Plaffeien</v>
      </c>
      <c r="L80" s="424">
        <f t="shared" si="13"/>
        <v>0.80472809468380835</v>
      </c>
      <c r="M80" s="426">
        <f t="shared" si="14"/>
        <v>0.85652533182885071</v>
      </c>
      <c r="N80" s="194"/>
    </row>
    <row r="81" spans="1:14">
      <c r="A81" s="413">
        <v>2283</v>
      </c>
      <c r="B81" s="235" t="s">
        <v>193</v>
      </c>
      <c r="C81" s="417">
        <v>2913.6474543324384</v>
      </c>
      <c r="D81" s="417">
        <v>3017.9252269676945</v>
      </c>
      <c r="E81" s="417">
        <f t="shared" si="10"/>
        <v>104.27777263525604</v>
      </c>
      <c r="F81" s="406">
        <f>'R1  PF2011'!$P142</f>
        <v>79.5031564865089</v>
      </c>
      <c r="G81" s="406">
        <f>'R2 PF2012'!$P142</f>
        <v>81.83089293714572</v>
      </c>
      <c r="H81" s="406">
        <f t="shared" si="11"/>
        <v>80.66702471182731</v>
      </c>
      <c r="I81" s="421">
        <v>87.07</v>
      </c>
      <c r="J81" s="421"/>
      <c r="K81" t="str">
        <f t="shared" si="12"/>
        <v>Wallenried</v>
      </c>
      <c r="L81" s="424">
        <f t="shared" si="13"/>
        <v>0.80670128444187794</v>
      </c>
      <c r="M81" s="426">
        <f t="shared" si="14"/>
        <v>0.83557266110706629</v>
      </c>
      <c r="N81" s="194"/>
    </row>
    <row r="82" spans="1:14">
      <c r="A82" s="229">
        <v>2192</v>
      </c>
      <c r="B82" s="394" t="s">
        <v>145</v>
      </c>
      <c r="C82" s="417">
        <v>2915.6128235610126</v>
      </c>
      <c r="D82" s="417">
        <v>3095.4995814545873</v>
      </c>
      <c r="E82" s="417">
        <f t="shared" si="10"/>
        <v>179.88675789357467</v>
      </c>
      <c r="F82" s="406">
        <f>'R1  PF2011'!$P94</f>
        <v>79.245198723160598</v>
      </c>
      <c r="G82" s="406">
        <f>'R2 PF2012'!$P94</f>
        <v>82.196019414724091</v>
      </c>
      <c r="H82" s="406">
        <f t="shared" si="11"/>
        <v>80.720609068942338</v>
      </c>
      <c r="I82" s="421">
        <v>78.22</v>
      </c>
      <c r="J82" s="421"/>
      <c r="K82" t="str">
        <f t="shared" si="12"/>
        <v>Farvagny</v>
      </c>
      <c r="L82" s="424">
        <f t="shared" si="13"/>
        <v>0.80724543602711374</v>
      </c>
      <c r="M82" s="426">
        <f t="shared" si="14"/>
        <v>0.85705066501288329</v>
      </c>
    </row>
    <row r="83" spans="1:14">
      <c r="A83" s="229">
        <v>2145</v>
      </c>
      <c r="B83" s="394" t="s">
        <v>238</v>
      </c>
      <c r="C83" s="417">
        <v>2921.8984174048092</v>
      </c>
      <c r="D83" s="417">
        <v>3110.9234642215524</v>
      </c>
      <c r="E83" s="417">
        <f t="shared" si="10"/>
        <v>189.02504681674327</v>
      </c>
      <c r="F83" s="406">
        <f>'R1  PF2011'!$P72</f>
        <v>83.354261821440261</v>
      </c>
      <c r="G83" s="406">
        <f>'R2 PF2012'!$P72</f>
        <v>78.455946261330539</v>
      </c>
      <c r="H83" s="406">
        <f t="shared" si="11"/>
        <v>80.9051040413854</v>
      </c>
      <c r="I83" s="421">
        <v>77.37</v>
      </c>
      <c r="J83" s="421"/>
      <c r="K83" t="str">
        <f t="shared" si="12"/>
        <v>Le Pâquier (FR)</v>
      </c>
      <c r="L83" s="424">
        <f t="shared" si="13"/>
        <v>0.80898572777714373</v>
      </c>
      <c r="M83" s="426">
        <f t="shared" si="14"/>
        <v>0.86132107391931789</v>
      </c>
    </row>
    <row r="84" spans="1:14">
      <c r="A84" s="229">
        <v>2011</v>
      </c>
      <c r="B84" s="394" t="s">
        <v>227</v>
      </c>
      <c r="C84" s="417">
        <v>2933.8591035670374</v>
      </c>
      <c r="D84" s="417">
        <v>3088.2616525506101</v>
      </c>
      <c r="E84" s="417">
        <f t="shared" si="10"/>
        <v>154.40254898357261</v>
      </c>
      <c r="F84" s="406">
        <f>'R1  PF2011'!$P13</f>
        <v>82.368846671660378</v>
      </c>
      <c r="G84" s="406">
        <f>'R2 PF2012'!$P13</f>
        <v>80.096668988319834</v>
      </c>
      <c r="H84" s="406">
        <f t="shared" si="11"/>
        <v>81.232757829990106</v>
      </c>
      <c r="I84" s="421">
        <v>80.789999999999992</v>
      </c>
      <c r="J84" s="421"/>
      <c r="K84" t="str">
        <f t="shared" si="12"/>
        <v>Cugy (FR)</v>
      </c>
      <c r="L84" s="424">
        <f t="shared" si="13"/>
        <v>0.81229728177985216</v>
      </c>
      <c r="M84" s="424">
        <f t="shared" si="14"/>
        <v>0.85504670034829933</v>
      </c>
    </row>
    <row r="85" spans="1:14">
      <c r="A85" s="229">
        <v>2333</v>
      </c>
      <c r="B85" s="394" t="s">
        <v>44</v>
      </c>
      <c r="C85" s="417">
        <v>2937.3752290184339</v>
      </c>
      <c r="D85" s="417">
        <v>3089.9085932161688</v>
      </c>
      <c r="E85" s="417">
        <f t="shared" si="10"/>
        <v>152.53336419773495</v>
      </c>
      <c r="F85" s="406">
        <f>'R1  PF2011'!$P166</f>
        <v>81.60639553209559</v>
      </c>
      <c r="G85" s="406">
        <f>'R2 PF2012'!$P166</f>
        <v>81.049248451180105</v>
      </c>
      <c r="H85" s="406">
        <f t="shared" si="11"/>
        <v>81.327821991637848</v>
      </c>
      <c r="I85" s="421">
        <v>80.655000000000001</v>
      </c>
      <c r="J85" s="421"/>
      <c r="K85" t="str">
        <f t="shared" si="12"/>
        <v>Remaufens</v>
      </c>
      <c r="L85" s="424">
        <f t="shared" si="13"/>
        <v>0.81327079108815314</v>
      </c>
      <c r="M85" s="424">
        <f t="shared" si="14"/>
        <v>0.8555026886485757</v>
      </c>
      <c r="N85" s="194"/>
    </row>
    <row r="86" spans="1:14">
      <c r="A86" s="229">
        <v>2152</v>
      </c>
      <c r="B86" s="394" t="s">
        <v>128</v>
      </c>
      <c r="C86" s="417">
        <v>2942.4396257041435</v>
      </c>
      <c r="D86" s="417">
        <v>3145.2807463268409</v>
      </c>
      <c r="E86" s="417">
        <f t="shared" si="10"/>
        <v>202.84112062269742</v>
      </c>
      <c r="F86" s="406">
        <f>'R1  PF2011'!$P76</f>
        <v>81.908529859940856</v>
      </c>
      <c r="G86" s="406">
        <f>'R2 PF2012'!$P76</f>
        <v>81.028411206672672</v>
      </c>
      <c r="H86" s="406">
        <f t="shared" si="11"/>
        <v>81.468470533306771</v>
      </c>
      <c r="I86" s="421">
        <v>74.805000000000007</v>
      </c>
      <c r="J86" s="421"/>
      <c r="K86" t="str">
        <f t="shared" si="12"/>
        <v>Sâles</v>
      </c>
      <c r="L86" s="424">
        <f t="shared" si="13"/>
        <v>0.81467297010099504</v>
      </c>
      <c r="M86" s="424">
        <f t="shared" si="14"/>
        <v>0.8708335712405213</v>
      </c>
    </row>
    <row r="87" spans="1:14">
      <c r="A87" s="229">
        <v>2134</v>
      </c>
      <c r="B87" s="394" t="s">
        <v>118</v>
      </c>
      <c r="C87" s="417">
        <v>2947.4424641739988</v>
      </c>
      <c r="D87" s="417">
        <v>3082.1598226954347</v>
      </c>
      <c r="E87" s="417">
        <f t="shared" si="10"/>
        <v>134.71735852143593</v>
      </c>
      <c r="F87" s="406">
        <f>'R1  PF2011'!$P66</f>
        <v>81.699280545738844</v>
      </c>
      <c r="G87" s="406">
        <f>'R2 PF2012'!$P66</f>
        <v>81.512837747805463</v>
      </c>
      <c r="H87" s="406">
        <f t="shared" si="11"/>
        <v>81.606059146772154</v>
      </c>
      <c r="I87" s="421">
        <v>82.355000000000004</v>
      </c>
      <c r="J87" s="421"/>
      <c r="K87" t="str">
        <f t="shared" si="12"/>
        <v>Grandvillard</v>
      </c>
      <c r="L87" s="424">
        <f t="shared" si="13"/>
        <v>0.81605810549666091</v>
      </c>
      <c r="M87" s="424">
        <f t="shared" si="14"/>
        <v>0.85335728731574578</v>
      </c>
    </row>
    <row r="88" spans="1:14">
      <c r="A88" s="229">
        <v>2279</v>
      </c>
      <c r="B88" s="394" t="s">
        <v>190</v>
      </c>
      <c r="C88" s="417">
        <v>2956.3261487908676</v>
      </c>
      <c r="D88" s="417">
        <v>3063.6594486450722</v>
      </c>
      <c r="E88" s="417">
        <f t="shared" si="10"/>
        <v>107.3332998542046</v>
      </c>
      <c r="F88" s="406">
        <f>'R1  PF2011'!$P139</f>
        <v>79.757617880857168</v>
      </c>
      <c r="G88" s="406">
        <f>'R2 PF2012'!$P139</f>
        <v>83.934788772905819</v>
      </c>
      <c r="H88" s="406">
        <f t="shared" si="11"/>
        <v>81.846203326881493</v>
      </c>
      <c r="I88" s="421">
        <v>86.574999999999989</v>
      </c>
      <c r="J88" s="421"/>
      <c r="K88" t="str">
        <f t="shared" si="12"/>
        <v>Villarepos</v>
      </c>
      <c r="L88" s="424">
        <f t="shared" si="13"/>
        <v>0.81851773038379283</v>
      </c>
      <c r="M88" s="424">
        <f t="shared" si="14"/>
        <v>0.84823509056991397</v>
      </c>
      <c r="N88" s="194"/>
    </row>
    <row r="89" spans="1:14">
      <c r="A89" s="229">
        <v>2200</v>
      </c>
      <c r="B89" s="394" t="s">
        <v>150</v>
      </c>
      <c r="C89" s="417">
        <v>2958.0478032434016</v>
      </c>
      <c r="D89" s="417">
        <v>3097.5055154443176</v>
      </c>
      <c r="E89" s="417">
        <f t="shared" si="10"/>
        <v>139.45771220091592</v>
      </c>
      <c r="F89" s="406">
        <f>'R1  PF2011'!$P99</f>
        <v>83.510641373532863</v>
      </c>
      <c r="G89" s="406">
        <f>'R2 PF2012'!$P99</f>
        <v>80.2968100113074</v>
      </c>
      <c r="H89" s="406">
        <f t="shared" si="11"/>
        <v>81.903725692420124</v>
      </c>
      <c r="I89" s="421">
        <v>81.900000000000006</v>
      </c>
      <c r="J89" s="421"/>
      <c r="K89" t="str">
        <f t="shared" si="12"/>
        <v>Grolley</v>
      </c>
      <c r="L89" s="424">
        <f t="shared" si="13"/>
        <v>0.81899440468292917</v>
      </c>
      <c r="M89" s="424">
        <f t="shared" si="14"/>
        <v>0.85760604775955529</v>
      </c>
    </row>
    <row r="90" spans="1:14">
      <c r="A90" s="390">
        <v>2129</v>
      </c>
      <c r="B90" s="396" t="s">
        <v>115</v>
      </c>
      <c r="C90" s="417">
        <v>2958.8515025584338</v>
      </c>
      <c r="D90" s="417">
        <v>3065.1124568219525</v>
      </c>
      <c r="E90" s="417">
        <f t="shared" si="10"/>
        <v>106.26095426351867</v>
      </c>
      <c r="F90" s="406">
        <f>'R1  PF2011'!$P63</f>
        <v>82.257742749328315</v>
      </c>
      <c r="G90" s="406">
        <f>'R2 PF2012'!$P63</f>
        <v>81.587429766863593</v>
      </c>
      <c r="H90" s="406">
        <f t="shared" si="11"/>
        <v>81.922586258095947</v>
      </c>
      <c r="I90" s="421">
        <v>86.074999999999989</v>
      </c>
      <c r="J90" s="421"/>
      <c r="K90" t="str">
        <f t="shared" si="12"/>
        <v>Corbières</v>
      </c>
      <c r="L90" s="424">
        <f t="shared" si="13"/>
        <v>0.81921692483332598</v>
      </c>
      <c r="M90" s="424">
        <f t="shared" si="14"/>
        <v>0.84863738480110207</v>
      </c>
    </row>
    <row r="91" spans="1:14">
      <c r="A91" s="229">
        <v>2278</v>
      </c>
      <c r="B91" s="394" t="s">
        <v>189</v>
      </c>
      <c r="C91" s="417">
        <v>2960.587869051421</v>
      </c>
      <c r="D91" s="417">
        <v>3159.9846122360532</v>
      </c>
      <c r="E91" s="417">
        <f t="shared" si="10"/>
        <v>199.39674318463221</v>
      </c>
      <c r="F91" s="406">
        <f>'R1  PF2011'!$P138</f>
        <v>79.997840519297327</v>
      </c>
      <c r="G91" s="406">
        <f>'R2 PF2012'!$P138</f>
        <v>83.931204717168967</v>
      </c>
      <c r="H91" s="406">
        <f t="shared" si="11"/>
        <v>81.964522618233147</v>
      </c>
      <c r="I91" s="421">
        <v>76.8</v>
      </c>
      <c r="J91" s="421"/>
      <c r="K91" t="str">
        <f t="shared" si="12"/>
        <v>Ulmiz</v>
      </c>
      <c r="L91" s="424">
        <f t="shared" si="13"/>
        <v>0.81969767245365732</v>
      </c>
      <c r="M91" s="424">
        <f t="shared" si="14"/>
        <v>0.87490462915028488</v>
      </c>
      <c r="N91" s="194"/>
    </row>
    <row r="92" spans="1:14">
      <c r="A92" s="229">
        <v>2147</v>
      </c>
      <c r="B92" s="394" t="s">
        <v>125</v>
      </c>
      <c r="C92" s="417">
        <v>2971.7192589845863</v>
      </c>
      <c r="D92" s="417">
        <v>3071.2068619602996</v>
      </c>
      <c r="E92" s="417">
        <f t="shared" si="10"/>
        <v>99.487602975713344</v>
      </c>
      <c r="F92" s="406">
        <f>'R1  PF2011'!$P73</f>
        <v>82.871758063869251</v>
      </c>
      <c r="G92" s="406">
        <f>'R2 PF2012'!$P73</f>
        <v>81.68732436940148</v>
      </c>
      <c r="H92" s="406">
        <f t="shared" si="11"/>
        <v>82.279541216635366</v>
      </c>
      <c r="I92" s="421">
        <v>87.89</v>
      </c>
      <c r="J92" s="421"/>
      <c r="K92" t="str">
        <f t="shared" si="12"/>
        <v>Pont-la-Ville</v>
      </c>
      <c r="L92" s="424">
        <f t="shared" si="13"/>
        <v>0.82277961929089583</v>
      </c>
      <c r="M92" s="424">
        <f t="shared" si="14"/>
        <v>0.85032474215303688</v>
      </c>
    </row>
    <row r="93" spans="1:14">
      <c r="A93" s="229">
        <v>2323</v>
      </c>
      <c r="B93" s="394" t="s">
        <v>214</v>
      </c>
      <c r="C93" s="417">
        <v>2974.1679371746332</v>
      </c>
      <c r="D93" s="417">
        <v>3138.2468991809715</v>
      </c>
      <c r="E93" s="417">
        <f t="shared" si="10"/>
        <v>164.07896200633832</v>
      </c>
      <c r="F93" s="406">
        <f>'R1  PF2011'!$P163</f>
        <v>79.769912574528874</v>
      </c>
      <c r="G93" s="406">
        <f>'R2 PF2012'!$P163</f>
        <v>84.907902664962407</v>
      </c>
      <c r="H93" s="406">
        <f t="shared" si="11"/>
        <v>82.33890761974564</v>
      </c>
      <c r="I93" s="421">
        <v>79.715000000000003</v>
      </c>
      <c r="J93" s="421"/>
      <c r="K93" t="str">
        <f t="shared" si="12"/>
        <v>Bossonnens</v>
      </c>
      <c r="L93" s="424">
        <f t="shared" si="13"/>
        <v>0.82345758458081386</v>
      </c>
      <c r="M93" s="424">
        <f t="shared" si="14"/>
        <v>0.8688861106722553</v>
      </c>
      <c r="N93" s="194"/>
    </row>
    <row r="94" spans="1:14">
      <c r="A94" s="229">
        <v>2175</v>
      </c>
      <c r="B94" s="394" t="s">
        <v>137</v>
      </c>
      <c r="C94" s="417">
        <v>2977.291799200726</v>
      </c>
      <c r="D94" s="417">
        <v>3098.3828008348114</v>
      </c>
      <c r="E94" s="417">
        <f t="shared" si="10"/>
        <v>121.09100163408539</v>
      </c>
      <c r="F94" s="406">
        <f>'R1  PF2011'!$P86</f>
        <v>81.189489927223732</v>
      </c>
      <c r="G94" s="406">
        <f>'R2 PF2012'!$P86</f>
        <v>83.668397065958601</v>
      </c>
      <c r="H94" s="406">
        <f t="shared" si="11"/>
        <v>82.42894349659116</v>
      </c>
      <c r="I94" s="421">
        <v>84.644999999999996</v>
      </c>
      <c r="J94" s="421"/>
      <c r="K94" t="str">
        <f t="shared" si="12"/>
        <v>Belfaux</v>
      </c>
      <c r="L94" s="424">
        <f t="shared" si="13"/>
        <v>0.82432248795308738</v>
      </c>
      <c r="M94" s="424">
        <f t="shared" si="14"/>
        <v>0.85784894167943615</v>
      </c>
    </row>
    <row r="95" spans="1:14">
      <c r="A95" s="229">
        <v>2186</v>
      </c>
      <c r="B95" s="394" t="s">
        <v>239</v>
      </c>
      <c r="C95" s="417">
        <v>2983.9908858537237</v>
      </c>
      <c r="D95" s="417">
        <v>3134.4055776445539</v>
      </c>
      <c r="E95" s="417">
        <f t="shared" si="10"/>
        <v>150.41469179083015</v>
      </c>
      <c r="F95" s="406">
        <f>'R1  PF2011'!$P92</f>
        <v>80.121896398946333</v>
      </c>
      <c r="G95" s="406">
        <f>'R2 PF2012'!$P92</f>
        <v>85.100280235860353</v>
      </c>
      <c r="H95" s="406">
        <f t="shared" si="11"/>
        <v>82.611088317403343</v>
      </c>
      <c r="I95" s="421">
        <v>81.015000000000001</v>
      </c>
      <c r="J95" s="421"/>
      <c r="K95" t="str">
        <f t="shared" si="12"/>
        <v>Cottens (FR)</v>
      </c>
      <c r="L95" s="424">
        <f t="shared" si="13"/>
        <v>0.82617726341657904</v>
      </c>
      <c r="M95" s="424">
        <f t="shared" si="14"/>
        <v>0.86782256435584204</v>
      </c>
    </row>
    <row r="96" spans="1:14">
      <c r="A96" s="229">
        <v>2262</v>
      </c>
      <c r="B96" s="394" t="s">
        <v>178</v>
      </c>
      <c r="C96" s="417">
        <v>2986.0716151284087</v>
      </c>
      <c r="D96" s="417">
        <v>3165.5575378366002</v>
      </c>
      <c r="E96" s="417">
        <f t="shared" si="10"/>
        <v>179.48592270819154</v>
      </c>
      <c r="F96" s="406">
        <f>'R1  PF2011'!$P127</f>
        <v>82.989577253795616</v>
      </c>
      <c r="G96" s="406">
        <f>'R2 PF2012'!$P127</f>
        <v>82.362765235319543</v>
      </c>
      <c r="H96" s="406">
        <f t="shared" si="11"/>
        <v>82.67617124455758</v>
      </c>
      <c r="I96" s="421">
        <v>78.34</v>
      </c>
      <c r="J96" s="421"/>
      <c r="K96" t="str">
        <f t="shared" si="12"/>
        <v>Gurmels</v>
      </c>
      <c r="L96" s="424">
        <f t="shared" si="13"/>
        <v>0.82675335472644851</v>
      </c>
      <c r="M96" s="424">
        <f t="shared" si="14"/>
        <v>0.87644760451381942</v>
      </c>
    </row>
    <row r="97" spans="1:14">
      <c r="A97" s="229">
        <v>2259</v>
      </c>
      <c r="B97" s="394" t="s">
        <v>175</v>
      </c>
      <c r="C97" s="417">
        <v>2993.1257157483178</v>
      </c>
      <c r="D97" s="417">
        <v>3107.6052619450197</v>
      </c>
      <c r="E97" s="417">
        <f t="shared" si="10"/>
        <v>114.4795461967019</v>
      </c>
      <c r="F97" s="406">
        <f>'R1  PF2011'!$P124</f>
        <v>83.640284523153653</v>
      </c>
      <c r="G97" s="406">
        <f>'R2 PF2012'!$P124</f>
        <v>82.105094003131924</v>
      </c>
      <c r="H97" s="406">
        <f t="shared" si="11"/>
        <v>82.872689263142789</v>
      </c>
      <c r="I97" s="421">
        <v>86.125</v>
      </c>
      <c r="J97" s="421"/>
      <c r="K97" t="str">
        <f t="shared" si="12"/>
        <v>Galmiz</v>
      </c>
      <c r="L97" s="424">
        <f t="shared" si="13"/>
        <v>0.82870642287208207</v>
      </c>
      <c r="M97" s="424">
        <f t="shared" si="14"/>
        <v>0.86040236358099731</v>
      </c>
    </row>
    <row r="98" spans="1:14" s="194" customFormat="1">
      <c r="A98" s="229">
        <v>2189</v>
      </c>
      <c r="B98" s="394" t="s">
        <v>240</v>
      </c>
      <c r="C98" s="417">
        <v>3008.5464448895541</v>
      </c>
      <c r="D98" s="417">
        <v>3075.5390460839635</v>
      </c>
      <c r="E98" s="417">
        <f t="shared" si="10"/>
        <v>66.992601194409417</v>
      </c>
      <c r="F98" s="406">
        <f>'R1  PF2011'!$P93</f>
        <v>84.917691835462293</v>
      </c>
      <c r="G98" s="406">
        <f>'R2 PF2012'!$P93</f>
        <v>81.686117655144784</v>
      </c>
      <c r="H98" s="406">
        <f t="shared" si="11"/>
        <v>83.301904745303545</v>
      </c>
      <c r="I98" s="421">
        <v>91.724999999999994</v>
      </c>
      <c r="J98" s="421"/>
      <c r="K98" t="str">
        <f t="shared" si="12"/>
        <v>Ependes (FR)</v>
      </c>
      <c r="L98" s="424">
        <f t="shared" si="13"/>
        <v>0.83297595863447094</v>
      </c>
      <c r="M98" s="424">
        <f t="shared" si="14"/>
        <v>0.85152419354575826</v>
      </c>
      <c r="N98"/>
    </row>
    <row r="99" spans="1:14">
      <c r="A99" s="229">
        <v>2234</v>
      </c>
      <c r="B99" s="394" t="s">
        <v>167</v>
      </c>
      <c r="C99" s="417">
        <v>3014.2861720015139</v>
      </c>
      <c r="D99" s="417">
        <v>3132.7514378156493</v>
      </c>
      <c r="E99" s="417">
        <f t="shared" si="10"/>
        <v>118.46526581413536</v>
      </c>
      <c r="F99" s="406">
        <f>'R1  PF2011'!$P116</f>
        <v>83.591343391035878</v>
      </c>
      <c r="G99" s="406">
        <f>'R2 PF2012'!$P116</f>
        <v>83.322397081694248</v>
      </c>
      <c r="H99" s="406">
        <f t="shared" si="11"/>
        <v>83.456870236365063</v>
      </c>
      <c r="I99" s="421">
        <v>85.555000000000007</v>
      </c>
      <c r="J99" s="421"/>
      <c r="K99" t="str">
        <f t="shared" si="12"/>
        <v>La Brillaz</v>
      </c>
      <c r="L99" s="424">
        <f t="shared" si="13"/>
        <v>0.83456511631608365</v>
      </c>
      <c r="M99" s="424">
        <f t="shared" si="14"/>
        <v>0.86736458282391726</v>
      </c>
    </row>
    <row r="100" spans="1:14">
      <c r="A100" s="229">
        <v>2096</v>
      </c>
      <c r="B100" s="394" t="s">
        <v>236</v>
      </c>
      <c r="C100" s="417">
        <v>3023.4272108919513</v>
      </c>
      <c r="D100" s="417">
        <v>3129.1278839406077</v>
      </c>
      <c r="E100" s="417">
        <f t="shared" si="10"/>
        <v>105.70067304865643</v>
      </c>
      <c r="F100" s="406">
        <f>'R1  PF2011'!$P48</f>
        <v>82.81895667428158</v>
      </c>
      <c r="G100" s="406">
        <f>'R2 PF2012'!$P48</f>
        <v>84.595504707575358</v>
      </c>
      <c r="H100" s="406">
        <f t="shared" si="11"/>
        <v>83.707230690928469</v>
      </c>
      <c r="I100" s="421">
        <v>86.724999999999994</v>
      </c>
      <c r="J100" s="421"/>
      <c r="K100" t="str">
        <f t="shared" si="12"/>
        <v>Romont (FR)</v>
      </c>
      <c r="L100" s="424">
        <f t="shared" si="13"/>
        <v>0.83709599485565578</v>
      </c>
      <c r="M100" s="424">
        <f t="shared" si="14"/>
        <v>0.86636132981851544</v>
      </c>
    </row>
    <row r="101" spans="1:14">
      <c r="A101" s="229">
        <v>2264</v>
      </c>
      <c r="B101" s="394" t="s">
        <v>179</v>
      </c>
      <c r="C101" s="417">
        <v>3029.5085781737916</v>
      </c>
      <c r="D101" s="417">
        <v>3220.998416578163</v>
      </c>
      <c r="E101" s="417">
        <f t="shared" si="10"/>
        <v>191.48983840437131</v>
      </c>
      <c r="F101" s="406">
        <f>'R1  PF2011'!$P128</f>
        <v>79.986080872012366</v>
      </c>
      <c r="G101" s="406">
        <f>'R2 PF2012'!$P128</f>
        <v>87.749165493821423</v>
      </c>
      <c r="H101" s="406">
        <f t="shared" si="11"/>
        <v>83.867623182916901</v>
      </c>
      <c r="I101" s="421">
        <v>76.944999999999993</v>
      </c>
      <c r="J101" s="421"/>
      <c r="K101" t="str">
        <f t="shared" si="12"/>
        <v>Jeuss</v>
      </c>
      <c r="L101" s="424">
        <f t="shared" si="13"/>
        <v>0.83877974241754039</v>
      </c>
      <c r="M101" s="426">
        <f t="shared" si="14"/>
        <v>0.89179751516443795</v>
      </c>
    </row>
    <row r="102" spans="1:14">
      <c r="A102" s="229">
        <v>2221</v>
      </c>
      <c r="B102" s="394" t="s">
        <v>158</v>
      </c>
      <c r="C102" s="417">
        <v>3050.9383596852817</v>
      </c>
      <c r="D102" s="417">
        <v>3179.5205511273398</v>
      </c>
      <c r="E102" s="417">
        <f t="shared" si="10"/>
        <v>128.58219144205805</v>
      </c>
      <c r="F102" s="406">
        <f>'R1  PF2011'!$P107</f>
        <v>82.71939175887087</v>
      </c>
      <c r="G102" s="406">
        <f>'R2 PF2012'!$P107</f>
        <v>86.213890111238399</v>
      </c>
      <c r="H102" s="406">
        <f t="shared" si="11"/>
        <v>84.466640935054642</v>
      </c>
      <c r="I102" s="421">
        <v>83.614999999999995</v>
      </c>
      <c r="J102" s="421"/>
      <c r="K102" t="str">
        <f t="shared" si="12"/>
        <v>Prez-vers-Noréaz</v>
      </c>
      <c r="L102" s="424">
        <f t="shared" si="13"/>
        <v>0.84471300391934712</v>
      </c>
      <c r="M102" s="426">
        <f t="shared" si="14"/>
        <v>0.88031354263188855</v>
      </c>
    </row>
    <row r="103" spans="1:14">
      <c r="A103" s="229">
        <v>2022</v>
      </c>
      <c r="B103" s="394" t="s">
        <v>69</v>
      </c>
      <c r="C103" s="417">
        <v>3052.5103426504102</v>
      </c>
      <c r="D103" s="417">
        <v>3108.768800658384</v>
      </c>
      <c r="E103" s="417">
        <f t="shared" si="10"/>
        <v>56.258458007973786</v>
      </c>
      <c r="F103" s="406">
        <f>'R1  PF2011'!$P18</f>
        <v>86.579707893790726</v>
      </c>
      <c r="G103" s="406">
        <f>'R2 PF2012'!$P18</f>
        <v>82.460923565194278</v>
      </c>
      <c r="H103" s="406">
        <f t="shared" si="11"/>
        <v>84.520315729492495</v>
      </c>
      <c r="I103" s="421">
        <v>92.32</v>
      </c>
      <c r="J103" s="421"/>
      <c r="K103" t="str">
        <f t="shared" si="12"/>
        <v>Gletterens</v>
      </c>
      <c r="L103" s="424">
        <f t="shared" si="13"/>
        <v>0.84514823868846933</v>
      </c>
      <c r="M103" s="426">
        <f t="shared" si="14"/>
        <v>0.86072451243025938</v>
      </c>
    </row>
    <row r="104" spans="1:14">
      <c r="A104" s="229">
        <v>2089</v>
      </c>
      <c r="B104" s="394" t="s">
        <v>98</v>
      </c>
      <c r="C104" s="417">
        <v>3103.4827329554246</v>
      </c>
      <c r="D104" s="417">
        <v>3330.7349946433415</v>
      </c>
      <c r="E104" s="417">
        <f t="shared" ref="E104:E135" si="15">D104-C104</f>
        <v>227.25226168791687</v>
      </c>
      <c r="F104" s="406">
        <f>'R1  PF2011'!$P47</f>
        <v>84.757583925265877</v>
      </c>
      <c r="G104" s="406">
        <f>'R2 PF2012'!$P47</f>
        <v>87.088392294937719</v>
      </c>
      <c r="H104" s="406">
        <f t="shared" ref="H104:H135" si="16">(F104+G104)/2</f>
        <v>85.922988110101798</v>
      </c>
      <c r="I104" s="421">
        <v>73.495000000000005</v>
      </c>
      <c r="J104" s="421"/>
      <c r="K104" t="str">
        <f t="shared" ref="K104:K135" si="17">B104</f>
        <v>Montet (Glâne)</v>
      </c>
      <c r="L104" s="424">
        <f t="shared" ref="L104:L135" si="18">C104/$C$2</f>
        <v>0.85926095938464875</v>
      </c>
      <c r="M104" s="426">
        <f t="shared" ref="M104:M135" si="19">D104/$C$2</f>
        <v>0.92218027075273146</v>
      </c>
    </row>
    <row r="105" spans="1:14">
      <c r="A105" s="229">
        <v>2235</v>
      </c>
      <c r="B105" s="394" t="s">
        <v>168</v>
      </c>
      <c r="C105" s="417">
        <v>3130.5655368214311</v>
      </c>
      <c r="D105" s="417">
        <v>3222.1800449016891</v>
      </c>
      <c r="E105" s="417">
        <f t="shared" si="15"/>
        <v>91.61450808025802</v>
      </c>
      <c r="F105" s="406">
        <f>'R1  PF2011'!$P117</f>
        <v>84.924119493453517</v>
      </c>
      <c r="G105" s="406">
        <f>'R2 PF2012'!$P117</f>
        <v>88.418436602194262</v>
      </c>
      <c r="H105" s="406">
        <f t="shared" si="16"/>
        <v>86.67127804782389</v>
      </c>
      <c r="I105" s="421">
        <v>88.99</v>
      </c>
      <c r="J105" s="421"/>
      <c r="K105" t="str">
        <f t="shared" si="17"/>
        <v>La Sonnaz</v>
      </c>
      <c r="L105" s="424">
        <f t="shared" si="18"/>
        <v>0.86675937263039282</v>
      </c>
      <c r="M105" s="426">
        <f t="shared" si="19"/>
        <v>0.89212467248228855</v>
      </c>
    </row>
    <row r="106" spans="1:14">
      <c r="A106" s="229">
        <v>2024</v>
      </c>
      <c r="B106" s="394" t="s">
        <v>70</v>
      </c>
      <c r="C106" s="417">
        <v>3147.1483431148445</v>
      </c>
      <c r="D106" s="417">
        <v>3272.1412147743272</v>
      </c>
      <c r="E106" s="417">
        <f t="shared" si="15"/>
        <v>124.99287165948272</v>
      </c>
      <c r="F106" s="406">
        <f>'R1  PF2011'!$P19</f>
        <v>89.535348198058614</v>
      </c>
      <c r="G106" s="406">
        <f>'R2 PF2012'!$P19</f>
        <v>84.74755012398208</v>
      </c>
      <c r="H106" s="406">
        <f t="shared" si="16"/>
        <v>87.141449161020347</v>
      </c>
      <c r="I106" s="421">
        <v>84.974999999999994</v>
      </c>
      <c r="J106" s="421"/>
      <c r="K106" t="str">
        <f t="shared" si="17"/>
        <v>Léchelles</v>
      </c>
      <c r="L106" s="424">
        <f t="shared" si="18"/>
        <v>0.87135065257974154</v>
      </c>
      <c r="M106" s="424">
        <f t="shared" si="19"/>
        <v>0.90595741667669905</v>
      </c>
    </row>
    <row r="107" spans="1:14">
      <c r="A107" s="229">
        <v>2041</v>
      </c>
      <c r="B107" s="394" t="s">
        <v>232</v>
      </c>
      <c r="C107" s="417">
        <v>3153.4775535425179</v>
      </c>
      <c r="D107" s="417">
        <v>3298.9052505298687</v>
      </c>
      <c r="E107" s="417">
        <f t="shared" si="15"/>
        <v>145.42769698735083</v>
      </c>
      <c r="F107" s="406">
        <f>'R1  PF2011'!$P29</f>
        <v>87.115908099200254</v>
      </c>
      <c r="G107" s="406">
        <f>'R2 PF2012'!$P29</f>
        <v>87.503661952432026</v>
      </c>
      <c r="H107" s="406">
        <f t="shared" si="16"/>
        <v>87.30978502581614</v>
      </c>
      <c r="I107" s="421">
        <v>81.55</v>
      </c>
      <c r="J107" s="421"/>
      <c r="K107" t="str">
        <f t="shared" si="17"/>
        <v>Saint-Aubin (FR)</v>
      </c>
      <c r="L107" s="424">
        <f t="shared" si="18"/>
        <v>0.87310302044906463</v>
      </c>
      <c r="M107" s="424">
        <f t="shared" si="19"/>
        <v>0.91336757262701473</v>
      </c>
    </row>
    <row r="108" spans="1:14">
      <c r="A108" s="229">
        <v>2111</v>
      </c>
      <c r="B108" s="394" t="s">
        <v>103</v>
      </c>
      <c r="C108" s="417">
        <v>3153.1512978090414</v>
      </c>
      <c r="D108" s="417">
        <v>3219.9337099870113</v>
      </c>
      <c r="E108" s="417">
        <f t="shared" si="15"/>
        <v>66.782412177969945</v>
      </c>
      <c r="F108" s="406">
        <f>'R1  PF2011'!$P52</f>
        <v>100.24985568129232</v>
      </c>
      <c r="G108" s="406">
        <f>'R2 PF2012'!$P52</f>
        <v>74.421559644817251</v>
      </c>
      <c r="H108" s="406">
        <f t="shared" si="16"/>
        <v>87.335707663054791</v>
      </c>
      <c r="I108" s="421">
        <v>91.22</v>
      </c>
      <c r="J108" s="421"/>
      <c r="K108" t="str">
        <f t="shared" si="17"/>
        <v>Villaz-Saint-Pierre</v>
      </c>
      <c r="L108" s="424">
        <f t="shared" si="18"/>
        <v>0.87301269005618853</v>
      </c>
      <c r="M108" s="426">
        <f t="shared" si="19"/>
        <v>0.89150272995514346</v>
      </c>
    </row>
    <row r="109" spans="1:14">
      <c r="A109" s="229">
        <v>2233</v>
      </c>
      <c r="B109" s="394" t="s">
        <v>243</v>
      </c>
      <c r="C109" s="417">
        <v>3162.2755498028355</v>
      </c>
      <c r="D109" s="417">
        <v>3294.8881081192681</v>
      </c>
      <c r="E109" s="417">
        <f t="shared" si="15"/>
        <v>132.61255831643257</v>
      </c>
      <c r="F109" s="406">
        <f>'R1  PF2011'!$P115</f>
        <v>85.681272525831076</v>
      </c>
      <c r="G109" s="406">
        <f>'R2 PF2012'!$P115</f>
        <v>89.416550625621454</v>
      </c>
      <c r="H109" s="406">
        <f t="shared" si="16"/>
        <v>87.548911575726265</v>
      </c>
      <c r="I109" s="421">
        <v>83.62</v>
      </c>
      <c r="J109" s="421"/>
      <c r="K109" t="str">
        <f t="shared" si="17"/>
        <v>Hauterive (FR)</v>
      </c>
      <c r="L109" s="424">
        <f t="shared" si="18"/>
        <v>0.87553892080933626</v>
      </c>
      <c r="M109" s="426">
        <f t="shared" si="19"/>
        <v>0.91225534680243914</v>
      </c>
    </row>
    <row r="110" spans="1:14">
      <c r="A110" s="229">
        <v>2251</v>
      </c>
      <c r="B110" s="394" t="s">
        <v>171</v>
      </c>
      <c r="C110" s="417">
        <v>3162.9962032786889</v>
      </c>
      <c r="D110" s="417">
        <v>3230.0231423295108</v>
      </c>
      <c r="E110" s="417">
        <f t="shared" si="15"/>
        <v>67.026939050821966</v>
      </c>
      <c r="F110" s="406">
        <f>'R1  PF2011'!$P120</f>
        <v>85.504478429433405</v>
      </c>
      <c r="G110" s="406">
        <f>'R2 PF2012'!$P120</f>
        <v>89.632203619614074</v>
      </c>
      <c r="H110" s="406">
        <f t="shared" si="16"/>
        <v>87.568341024523733</v>
      </c>
      <c r="I110" s="421">
        <v>91.860000000000014</v>
      </c>
      <c r="J110" s="421"/>
      <c r="K110" t="str">
        <f t="shared" si="17"/>
        <v>Courlevon</v>
      </c>
      <c r="L110" s="424">
        <f t="shared" si="18"/>
        <v>0.87573844806639822</v>
      </c>
      <c r="M110" s="426">
        <f t="shared" si="19"/>
        <v>0.89429619009661709</v>
      </c>
    </row>
    <row r="111" spans="1:14">
      <c r="A111" s="229">
        <v>2243</v>
      </c>
      <c r="B111" s="394" t="s">
        <v>169</v>
      </c>
      <c r="C111" s="417">
        <v>3165.4702208859399</v>
      </c>
      <c r="D111" s="417">
        <v>3300.6942378844428</v>
      </c>
      <c r="E111" s="417">
        <f t="shared" si="15"/>
        <v>135.22401699850298</v>
      </c>
      <c r="F111" s="406">
        <f>'R1  PF2011'!$P118</f>
        <v>87.294590698336549</v>
      </c>
      <c r="G111" s="406">
        <f>'R2 PF2012'!$P118</f>
        <v>87.988245321734709</v>
      </c>
      <c r="H111" s="406">
        <f t="shared" si="16"/>
        <v>87.641418010035636</v>
      </c>
      <c r="I111" s="421">
        <v>83.905000000000001</v>
      </c>
      <c r="J111" s="421"/>
      <c r="K111" t="str">
        <f t="shared" si="17"/>
        <v>Barberêche</v>
      </c>
      <c r="L111" s="424">
        <f t="shared" si="18"/>
        <v>0.8764234290782682</v>
      </c>
      <c r="M111" s="424">
        <f t="shared" si="19"/>
        <v>0.91386288938012405</v>
      </c>
    </row>
    <row r="112" spans="1:14">
      <c r="A112" s="229">
        <v>2131</v>
      </c>
      <c r="B112" s="394" t="s">
        <v>117</v>
      </c>
      <c r="C112" s="417">
        <v>3178.9188601455121</v>
      </c>
      <c r="D112" s="417">
        <v>3286.2078780940728</v>
      </c>
      <c r="E112" s="417">
        <f t="shared" si="15"/>
        <v>107.28901794856074</v>
      </c>
      <c r="F112" s="406">
        <f>'R1  PF2011'!$P65</f>
        <v>86.52647440470443</v>
      </c>
      <c r="G112" s="406">
        <f>'R2 PF2012'!$P65</f>
        <v>89.494999815670411</v>
      </c>
      <c r="H112" s="406">
        <f t="shared" si="16"/>
        <v>88.010737110187421</v>
      </c>
      <c r="I112" s="421">
        <v>86.43</v>
      </c>
      <c r="J112" s="421"/>
      <c r="K112" t="str">
        <f t="shared" si="17"/>
        <v>Echarlens</v>
      </c>
      <c r="L112" s="424">
        <f t="shared" si="18"/>
        <v>0.88014695250886055</v>
      </c>
      <c r="M112" s="424">
        <f t="shared" si="19"/>
        <v>0.90985205236811639</v>
      </c>
    </row>
    <row r="113" spans="1:14">
      <c r="A113" s="229">
        <v>2140</v>
      </c>
      <c r="B113" s="394" t="s">
        <v>122</v>
      </c>
      <c r="C113" s="417">
        <v>3181.5610793746932</v>
      </c>
      <c r="D113" s="417">
        <v>3309.3302495691214</v>
      </c>
      <c r="E113" s="417">
        <f t="shared" si="15"/>
        <v>127.76917019442817</v>
      </c>
      <c r="F113" s="406">
        <f>'R1  PF2011'!$P70</f>
        <v>87.681567588409976</v>
      </c>
      <c r="G113" s="406">
        <f>'R2 PF2012'!$P70</f>
        <v>88.49197197236478</v>
      </c>
      <c r="H113" s="406">
        <f t="shared" si="16"/>
        <v>88.086769780387385</v>
      </c>
      <c r="I113" s="421">
        <v>83.775000000000006</v>
      </c>
      <c r="J113" s="421"/>
      <c r="K113" t="str">
        <f t="shared" si="17"/>
        <v>Marsens</v>
      </c>
      <c r="L113" s="424">
        <f t="shared" si="18"/>
        <v>0.88087850348727004</v>
      </c>
      <c r="M113" s="424">
        <f t="shared" si="19"/>
        <v>0.9162539410868521</v>
      </c>
    </row>
    <row r="114" spans="1:14">
      <c r="A114" s="229">
        <v>2135</v>
      </c>
      <c r="B114" s="394" t="s">
        <v>119</v>
      </c>
      <c r="C114" s="417">
        <v>3187.2306227716131</v>
      </c>
      <c r="D114" s="417">
        <v>3301.4814440659788</v>
      </c>
      <c r="E114" s="417">
        <f t="shared" si="15"/>
        <v>114.25082129436578</v>
      </c>
      <c r="F114" s="406">
        <f>'R1  PF2011'!$P67</f>
        <v>88.69859971331006</v>
      </c>
      <c r="G114" s="406">
        <f>'R2 PF2012'!$P67</f>
        <v>87.79345994001082</v>
      </c>
      <c r="H114" s="406">
        <f t="shared" si="16"/>
        <v>88.246029826660447</v>
      </c>
      <c r="I114" s="421">
        <v>85.2</v>
      </c>
      <c r="J114" s="421"/>
      <c r="K114" t="str">
        <f t="shared" si="17"/>
        <v>Gruyères</v>
      </c>
      <c r="L114" s="424">
        <f t="shared" si="18"/>
        <v>0.88244822941059464</v>
      </c>
      <c r="M114" s="424">
        <f t="shared" si="19"/>
        <v>0.9140808430782702</v>
      </c>
    </row>
    <row r="115" spans="1:14">
      <c r="A115" s="229">
        <v>2308</v>
      </c>
      <c r="B115" s="394" t="s">
        <v>210</v>
      </c>
      <c r="C115" s="417">
        <v>3192.4911509099211</v>
      </c>
      <c r="D115" s="417">
        <v>3299.5686852173521</v>
      </c>
      <c r="E115" s="417">
        <f t="shared" si="15"/>
        <v>107.07753430743105</v>
      </c>
      <c r="F115" s="406">
        <f>'R1  PF2011'!$P159</f>
        <v>86.606483630207762</v>
      </c>
      <c r="G115" s="406">
        <f>'R2 PF2012'!$P159</f>
        <v>90.164969083049101</v>
      </c>
      <c r="H115" s="406">
        <f t="shared" si="16"/>
        <v>88.385726356628425</v>
      </c>
      <c r="I115" s="421">
        <v>87.074999999999989</v>
      </c>
      <c r="J115" s="421"/>
      <c r="K115" t="str">
        <f t="shared" si="17"/>
        <v>Ueberstorf</v>
      </c>
      <c r="L115" s="424">
        <f t="shared" si="18"/>
        <v>0.88390471131944937</v>
      </c>
      <c r="M115" s="424">
        <f t="shared" si="19"/>
        <v>0.91355125772376189</v>
      </c>
      <c r="N115" s="194"/>
    </row>
    <row r="116" spans="1:14">
      <c r="A116" s="413">
        <v>2309</v>
      </c>
      <c r="B116" s="235" t="s">
        <v>211</v>
      </c>
      <c r="C116" s="417">
        <v>3208.2735009972994</v>
      </c>
      <c r="D116" s="417">
        <v>3340.484566776141</v>
      </c>
      <c r="E116" s="417">
        <f t="shared" si="15"/>
        <v>132.21106577884166</v>
      </c>
      <c r="F116" s="406">
        <f>'R1  PF2011'!$P160</f>
        <v>88.249030088503005</v>
      </c>
      <c r="G116" s="406">
        <f>'R2 PF2012'!$P160</f>
        <v>89.402767004225339</v>
      </c>
      <c r="H116" s="406">
        <f t="shared" si="16"/>
        <v>88.825898546364172</v>
      </c>
      <c r="I116" s="421">
        <v>84.144999999999996</v>
      </c>
      <c r="J116" s="421"/>
      <c r="K116" t="str">
        <f t="shared" si="17"/>
        <v>Wünnewil-Flamatt</v>
      </c>
      <c r="L116" s="424">
        <f t="shared" si="18"/>
        <v>0.88827436903767054</v>
      </c>
      <c r="M116" s="424">
        <f t="shared" si="19"/>
        <v>0.92487963383133365</v>
      </c>
      <c r="N116" s="194"/>
    </row>
    <row r="117" spans="1:14">
      <c r="A117" s="229">
        <v>2307</v>
      </c>
      <c r="B117" s="394" t="s">
        <v>209</v>
      </c>
      <c r="C117" s="417">
        <v>3208.321266034558</v>
      </c>
      <c r="D117" s="417">
        <v>3317.443874157249</v>
      </c>
      <c r="E117" s="417">
        <f t="shared" si="15"/>
        <v>109.12260812269096</v>
      </c>
      <c r="F117" s="406">
        <f>'R1  PF2011'!$P158</f>
        <v>90.425205725266622</v>
      </c>
      <c r="G117" s="406">
        <f>'R2 PF2012'!$P158</f>
        <v>87.240804986974737</v>
      </c>
      <c r="H117" s="406">
        <f t="shared" si="16"/>
        <v>88.83300535612068</v>
      </c>
      <c r="I117" s="421">
        <v>86.789999999999992</v>
      </c>
      <c r="J117" s="421"/>
      <c r="K117" t="str">
        <f t="shared" si="17"/>
        <v>Tentlingen</v>
      </c>
      <c r="L117" s="424">
        <f t="shared" si="18"/>
        <v>0.88828759373884392</v>
      </c>
      <c r="M117" s="424">
        <f t="shared" si="19"/>
        <v>0.91850035952947773</v>
      </c>
      <c r="N117" s="194"/>
    </row>
    <row r="118" spans="1:14">
      <c r="A118" s="229">
        <v>2328</v>
      </c>
      <c r="B118" s="394" t="s">
        <v>246</v>
      </c>
      <c r="C118" s="417">
        <v>3213.871289129956</v>
      </c>
      <c r="D118" s="417">
        <v>3269.7120729899116</v>
      </c>
      <c r="E118" s="417">
        <f t="shared" si="15"/>
        <v>55.840783859955536</v>
      </c>
      <c r="F118" s="406">
        <f>'R1  PF2011'!$P165</f>
        <v>91.875896469130211</v>
      </c>
      <c r="G118" s="406">
        <f>'R2 PF2012'!$P165</f>
        <v>86.104340380072088</v>
      </c>
      <c r="H118" s="406">
        <f t="shared" si="16"/>
        <v>88.99011842460115</v>
      </c>
      <c r="I118" s="421">
        <v>93.18</v>
      </c>
      <c r="J118" s="421"/>
      <c r="K118" t="str">
        <f t="shared" si="17"/>
        <v>Granges (Veveyse)</v>
      </c>
      <c r="L118" s="424">
        <f t="shared" si="18"/>
        <v>0.88982422808802786</v>
      </c>
      <c r="M118" s="424">
        <f t="shared" si="19"/>
        <v>0.90528486042948875</v>
      </c>
      <c r="N118" s="194"/>
    </row>
    <row r="119" spans="1:14">
      <c r="A119" s="229">
        <v>2122</v>
      </c>
      <c r="B119" s="394" t="s">
        <v>109</v>
      </c>
      <c r="C119" s="417">
        <v>3216.0370977548364</v>
      </c>
      <c r="D119" s="417">
        <v>3354.8617104576215</v>
      </c>
      <c r="E119" s="417">
        <f t="shared" si="15"/>
        <v>138.82461270278509</v>
      </c>
      <c r="F119" s="406">
        <f>'R1  PF2011'!$P58</f>
        <v>86.838977639605687</v>
      </c>
      <c r="G119" s="406">
        <f>'R2 PF2012'!$P58</f>
        <v>91.234076841401375</v>
      </c>
      <c r="H119" s="406">
        <f t="shared" si="16"/>
        <v>89.036527240503531</v>
      </c>
      <c r="I119" s="421">
        <v>83.02</v>
      </c>
      <c r="J119" s="421"/>
      <c r="K119" t="str">
        <f t="shared" si="17"/>
        <v>Pont-en-Ogoz</v>
      </c>
      <c r="L119" s="424">
        <f t="shared" si="18"/>
        <v>0.89042387530922762</v>
      </c>
      <c r="M119" s="424">
        <f t="shared" si="19"/>
        <v>0.92886023219000258</v>
      </c>
    </row>
    <row r="120" spans="1:14">
      <c r="A120" s="229">
        <v>2277</v>
      </c>
      <c r="B120" s="394" t="s">
        <v>188</v>
      </c>
      <c r="C120" s="417">
        <v>3221.3552338997915</v>
      </c>
      <c r="D120" s="417">
        <v>3350.6343183847589</v>
      </c>
      <c r="E120" s="417">
        <f t="shared" si="15"/>
        <v>129.27908448496737</v>
      </c>
      <c r="F120" s="406">
        <f>'R1  PF2011'!$P137</f>
        <v>91.50922419879916</v>
      </c>
      <c r="G120" s="406">
        <f>'R2 PF2012'!$P137</f>
        <v>86.882375824754803</v>
      </c>
      <c r="H120" s="406">
        <f t="shared" si="16"/>
        <v>89.195800011776981</v>
      </c>
      <c r="I120" s="421">
        <v>84.715000000000003</v>
      </c>
      <c r="J120" s="421"/>
      <c r="K120" t="str">
        <f t="shared" si="17"/>
        <v>Salvenach</v>
      </c>
      <c r="L120" s="424">
        <f t="shared" si="18"/>
        <v>0.89189630714122325</v>
      </c>
      <c r="M120" s="424">
        <f t="shared" si="19"/>
        <v>0.92768979456209166</v>
      </c>
      <c r="N120" s="194"/>
    </row>
    <row r="121" spans="1:14">
      <c r="A121" s="229">
        <v>2066</v>
      </c>
      <c r="B121" s="394" t="s">
        <v>91</v>
      </c>
      <c r="C121" s="417">
        <v>3240.3889902355395</v>
      </c>
      <c r="D121" s="417">
        <v>3263.3127970421469</v>
      </c>
      <c r="E121" s="417">
        <f t="shared" si="15"/>
        <v>22.923806806607445</v>
      </c>
      <c r="F121" s="406">
        <f>'R1  PF2011'!$P40</f>
        <v>99.778178423553697</v>
      </c>
      <c r="G121" s="406">
        <f>'R2 PF2012'!$P40</f>
        <v>79.708578232232611</v>
      </c>
      <c r="H121" s="406">
        <f t="shared" si="16"/>
        <v>89.743378327893154</v>
      </c>
      <c r="I121" s="421">
        <v>97.13</v>
      </c>
      <c r="J121" s="421"/>
      <c r="K121" t="str">
        <f t="shared" si="17"/>
        <v>Chapelle (Glâne)</v>
      </c>
      <c r="L121" s="424">
        <f t="shared" si="18"/>
        <v>0.89716618138800974</v>
      </c>
      <c r="M121" s="424">
        <f t="shared" si="19"/>
        <v>0.90351309352650144</v>
      </c>
    </row>
    <row r="122" spans="1:14">
      <c r="A122" s="229">
        <v>2051</v>
      </c>
      <c r="B122" s="394" t="s">
        <v>87</v>
      </c>
      <c r="C122" s="417">
        <v>3280.7629342090372</v>
      </c>
      <c r="D122" s="417">
        <v>3276.4621313022253</v>
      </c>
      <c r="E122" s="417">
        <f t="shared" si="15"/>
        <v>-4.3008029068118958</v>
      </c>
      <c r="F122" s="406">
        <f>'R1  PF2011'!$P36</f>
        <v>92.414403147769349</v>
      </c>
      <c r="G122" s="406">
        <f>'R2 PF2012'!$P36</f>
        <v>89.262903336446684</v>
      </c>
      <c r="H122" s="406">
        <f t="shared" si="16"/>
        <v>90.838653242108023</v>
      </c>
      <c r="I122" s="437">
        <v>100.55</v>
      </c>
      <c r="J122" s="434"/>
      <c r="K122" s="194" t="str">
        <f t="shared" si="17"/>
        <v>Delley-Portalban</v>
      </c>
      <c r="L122" s="442">
        <f t="shared" si="18"/>
        <v>0.90834451128958238</v>
      </c>
      <c r="M122" s="442">
        <f t="shared" si="19"/>
        <v>0.90715374841128782</v>
      </c>
    </row>
    <row r="123" spans="1:14">
      <c r="A123" s="229">
        <v>2171</v>
      </c>
      <c r="B123" s="394" t="s">
        <v>133</v>
      </c>
      <c r="C123" s="417">
        <v>3289.124706239561</v>
      </c>
      <c r="D123" s="417">
        <v>3386.0367113900488</v>
      </c>
      <c r="E123" s="417">
        <f t="shared" si="15"/>
        <v>96.912005150487857</v>
      </c>
      <c r="F123" s="406">
        <f>'R1  PF2011'!$P82</f>
        <v>88.914758149328861</v>
      </c>
      <c r="G123" s="406">
        <f>'R2 PF2012'!$P82</f>
        <v>93.205725819452326</v>
      </c>
      <c r="H123" s="406">
        <f t="shared" si="16"/>
        <v>91.060241984390586</v>
      </c>
      <c r="I123" s="421">
        <v>88.37</v>
      </c>
      <c r="J123" s="421"/>
      <c r="K123" t="str">
        <f t="shared" si="17"/>
        <v>Arconciel</v>
      </c>
      <c r="L123" s="424">
        <f t="shared" si="18"/>
        <v>0.91065963429020602</v>
      </c>
      <c r="M123" s="424">
        <f t="shared" si="19"/>
        <v>0.93749165163550574</v>
      </c>
    </row>
    <row r="124" spans="1:14">
      <c r="A124" s="229">
        <v>2295</v>
      </c>
      <c r="B124" s="394" t="s">
        <v>198</v>
      </c>
      <c r="C124" s="417">
        <v>3309.8121326704595</v>
      </c>
      <c r="D124" s="417">
        <v>3385.7451077356864</v>
      </c>
      <c r="E124" s="417">
        <f t="shared" si="15"/>
        <v>75.932975065226856</v>
      </c>
      <c r="F124" s="406">
        <f>'R1  PF2011'!$P147</f>
        <v>91.751532784694362</v>
      </c>
      <c r="G124" s="406">
        <f>'R2 PF2012'!$P147</f>
        <v>91.52653921710035</v>
      </c>
      <c r="H124" s="406">
        <f t="shared" si="16"/>
        <v>91.639036000897363</v>
      </c>
      <c r="I124" s="421">
        <v>90.83</v>
      </c>
      <c r="J124" s="421"/>
      <c r="K124" t="str">
        <f t="shared" si="17"/>
        <v>Bösingen</v>
      </c>
      <c r="L124" s="424">
        <f t="shared" si="18"/>
        <v>0.91638736001377896</v>
      </c>
      <c r="M124" s="424">
        <f t="shared" si="19"/>
        <v>0.9374109153603698</v>
      </c>
      <c r="N124" s="194"/>
    </row>
    <row r="125" spans="1:14" s="194" customFormat="1">
      <c r="A125" s="229">
        <v>2321</v>
      </c>
      <c r="B125" s="394" t="s">
        <v>213</v>
      </c>
      <c r="C125" s="417">
        <v>3344.7753029179275</v>
      </c>
      <c r="D125" s="417">
        <v>3380.0963857281945</v>
      </c>
      <c r="E125" s="417">
        <f t="shared" si="15"/>
        <v>35.321082810266944</v>
      </c>
      <c r="F125" s="406">
        <f>'R1  PF2011'!$P162</f>
        <v>92.06213959650853</v>
      </c>
      <c r="G125" s="406">
        <f>'R2 PF2012'!$P162</f>
        <v>93.148485308489143</v>
      </c>
      <c r="H125" s="406">
        <f t="shared" si="16"/>
        <v>92.605312452498836</v>
      </c>
      <c r="I125" s="421">
        <v>95.509999999999991</v>
      </c>
      <c r="J125" s="421"/>
      <c r="K125" t="str">
        <f t="shared" si="17"/>
        <v>Attalens</v>
      </c>
      <c r="L125" s="424">
        <f t="shared" si="18"/>
        <v>0.92606760952538458</v>
      </c>
      <c r="M125" s="424">
        <f t="shared" si="19"/>
        <v>0.93584695425309072</v>
      </c>
    </row>
    <row r="126" spans="1:14">
      <c r="A126" s="229">
        <v>2265</v>
      </c>
      <c r="B126" s="394" t="s">
        <v>180</v>
      </c>
      <c r="C126" s="417">
        <v>3349.9969090678205</v>
      </c>
      <c r="D126" s="417">
        <v>3411.4895681554826</v>
      </c>
      <c r="E126" s="417">
        <f t="shared" si="15"/>
        <v>61.492659087662105</v>
      </c>
      <c r="F126" s="406">
        <f>'R1  PF2011'!$P129</f>
        <v>92.120133423552787</v>
      </c>
      <c r="G126" s="406">
        <f>'R2 PF2012'!$P129</f>
        <v>93.379172070871732</v>
      </c>
      <c r="H126" s="406">
        <f t="shared" si="16"/>
        <v>92.749652747212252</v>
      </c>
      <c r="I126" s="421">
        <v>92.444999999999993</v>
      </c>
      <c r="J126" s="421"/>
      <c r="K126" t="str">
        <f t="shared" si="17"/>
        <v>Kerzers</v>
      </c>
      <c r="L126" s="424">
        <f t="shared" si="18"/>
        <v>0.92751331510713053</v>
      </c>
      <c r="M126" s="424">
        <f t="shared" si="19"/>
        <v>0.94453878158764171</v>
      </c>
    </row>
    <row r="127" spans="1:14">
      <c r="A127" s="229">
        <v>2148</v>
      </c>
      <c r="B127" s="394" t="s">
        <v>126</v>
      </c>
      <c r="C127" s="417">
        <v>3350.5106342121599</v>
      </c>
      <c r="D127" s="417">
        <v>3412.3196388344732</v>
      </c>
      <c r="E127" s="417">
        <f t="shared" si="15"/>
        <v>61.809004622313296</v>
      </c>
      <c r="F127" s="406">
        <f>'R1  PF2011'!$P74</f>
        <v>92.704422246993019</v>
      </c>
      <c r="G127" s="406">
        <f>'R2 PF2012'!$P74</f>
        <v>92.826362597438461</v>
      </c>
      <c r="H127" s="406">
        <f t="shared" si="16"/>
        <v>92.76539242221574</v>
      </c>
      <c r="I127" s="421">
        <v>92.45</v>
      </c>
      <c r="J127" s="421"/>
      <c r="K127" t="str">
        <f t="shared" si="17"/>
        <v>Riaz</v>
      </c>
      <c r="L127" s="424">
        <f t="shared" si="18"/>
        <v>0.927655550137375</v>
      </c>
      <c r="M127" s="424">
        <f t="shared" si="19"/>
        <v>0.9447686031749869</v>
      </c>
    </row>
    <row r="128" spans="1:14">
      <c r="A128" s="229">
        <v>2005</v>
      </c>
      <c r="B128" s="394" t="s">
        <v>60</v>
      </c>
      <c r="C128" s="417">
        <v>3350.8655406728139</v>
      </c>
      <c r="D128" s="417">
        <v>3409.3479322021021</v>
      </c>
      <c r="E128" s="417">
        <f t="shared" si="15"/>
        <v>58.482391529288179</v>
      </c>
      <c r="F128" s="406">
        <f>'R1  PF2011'!$P9</f>
        <v>91.60272222697094</v>
      </c>
      <c r="G128" s="406">
        <f>'R2 PF2012'!$P9</f>
        <v>93.941802667705431</v>
      </c>
      <c r="H128" s="406">
        <f t="shared" si="16"/>
        <v>92.772262447338193</v>
      </c>
      <c r="I128" s="421">
        <v>92.614999999999995</v>
      </c>
      <c r="J128" s="421"/>
      <c r="K128" t="str">
        <f t="shared" si="17"/>
        <v>Châbles</v>
      </c>
      <c r="L128" s="424">
        <f t="shared" si="18"/>
        <v>0.92775381305426996</v>
      </c>
      <c r="M128" s="424">
        <f t="shared" si="19"/>
        <v>0.94394582705162533</v>
      </c>
    </row>
    <row r="129" spans="1:14">
      <c r="A129" s="229">
        <v>2211</v>
      </c>
      <c r="B129" s="394" t="s">
        <v>241</v>
      </c>
      <c r="C129" s="417">
        <v>3356.4714126088243</v>
      </c>
      <c r="D129" s="417">
        <v>3385.4147207553988</v>
      </c>
      <c r="E129" s="417">
        <f t="shared" si="15"/>
        <v>28.943308146574509</v>
      </c>
      <c r="F129" s="406">
        <f>'R1  PF2011'!$P102</f>
        <v>94.225725651227108</v>
      </c>
      <c r="G129" s="406">
        <f>'R2 PF2012'!$P102</f>
        <v>91.642345601449549</v>
      </c>
      <c r="H129" s="406">
        <f t="shared" si="16"/>
        <v>92.934035626338328</v>
      </c>
      <c r="I129" s="421">
        <v>96.305000000000007</v>
      </c>
      <c r="J129" s="421"/>
      <c r="K129" t="str">
        <f t="shared" si="17"/>
        <v>Neyruz (FR)</v>
      </c>
      <c r="L129" s="424">
        <f t="shared" si="18"/>
        <v>0.92930591026646758</v>
      </c>
      <c r="M129" s="426">
        <f t="shared" si="19"/>
        <v>0.93731944114959509</v>
      </c>
    </row>
    <row r="130" spans="1:14">
      <c r="A130" s="229">
        <v>2143</v>
      </c>
      <c r="B130" s="394" t="s">
        <v>123</v>
      </c>
      <c r="C130" s="417">
        <v>3379.7557659863951</v>
      </c>
      <c r="D130" s="417">
        <v>3504.5103108097687</v>
      </c>
      <c r="E130" s="417">
        <f t="shared" si="15"/>
        <v>124.75454482337364</v>
      </c>
      <c r="F130" s="406">
        <f>'R1  PF2011'!$P71</f>
        <v>88.54318419450118</v>
      </c>
      <c r="G130" s="406">
        <f>'R2 PF2012'!$P71</f>
        <v>98.580578079177528</v>
      </c>
      <c r="H130" s="406">
        <f t="shared" si="16"/>
        <v>93.561881136839361</v>
      </c>
      <c r="I130" s="421">
        <v>85.454999999999998</v>
      </c>
      <c r="J130" s="421"/>
      <c r="K130" t="str">
        <f t="shared" si="17"/>
        <v>Morlon</v>
      </c>
      <c r="L130" s="424">
        <f t="shared" si="18"/>
        <v>0.93575264689864146</v>
      </c>
      <c r="M130" s="426">
        <f t="shared" si="19"/>
        <v>0.97029342546789887</v>
      </c>
    </row>
    <row r="131" spans="1:14">
      <c r="A131" s="229">
        <v>2149</v>
      </c>
      <c r="B131" s="396" t="s">
        <v>127</v>
      </c>
      <c r="C131" s="433">
        <v>3383.2813259905415</v>
      </c>
      <c r="D131" s="433">
        <v>3398.2736187182454</v>
      </c>
      <c r="E131" s="433">
        <f t="shared" si="15"/>
        <v>14.992292727703898</v>
      </c>
      <c r="F131" s="410">
        <f>'R1  PF2011'!$P75</f>
        <v>95.696263668103626</v>
      </c>
      <c r="G131" s="410">
        <f>'R2 PF2012'!$P75</f>
        <v>91.660252987629349</v>
      </c>
      <c r="H131" s="410">
        <f t="shared" si="16"/>
        <v>93.678258327866487</v>
      </c>
      <c r="I131" s="434">
        <v>98.134999999999991</v>
      </c>
      <c r="J131" s="434"/>
      <c r="K131" s="194" t="str">
        <f t="shared" si="17"/>
        <v>La Roche</v>
      </c>
      <c r="L131" s="426">
        <f t="shared" si="18"/>
        <v>0.93672876835063557</v>
      </c>
      <c r="M131" s="426">
        <f t="shared" si="19"/>
        <v>0.94087968296529967</v>
      </c>
    </row>
    <row r="132" spans="1:14">
      <c r="A132" s="229">
        <v>2043</v>
      </c>
      <c r="B132" s="396" t="s">
        <v>81</v>
      </c>
      <c r="C132" s="433">
        <v>3409.9149598393569</v>
      </c>
      <c r="D132" s="433">
        <v>3377.8160611544481</v>
      </c>
      <c r="E132" s="433">
        <f t="shared" si="15"/>
        <v>-32.098898684908818</v>
      </c>
      <c r="F132" s="410">
        <f>'R1  PF2011'!$P30</f>
        <v>94.777483229095054</v>
      </c>
      <c r="G132" s="410">
        <f>'R2 PF2012'!$P30</f>
        <v>94.045034009106146</v>
      </c>
      <c r="H132" s="410">
        <f t="shared" si="16"/>
        <v>94.411258619100607</v>
      </c>
      <c r="I132" s="437">
        <v>103.88</v>
      </c>
      <c r="J132" s="434"/>
      <c r="K132" s="194" t="str">
        <f t="shared" si="17"/>
        <v>Sévaz</v>
      </c>
      <c r="L132" s="426">
        <f t="shared" si="18"/>
        <v>0.94410281993784673</v>
      </c>
      <c r="M132" s="426">
        <f t="shared" si="19"/>
        <v>0.93521560101237855</v>
      </c>
    </row>
    <row r="133" spans="1:14">
      <c r="A133" s="229">
        <v>2008</v>
      </c>
      <c r="B133" s="396" t="s">
        <v>226</v>
      </c>
      <c r="C133" s="433">
        <v>3525.2791962800093</v>
      </c>
      <c r="D133" s="433">
        <v>3550.2459301858871</v>
      </c>
      <c r="E133" s="433">
        <f t="shared" si="15"/>
        <v>24.966733905877845</v>
      </c>
      <c r="F133" s="410">
        <f>'R1  PF2011'!$P10</f>
        <v>98.343678337366626</v>
      </c>
      <c r="G133" s="410">
        <f>'R2 PF2012'!$P10</f>
        <v>96.86899520664825</v>
      </c>
      <c r="H133" s="410">
        <f t="shared" si="16"/>
        <v>97.606336772007438</v>
      </c>
      <c r="I133" s="434">
        <v>96.64500000000001</v>
      </c>
      <c r="J133" s="434"/>
      <c r="K133" s="194" t="str">
        <f t="shared" si="17"/>
        <v>Châtillon (FR)</v>
      </c>
      <c r="L133" s="426">
        <f t="shared" si="18"/>
        <v>0.97604370474769186</v>
      </c>
      <c r="M133" s="426">
        <f t="shared" si="19"/>
        <v>0.98295624191145958</v>
      </c>
    </row>
    <row r="134" spans="1:14">
      <c r="A134" s="229">
        <v>2206</v>
      </c>
      <c r="B134" s="396" t="s">
        <v>151</v>
      </c>
      <c r="C134" s="433">
        <v>3544.2860437792965</v>
      </c>
      <c r="D134" s="433">
        <v>3521.9030086050957</v>
      </c>
      <c r="E134" s="433">
        <f t="shared" si="15"/>
        <v>-22.383035174200813</v>
      </c>
      <c r="F134" s="410">
        <f>'R1  PF2011'!$P100</f>
        <v>98.572746387278244</v>
      </c>
      <c r="G134" s="410">
        <f>'R2 PF2012'!$P100</f>
        <v>97.690831199538351</v>
      </c>
      <c r="H134" s="410">
        <f t="shared" si="16"/>
        <v>98.131788793408305</v>
      </c>
      <c r="I134" s="437">
        <v>102.75</v>
      </c>
      <c r="J134" s="434"/>
      <c r="K134" s="194" t="str">
        <f t="shared" si="17"/>
        <v>Marly</v>
      </c>
      <c r="L134" s="426">
        <f t="shared" si="18"/>
        <v>0.98130612874757106</v>
      </c>
      <c r="M134" s="426">
        <f t="shared" si="19"/>
        <v>0.975108939997818</v>
      </c>
    </row>
    <row r="135" spans="1:14">
      <c r="A135" s="229">
        <v>2306</v>
      </c>
      <c r="B135" s="396" t="s">
        <v>208</v>
      </c>
      <c r="C135" s="433">
        <v>3578.7184889561895</v>
      </c>
      <c r="D135" s="433">
        <v>3576.5907023464506</v>
      </c>
      <c r="E135" s="433">
        <f t="shared" si="15"/>
        <v>-2.1277866097389051</v>
      </c>
      <c r="F135" s="410">
        <f>'R1  PF2011'!$P157</f>
        <v>96.634681596959496</v>
      </c>
      <c r="G135" s="410">
        <f>'R2 PF2012'!$P157</f>
        <v>101.52017735496503</v>
      </c>
      <c r="H135" s="410">
        <f t="shared" si="16"/>
        <v>99.077429475962262</v>
      </c>
      <c r="I135" s="437">
        <v>100.28</v>
      </c>
      <c r="J135" s="434"/>
      <c r="K135" s="194" t="str">
        <f t="shared" si="17"/>
        <v>Tafers</v>
      </c>
      <c r="L135" s="426">
        <f t="shared" si="18"/>
        <v>0.99083943646102535</v>
      </c>
      <c r="M135" s="426">
        <f t="shared" si="19"/>
        <v>0.99025031639142247</v>
      </c>
      <c r="N135" s="194"/>
    </row>
    <row r="136" spans="1:14">
      <c r="A136" s="390">
        <v>2015</v>
      </c>
      <c r="B136" s="396" t="s">
        <v>67</v>
      </c>
      <c r="C136" s="433">
        <v>3586.9160389019712</v>
      </c>
      <c r="D136" s="433">
        <v>3574.2732528408001</v>
      </c>
      <c r="E136" s="433">
        <f t="shared" ref="E136:E167" si="20">D136-C136</f>
        <v>-12.642786061171137</v>
      </c>
      <c r="F136" s="410">
        <f>'R1  PF2011'!$P16</f>
        <v>99.764436900689745</v>
      </c>
      <c r="G136" s="410">
        <f>'R2 PF2012'!$P16</f>
        <v>98.859793807831252</v>
      </c>
      <c r="H136" s="410">
        <f t="shared" ref="H136:H167" si="21">(F136+G136)/2</f>
        <v>99.312115354260499</v>
      </c>
      <c r="I136" s="437">
        <v>101.74082665352549</v>
      </c>
      <c r="J136" s="434"/>
      <c r="K136" s="194" t="str">
        <f t="shared" ref="K136:K170" si="22">B136</f>
        <v>Estavayer-le-Lac</v>
      </c>
      <c r="L136" s="426">
        <f t="shared" ref="L136:L170" si="23">C136/$C$2</f>
        <v>0.9931090913091799</v>
      </c>
      <c r="M136" s="426">
        <f t="shared" ref="M136:M170" si="24">D136/$C$2</f>
        <v>0.98960868437446114</v>
      </c>
    </row>
    <row r="137" spans="1:14">
      <c r="A137" s="390">
        <v>2163</v>
      </c>
      <c r="B137" s="396" t="s">
        <v>270</v>
      </c>
      <c r="C137" s="433">
        <v>3602.7429759216639</v>
      </c>
      <c r="D137" s="433">
        <v>3668.6226892844184</v>
      </c>
      <c r="E137" s="433">
        <f t="shared" si="20"/>
        <v>65.879713362754501</v>
      </c>
      <c r="F137" s="410">
        <f>'R1  PF2011'!$P81</f>
        <v>98.250650854379643</v>
      </c>
      <c r="G137" s="410">
        <f>'R2 PF2012'!$P81</f>
        <v>101.23959716840614</v>
      </c>
      <c r="H137" s="410">
        <f t="shared" si="21"/>
        <v>99.745124011392889</v>
      </c>
      <c r="I137" s="434">
        <v>93.658014567998606</v>
      </c>
      <c r="J137" s="434"/>
      <c r="K137" s="194" t="str">
        <f t="shared" si="22"/>
        <v>Val-de-Charmey</v>
      </c>
      <c r="L137" s="441">
        <f t="shared" si="23"/>
        <v>0.99749109380697076</v>
      </c>
      <c r="M137" s="426">
        <f t="shared" si="24"/>
        <v>1.0157312035736388</v>
      </c>
    </row>
    <row r="138" spans="1:14">
      <c r="A138" s="229">
        <v>2250</v>
      </c>
      <c r="B138" s="396" t="s">
        <v>170</v>
      </c>
      <c r="C138" s="433">
        <v>3616.2474979677331</v>
      </c>
      <c r="D138" s="433">
        <v>3479.431558596872</v>
      </c>
      <c r="E138" s="433">
        <f t="shared" si="20"/>
        <v>-136.81593937086109</v>
      </c>
      <c r="F138" s="410">
        <f>'R1  PF2011'!$P119</f>
        <v>102.0552021674626</v>
      </c>
      <c r="G138" s="410">
        <f>'R2 PF2012'!$P119</f>
        <v>98.20109363249847</v>
      </c>
      <c r="H138" s="410">
        <f t="shared" si="21"/>
        <v>100.12814789998053</v>
      </c>
      <c r="I138" s="434">
        <v>117.71000000000001</v>
      </c>
      <c r="J138" s="434"/>
      <c r="K138" s="194" t="str">
        <f t="shared" si="22"/>
        <v>Courgevaux</v>
      </c>
      <c r="L138" s="426">
        <f t="shared" si="23"/>
        <v>1.0012300894991704</v>
      </c>
      <c r="M138" s="426">
        <f t="shared" si="24"/>
        <v>0.96334987380647163</v>
      </c>
    </row>
    <row r="139" spans="1:14">
      <c r="A139" s="229">
        <v>2013</v>
      </c>
      <c r="B139" s="396" t="s">
        <v>65</v>
      </c>
      <c r="C139" s="433">
        <v>3656.6794381220161</v>
      </c>
      <c r="D139" s="433">
        <v>3658.7586556490069</v>
      </c>
      <c r="E139" s="433">
        <f t="shared" si="20"/>
        <v>2.0792175269907602</v>
      </c>
      <c r="F139" s="410">
        <f>'R1  PF2011'!$P14</f>
        <v>99.502731898715567</v>
      </c>
      <c r="G139" s="410">
        <f>'R2 PF2012'!$P14</f>
        <v>102.97290940438964</v>
      </c>
      <c r="H139" s="410">
        <f t="shared" si="21"/>
        <v>101.2378206515526</v>
      </c>
      <c r="I139" s="438">
        <v>99.724999999999994</v>
      </c>
      <c r="J139" s="434"/>
      <c r="K139" s="194" t="str">
        <f t="shared" si="22"/>
        <v>Domdidier</v>
      </c>
      <c r="L139" s="426">
        <f t="shared" si="23"/>
        <v>1.0124244767976194</v>
      </c>
      <c r="M139" s="426">
        <f t="shared" si="24"/>
        <v>1.0130001495500534</v>
      </c>
    </row>
    <row r="140" spans="1:14">
      <c r="A140" s="229">
        <v>2258</v>
      </c>
      <c r="B140" s="396" t="s">
        <v>174</v>
      </c>
      <c r="C140" s="433">
        <v>3688.1064616806343</v>
      </c>
      <c r="D140" s="433">
        <v>3723.7113063699908</v>
      </c>
      <c r="E140" s="433">
        <f t="shared" si="20"/>
        <v>35.604844689356469</v>
      </c>
      <c r="F140" s="410">
        <f>'R1  PF2011'!$P123</f>
        <v>98.886810088019246</v>
      </c>
      <c r="G140" s="410">
        <f>'R2 PF2012'!$P123</f>
        <v>105.32116591130207</v>
      </c>
      <c r="H140" s="410">
        <f t="shared" si="21"/>
        <v>102.10398799966066</v>
      </c>
      <c r="I140" s="438">
        <v>95.9</v>
      </c>
      <c r="J140" s="434"/>
      <c r="K140" s="194" t="str">
        <f t="shared" si="22"/>
        <v>Fräschels</v>
      </c>
      <c r="L140" s="426">
        <f t="shared" si="23"/>
        <v>1.0211256737228771</v>
      </c>
      <c r="M140" s="426">
        <f t="shared" si="24"/>
        <v>1.0309835835741699</v>
      </c>
    </row>
    <row r="141" spans="1:14" s="194" customFormat="1">
      <c r="A141" s="229">
        <v>2280</v>
      </c>
      <c r="B141" s="396" t="s">
        <v>191</v>
      </c>
      <c r="C141" s="433">
        <v>3721.1204791046284</v>
      </c>
      <c r="D141" s="433">
        <v>3646.7399303801385</v>
      </c>
      <c r="E141" s="433">
        <f t="shared" si="20"/>
        <v>-74.380548724489927</v>
      </c>
      <c r="F141" s="410">
        <f>'R1  PF2011'!$P140</f>
        <v>101.16197037004365</v>
      </c>
      <c r="G141" s="410">
        <f>'R2 PF2012'!$P140</f>
        <v>104.88136327794334</v>
      </c>
      <c r="H141" s="410">
        <f t="shared" si="21"/>
        <v>103.02166682399348</v>
      </c>
      <c r="I141" s="434">
        <v>109.215</v>
      </c>
      <c r="J141" s="434"/>
      <c r="K141" s="194" t="str">
        <f t="shared" si="22"/>
        <v>Bas-Vully</v>
      </c>
      <c r="L141" s="426">
        <f t="shared" si="23"/>
        <v>1.0302662614837339</v>
      </c>
      <c r="M141" s="426">
        <f t="shared" si="24"/>
        <v>1.0096725262655912</v>
      </c>
    </row>
    <row r="142" spans="1:14">
      <c r="A142" s="413">
        <v>2276</v>
      </c>
      <c r="B142" s="391" t="s">
        <v>187</v>
      </c>
      <c r="C142" s="433">
        <v>3770.6990676311616</v>
      </c>
      <c r="D142" s="433">
        <v>3755.1760807975097</v>
      </c>
      <c r="E142" s="433">
        <f t="shared" si="20"/>
        <v>-15.522986833651885</v>
      </c>
      <c r="F142" s="410">
        <f>'R1  PF2011'!$P136</f>
        <v>105.53417857826086</v>
      </c>
      <c r="G142" s="410">
        <f>'R2 PF2012'!$P136</f>
        <v>103.27047421331012</v>
      </c>
      <c r="H142" s="410">
        <f t="shared" si="21"/>
        <v>104.40232639578549</v>
      </c>
      <c r="I142" s="434">
        <v>101.93</v>
      </c>
      <c r="J142" s="434"/>
      <c r="K142" s="194" t="str">
        <f t="shared" si="22"/>
        <v>Ried bei Kerzers</v>
      </c>
      <c r="L142" s="426">
        <f t="shared" si="23"/>
        <v>1.0439930804184334</v>
      </c>
      <c r="M142" s="426">
        <f t="shared" si="24"/>
        <v>1.0396952325787914</v>
      </c>
      <c r="N142" s="194"/>
    </row>
    <row r="143" spans="1:14">
      <c r="A143" s="229">
        <v>2128</v>
      </c>
      <c r="B143" s="396" t="s">
        <v>114</v>
      </c>
      <c r="C143" s="433">
        <v>3781.4184344552336</v>
      </c>
      <c r="D143" s="433">
        <v>3847.8466720468059</v>
      </c>
      <c r="E143" s="433">
        <f t="shared" si="20"/>
        <v>66.42823759157227</v>
      </c>
      <c r="F143" s="410">
        <f>'R1  PF2011'!$P62</f>
        <v>100.78039694211481</v>
      </c>
      <c r="G143" s="410">
        <f>'R2 PF2012'!$P62</f>
        <v>108.59096440746458</v>
      </c>
      <c r="H143" s="410">
        <f t="shared" si="21"/>
        <v>104.68568067478969</v>
      </c>
      <c r="I143" s="438">
        <v>92.1</v>
      </c>
      <c r="J143" s="434"/>
      <c r="K143" s="194" t="str">
        <f t="shared" si="22"/>
        <v>Châtel-sur-Montsalvens</v>
      </c>
      <c r="L143" s="426">
        <f t="shared" si="23"/>
        <v>1.0469609504579349</v>
      </c>
      <c r="M143" s="426">
        <f t="shared" si="24"/>
        <v>1.0653529300739482</v>
      </c>
    </row>
    <row r="144" spans="1:14">
      <c r="A144" s="229">
        <v>2305</v>
      </c>
      <c r="B144" s="396" t="s">
        <v>245</v>
      </c>
      <c r="C144" s="433">
        <v>3787.7677995800591</v>
      </c>
      <c r="D144" s="433">
        <v>3649.6633067667431</v>
      </c>
      <c r="E144" s="433">
        <f t="shared" si="20"/>
        <v>-138.10449281331603</v>
      </c>
      <c r="F144" s="410">
        <f>'R1  PF2011'!$P156</f>
        <v>104.67538812964588</v>
      </c>
      <c r="G144" s="410">
        <f>'R2 PF2012'!$P156</f>
        <v>105.06734633153019</v>
      </c>
      <c r="H144" s="410">
        <f t="shared" si="21"/>
        <v>104.87136723058804</v>
      </c>
      <c r="I144" s="434">
        <v>117.285</v>
      </c>
      <c r="J144" s="434"/>
      <c r="K144" s="194" t="str">
        <f t="shared" si="22"/>
        <v>Schmitten (FR)</v>
      </c>
      <c r="L144" s="426">
        <f t="shared" si="23"/>
        <v>1.0487188985562783</v>
      </c>
      <c r="M144" s="426">
        <f t="shared" si="24"/>
        <v>1.0104819211985556</v>
      </c>
      <c r="N144" s="194"/>
    </row>
    <row r="145" spans="1:14">
      <c r="A145" s="229">
        <v>2061</v>
      </c>
      <c r="B145" s="396" t="s">
        <v>89</v>
      </c>
      <c r="C145" s="433">
        <v>3845.9728380769234</v>
      </c>
      <c r="D145" s="433">
        <v>4038.5897895206685</v>
      </c>
      <c r="E145" s="433">
        <f t="shared" si="20"/>
        <v>192.61695144374517</v>
      </c>
      <c r="F145" s="410">
        <f>'R1  PF2011'!$P38</f>
        <v>102.02282016644169</v>
      </c>
      <c r="G145" s="410">
        <f>'R2 PF2012'!$P38</f>
        <v>110.92027701101186</v>
      </c>
      <c r="H145" s="410">
        <f t="shared" si="21"/>
        <v>106.47154858872678</v>
      </c>
      <c r="I145" s="438">
        <v>77.050000000000011</v>
      </c>
      <c r="J145" s="434"/>
      <c r="K145" s="194" t="str">
        <f t="shared" si="22"/>
        <v>Auboranges</v>
      </c>
      <c r="L145" s="426">
        <f t="shared" si="23"/>
        <v>1.0648341218467938</v>
      </c>
      <c r="M145" s="426">
        <f t="shared" si="24"/>
        <v>1.1181639582701743</v>
      </c>
    </row>
    <row r="146" spans="1:14">
      <c r="A146" s="229">
        <v>2208</v>
      </c>
      <c r="B146" s="396" t="s">
        <v>152</v>
      </c>
      <c r="C146" s="433">
        <v>3861.1753454027557</v>
      </c>
      <c r="D146" s="433">
        <v>3774.1787763556977</v>
      </c>
      <c r="E146" s="433">
        <f t="shared" si="20"/>
        <v>-86.996569047058074</v>
      </c>
      <c r="F146" s="410">
        <f>'R1  PF2011'!$P101</f>
        <v>105.70861024772846</v>
      </c>
      <c r="G146" s="410">
        <f>'R2 PF2012'!$P101</f>
        <v>108.09367711363534</v>
      </c>
      <c r="H146" s="410">
        <f t="shared" si="21"/>
        <v>106.9011436806819</v>
      </c>
      <c r="I146" s="434">
        <v>110.38999999999999</v>
      </c>
      <c r="J146" s="434"/>
      <c r="K146" s="194" t="str">
        <f t="shared" si="22"/>
        <v>Matran</v>
      </c>
      <c r="L146" s="426">
        <f t="shared" si="23"/>
        <v>1.0690432385565902</v>
      </c>
      <c r="M146" s="426">
        <f t="shared" si="24"/>
        <v>1.0449565070311464</v>
      </c>
    </row>
    <row r="147" spans="1:14">
      <c r="A147" s="229">
        <v>2293</v>
      </c>
      <c r="B147" s="396" t="s">
        <v>196</v>
      </c>
      <c r="C147" s="433">
        <v>3869.5631552966961</v>
      </c>
      <c r="D147" s="433">
        <v>3827.5774729873292</v>
      </c>
      <c r="E147" s="433">
        <f t="shared" si="20"/>
        <v>-41.985682309366894</v>
      </c>
      <c r="F147" s="410">
        <f>'R1  PF2011'!$P145</f>
        <v>106.81248399526142</v>
      </c>
      <c r="G147" s="410">
        <f>'R2 PF2012'!$P145</f>
        <v>107.45890629699315</v>
      </c>
      <c r="H147" s="410">
        <f t="shared" si="21"/>
        <v>107.13569514612729</v>
      </c>
      <c r="I147" s="434">
        <v>105.155</v>
      </c>
      <c r="J147" s="434"/>
      <c r="K147" s="194" t="str">
        <f t="shared" si="22"/>
        <v>Düdingen</v>
      </c>
      <c r="L147" s="426">
        <f t="shared" si="23"/>
        <v>1.0713655706578999</v>
      </c>
      <c r="M147" s="426">
        <f t="shared" si="24"/>
        <v>1.0597409989216138</v>
      </c>
      <c r="N147" s="194"/>
    </row>
    <row r="148" spans="1:14">
      <c r="A148" s="229">
        <v>2125</v>
      </c>
      <c r="B148" s="396" t="s">
        <v>112</v>
      </c>
      <c r="C148" s="433">
        <v>3870.339289093497</v>
      </c>
      <c r="D148" s="433">
        <v>3764.7263072280098</v>
      </c>
      <c r="E148" s="433">
        <f t="shared" si="20"/>
        <v>-105.6129818654872</v>
      </c>
      <c r="F148" s="410">
        <f>'R1  PF2011'!$P61</f>
        <v>105.43913168995769</v>
      </c>
      <c r="G148" s="410">
        <f>'R2 PF2012'!$P61</f>
        <v>108.8678166525856</v>
      </c>
      <c r="H148" s="410">
        <f t="shared" si="21"/>
        <v>107.15347417127165</v>
      </c>
      <c r="I148" s="434">
        <v>113.67</v>
      </c>
      <c r="J148" s="434"/>
      <c r="K148" s="194" t="str">
        <f t="shared" si="22"/>
        <v>Bulle</v>
      </c>
      <c r="L148" s="426">
        <f t="shared" si="23"/>
        <v>1.0715804587459723</v>
      </c>
      <c r="M148" s="426">
        <f t="shared" si="24"/>
        <v>1.0423394028323818</v>
      </c>
    </row>
    <row r="149" spans="1:14">
      <c r="A149" s="229">
        <v>2153</v>
      </c>
      <c r="B149" s="396" t="s">
        <v>129</v>
      </c>
      <c r="C149" s="433">
        <v>3902.1149846814787</v>
      </c>
      <c r="D149" s="433">
        <v>4069.9123150081928</v>
      </c>
      <c r="E149" s="433">
        <f t="shared" si="20"/>
        <v>167.79733032671402</v>
      </c>
      <c r="F149" s="410">
        <f>'R1  PF2011'!$P77</f>
        <v>105.57906966083523</v>
      </c>
      <c r="G149" s="410">
        <f>'R2 PF2012'!$P77</f>
        <v>110.48349002425707</v>
      </c>
      <c r="H149" s="410">
        <f t="shared" si="21"/>
        <v>108.03127984254616</v>
      </c>
      <c r="I149" s="438">
        <v>79.375</v>
      </c>
      <c r="J149" s="434"/>
      <c r="K149" s="194" t="str">
        <f t="shared" si="22"/>
        <v>Sorens</v>
      </c>
      <c r="L149" s="426">
        <f t="shared" si="23"/>
        <v>1.0803781924617459</v>
      </c>
      <c r="M149" s="426">
        <f t="shared" si="24"/>
        <v>1.1268362228247544</v>
      </c>
    </row>
    <row r="150" spans="1:14">
      <c r="A150" s="229">
        <v>2325</v>
      </c>
      <c r="B150" s="396" t="s">
        <v>215</v>
      </c>
      <c r="C150" s="433">
        <v>3902.2052105847506</v>
      </c>
      <c r="D150" s="433">
        <v>3794.0454612856438</v>
      </c>
      <c r="E150" s="433">
        <f t="shared" si="20"/>
        <v>-108.15974929910681</v>
      </c>
      <c r="F150" s="410">
        <f>'R1  PF2011'!$P164</f>
        <v>107.87472372206719</v>
      </c>
      <c r="G150" s="410">
        <f>'R2 PF2012'!$P164</f>
        <v>108.20503009690641</v>
      </c>
      <c r="H150" s="410">
        <f t="shared" si="21"/>
        <v>108.03987690948679</v>
      </c>
      <c r="I150" s="434">
        <v>113.78999999999999</v>
      </c>
      <c r="J150" s="434"/>
      <c r="K150" s="194" t="str">
        <f t="shared" si="22"/>
        <v>Châtel-Saint-Denis</v>
      </c>
      <c r="L150" s="426">
        <f t="shared" si="23"/>
        <v>1.0804031732987212</v>
      </c>
      <c r="M150" s="426">
        <f t="shared" si="24"/>
        <v>1.0504569941359809</v>
      </c>
      <c r="N150" s="194"/>
    </row>
    <row r="151" spans="1:14">
      <c r="A151" s="229">
        <v>2010</v>
      </c>
      <c r="B151" s="396" t="s">
        <v>63</v>
      </c>
      <c r="C151" s="433">
        <v>4023.7800367987379</v>
      </c>
      <c r="D151" s="433">
        <v>3978.2646047207463</v>
      </c>
      <c r="E151" s="433">
        <f t="shared" si="20"/>
        <v>-45.515432077991591</v>
      </c>
      <c r="F151" s="410">
        <f>'R1  PF2011'!$P12</f>
        <v>110.18845559647889</v>
      </c>
      <c r="G151" s="410">
        <f>'R2 PF2012'!$P12</f>
        <v>112.61778272082094</v>
      </c>
      <c r="H151" s="410">
        <f t="shared" si="21"/>
        <v>111.40311915864991</v>
      </c>
      <c r="I151" s="434">
        <v>105.94499999999999</v>
      </c>
      <c r="J151" s="434"/>
      <c r="K151" s="194" t="str">
        <f t="shared" si="22"/>
        <v>Cheyres</v>
      </c>
      <c r="L151" s="426">
        <f t="shared" si="23"/>
        <v>1.1140635834889758</v>
      </c>
      <c r="M151" s="426">
        <f t="shared" si="24"/>
        <v>1.1014617302810161</v>
      </c>
    </row>
    <row r="152" spans="1:14" s="194" customFormat="1">
      <c r="A152" s="229">
        <v>2196</v>
      </c>
      <c r="B152" s="396" t="s">
        <v>147</v>
      </c>
      <c r="C152" s="433">
        <v>4050.5314781244824</v>
      </c>
      <c r="D152" s="433">
        <v>3909.1489120623364</v>
      </c>
      <c r="E152" s="433">
        <f t="shared" si="20"/>
        <v>-141.382566062146</v>
      </c>
      <c r="F152" s="410">
        <f>'R1  PF2011'!$P96</f>
        <v>111.78743664471975</v>
      </c>
      <c r="G152" s="410">
        <f>'R2 PF2012'!$P96</f>
        <v>112.50470108264356</v>
      </c>
      <c r="H152" s="410">
        <f t="shared" si="21"/>
        <v>112.14606886368165</v>
      </c>
      <c r="I152" s="434">
        <v>117.72999999999999</v>
      </c>
      <c r="J152" s="434"/>
      <c r="K152" s="194" t="str">
        <f t="shared" si="22"/>
        <v>Fribourg</v>
      </c>
      <c r="L152" s="426">
        <f t="shared" si="23"/>
        <v>1.1214702524207509</v>
      </c>
      <c r="M152" s="426">
        <f t="shared" si="24"/>
        <v>1.0823256752446653</v>
      </c>
      <c r="N152"/>
    </row>
    <row r="153" spans="1:14">
      <c r="A153" s="229">
        <v>2266</v>
      </c>
      <c r="B153" s="396" t="s">
        <v>181</v>
      </c>
      <c r="C153" s="433">
        <v>4055.4212972143632</v>
      </c>
      <c r="D153" s="433">
        <v>4023.7354026972271</v>
      </c>
      <c r="E153" s="433">
        <f t="shared" si="20"/>
        <v>-31.685894517136148</v>
      </c>
      <c r="F153" s="410">
        <f>'R1  PF2011'!$P130</f>
        <v>107.89129917149853</v>
      </c>
      <c r="G153" s="410">
        <f>'R2 PF2012'!$P130</f>
        <v>116.65016245974451</v>
      </c>
      <c r="H153" s="410">
        <f t="shared" si="21"/>
        <v>112.27073081562152</v>
      </c>
      <c r="I153" s="434">
        <v>103.925</v>
      </c>
      <c r="J153" s="434"/>
      <c r="K153" s="194" t="str">
        <f t="shared" si="22"/>
        <v>Kleinbösingen</v>
      </c>
      <c r="L153" s="426">
        <f t="shared" si="23"/>
        <v>1.1228240961517864</v>
      </c>
      <c r="M153" s="426">
        <f t="shared" si="24"/>
        <v>1.1140512256496755</v>
      </c>
    </row>
    <row r="154" spans="1:14">
      <c r="A154" s="229">
        <v>2222</v>
      </c>
      <c r="B154" s="396" t="s">
        <v>242</v>
      </c>
      <c r="C154" s="433">
        <v>4093.9249901988114</v>
      </c>
      <c r="D154" s="433">
        <v>4121.1669753634942</v>
      </c>
      <c r="E154" s="433">
        <f t="shared" si="20"/>
        <v>27.241985164682774</v>
      </c>
      <c r="F154" s="410">
        <f>'R1  PF2011'!$P108</f>
        <v>113.79261869529805</v>
      </c>
      <c r="G154" s="410">
        <f>'R2 PF2012'!$P108</f>
        <v>112.90666587845702</v>
      </c>
      <c r="H154" s="410">
        <f t="shared" si="21"/>
        <v>113.34964228687753</v>
      </c>
      <c r="I154" s="438">
        <v>96.67</v>
      </c>
      <c r="J154" s="434"/>
      <c r="K154" s="194" t="str">
        <f t="shared" si="22"/>
        <v>Rossens (FR)</v>
      </c>
      <c r="L154" s="426">
        <f t="shared" si="23"/>
        <v>1.1334846098457558</v>
      </c>
      <c r="M154" s="426">
        <f t="shared" si="24"/>
        <v>1.1410270956020263</v>
      </c>
    </row>
    <row r="155" spans="1:14">
      <c r="A155" s="390">
        <v>2275</v>
      </c>
      <c r="B155" s="396" t="s">
        <v>186</v>
      </c>
      <c r="C155" s="433">
        <v>4117.4889630654234</v>
      </c>
      <c r="D155" s="433">
        <v>4009.232053171947</v>
      </c>
      <c r="E155" s="433">
        <f t="shared" si="20"/>
        <v>-108.2569098934764</v>
      </c>
      <c r="F155" s="410">
        <f>'R1  PF2011'!$P135</f>
        <v>113.17319589789001</v>
      </c>
      <c r="G155" s="410">
        <f>'R2 PF2012'!$P135</f>
        <v>114.82415436705638</v>
      </c>
      <c r="H155" s="410">
        <f t="shared" si="21"/>
        <v>113.9986751324732</v>
      </c>
      <c r="I155" s="434">
        <v>113.33016534773465</v>
      </c>
      <c r="J155" s="434"/>
      <c r="K155" s="194" t="str">
        <f t="shared" si="22"/>
        <v>Murten</v>
      </c>
      <c r="L155" s="426">
        <f t="shared" si="23"/>
        <v>1.1400087646983903</v>
      </c>
      <c r="M155" s="426">
        <f t="shared" si="24"/>
        <v>1.1100356846914323</v>
      </c>
      <c r="N155" s="194"/>
    </row>
    <row r="156" spans="1:14">
      <c r="A156" s="229">
        <v>2183</v>
      </c>
      <c r="B156" s="396" t="s">
        <v>140</v>
      </c>
      <c r="C156" s="433">
        <v>4501.1643644776914</v>
      </c>
      <c r="D156" s="433">
        <v>4289.7649062716937</v>
      </c>
      <c r="E156" s="433">
        <f t="shared" si="20"/>
        <v>-211.39945820599769</v>
      </c>
      <c r="F156" s="410">
        <f>'R1  PF2011'!$P89</f>
        <v>123.52784337480094</v>
      </c>
      <c r="G156" s="410">
        <f>'R2 PF2012'!$P89</f>
        <v>125.71371455703306</v>
      </c>
      <c r="H156" s="410">
        <f t="shared" si="21"/>
        <v>124.620778965917</v>
      </c>
      <c r="I156" s="434">
        <v>125.52000000000001</v>
      </c>
      <c r="J156" s="434"/>
      <c r="K156" s="194" t="str">
        <f t="shared" si="22"/>
        <v>Corminboeuf</v>
      </c>
      <c r="L156" s="426">
        <f t="shared" si="23"/>
        <v>1.2462369353948151</v>
      </c>
      <c r="M156" s="426">
        <f t="shared" si="24"/>
        <v>1.1877067881693788</v>
      </c>
    </row>
    <row r="157" spans="1:14">
      <c r="A157" s="229">
        <v>2174</v>
      </c>
      <c r="B157" s="396" t="s">
        <v>136</v>
      </c>
      <c r="C157" s="433">
        <v>4832.8612566494467</v>
      </c>
      <c r="D157" s="433">
        <v>4559.4949481648309</v>
      </c>
      <c r="E157" s="433">
        <f t="shared" si="20"/>
        <v>-273.36630848461573</v>
      </c>
      <c r="F157" s="410">
        <f>'R1  PF2011'!$P85</f>
        <v>136.17849671314519</v>
      </c>
      <c r="G157" s="410">
        <f>'R2 PF2012'!$P85</f>
        <v>131.44888020675913</v>
      </c>
      <c r="H157" s="410">
        <f t="shared" si="21"/>
        <v>133.81368845995217</v>
      </c>
      <c r="I157" s="434">
        <v>134.97999999999999</v>
      </c>
      <c r="J157" s="434"/>
      <c r="K157" s="194" t="str">
        <f t="shared" si="22"/>
        <v>Avry</v>
      </c>
      <c r="L157" s="426">
        <f t="shared" si="23"/>
        <v>1.3380738213442309</v>
      </c>
      <c r="M157" s="426">
        <f t="shared" si="24"/>
        <v>1.2623869183698284</v>
      </c>
    </row>
    <row r="158" spans="1:14">
      <c r="A158" s="229">
        <v>2216</v>
      </c>
      <c r="B158" s="396" t="s">
        <v>155</v>
      </c>
      <c r="C158" s="433">
        <v>5089.7726441139121</v>
      </c>
      <c r="D158" s="433">
        <v>4779.1966880479267</v>
      </c>
      <c r="E158" s="433">
        <f t="shared" si="20"/>
        <v>-310.57595606598534</v>
      </c>
      <c r="F158" s="410">
        <f>'R1  PF2011'!$P104</f>
        <v>137.62423574822111</v>
      </c>
      <c r="G158" s="410">
        <f>'R2 PF2012'!$P104</f>
        <v>144.19920092858595</v>
      </c>
      <c r="H158" s="410">
        <f t="shared" si="21"/>
        <v>140.91171833840355</v>
      </c>
      <c r="I158" s="434">
        <v>137.34</v>
      </c>
      <c r="J158" s="434"/>
      <c r="K158" s="194" t="str">
        <f t="shared" si="22"/>
        <v>Pierrafortscha</v>
      </c>
      <c r="L158" s="426">
        <f t="shared" si="23"/>
        <v>1.4092048519523297</v>
      </c>
      <c r="M158" s="426">
        <f t="shared" si="24"/>
        <v>1.32321571750758</v>
      </c>
    </row>
    <row r="159" spans="1:14">
      <c r="A159" s="229">
        <v>2179</v>
      </c>
      <c r="B159" s="396" t="s">
        <v>139</v>
      </c>
      <c r="C159" s="433">
        <v>5125.5589140873017</v>
      </c>
      <c r="D159" s="433">
        <v>4404.670833100392</v>
      </c>
      <c r="E159" s="433">
        <f t="shared" si="20"/>
        <v>-720.8880809869097</v>
      </c>
      <c r="F159" s="410">
        <f>'R1  PF2011'!$P88</f>
        <v>145.49499743384223</v>
      </c>
      <c r="G159" s="410">
        <f>'R2 PF2012'!$P88</f>
        <v>138.34666390418255</v>
      </c>
      <c r="H159" s="410">
        <f t="shared" si="21"/>
        <v>141.92083066901239</v>
      </c>
      <c r="I159" s="434">
        <v>188.755</v>
      </c>
      <c r="J159" s="434"/>
      <c r="K159" s="194" t="str">
        <f t="shared" si="22"/>
        <v>Chésopelloz</v>
      </c>
      <c r="L159" s="426">
        <f t="shared" si="23"/>
        <v>1.419112993004189</v>
      </c>
      <c r="M159" s="426">
        <f t="shared" si="24"/>
        <v>1.2195207808419868</v>
      </c>
    </row>
    <row r="160" spans="1:14">
      <c r="A160" s="229">
        <v>2271</v>
      </c>
      <c r="B160" s="396" t="s">
        <v>183</v>
      </c>
      <c r="C160" s="433">
        <v>5200.3148950562572</v>
      </c>
      <c r="D160" s="433">
        <v>4857.3271188406688</v>
      </c>
      <c r="E160" s="433">
        <f t="shared" si="20"/>
        <v>-342.98777621558838</v>
      </c>
      <c r="F160" s="410">
        <f>'R1  PF2011'!$P132</f>
        <v>144.74287318574392</v>
      </c>
      <c r="G160" s="410">
        <f>'R2 PF2012'!$P132</f>
        <v>143.22331390389337</v>
      </c>
      <c r="H160" s="410">
        <f t="shared" si="21"/>
        <v>143.98309354481864</v>
      </c>
      <c r="I160" s="434">
        <v>141.28</v>
      </c>
      <c r="J160" s="434"/>
      <c r="K160" s="194" t="str">
        <f t="shared" si="22"/>
        <v>Meyriez</v>
      </c>
      <c r="L160" s="426">
        <f t="shared" si="23"/>
        <v>1.4398106741109742</v>
      </c>
      <c r="M160" s="426">
        <f t="shared" si="24"/>
        <v>1.3448476822055682</v>
      </c>
      <c r="N160" s="194"/>
    </row>
    <row r="161" spans="1:14">
      <c r="A161" s="413">
        <v>2197</v>
      </c>
      <c r="B161" s="391" t="s">
        <v>148</v>
      </c>
      <c r="C161" s="433">
        <v>5282.4125546817504</v>
      </c>
      <c r="D161" s="433">
        <v>4839.878578957685</v>
      </c>
      <c r="E161" s="433">
        <f t="shared" si="20"/>
        <v>-442.53397572406539</v>
      </c>
      <c r="F161" s="410">
        <f>'R1  PF2011'!$P97</f>
        <v>146.42897095148084</v>
      </c>
      <c r="G161" s="410">
        <f>'R2 PF2012'!$P97</f>
        <v>146.08016822744716</v>
      </c>
      <c r="H161" s="410">
        <f t="shared" si="21"/>
        <v>146.25456958946398</v>
      </c>
      <c r="I161" s="434">
        <v>153.97</v>
      </c>
      <c r="J161" s="434"/>
      <c r="K161" s="194" t="str">
        <f t="shared" si="22"/>
        <v>Givisiez</v>
      </c>
      <c r="L161" s="426">
        <f t="shared" si="23"/>
        <v>1.4625410450661422</v>
      </c>
      <c r="M161" s="426">
        <f t="shared" si="24"/>
        <v>1.3400167066823254</v>
      </c>
    </row>
    <row r="162" spans="1:14">
      <c r="A162" s="229">
        <v>2198</v>
      </c>
      <c r="B162" s="396" t="s">
        <v>149</v>
      </c>
      <c r="C162" s="433">
        <v>5569.821071979477</v>
      </c>
      <c r="D162" s="433">
        <v>5111.8664126080203</v>
      </c>
      <c r="E162" s="433">
        <f t="shared" si="20"/>
        <v>-457.95465937145673</v>
      </c>
      <c r="F162" s="410">
        <f>'R1  PF2011'!$P98</f>
        <v>160.64263398471411</v>
      </c>
      <c r="G162" s="410">
        <f>'R2 PF2012'!$P98</f>
        <v>147.81473726607149</v>
      </c>
      <c r="H162" s="410">
        <f t="shared" si="21"/>
        <v>154.22868562539281</v>
      </c>
      <c r="I162" s="434">
        <v>161.26</v>
      </c>
      <c r="J162" s="434"/>
      <c r="K162" s="194" t="str">
        <f t="shared" si="22"/>
        <v>Granges-Paccot</v>
      </c>
      <c r="L162" s="426">
        <f t="shared" si="23"/>
        <v>1.5421158130151125</v>
      </c>
      <c r="M162" s="426">
        <f t="shared" si="24"/>
        <v>1.4153219514647832</v>
      </c>
      <c r="N162" s="194"/>
    </row>
    <row r="163" spans="1:14">
      <c r="A163" s="229">
        <v>2281</v>
      </c>
      <c r="B163" s="396" t="s">
        <v>192</v>
      </c>
      <c r="C163" s="433">
        <v>5682.8298118439252</v>
      </c>
      <c r="D163" s="433">
        <v>5238.851894584046</v>
      </c>
      <c r="E163" s="433">
        <f t="shared" si="20"/>
        <v>-443.97791725987918</v>
      </c>
      <c r="F163" s="410">
        <f>'R1  PF2011'!$P141</f>
        <v>156.77037816364074</v>
      </c>
      <c r="G163" s="410">
        <f>'R2 PF2012'!$P141</f>
        <v>157.90749578473046</v>
      </c>
      <c r="H163" s="410">
        <f t="shared" si="21"/>
        <v>157.3389369741856</v>
      </c>
      <c r="I163" s="434">
        <v>154.03</v>
      </c>
      <c r="J163" s="434"/>
      <c r="K163" s="194" t="str">
        <f t="shared" si="22"/>
        <v>Haut-Vully</v>
      </c>
      <c r="L163" s="426">
        <f t="shared" si="23"/>
        <v>1.5734045317193099</v>
      </c>
      <c r="M163" s="426">
        <f t="shared" si="24"/>
        <v>1.4504804093843262</v>
      </c>
      <c r="N163" s="194"/>
    </row>
    <row r="164" spans="1:14">
      <c r="A164" s="229">
        <v>2274</v>
      </c>
      <c r="B164" s="396" t="s">
        <v>185</v>
      </c>
      <c r="C164" s="433">
        <v>5691.4636385358663</v>
      </c>
      <c r="D164" s="433">
        <v>5147.2014278764282</v>
      </c>
      <c r="E164" s="433">
        <f t="shared" si="20"/>
        <v>-544.2622106594381</v>
      </c>
      <c r="F164" s="410">
        <f>'R1  PF2011'!$P134</f>
        <v>160.88540402414878</v>
      </c>
      <c r="G164" s="410">
        <f>'R2 PF2012'!$P134</f>
        <v>154.29117674994248</v>
      </c>
      <c r="H164" s="410">
        <f t="shared" si="21"/>
        <v>157.58829038704562</v>
      </c>
      <c r="I164" s="434">
        <v>167.49</v>
      </c>
      <c r="J164" s="434"/>
      <c r="K164" s="194" t="str">
        <f t="shared" si="22"/>
        <v>Muntelier</v>
      </c>
      <c r="L164" s="426">
        <f t="shared" si="23"/>
        <v>1.5757949784673133</v>
      </c>
      <c r="M164" s="426">
        <f t="shared" si="24"/>
        <v>1.4251051536708061</v>
      </c>
      <c r="N164" s="194"/>
    </row>
    <row r="165" spans="1:14">
      <c r="A165" s="229">
        <v>2228</v>
      </c>
      <c r="B165" s="396" t="s">
        <v>163</v>
      </c>
      <c r="C165" s="433">
        <v>6053.9695391520982</v>
      </c>
      <c r="D165" s="433">
        <v>5576.0444468024598</v>
      </c>
      <c r="E165" s="433">
        <f t="shared" si="20"/>
        <v>-477.92509234963836</v>
      </c>
      <c r="F165" s="410">
        <f>'R1  PF2011'!$P112</f>
        <v>167.35098243269039</v>
      </c>
      <c r="G165" s="410">
        <f>'R2 PF2012'!$P112</f>
        <v>167.87999713497524</v>
      </c>
      <c r="H165" s="410">
        <f t="shared" si="21"/>
        <v>167.6154897838328</v>
      </c>
      <c r="I165" s="434">
        <v>161.255</v>
      </c>
      <c r="J165" s="434"/>
      <c r="K165" s="194" t="str">
        <f t="shared" si="22"/>
        <v>Villars-sur-Glâne</v>
      </c>
      <c r="L165" s="426">
        <f t="shared" si="23"/>
        <v>1.6761619515580488</v>
      </c>
      <c r="M165" s="426">
        <f t="shared" si="24"/>
        <v>1.5438388781909622</v>
      </c>
    </row>
    <row r="166" spans="1:14">
      <c r="A166" s="229">
        <v>2130</v>
      </c>
      <c r="B166" s="396" t="s">
        <v>116</v>
      </c>
      <c r="C166" s="433">
        <v>7945.6803676707514</v>
      </c>
      <c r="D166" s="433">
        <v>7715.178953648845</v>
      </c>
      <c r="E166" s="433">
        <f t="shared" si="20"/>
        <v>-230.50141402190638</v>
      </c>
      <c r="F166" s="410">
        <f>'R1  PF2011'!$P64</f>
        <v>217.27095981922204</v>
      </c>
      <c r="G166" s="410">
        <f>'R2 PF2012'!$P64</f>
        <v>222.69851487138942</v>
      </c>
      <c r="H166" s="410">
        <f t="shared" si="21"/>
        <v>219.98473734530575</v>
      </c>
      <c r="I166" s="434">
        <v>128.97999999999999</v>
      </c>
      <c r="J166" s="434"/>
      <c r="K166" s="194" t="str">
        <f t="shared" si="22"/>
        <v>Crésuz</v>
      </c>
      <c r="L166" s="426">
        <f t="shared" si="23"/>
        <v>2.1999197428067663</v>
      </c>
      <c r="M166" s="426">
        <f t="shared" si="24"/>
        <v>2.1361008389511715</v>
      </c>
    </row>
    <row r="167" spans="1:14">
      <c r="A167" s="229">
        <v>2257</v>
      </c>
      <c r="B167" s="396" t="s">
        <v>244</v>
      </c>
      <c r="C167" s="433">
        <v>9570.4819276822636</v>
      </c>
      <c r="D167" s="433">
        <v>8421.8262551637708</v>
      </c>
      <c r="E167" s="433">
        <f t="shared" si="20"/>
        <v>-1148.6556725184928</v>
      </c>
      <c r="F167" s="410">
        <f>'R1  PF2011'!$P122</f>
        <v>275.45881999329185</v>
      </c>
      <c r="G167" s="410">
        <f>'R2 PF2012'!$P122</f>
        <v>254.55260962662805</v>
      </c>
      <c r="H167" s="410">
        <f t="shared" si="21"/>
        <v>265.00571480995995</v>
      </c>
      <c r="I167" s="434">
        <v>238.93</v>
      </c>
      <c r="J167" s="434"/>
      <c r="K167" s="194" t="str">
        <f t="shared" si="22"/>
        <v>Cressier (FR)</v>
      </c>
      <c r="L167" s="426">
        <f t="shared" si="23"/>
        <v>2.6497783911053001</v>
      </c>
      <c r="M167" s="426">
        <f t="shared" si="24"/>
        <v>2.3317502078999914</v>
      </c>
    </row>
    <row r="168" spans="1:14">
      <c r="A168" s="229">
        <v>2194</v>
      </c>
      <c r="B168" s="396" t="s">
        <v>146</v>
      </c>
      <c r="C168" s="433">
        <v>9703.8641981959881</v>
      </c>
      <c r="D168" s="433">
        <v>7209.5964195086199</v>
      </c>
      <c r="E168" s="433">
        <f t="shared" ref="E168:E170" si="25">D168-C168</f>
        <v>-2494.2677786873683</v>
      </c>
      <c r="F168" s="410">
        <f>'R1  PF2011'!$P95</f>
        <v>271.471570057973</v>
      </c>
      <c r="G168" s="410">
        <f>'R2 PF2012'!$P95</f>
        <v>265.88491354255729</v>
      </c>
      <c r="H168" s="410">
        <f t="shared" ref="H168:H170" si="26">(F168+G168)/2</f>
        <v>268.67824180026514</v>
      </c>
      <c r="I168" s="434">
        <v>424.41500000000002</v>
      </c>
      <c r="J168" s="434"/>
      <c r="K168" s="194" t="str">
        <f t="shared" si="22"/>
        <v>Ferpicloz</v>
      </c>
      <c r="L168" s="426">
        <f t="shared" si="23"/>
        <v>2.6867079272388499</v>
      </c>
      <c r="M168" s="426">
        <f t="shared" si="24"/>
        <v>1.9961202523926151</v>
      </c>
    </row>
    <row r="169" spans="1:14">
      <c r="A169" s="229">
        <v>2099</v>
      </c>
      <c r="B169" s="396" t="s">
        <v>101</v>
      </c>
      <c r="C169" s="433">
        <v>11739.306425111285</v>
      </c>
      <c r="D169" s="433">
        <v>10959.382810227093</v>
      </c>
      <c r="E169" s="433">
        <f t="shared" si="25"/>
        <v>-779.92361488419192</v>
      </c>
      <c r="F169" s="410">
        <f>'R1  PF2011'!$P50</f>
        <v>363.15860892464195</v>
      </c>
      <c r="G169" s="410">
        <f>'R2 PF2012'!$P50</f>
        <v>287.0963525612064</v>
      </c>
      <c r="H169" s="410">
        <f t="shared" si="26"/>
        <v>325.12748074292415</v>
      </c>
      <c r="I169" s="434">
        <v>197.21</v>
      </c>
      <c r="J169" s="434"/>
      <c r="K169" s="194" t="str">
        <f t="shared" si="22"/>
        <v>Siviriez</v>
      </c>
      <c r="L169" s="426">
        <f t="shared" si="23"/>
        <v>3.2502606166413543</v>
      </c>
      <c r="M169" s="426">
        <f t="shared" si="24"/>
        <v>3.0343232420087114</v>
      </c>
    </row>
    <row r="170" spans="1:14">
      <c r="A170" s="245">
        <v>2261</v>
      </c>
      <c r="B170" s="435" t="s">
        <v>177</v>
      </c>
      <c r="C170" s="436">
        <v>14919.590185250556</v>
      </c>
      <c r="D170" s="436">
        <v>12062.442813129957</v>
      </c>
      <c r="E170" s="436">
        <f t="shared" si="25"/>
        <v>-2857.1473721205984</v>
      </c>
      <c r="F170" s="410">
        <f>'R1  PF2011'!$P126</f>
        <v>406.51348784723984</v>
      </c>
      <c r="G170" s="410">
        <f>'R2 PF2012'!$P126</f>
        <v>419.60868446151818</v>
      </c>
      <c r="H170" s="410">
        <f t="shared" si="26"/>
        <v>413.06108615437904</v>
      </c>
      <c r="I170" s="434">
        <v>439.12</v>
      </c>
      <c r="J170" s="434"/>
      <c r="K170" s="194" t="str">
        <f t="shared" si="22"/>
        <v>Greng</v>
      </c>
      <c r="L170" s="426">
        <f t="shared" si="23"/>
        <v>4.1307854688773977</v>
      </c>
      <c r="M170" s="426">
        <f t="shared" si="24"/>
        <v>3.3397273566468972</v>
      </c>
    </row>
    <row r="171" spans="1:14">
      <c r="B171" s="194"/>
      <c r="C171" s="194"/>
      <c r="D171" s="194"/>
      <c r="E171" s="194"/>
      <c r="F171" s="194"/>
      <c r="G171" s="194"/>
      <c r="H171" s="194"/>
      <c r="I171" s="194"/>
      <c r="J171" s="194"/>
      <c r="K171" s="194"/>
      <c r="L171" s="194"/>
      <c r="M171" s="194"/>
      <c r="N171" s="194"/>
    </row>
    <row r="172" spans="1:14">
      <c r="B172" s="194"/>
      <c r="C172" s="194"/>
      <c r="D172" s="194"/>
      <c r="E172" s="194"/>
      <c r="F172" s="194"/>
      <c r="G172" s="194"/>
      <c r="H172" s="194"/>
      <c r="I172" s="194"/>
      <c r="J172" s="194"/>
      <c r="K172" s="194"/>
      <c r="L172" s="194"/>
      <c r="M172" s="194"/>
      <c r="N172" s="194"/>
    </row>
    <row r="173" spans="1:14">
      <c r="B173" s="194"/>
      <c r="C173" s="194"/>
      <c r="D173" s="194"/>
      <c r="E173" s="194"/>
      <c r="F173" s="194"/>
      <c r="G173" s="194"/>
      <c r="H173" s="194"/>
      <c r="I173" s="194"/>
      <c r="J173" s="194"/>
      <c r="K173" s="194"/>
      <c r="L173" s="194"/>
      <c r="M173" s="194"/>
      <c r="N173" s="194"/>
    </row>
  </sheetData>
  <sortState ref="A8:N170">
    <sortCondition ref="H8:H170"/>
  </sortState>
  <mergeCells count="8">
    <mergeCell ref="L5:M5"/>
    <mergeCell ref="P5:Q5"/>
    <mergeCell ref="O5:O6"/>
    <mergeCell ref="C4:E4"/>
    <mergeCell ref="C5:E5"/>
    <mergeCell ref="F5:H5"/>
    <mergeCell ref="F4:H4"/>
    <mergeCell ref="I5:I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92"/>
  <sheetViews>
    <sheetView showGridLines="0" zoomScaleNormal="100" workbookViewId="0">
      <pane ySplit="7" topLeftCell="A92" activePane="bottomLeft" state="frozen"/>
      <selection activeCell="A62" sqref="A62:XFD62"/>
      <selection pane="bottomLeft" activeCell="A95" sqref="A95:XFD95"/>
    </sheetView>
  </sheetViews>
  <sheetFormatPr baseColWidth="10" defaultColWidth="15.7109375" defaultRowHeight="15" customHeight="1"/>
  <cols>
    <col min="1" max="1" width="8.5703125" style="48" customWidth="1"/>
    <col min="2" max="2" width="22.7109375" style="37" customWidth="1"/>
    <col min="3" max="3" width="10.7109375" style="49" customWidth="1"/>
    <col min="4" max="4" width="12.7109375" style="13" customWidth="1"/>
    <col min="5" max="5" width="12.7109375" style="14" customWidth="1"/>
    <col min="6" max="6" width="12.7109375" style="13" customWidth="1"/>
    <col min="7" max="7" width="12.7109375" style="15" customWidth="1"/>
    <col min="8" max="8" width="12.7109375" style="16" customWidth="1"/>
    <col min="9" max="12" width="12.7109375" style="15" customWidth="1"/>
    <col min="13" max="16" width="12.7109375" style="45" customWidth="1"/>
    <col min="17" max="32" width="8.7109375" style="37" customWidth="1"/>
    <col min="33" max="51" width="10.7109375" style="37" customWidth="1"/>
    <col min="52" max="16384" width="15.7109375" style="37"/>
  </cols>
  <sheetData>
    <row r="1" spans="1:25" s="3" customFormat="1" ht="15" customHeight="1">
      <c r="A1" s="2" t="s">
        <v>39</v>
      </c>
      <c r="B1" s="3" t="s">
        <v>40</v>
      </c>
      <c r="C1" s="4"/>
      <c r="D1" s="5"/>
      <c r="E1" s="6"/>
      <c r="F1" s="7"/>
      <c r="G1" s="7"/>
      <c r="H1" s="8"/>
      <c r="I1" s="7"/>
      <c r="J1" s="7"/>
      <c r="K1" s="7"/>
      <c r="L1" s="7"/>
      <c r="M1" s="9"/>
      <c r="N1" s="9"/>
      <c r="O1" s="9"/>
      <c r="P1" s="9"/>
    </row>
    <row r="2" spans="1:25" s="3" customFormat="1" ht="15" customHeight="1">
      <c r="A2" s="10"/>
      <c r="B2" s="11"/>
      <c r="C2" s="12"/>
      <c r="D2" s="13"/>
      <c r="E2" s="14"/>
      <c r="F2" s="15"/>
      <c r="G2" s="15"/>
      <c r="H2" s="16"/>
      <c r="I2" s="15"/>
      <c r="J2" s="15"/>
      <c r="K2" s="15"/>
      <c r="L2" s="15"/>
      <c r="M2" s="9"/>
      <c r="N2" s="9"/>
      <c r="O2" s="9"/>
      <c r="P2" s="9"/>
    </row>
    <row r="3" spans="1:25" s="18" customFormat="1" ht="15" customHeight="1">
      <c r="A3" s="17"/>
      <c r="B3" s="17"/>
      <c r="C3" s="18" t="s">
        <v>2</v>
      </c>
      <c r="D3" s="13" t="s">
        <v>3</v>
      </c>
      <c r="E3" s="14" t="s">
        <v>4</v>
      </c>
      <c r="F3" s="13" t="s">
        <v>5</v>
      </c>
      <c r="G3" s="13" t="s">
        <v>6</v>
      </c>
      <c r="H3" s="14" t="s">
        <v>7</v>
      </c>
      <c r="I3" s="13" t="s">
        <v>8</v>
      </c>
      <c r="J3" s="13" t="s">
        <v>9</v>
      </c>
      <c r="K3" s="13" t="s">
        <v>10</v>
      </c>
      <c r="L3" s="13" t="s">
        <v>11</v>
      </c>
      <c r="M3" s="13" t="s">
        <v>12</v>
      </c>
      <c r="N3" s="13" t="s">
        <v>13</v>
      </c>
      <c r="O3" s="13" t="s">
        <v>36</v>
      </c>
      <c r="P3" s="13"/>
      <c r="Q3" s="19" t="s">
        <v>14</v>
      </c>
      <c r="R3" s="19" t="s">
        <v>15</v>
      </c>
      <c r="S3" s="19" t="s">
        <v>16</v>
      </c>
      <c r="T3" s="19" t="s">
        <v>17</v>
      </c>
      <c r="U3" s="19" t="s">
        <v>18</v>
      </c>
      <c r="V3" s="19" t="s">
        <v>19</v>
      </c>
      <c r="W3" s="19" t="s">
        <v>20</v>
      </c>
      <c r="X3" s="19" t="s">
        <v>21</v>
      </c>
      <c r="Y3" s="19" t="s">
        <v>22</v>
      </c>
    </row>
    <row r="4" spans="1:25" s="18" customFormat="1" ht="15" customHeight="1">
      <c r="A4" s="17"/>
      <c r="B4" s="17"/>
      <c r="C4" s="18" t="s">
        <v>23</v>
      </c>
      <c r="D4" s="13" t="s">
        <v>24</v>
      </c>
      <c r="E4" s="14" t="s">
        <v>25</v>
      </c>
      <c r="F4" s="13" t="s">
        <v>26</v>
      </c>
      <c r="G4" s="13" t="s">
        <v>27</v>
      </c>
      <c r="H4" s="14" t="s">
        <v>25</v>
      </c>
      <c r="I4" s="13" t="s">
        <v>28</v>
      </c>
      <c r="J4" s="20" t="s">
        <v>29</v>
      </c>
      <c r="K4" s="20" t="s">
        <v>30</v>
      </c>
      <c r="L4" s="13" t="s">
        <v>31</v>
      </c>
      <c r="M4" s="13" t="s">
        <v>32</v>
      </c>
      <c r="N4" s="13"/>
      <c r="O4" s="13" t="s">
        <v>38</v>
      </c>
      <c r="P4" s="13"/>
      <c r="Q4" s="21"/>
      <c r="R4" s="21"/>
      <c r="S4" s="21"/>
      <c r="T4" s="21"/>
      <c r="U4" s="21"/>
      <c r="V4" s="21"/>
      <c r="W4" s="21"/>
      <c r="X4" s="21"/>
      <c r="Y4" s="21"/>
    </row>
    <row r="5" spans="1:25" s="18" customFormat="1" ht="15" customHeight="1">
      <c r="B5" s="22"/>
      <c r="C5" s="23">
        <v>2011</v>
      </c>
      <c r="D5" s="23">
        <f>C5</f>
        <v>2011</v>
      </c>
      <c r="E5" s="23">
        <f>C5</f>
        <v>2011</v>
      </c>
      <c r="F5" s="23">
        <f>C5</f>
        <v>2011</v>
      </c>
      <c r="G5" s="23">
        <f>C5</f>
        <v>2011</v>
      </c>
      <c r="H5" s="23">
        <f>C5</f>
        <v>2011</v>
      </c>
      <c r="I5" s="23">
        <f>C5</f>
        <v>2011</v>
      </c>
      <c r="J5" s="23">
        <f>C5</f>
        <v>2011</v>
      </c>
      <c r="K5" s="23">
        <f>C5</f>
        <v>2011</v>
      </c>
      <c r="L5" s="23">
        <f>C5</f>
        <v>2011</v>
      </c>
      <c r="M5" s="23">
        <f>C5</f>
        <v>2011</v>
      </c>
      <c r="N5" s="23">
        <f>C5</f>
        <v>2011</v>
      </c>
      <c r="O5" s="13" t="s">
        <v>37</v>
      </c>
      <c r="P5" s="13"/>
      <c r="Q5" s="21"/>
      <c r="R5" s="21"/>
      <c r="S5" s="21"/>
      <c r="T5" s="21"/>
      <c r="U5" s="21"/>
      <c r="V5" s="21"/>
      <c r="W5" s="21"/>
      <c r="X5" s="21"/>
      <c r="Y5" s="21"/>
    </row>
    <row r="6" spans="1:25" s="3" customFormat="1" ht="15" customHeight="1">
      <c r="A6" s="24"/>
      <c r="B6" s="25" t="s">
        <v>33</v>
      </c>
      <c r="C6" s="26">
        <v>284668</v>
      </c>
      <c r="D6" s="7">
        <v>669623886.49999988</v>
      </c>
      <c r="E6" s="8">
        <v>-284603.09999999998</v>
      </c>
      <c r="F6" s="7">
        <v>70338002.450000003</v>
      </c>
      <c r="G6" s="7">
        <v>101259302.25</v>
      </c>
      <c r="H6" s="8">
        <v>-94115</v>
      </c>
      <c r="I6" s="7">
        <v>21663212.25</v>
      </c>
      <c r="J6" s="7">
        <v>21993826.25</v>
      </c>
      <c r="K6" s="7">
        <v>14371387.950000001</v>
      </c>
      <c r="L6" s="7">
        <v>101304027.396</v>
      </c>
      <c r="M6" s="5">
        <v>25248432.699999992</v>
      </c>
      <c r="N6" s="9">
        <f>SUM(D6:M6)</f>
        <v>1025423359.646</v>
      </c>
      <c r="O6" s="9">
        <f>N6/$C6</f>
        <v>3602.1729159793163</v>
      </c>
      <c r="P6" s="274" t="s">
        <v>269</v>
      </c>
      <c r="Q6" s="27">
        <f>(D6+E6)/$N$6</f>
        <v>0.65274432955288963</v>
      </c>
      <c r="R6" s="27">
        <f>F6/$N$6</f>
        <v>6.8594109728768338E-2</v>
      </c>
      <c r="S6" s="27">
        <f>(G6+H6)/$N$6</f>
        <v>9.8656994984905141E-2</v>
      </c>
      <c r="T6" s="27">
        <f>I6/$N$6</f>
        <v>2.1126115419760522E-2</v>
      </c>
      <c r="U6" s="27">
        <f>J6/$N$6</f>
        <v>2.1448532494513076E-2</v>
      </c>
      <c r="V6" s="27">
        <f>K6/$N$6</f>
        <v>1.4015077591914171E-2</v>
      </c>
      <c r="W6" s="27">
        <f>L6/$N$6</f>
        <v>9.8792392861980924E-2</v>
      </c>
      <c r="X6" s="27">
        <f>M6/$N$6</f>
        <v>2.4622447365268075E-2</v>
      </c>
      <c r="Y6" s="27">
        <f>SUM(Q6:X6)</f>
        <v>0.99999999999999978</v>
      </c>
    </row>
    <row r="7" spans="1:25" s="3" customFormat="1" ht="15" customHeight="1">
      <c r="A7" s="24"/>
      <c r="B7" s="25"/>
      <c r="C7" s="28"/>
      <c r="D7" s="5"/>
      <c r="E7" s="6"/>
      <c r="F7" s="7"/>
      <c r="G7" s="15"/>
      <c r="H7" s="16"/>
      <c r="I7" s="15"/>
      <c r="J7" s="7"/>
      <c r="K7" s="7"/>
      <c r="L7" s="7"/>
      <c r="M7" s="29"/>
      <c r="N7" s="9"/>
      <c r="O7" s="9"/>
      <c r="P7" s="9"/>
    </row>
    <row r="8" spans="1:25" s="3" customFormat="1" ht="15" customHeight="1">
      <c r="A8" s="10">
        <v>2004</v>
      </c>
      <c r="B8" s="30" t="s">
        <v>225</v>
      </c>
      <c r="C8" s="31">
        <v>374</v>
      </c>
      <c r="D8" s="32">
        <v>706950.2</v>
      </c>
      <c r="E8" s="33">
        <v>0</v>
      </c>
      <c r="F8" s="32">
        <v>59021.599999999999</v>
      </c>
      <c r="G8" s="32">
        <v>32261.050000000003</v>
      </c>
      <c r="H8" s="33">
        <v>0</v>
      </c>
      <c r="I8" s="32">
        <v>5658.5499999999993</v>
      </c>
      <c r="J8" s="34">
        <v>14070.349999999997</v>
      </c>
      <c r="K8" s="35">
        <v>11468.35</v>
      </c>
      <c r="L8" s="35">
        <v>102121.656</v>
      </c>
      <c r="M8" s="36">
        <v>34114.299999999996</v>
      </c>
      <c r="N8" s="35">
        <f t="shared" ref="N8:N71" si="0">SUM(D8:M8)</f>
        <v>965666.05599999998</v>
      </c>
      <c r="O8" s="9">
        <f t="shared" ref="O8:O70" si="1">N8/$C8</f>
        <v>2581.9948021390373</v>
      </c>
      <c r="P8" s="9">
        <f>O8/$O$6*100</f>
        <v>71.678813381924371</v>
      </c>
    </row>
    <row r="9" spans="1:25" ht="15" customHeight="1">
      <c r="A9" s="10">
        <v>2005</v>
      </c>
      <c r="B9" s="30" t="s">
        <v>60</v>
      </c>
      <c r="C9" s="31">
        <v>695</v>
      </c>
      <c r="D9" s="32">
        <v>1767640.55</v>
      </c>
      <c r="E9" s="33">
        <v>-59.7</v>
      </c>
      <c r="F9" s="32">
        <v>141019.1</v>
      </c>
      <c r="G9" s="32">
        <v>10311.449999999999</v>
      </c>
      <c r="H9" s="33">
        <v>0</v>
      </c>
      <c r="I9" s="32">
        <v>3423.3499999999995</v>
      </c>
      <c r="J9" s="34">
        <v>21876.799999999999</v>
      </c>
      <c r="K9" s="35">
        <v>49197</v>
      </c>
      <c r="L9" s="35">
        <v>237601.92300000001</v>
      </c>
      <c r="M9" s="36">
        <v>62273</v>
      </c>
      <c r="N9" s="35">
        <f t="shared" si="0"/>
        <v>2293283.4730000002</v>
      </c>
      <c r="O9" s="9">
        <f t="shared" si="1"/>
        <v>3299.6884503597125</v>
      </c>
      <c r="P9" s="9">
        <f t="shared" ref="P9:P72" si="2">O9/$O$6*100</f>
        <v>91.60272222697094</v>
      </c>
    </row>
    <row r="10" spans="1:25" ht="15" customHeight="1">
      <c r="A10" s="10">
        <v>2008</v>
      </c>
      <c r="B10" s="30" t="s">
        <v>226</v>
      </c>
      <c r="C10" s="31">
        <v>379</v>
      </c>
      <c r="D10" s="32">
        <v>1035930.15</v>
      </c>
      <c r="E10" s="33">
        <v>0</v>
      </c>
      <c r="F10" s="32">
        <v>75077.25</v>
      </c>
      <c r="G10" s="32">
        <v>40009.449999999997</v>
      </c>
      <c r="H10" s="33">
        <v>0</v>
      </c>
      <c r="I10" s="32">
        <v>2047.05</v>
      </c>
      <c r="J10" s="34">
        <v>1203.8</v>
      </c>
      <c r="K10" s="35">
        <v>17523</v>
      </c>
      <c r="L10" s="35">
        <v>136665.04200000002</v>
      </c>
      <c r="M10" s="36">
        <v>34155.299999999996</v>
      </c>
      <c r="N10" s="35">
        <f t="shared" si="0"/>
        <v>1342611.0420000001</v>
      </c>
      <c r="O10" s="9">
        <f t="shared" si="1"/>
        <v>3542.5093456464383</v>
      </c>
      <c r="P10" s="9">
        <f t="shared" si="2"/>
        <v>98.343678337366626</v>
      </c>
    </row>
    <row r="11" spans="1:25" ht="15" customHeight="1">
      <c r="A11" s="10">
        <v>2009</v>
      </c>
      <c r="B11" s="30" t="s">
        <v>62</v>
      </c>
      <c r="C11" s="31">
        <v>357</v>
      </c>
      <c r="D11" s="32">
        <v>542846.6</v>
      </c>
      <c r="E11" s="33">
        <v>0</v>
      </c>
      <c r="F11" s="32">
        <v>35838.1</v>
      </c>
      <c r="G11" s="32">
        <v>11312.55</v>
      </c>
      <c r="H11" s="33">
        <v>0</v>
      </c>
      <c r="I11" s="32">
        <v>1888.8999999999999</v>
      </c>
      <c r="J11" s="34">
        <v>4624.0499999999993</v>
      </c>
      <c r="K11" s="35">
        <v>5745</v>
      </c>
      <c r="L11" s="35">
        <v>78930.381000000008</v>
      </c>
      <c r="M11" s="36">
        <v>39024</v>
      </c>
      <c r="N11" s="35">
        <f t="shared" si="0"/>
        <v>720209.58100000012</v>
      </c>
      <c r="O11" s="9">
        <f t="shared" si="1"/>
        <v>2017.3937843137257</v>
      </c>
      <c r="P11" s="9">
        <f t="shared" si="2"/>
        <v>56.004912350668221</v>
      </c>
    </row>
    <row r="12" spans="1:25" ht="15" customHeight="1">
      <c r="A12" s="10">
        <v>2010</v>
      </c>
      <c r="B12" s="30" t="s">
        <v>63</v>
      </c>
      <c r="C12" s="31">
        <v>1240</v>
      </c>
      <c r="D12" s="32">
        <v>3695797.15</v>
      </c>
      <c r="E12" s="33">
        <v>-407.5</v>
      </c>
      <c r="F12" s="32">
        <v>443322.4</v>
      </c>
      <c r="G12" s="32">
        <v>48661.499999999993</v>
      </c>
      <c r="H12" s="33">
        <v>0</v>
      </c>
      <c r="I12" s="32">
        <v>9190.15</v>
      </c>
      <c r="J12" s="34">
        <v>38236.700000000004</v>
      </c>
      <c r="K12" s="35">
        <v>52528</v>
      </c>
      <c r="L12" s="35">
        <v>526623.09299999999</v>
      </c>
      <c r="M12" s="36">
        <v>107830.1</v>
      </c>
      <c r="N12" s="35">
        <f t="shared" si="0"/>
        <v>4921781.5930000003</v>
      </c>
      <c r="O12" s="9">
        <f t="shared" si="1"/>
        <v>3969.1787040322583</v>
      </c>
      <c r="P12" s="9">
        <f t="shared" si="2"/>
        <v>110.18845559647889</v>
      </c>
    </row>
    <row r="13" spans="1:25" ht="15" customHeight="1">
      <c r="A13" s="10">
        <v>2011</v>
      </c>
      <c r="B13" s="30" t="s">
        <v>227</v>
      </c>
      <c r="C13" s="31">
        <v>1444</v>
      </c>
      <c r="D13" s="32">
        <v>3101035.25</v>
      </c>
      <c r="E13" s="33">
        <v>-889.4</v>
      </c>
      <c r="F13" s="32">
        <v>315126.84999999998</v>
      </c>
      <c r="G13" s="32">
        <v>169027.10000000003</v>
      </c>
      <c r="H13" s="33">
        <v>0</v>
      </c>
      <c r="I13" s="32">
        <v>29141.35</v>
      </c>
      <c r="J13" s="34">
        <v>50039.699999999968</v>
      </c>
      <c r="K13" s="35">
        <v>29619</v>
      </c>
      <c r="L13" s="35">
        <v>446540.95500000002</v>
      </c>
      <c r="M13" s="36">
        <v>144805.80000000002</v>
      </c>
      <c r="N13" s="35">
        <f t="shared" si="0"/>
        <v>4284446.6050000004</v>
      </c>
      <c r="O13" s="9">
        <f t="shared" si="1"/>
        <v>2967.0682860110805</v>
      </c>
      <c r="P13" s="9">
        <f t="shared" si="2"/>
        <v>82.368846671660378</v>
      </c>
    </row>
    <row r="14" spans="1:25" ht="15" customHeight="1">
      <c r="A14" s="10">
        <v>2013</v>
      </c>
      <c r="B14" s="30" t="s">
        <v>65</v>
      </c>
      <c r="C14" s="31">
        <v>2825</v>
      </c>
      <c r="D14" s="32">
        <v>5594917.5</v>
      </c>
      <c r="E14" s="33">
        <v>-624.89999999999986</v>
      </c>
      <c r="F14" s="32">
        <v>375165.8</v>
      </c>
      <c r="G14" s="32">
        <v>1642985.0499999998</v>
      </c>
      <c r="H14" s="33">
        <v>0</v>
      </c>
      <c r="I14" s="32">
        <v>459814.85000000033</v>
      </c>
      <c r="J14" s="34">
        <v>241381.59999999992</v>
      </c>
      <c r="K14" s="35">
        <v>84604</v>
      </c>
      <c r="L14" s="35">
        <v>1408107.8970000001</v>
      </c>
      <c r="M14" s="36">
        <v>319184</v>
      </c>
      <c r="N14" s="35">
        <f t="shared" si="0"/>
        <v>10125535.796999998</v>
      </c>
      <c r="O14" s="9">
        <f t="shared" si="1"/>
        <v>3584.2604591150439</v>
      </c>
      <c r="P14" s="9">
        <f t="shared" si="2"/>
        <v>99.502731898715567</v>
      </c>
    </row>
    <row r="15" spans="1:25" ht="15" customHeight="1">
      <c r="A15" s="10">
        <v>2014</v>
      </c>
      <c r="B15" s="30" t="s">
        <v>228</v>
      </c>
      <c r="C15" s="31">
        <v>807</v>
      </c>
      <c r="D15" s="32">
        <v>1350045.1</v>
      </c>
      <c r="E15" s="33">
        <v>0</v>
      </c>
      <c r="F15" s="32">
        <v>56802.95</v>
      </c>
      <c r="G15" s="32">
        <v>12350.900000000001</v>
      </c>
      <c r="H15" s="33">
        <v>0</v>
      </c>
      <c r="I15" s="32">
        <v>4552.25</v>
      </c>
      <c r="J15" s="34">
        <v>57228.85</v>
      </c>
      <c r="K15" s="35">
        <v>38766</v>
      </c>
      <c r="L15" s="35">
        <v>214613.1</v>
      </c>
      <c r="M15" s="36">
        <v>76272.900000000009</v>
      </c>
      <c r="N15" s="35">
        <f t="shared" si="0"/>
        <v>1810632.05</v>
      </c>
      <c r="O15" s="9">
        <f t="shared" si="1"/>
        <v>2243.6580545229244</v>
      </c>
      <c r="P15" s="9">
        <f t="shared" si="2"/>
        <v>62.286239635249309</v>
      </c>
    </row>
    <row r="16" spans="1:25" s="180" customFormat="1" ht="15" customHeight="1">
      <c r="A16" s="172">
        <v>2015</v>
      </c>
      <c r="B16" s="171" t="s">
        <v>67</v>
      </c>
      <c r="C16" s="173">
        <v>5791</v>
      </c>
      <c r="D16" s="174">
        <v>12821341.899999999</v>
      </c>
      <c r="E16" s="175">
        <v>-1233.4000000000001</v>
      </c>
      <c r="F16" s="174">
        <v>1034282.9</v>
      </c>
      <c r="G16" s="174">
        <v>3132517.6500000022</v>
      </c>
      <c r="H16" s="175">
        <v>0</v>
      </c>
      <c r="I16" s="174">
        <v>375192.19999999984</v>
      </c>
      <c r="J16" s="176">
        <v>409177.39999999967</v>
      </c>
      <c r="K16" s="177">
        <v>325912.05</v>
      </c>
      <c r="L16" s="177">
        <v>2225939.5619999999</v>
      </c>
      <c r="M16" s="178">
        <v>487914.2</v>
      </c>
      <c r="N16" s="177">
        <f t="shared" si="0"/>
        <v>20811044.461999997</v>
      </c>
      <c r="O16" s="179">
        <f t="shared" si="1"/>
        <v>3593.6875258159207</v>
      </c>
      <c r="P16" s="9">
        <f t="shared" si="2"/>
        <v>99.764436900689745</v>
      </c>
    </row>
    <row r="17" spans="1:16" ht="15" customHeight="1">
      <c r="A17" s="10">
        <v>2016</v>
      </c>
      <c r="B17" s="30" t="s">
        <v>68</v>
      </c>
      <c r="C17" s="31">
        <v>862</v>
      </c>
      <c r="D17" s="32">
        <v>1456229.3</v>
      </c>
      <c r="E17" s="33">
        <v>0</v>
      </c>
      <c r="F17" s="32">
        <v>74435.95</v>
      </c>
      <c r="G17" s="32">
        <v>53487.9</v>
      </c>
      <c r="H17" s="33">
        <v>0</v>
      </c>
      <c r="I17" s="32">
        <v>9906.0499999999993</v>
      </c>
      <c r="J17" s="34">
        <v>12615.699999999999</v>
      </c>
      <c r="K17" s="35">
        <v>11763.7</v>
      </c>
      <c r="L17" s="35">
        <v>229938.62400000001</v>
      </c>
      <c r="M17" s="36">
        <v>104984.90000000001</v>
      </c>
      <c r="N17" s="35">
        <f t="shared" si="0"/>
        <v>1953362.1239999998</v>
      </c>
      <c r="O17" s="9">
        <f t="shared" si="1"/>
        <v>2266.0813503480276</v>
      </c>
      <c r="P17" s="9">
        <f t="shared" si="2"/>
        <v>62.9087332341999</v>
      </c>
    </row>
    <row r="18" spans="1:16" ht="15" customHeight="1">
      <c r="A18" s="10">
        <v>2022</v>
      </c>
      <c r="B18" s="30" t="s">
        <v>69</v>
      </c>
      <c r="C18" s="31">
        <v>851</v>
      </c>
      <c r="D18" s="32">
        <v>1919360.6</v>
      </c>
      <c r="E18" s="33">
        <v>-165.55</v>
      </c>
      <c r="F18" s="32">
        <v>190824.5</v>
      </c>
      <c r="G18" s="32">
        <v>52872.499999999993</v>
      </c>
      <c r="H18" s="33">
        <v>0</v>
      </c>
      <c r="I18" s="32">
        <v>9747.9500000000025</v>
      </c>
      <c r="J18" s="34">
        <v>24543.649999999994</v>
      </c>
      <c r="K18" s="35">
        <v>34733.300000000003</v>
      </c>
      <c r="L18" s="35">
        <v>340502.571</v>
      </c>
      <c r="M18" s="36">
        <v>81637.400000000009</v>
      </c>
      <c r="N18" s="35">
        <f t="shared" si="0"/>
        <v>2654056.9209999996</v>
      </c>
      <c r="O18" s="9">
        <f t="shared" si="1"/>
        <v>3118.7507884841357</v>
      </c>
      <c r="P18" s="9">
        <f t="shared" si="2"/>
        <v>86.579707893790726</v>
      </c>
    </row>
    <row r="19" spans="1:16" ht="15" customHeight="1">
      <c r="A19" s="10">
        <v>2024</v>
      </c>
      <c r="B19" s="30" t="s">
        <v>70</v>
      </c>
      <c r="C19" s="31">
        <v>603</v>
      </c>
      <c r="D19" s="32">
        <v>1518761.85</v>
      </c>
      <c r="E19" s="33">
        <v>-194.5</v>
      </c>
      <c r="F19" s="32">
        <v>143564.75</v>
      </c>
      <c r="G19" s="32">
        <v>13744.05</v>
      </c>
      <c r="H19" s="33">
        <v>0</v>
      </c>
      <c r="I19" s="32">
        <v>4196.8999999999996</v>
      </c>
      <c r="J19" s="34">
        <v>21480.499999999996</v>
      </c>
      <c r="K19" s="35">
        <v>11381</v>
      </c>
      <c r="L19" s="35">
        <v>179116.54200000002</v>
      </c>
      <c r="M19" s="36">
        <v>52755.4</v>
      </c>
      <c r="N19" s="35">
        <f t="shared" si="0"/>
        <v>1944806.4920000001</v>
      </c>
      <c r="O19" s="9">
        <f t="shared" si="1"/>
        <v>3225.2180630182424</v>
      </c>
      <c r="P19" s="9">
        <f t="shared" si="2"/>
        <v>89.535348198058614</v>
      </c>
    </row>
    <row r="20" spans="1:16" ht="15" customHeight="1">
      <c r="A20" s="10">
        <v>2025</v>
      </c>
      <c r="B20" s="30" t="s">
        <v>229</v>
      </c>
      <c r="C20" s="31">
        <v>1004</v>
      </c>
      <c r="D20" s="32">
        <v>1843460.85</v>
      </c>
      <c r="E20" s="33">
        <v>-246.4</v>
      </c>
      <c r="F20" s="32">
        <v>128265.25</v>
      </c>
      <c r="G20" s="32">
        <v>72473.900000000009</v>
      </c>
      <c r="H20" s="33">
        <v>0</v>
      </c>
      <c r="I20" s="32">
        <v>16664.650000000001</v>
      </c>
      <c r="J20" s="34">
        <v>33405.15</v>
      </c>
      <c r="K20" s="35">
        <v>27570</v>
      </c>
      <c r="L20" s="35">
        <v>328031.61900000001</v>
      </c>
      <c r="M20" s="36">
        <v>82484.400000000009</v>
      </c>
      <c r="N20" s="35">
        <f t="shared" si="0"/>
        <v>2532109.4189999998</v>
      </c>
      <c r="O20" s="9">
        <f t="shared" si="1"/>
        <v>2522.0213336653383</v>
      </c>
      <c r="P20" s="9">
        <f t="shared" si="2"/>
        <v>70.013888630320821</v>
      </c>
    </row>
    <row r="21" spans="1:16" ht="15" customHeight="1">
      <c r="A21" s="10">
        <v>2027</v>
      </c>
      <c r="B21" s="30" t="s">
        <v>72</v>
      </c>
      <c r="C21" s="31">
        <v>349</v>
      </c>
      <c r="D21" s="32">
        <v>598218.35</v>
      </c>
      <c r="E21" s="33">
        <v>0</v>
      </c>
      <c r="F21" s="32">
        <v>43514.9</v>
      </c>
      <c r="G21" s="32">
        <v>14085.750000000002</v>
      </c>
      <c r="H21" s="33">
        <v>0</v>
      </c>
      <c r="I21" s="32">
        <v>21504.25</v>
      </c>
      <c r="J21" s="34">
        <v>19127.599999999999</v>
      </c>
      <c r="K21" s="35">
        <v>37239</v>
      </c>
      <c r="L21" s="35">
        <v>88174.112999999998</v>
      </c>
      <c r="M21" s="36">
        <v>37865.1</v>
      </c>
      <c r="N21" s="35">
        <f t="shared" si="0"/>
        <v>859729.06299999997</v>
      </c>
      <c r="O21" s="9">
        <f t="shared" si="1"/>
        <v>2463.4070573065901</v>
      </c>
      <c r="P21" s="9">
        <f t="shared" si="2"/>
        <v>68.38669644033088</v>
      </c>
    </row>
    <row r="22" spans="1:16" ht="15" customHeight="1">
      <c r="A22" s="10">
        <v>2029</v>
      </c>
      <c r="B22" s="30" t="s">
        <v>230</v>
      </c>
      <c r="C22" s="31">
        <v>2083</v>
      </c>
      <c r="D22" s="32">
        <v>3679290.45</v>
      </c>
      <c r="E22" s="33">
        <v>-54.2</v>
      </c>
      <c r="F22" s="32">
        <v>211925.75</v>
      </c>
      <c r="G22" s="32">
        <v>105307.75</v>
      </c>
      <c r="H22" s="33">
        <v>0</v>
      </c>
      <c r="I22" s="32">
        <v>35257.799999999996</v>
      </c>
      <c r="J22" s="34">
        <v>69732.099999999991</v>
      </c>
      <c r="K22" s="35">
        <v>49261.65</v>
      </c>
      <c r="L22" s="35">
        <v>573385.34400000004</v>
      </c>
      <c r="M22" s="36">
        <v>191189.1</v>
      </c>
      <c r="N22" s="35">
        <f t="shared" si="0"/>
        <v>4915295.743999999</v>
      </c>
      <c r="O22" s="9">
        <f t="shared" si="1"/>
        <v>2359.7195122419585</v>
      </c>
      <c r="P22" s="9">
        <f t="shared" si="2"/>
        <v>65.508224265808906</v>
      </c>
    </row>
    <row r="23" spans="1:16" ht="15" customHeight="1">
      <c r="A23" s="10">
        <v>2033</v>
      </c>
      <c r="B23" s="30" t="s">
        <v>231</v>
      </c>
      <c r="C23" s="31">
        <v>142</v>
      </c>
      <c r="D23" s="32">
        <v>265839.95</v>
      </c>
      <c r="E23" s="33">
        <v>0</v>
      </c>
      <c r="F23" s="32">
        <v>47978.2</v>
      </c>
      <c r="G23" s="32">
        <v>3954.25</v>
      </c>
      <c r="H23" s="33">
        <v>0</v>
      </c>
      <c r="I23" s="32">
        <v>1219.5999999999999</v>
      </c>
      <c r="J23" s="34">
        <v>674.4</v>
      </c>
      <c r="K23" s="35">
        <v>7379</v>
      </c>
      <c r="L23" s="35">
        <v>31185.792000000001</v>
      </c>
      <c r="M23" s="36">
        <v>13777.2</v>
      </c>
      <c r="N23" s="35">
        <f t="shared" si="0"/>
        <v>372008.39200000005</v>
      </c>
      <c r="O23" s="9">
        <f t="shared" si="1"/>
        <v>2619.7774084507046</v>
      </c>
      <c r="P23" s="9">
        <f t="shared" si="2"/>
        <v>72.727697130510194</v>
      </c>
    </row>
    <row r="24" spans="1:16" ht="15" customHeight="1">
      <c r="A24" s="10">
        <v>2034</v>
      </c>
      <c r="B24" s="30" t="s">
        <v>75</v>
      </c>
      <c r="C24" s="31">
        <v>584</v>
      </c>
      <c r="D24" s="32">
        <v>945758.85</v>
      </c>
      <c r="E24" s="33">
        <v>-3.6</v>
      </c>
      <c r="F24" s="32">
        <v>72111.399999999994</v>
      </c>
      <c r="G24" s="32">
        <v>22914.5</v>
      </c>
      <c r="H24" s="33">
        <v>0</v>
      </c>
      <c r="I24" s="32">
        <v>4427.6499999999996</v>
      </c>
      <c r="J24" s="34">
        <v>19276.200000000004</v>
      </c>
      <c r="K24" s="35">
        <v>24292</v>
      </c>
      <c r="L24" s="35">
        <v>166284.924</v>
      </c>
      <c r="M24" s="36">
        <v>61690.6</v>
      </c>
      <c r="N24" s="35">
        <f t="shared" si="0"/>
        <v>1316752.5240000002</v>
      </c>
      <c r="O24" s="9">
        <f t="shared" si="1"/>
        <v>2254.7132260273975</v>
      </c>
      <c r="P24" s="9">
        <f t="shared" si="2"/>
        <v>62.593142489785578</v>
      </c>
    </row>
    <row r="25" spans="1:16" ht="15" customHeight="1">
      <c r="A25" s="10">
        <v>2035</v>
      </c>
      <c r="B25" s="30" t="s">
        <v>76</v>
      </c>
      <c r="C25" s="31">
        <v>376</v>
      </c>
      <c r="D25" s="32">
        <v>646788.1</v>
      </c>
      <c r="E25" s="33">
        <v>0</v>
      </c>
      <c r="F25" s="32">
        <v>32366.1</v>
      </c>
      <c r="G25" s="32">
        <v>26189</v>
      </c>
      <c r="H25" s="33">
        <v>0</v>
      </c>
      <c r="I25" s="32">
        <v>5645.55</v>
      </c>
      <c r="J25" s="34">
        <v>3381.8500000000004</v>
      </c>
      <c r="K25" s="35">
        <v>8744</v>
      </c>
      <c r="L25" s="35">
        <v>99078.357000000004</v>
      </c>
      <c r="M25" s="36">
        <v>33468.299999999996</v>
      </c>
      <c r="N25" s="35">
        <f t="shared" si="0"/>
        <v>855661.25699999998</v>
      </c>
      <c r="O25" s="9">
        <f t="shared" si="1"/>
        <v>2275.6948324468085</v>
      </c>
      <c r="P25" s="9">
        <f t="shared" si="2"/>
        <v>63.175613318055255</v>
      </c>
    </row>
    <row r="26" spans="1:16" ht="15" customHeight="1">
      <c r="A26" s="10">
        <v>2038</v>
      </c>
      <c r="B26" s="30" t="s">
        <v>77</v>
      </c>
      <c r="C26" s="31">
        <v>64</v>
      </c>
      <c r="D26" s="32">
        <v>101349.55</v>
      </c>
      <c r="E26" s="33">
        <v>0</v>
      </c>
      <c r="F26" s="32">
        <v>15984.2</v>
      </c>
      <c r="G26" s="32">
        <v>440.45</v>
      </c>
      <c r="H26" s="33">
        <v>0</v>
      </c>
      <c r="I26" s="32">
        <v>254.05</v>
      </c>
      <c r="J26" s="34">
        <v>768.35</v>
      </c>
      <c r="K26" s="35">
        <v>-8150.15</v>
      </c>
      <c r="L26" s="35">
        <v>12714.201000000001</v>
      </c>
      <c r="M26" s="36">
        <v>6771.6</v>
      </c>
      <c r="N26" s="35">
        <f t="shared" si="0"/>
        <v>130132.25100000002</v>
      </c>
      <c r="O26" s="9">
        <f t="shared" si="1"/>
        <v>2033.3164218750003</v>
      </c>
      <c r="P26" s="9">
        <f t="shared" si="2"/>
        <v>56.446941035372433</v>
      </c>
    </row>
    <row r="27" spans="1:16" ht="15" customHeight="1">
      <c r="A27" s="10">
        <v>2039</v>
      </c>
      <c r="B27" s="30" t="s">
        <v>78</v>
      </c>
      <c r="C27" s="31">
        <v>349</v>
      </c>
      <c r="D27" s="32">
        <v>755685.7</v>
      </c>
      <c r="E27" s="33">
        <v>0</v>
      </c>
      <c r="F27" s="32">
        <v>48659.45</v>
      </c>
      <c r="G27" s="32">
        <v>13998.2</v>
      </c>
      <c r="H27" s="33">
        <v>0</v>
      </c>
      <c r="I27" s="32">
        <v>4042.3</v>
      </c>
      <c r="J27" s="34">
        <v>3781.0500000000006</v>
      </c>
      <c r="K27" s="35">
        <v>18278</v>
      </c>
      <c r="L27" s="35">
        <v>87598.331999999995</v>
      </c>
      <c r="M27" s="36">
        <v>34627.299999999996</v>
      </c>
      <c r="N27" s="35">
        <f t="shared" si="0"/>
        <v>966670.33199999994</v>
      </c>
      <c r="O27" s="9">
        <f t="shared" si="1"/>
        <v>2769.8290315186246</v>
      </c>
      <c r="P27" s="9">
        <f t="shared" si="2"/>
        <v>76.893283474305292</v>
      </c>
    </row>
    <row r="28" spans="1:16" ht="15" customHeight="1">
      <c r="A28" s="10">
        <v>2040</v>
      </c>
      <c r="B28" s="30" t="s">
        <v>79</v>
      </c>
      <c r="C28" s="31">
        <v>212</v>
      </c>
      <c r="D28" s="32">
        <v>441295.75</v>
      </c>
      <c r="E28" s="33">
        <v>-127.35</v>
      </c>
      <c r="F28" s="32">
        <v>30308.799999999999</v>
      </c>
      <c r="G28" s="32">
        <v>1684.95</v>
      </c>
      <c r="H28" s="33">
        <v>0</v>
      </c>
      <c r="I28" s="32">
        <v>827.69999999999993</v>
      </c>
      <c r="J28" s="34">
        <v>0</v>
      </c>
      <c r="K28" s="35">
        <v>7443</v>
      </c>
      <c r="L28" s="35">
        <v>54672.489000000001</v>
      </c>
      <c r="M28" s="36">
        <v>20894.099999999999</v>
      </c>
      <c r="N28" s="35">
        <f t="shared" si="0"/>
        <v>556999.43900000001</v>
      </c>
      <c r="O28" s="9">
        <f t="shared" si="1"/>
        <v>2627.3558443396228</v>
      </c>
      <c r="P28" s="9">
        <f t="shared" si="2"/>
        <v>72.938082252648556</v>
      </c>
    </row>
    <row r="29" spans="1:16" ht="15" customHeight="1">
      <c r="A29" s="10">
        <v>2041</v>
      </c>
      <c r="B29" s="30" t="s">
        <v>232</v>
      </c>
      <c r="C29" s="31">
        <v>1445</v>
      </c>
      <c r="D29" s="32">
        <v>3276953.85</v>
      </c>
      <c r="E29" s="33">
        <v>-16.8</v>
      </c>
      <c r="F29" s="32">
        <v>281233.25</v>
      </c>
      <c r="G29" s="32">
        <v>101002.60000000002</v>
      </c>
      <c r="H29" s="33">
        <v>0</v>
      </c>
      <c r="I29" s="32">
        <v>35981.550000000003</v>
      </c>
      <c r="J29" s="34">
        <v>75373.199999999924</v>
      </c>
      <c r="K29" s="35">
        <v>91627</v>
      </c>
      <c r="L29" s="35">
        <v>523300.11</v>
      </c>
      <c r="M29" s="36">
        <v>149050.1</v>
      </c>
      <c r="N29" s="35">
        <f t="shared" si="0"/>
        <v>4534504.8599999994</v>
      </c>
      <c r="O29" s="9">
        <f t="shared" si="1"/>
        <v>3138.0656470588233</v>
      </c>
      <c r="P29" s="9">
        <f t="shared" si="2"/>
        <v>87.115908099200254</v>
      </c>
    </row>
    <row r="30" spans="1:16" ht="15" customHeight="1">
      <c r="A30" s="10">
        <v>2043</v>
      </c>
      <c r="B30" s="30" t="s">
        <v>81</v>
      </c>
      <c r="C30" s="31">
        <v>249</v>
      </c>
      <c r="D30" s="32">
        <v>532910</v>
      </c>
      <c r="E30" s="33">
        <v>0</v>
      </c>
      <c r="F30" s="32">
        <v>43380.45</v>
      </c>
      <c r="G30" s="32">
        <v>37216.25</v>
      </c>
      <c r="H30" s="33">
        <v>0</v>
      </c>
      <c r="I30" s="32">
        <v>18467.649999999998</v>
      </c>
      <c r="J30" s="34">
        <v>844.35</v>
      </c>
      <c r="K30" s="35">
        <v>17422</v>
      </c>
      <c r="L30" s="35">
        <v>136807.359</v>
      </c>
      <c r="M30" s="36">
        <v>63050.1</v>
      </c>
      <c r="N30" s="35">
        <f t="shared" si="0"/>
        <v>850098.15899999987</v>
      </c>
      <c r="O30" s="9">
        <f t="shared" si="1"/>
        <v>3414.0488313253009</v>
      </c>
      <c r="P30" s="9">
        <f t="shared" si="2"/>
        <v>94.777483229095054</v>
      </c>
    </row>
    <row r="31" spans="1:16" ht="15" customHeight="1">
      <c r="A31" s="10">
        <v>2044</v>
      </c>
      <c r="B31" s="30" t="s">
        <v>82</v>
      </c>
      <c r="C31" s="31">
        <v>305</v>
      </c>
      <c r="D31" s="32">
        <v>482599.5</v>
      </c>
      <c r="E31" s="33">
        <v>-41.55</v>
      </c>
      <c r="F31" s="32">
        <v>49490.400000000001</v>
      </c>
      <c r="G31" s="32">
        <v>8015.5</v>
      </c>
      <c r="H31" s="33">
        <v>0</v>
      </c>
      <c r="I31" s="32">
        <v>3509.8</v>
      </c>
      <c r="J31" s="34">
        <v>851.2</v>
      </c>
      <c r="K31" s="35">
        <v>56798</v>
      </c>
      <c r="L31" s="35">
        <v>79505.013000000006</v>
      </c>
      <c r="M31" s="36">
        <v>28291.5</v>
      </c>
      <c r="N31" s="35">
        <f t="shared" si="0"/>
        <v>709019.36300000001</v>
      </c>
      <c r="O31" s="9">
        <f t="shared" si="1"/>
        <v>2324.6536491803281</v>
      </c>
      <c r="P31" s="9">
        <f t="shared" si="2"/>
        <v>64.534760085172891</v>
      </c>
    </row>
    <row r="32" spans="1:16" ht="15" customHeight="1">
      <c r="A32" s="10">
        <v>2045</v>
      </c>
      <c r="B32" s="30" t="s">
        <v>83</v>
      </c>
      <c r="C32" s="31">
        <v>332</v>
      </c>
      <c r="D32" s="32">
        <v>642621</v>
      </c>
      <c r="E32" s="33">
        <v>-38.15</v>
      </c>
      <c r="F32" s="32">
        <v>52501.9</v>
      </c>
      <c r="G32" s="32">
        <v>11056.2</v>
      </c>
      <c r="H32" s="33">
        <v>0</v>
      </c>
      <c r="I32" s="32">
        <v>3143.2</v>
      </c>
      <c r="J32" s="34">
        <v>8193.8499999999985</v>
      </c>
      <c r="K32" s="35">
        <v>18009</v>
      </c>
      <c r="L32" s="35">
        <v>106031.751</v>
      </c>
      <c r="M32" s="36">
        <v>29512.899999999998</v>
      </c>
      <c r="N32" s="35">
        <f t="shared" si="0"/>
        <v>871031.65099999995</v>
      </c>
      <c r="O32" s="9">
        <f t="shared" si="1"/>
        <v>2623.5893102409636</v>
      </c>
      <c r="P32" s="9">
        <f t="shared" si="2"/>
        <v>72.833519418311795</v>
      </c>
    </row>
    <row r="33" spans="1:16" ht="15" customHeight="1">
      <c r="A33" s="10">
        <v>2047</v>
      </c>
      <c r="B33" s="30" t="s">
        <v>233</v>
      </c>
      <c r="C33" s="31">
        <v>322</v>
      </c>
      <c r="D33" s="32">
        <v>593926.15</v>
      </c>
      <c r="E33" s="33">
        <v>-316.95000000000005</v>
      </c>
      <c r="F33" s="32">
        <v>51597.3</v>
      </c>
      <c r="G33" s="32">
        <v>12322.8</v>
      </c>
      <c r="H33" s="33">
        <v>0</v>
      </c>
      <c r="I33" s="32">
        <v>3516.7</v>
      </c>
      <c r="J33" s="34">
        <v>6344.4</v>
      </c>
      <c r="K33" s="35">
        <v>3460</v>
      </c>
      <c r="L33" s="35">
        <v>97902.294000000009</v>
      </c>
      <c r="M33" s="36">
        <v>28509.199999999997</v>
      </c>
      <c r="N33" s="35">
        <f t="shared" si="0"/>
        <v>797261.89400000009</v>
      </c>
      <c r="O33" s="9">
        <f t="shared" si="1"/>
        <v>2475.9686149068325</v>
      </c>
      <c r="P33" s="9">
        <f t="shared" si="2"/>
        <v>68.735418111756445</v>
      </c>
    </row>
    <row r="34" spans="1:16" ht="15" customHeight="1">
      <c r="A34" s="10">
        <v>2049</v>
      </c>
      <c r="B34" s="30" t="s">
        <v>85</v>
      </c>
      <c r="C34" s="31">
        <v>204</v>
      </c>
      <c r="D34" s="32">
        <v>401778.5</v>
      </c>
      <c r="E34" s="33">
        <v>0</v>
      </c>
      <c r="F34" s="32">
        <v>30997.95</v>
      </c>
      <c r="G34" s="32">
        <v>4791.1499999999996</v>
      </c>
      <c r="H34" s="33">
        <v>0</v>
      </c>
      <c r="I34" s="32">
        <v>5249.9500000000007</v>
      </c>
      <c r="J34" s="34">
        <v>14057.949999999999</v>
      </c>
      <c r="K34" s="35">
        <v>3363</v>
      </c>
      <c r="L34" s="35">
        <v>73477.611000000004</v>
      </c>
      <c r="M34" s="36">
        <v>19290.8</v>
      </c>
      <c r="N34" s="35">
        <f t="shared" si="0"/>
        <v>553006.91100000008</v>
      </c>
      <c r="O34" s="9">
        <f t="shared" si="1"/>
        <v>2710.8181911764709</v>
      </c>
      <c r="P34" s="9">
        <f t="shared" si="2"/>
        <v>75.255082263020284</v>
      </c>
    </row>
    <row r="35" spans="1:16" ht="15" customHeight="1">
      <c r="A35" s="10">
        <v>2050</v>
      </c>
      <c r="B35" s="30" t="s">
        <v>86</v>
      </c>
      <c r="C35" s="31">
        <v>1335</v>
      </c>
      <c r="D35" s="32">
        <v>2530606.2999999998</v>
      </c>
      <c r="E35" s="33">
        <v>-64.900000000000006</v>
      </c>
      <c r="F35" s="32">
        <v>186532.3</v>
      </c>
      <c r="G35" s="32">
        <v>116282.5</v>
      </c>
      <c r="H35" s="33">
        <v>0</v>
      </c>
      <c r="I35" s="32">
        <v>16733.150000000001</v>
      </c>
      <c r="J35" s="34">
        <v>54661.749999999993</v>
      </c>
      <c r="K35" s="35">
        <v>93461.3</v>
      </c>
      <c r="L35" s="35">
        <v>356874.47100000002</v>
      </c>
      <c r="M35" s="36">
        <v>145901.9</v>
      </c>
      <c r="N35" s="35">
        <f t="shared" si="0"/>
        <v>3500988.7709999993</v>
      </c>
      <c r="O35" s="9">
        <f t="shared" si="1"/>
        <v>2622.4634988764037</v>
      </c>
      <c r="P35" s="9">
        <f t="shared" si="2"/>
        <v>72.802265744742556</v>
      </c>
    </row>
    <row r="36" spans="1:16" ht="15" customHeight="1">
      <c r="A36" s="10">
        <v>2051</v>
      </c>
      <c r="B36" s="30" t="s">
        <v>87</v>
      </c>
      <c r="C36" s="31">
        <v>919</v>
      </c>
      <c r="D36" s="32">
        <v>2153995.65</v>
      </c>
      <c r="E36" s="33">
        <v>-547.79999999999995</v>
      </c>
      <c r="F36" s="32">
        <v>325791.95</v>
      </c>
      <c r="G36" s="32">
        <v>16299.2</v>
      </c>
      <c r="H36" s="33">
        <v>-212.4</v>
      </c>
      <c r="I36" s="32">
        <v>10795.65</v>
      </c>
      <c r="J36" s="34">
        <v>45306.250000000007</v>
      </c>
      <c r="K36" s="35">
        <v>37439</v>
      </c>
      <c r="L36" s="35">
        <v>377256.84600000002</v>
      </c>
      <c r="M36" s="36">
        <v>93159.200000000012</v>
      </c>
      <c r="N36" s="35">
        <f t="shared" si="0"/>
        <v>3059283.5460000006</v>
      </c>
      <c r="O36" s="9">
        <f t="shared" si="1"/>
        <v>3328.9266006528842</v>
      </c>
      <c r="P36" s="9">
        <f t="shared" si="2"/>
        <v>92.414403147769349</v>
      </c>
    </row>
    <row r="37" spans="1:16" ht="15" customHeight="1">
      <c r="A37" s="10">
        <v>2052</v>
      </c>
      <c r="B37" s="30" t="s">
        <v>88</v>
      </c>
      <c r="C37" s="31">
        <v>1042</v>
      </c>
      <c r="D37" s="32">
        <v>1812935.15</v>
      </c>
      <c r="E37" s="33">
        <v>-12.15</v>
      </c>
      <c r="F37" s="32">
        <v>89086.95</v>
      </c>
      <c r="G37" s="32">
        <v>48827.15</v>
      </c>
      <c r="H37" s="33">
        <v>0</v>
      </c>
      <c r="I37" s="32">
        <v>11250.35</v>
      </c>
      <c r="J37" s="34">
        <v>30137.100000000006</v>
      </c>
      <c r="K37" s="35">
        <v>79241</v>
      </c>
      <c r="L37" s="35">
        <v>270076.14299999998</v>
      </c>
      <c r="M37" s="36">
        <v>97806.3</v>
      </c>
      <c r="N37" s="35">
        <f t="shared" si="0"/>
        <v>2439347.9929999998</v>
      </c>
      <c r="O37" s="9">
        <f t="shared" si="1"/>
        <v>2341.0249452975045</v>
      </c>
      <c r="P37" s="9">
        <f t="shared" si="2"/>
        <v>64.989243989722638</v>
      </c>
    </row>
    <row r="38" spans="1:16" ht="15" customHeight="1">
      <c r="A38" s="10">
        <v>2061</v>
      </c>
      <c r="B38" s="30" t="s">
        <v>89</v>
      </c>
      <c r="C38" s="31">
        <v>260</v>
      </c>
      <c r="D38" s="32">
        <v>717308.15</v>
      </c>
      <c r="E38" s="33">
        <v>0</v>
      </c>
      <c r="F38" s="32">
        <v>100805</v>
      </c>
      <c r="G38" s="32">
        <v>12770.8</v>
      </c>
      <c r="H38" s="33">
        <v>0</v>
      </c>
      <c r="I38" s="32">
        <v>3490.7</v>
      </c>
      <c r="J38" s="38">
        <v>1603.1000000000001</v>
      </c>
      <c r="K38" s="35">
        <v>17497</v>
      </c>
      <c r="L38" s="35">
        <v>78263.733000000007</v>
      </c>
      <c r="M38" s="36">
        <v>23771.5</v>
      </c>
      <c r="N38" s="35">
        <f t="shared" si="0"/>
        <v>955509.98300000001</v>
      </c>
      <c r="O38" s="9">
        <f t="shared" si="1"/>
        <v>3675.0383961538464</v>
      </c>
      <c r="P38" s="9">
        <f t="shared" si="2"/>
        <v>102.02282016644169</v>
      </c>
    </row>
    <row r="39" spans="1:16" ht="15" customHeight="1">
      <c r="A39" s="10">
        <v>2063</v>
      </c>
      <c r="B39" s="30" t="s">
        <v>90</v>
      </c>
      <c r="C39" s="31">
        <v>665</v>
      </c>
      <c r="D39" s="32">
        <v>1139775.8</v>
      </c>
      <c r="E39" s="33">
        <v>-14.4</v>
      </c>
      <c r="F39" s="32">
        <v>72923.899999999994</v>
      </c>
      <c r="G39" s="32">
        <v>10730.15</v>
      </c>
      <c r="H39" s="33">
        <v>0</v>
      </c>
      <c r="I39" s="32">
        <v>3872.8500000000004</v>
      </c>
      <c r="J39" s="38">
        <v>35224.700000000004</v>
      </c>
      <c r="K39" s="35">
        <v>4833</v>
      </c>
      <c r="L39" s="35">
        <v>168451.671</v>
      </c>
      <c r="M39" s="36">
        <v>53782.799999999996</v>
      </c>
      <c r="N39" s="35">
        <f t="shared" si="0"/>
        <v>1489580.4710000001</v>
      </c>
      <c r="O39" s="9">
        <f t="shared" si="1"/>
        <v>2239.9706330827071</v>
      </c>
      <c r="P39" s="9">
        <f t="shared" si="2"/>
        <v>62.183873049129581</v>
      </c>
    </row>
    <row r="40" spans="1:16" s="3" customFormat="1" ht="15" customHeight="1">
      <c r="A40" s="10">
        <v>2066</v>
      </c>
      <c r="B40" s="30" t="s">
        <v>91</v>
      </c>
      <c r="C40" s="31">
        <v>260</v>
      </c>
      <c r="D40" s="32">
        <v>642089.9</v>
      </c>
      <c r="E40" s="33">
        <v>-64.349999999999994</v>
      </c>
      <c r="F40" s="32">
        <v>186370.6</v>
      </c>
      <c r="G40" s="32">
        <v>1530.6999999999998</v>
      </c>
      <c r="H40" s="33">
        <v>0</v>
      </c>
      <c r="I40" s="32">
        <v>628.90000000000009</v>
      </c>
      <c r="J40" s="38">
        <v>3749</v>
      </c>
      <c r="K40" s="35">
        <v>4832</v>
      </c>
      <c r="L40" s="35">
        <v>73676.205000000002</v>
      </c>
      <c r="M40" s="36">
        <v>21674.5</v>
      </c>
      <c r="N40" s="35">
        <f t="shared" si="0"/>
        <v>934487.45499999996</v>
      </c>
      <c r="O40" s="9">
        <f t="shared" si="1"/>
        <v>3594.1825192307692</v>
      </c>
      <c r="P40" s="9">
        <f t="shared" si="2"/>
        <v>99.778178423553697</v>
      </c>
    </row>
    <row r="41" spans="1:16" ht="15" customHeight="1">
      <c r="A41" s="10">
        <v>2067</v>
      </c>
      <c r="B41" s="30" t="s">
        <v>92</v>
      </c>
      <c r="C41" s="31">
        <v>359</v>
      </c>
      <c r="D41" s="32">
        <v>511793.05</v>
      </c>
      <c r="E41" s="33">
        <v>0</v>
      </c>
      <c r="F41" s="32">
        <v>33305.550000000003</v>
      </c>
      <c r="G41" s="32">
        <v>46018.7</v>
      </c>
      <c r="H41" s="33">
        <v>0</v>
      </c>
      <c r="I41" s="32">
        <v>4649.95</v>
      </c>
      <c r="J41" s="38">
        <v>3889.6000000000004</v>
      </c>
      <c r="K41" s="35">
        <v>8875</v>
      </c>
      <c r="L41" s="35">
        <v>75819.327000000005</v>
      </c>
      <c r="M41" s="36">
        <v>42221.599999999999</v>
      </c>
      <c r="N41" s="35">
        <f t="shared" si="0"/>
        <v>726572.77699999989</v>
      </c>
      <c r="O41" s="9">
        <f t="shared" si="1"/>
        <v>2023.8796016713088</v>
      </c>
      <c r="P41" s="9">
        <f t="shared" si="2"/>
        <v>56.184965266196286</v>
      </c>
    </row>
    <row r="42" spans="1:16" ht="15" customHeight="1">
      <c r="A42" s="10">
        <v>2068</v>
      </c>
      <c r="B42" s="30" t="s">
        <v>93</v>
      </c>
      <c r="C42" s="31">
        <v>752</v>
      </c>
      <c r="D42" s="32">
        <v>1306869.3999999999</v>
      </c>
      <c r="E42" s="33">
        <v>0</v>
      </c>
      <c r="F42" s="32">
        <v>79372.55</v>
      </c>
      <c r="G42" s="32">
        <v>26937.85</v>
      </c>
      <c r="H42" s="33">
        <v>0</v>
      </c>
      <c r="I42" s="32">
        <v>7851.0499999999993</v>
      </c>
      <c r="J42" s="38">
        <v>9691.8000000000011</v>
      </c>
      <c r="K42" s="35">
        <v>21698</v>
      </c>
      <c r="L42" s="35">
        <v>213287.08199999999</v>
      </c>
      <c r="M42" s="36">
        <v>65676.5</v>
      </c>
      <c r="N42" s="35">
        <f t="shared" si="0"/>
        <v>1731384.2320000001</v>
      </c>
      <c r="O42" s="9">
        <f t="shared" si="1"/>
        <v>2302.3726489361702</v>
      </c>
      <c r="P42" s="9">
        <f t="shared" si="2"/>
        <v>63.916216756913471</v>
      </c>
    </row>
    <row r="43" spans="1:16" ht="15" customHeight="1">
      <c r="A43" s="10">
        <v>2072</v>
      </c>
      <c r="B43" s="30" t="s">
        <v>234</v>
      </c>
      <c r="C43" s="31">
        <v>289</v>
      </c>
      <c r="D43" s="32">
        <v>591343.5</v>
      </c>
      <c r="E43" s="33">
        <v>0</v>
      </c>
      <c r="F43" s="32">
        <v>32628.9</v>
      </c>
      <c r="G43" s="32">
        <v>1393.35</v>
      </c>
      <c r="H43" s="33">
        <v>0</v>
      </c>
      <c r="I43" s="32">
        <v>790.25</v>
      </c>
      <c r="J43" s="38">
        <v>2497.4499999999998</v>
      </c>
      <c r="K43" s="35">
        <v>5047</v>
      </c>
      <c r="L43" s="35">
        <v>80238.039000000004</v>
      </c>
      <c r="M43" s="36">
        <v>28006.199999999997</v>
      </c>
      <c r="N43" s="35">
        <f t="shared" si="0"/>
        <v>741944.6889999999</v>
      </c>
      <c r="O43" s="9">
        <f t="shared" si="1"/>
        <v>2567.2826608996538</v>
      </c>
      <c r="P43" s="9">
        <f t="shared" si="2"/>
        <v>71.270389311716073</v>
      </c>
    </row>
    <row r="44" spans="1:16" s="3" customFormat="1" ht="15" customHeight="1">
      <c r="A44" s="10">
        <v>2079</v>
      </c>
      <c r="B44" s="30" t="s">
        <v>95</v>
      </c>
      <c r="C44" s="31">
        <v>187</v>
      </c>
      <c r="D44" s="32">
        <v>418597.4</v>
      </c>
      <c r="E44" s="33">
        <v>0</v>
      </c>
      <c r="F44" s="32">
        <v>30891.4</v>
      </c>
      <c r="G44" s="32">
        <v>5673.05</v>
      </c>
      <c r="H44" s="33">
        <v>0</v>
      </c>
      <c r="I44" s="32">
        <v>826.15</v>
      </c>
      <c r="J44" s="38">
        <v>6849.9000000000005</v>
      </c>
      <c r="K44" s="35">
        <v>11429</v>
      </c>
      <c r="L44" s="35">
        <v>45311.544000000002</v>
      </c>
      <c r="M44" s="36">
        <v>17197.699999999997</v>
      </c>
      <c r="N44" s="35">
        <f t="shared" si="0"/>
        <v>536776.14400000009</v>
      </c>
      <c r="O44" s="9">
        <f t="shared" si="1"/>
        <v>2870.460663101605</v>
      </c>
      <c r="P44" s="9">
        <f t="shared" si="2"/>
        <v>79.686920368763523</v>
      </c>
    </row>
    <row r="45" spans="1:16" ht="15" customHeight="1">
      <c r="A45" s="10">
        <v>2086</v>
      </c>
      <c r="B45" s="30" t="s">
        <v>96</v>
      </c>
      <c r="C45" s="31">
        <v>428</v>
      </c>
      <c r="D45" s="32">
        <v>707874.1</v>
      </c>
      <c r="E45" s="33">
        <v>-686.5</v>
      </c>
      <c r="F45" s="32">
        <v>48637.35</v>
      </c>
      <c r="G45" s="32">
        <v>26063.05</v>
      </c>
      <c r="H45" s="33">
        <v>0</v>
      </c>
      <c r="I45" s="32">
        <v>4816.5</v>
      </c>
      <c r="J45" s="38">
        <v>3439.8</v>
      </c>
      <c r="K45" s="35">
        <v>8302</v>
      </c>
      <c r="L45" s="35">
        <v>105136.656</v>
      </c>
      <c r="M45" s="36">
        <v>40843</v>
      </c>
      <c r="N45" s="35">
        <f t="shared" si="0"/>
        <v>944425.95600000001</v>
      </c>
      <c r="O45" s="9">
        <f t="shared" si="1"/>
        <v>2206.6027009345794</v>
      </c>
      <c r="P45" s="9">
        <f t="shared" si="2"/>
        <v>61.257545165198557</v>
      </c>
    </row>
    <row r="46" spans="1:16" ht="15" customHeight="1">
      <c r="A46" s="10">
        <v>2087</v>
      </c>
      <c r="B46" s="30" t="s">
        <v>235</v>
      </c>
      <c r="C46" s="31">
        <v>1018</v>
      </c>
      <c r="D46" s="32">
        <v>1652167.65</v>
      </c>
      <c r="E46" s="33">
        <v>0</v>
      </c>
      <c r="F46" s="32">
        <v>120181.6</v>
      </c>
      <c r="G46" s="32">
        <v>38897.800000000003</v>
      </c>
      <c r="H46" s="33">
        <v>0</v>
      </c>
      <c r="I46" s="32">
        <v>6751.6500000000015</v>
      </c>
      <c r="J46" s="38">
        <v>29616.600000000006</v>
      </c>
      <c r="K46" s="35">
        <v>47958</v>
      </c>
      <c r="L46" s="35">
        <v>261167.22899999999</v>
      </c>
      <c r="M46" s="36">
        <v>85713.1</v>
      </c>
      <c r="N46" s="35">
        <f t="shared" si="0"/>
        <v>2242453.6290000002</v>
      </c>
      <c r="O46" s="9">
        <f t="shared" si="1"/>
        <v>2202.8031719056976</v>
      </c>
      <c r="P46" s="9">
        <f t="shared" si="2"/>
        <v>61.152066357892352</v>
      </c>
    </row>
    <row r="47" spans="1:16" ht="15" customHeight="1">
      <c r="A47" s="10">
        <v>2089</v>
      </c>
      <c r="B47" s="30" t="s">
        <v>98</v>
      </c>
      <c r="C47" s="31">
        <v>355</v>
      </c>
      <c r="D47" s="32">
        <v>888246</v>
      </c>
      <c r="E47" s="33">
        <v>0</v>
      </c>
      <c r="F47" s="32">
        <v>31929.9</v>
      </c>
      <c r="G47" s="32">
        <v>13109.849999999999</v>
      </c>
      <c r="H47" s="33">
        <v>0</v>
      </c>
      <c r="I47" s="32">
        <v>667.05</v>
      </c>
      <c r="J47" s="38">
        <v>13738.699999999999</v>
      </c>
      <c r="K47" s="35">
        <v>4390</v>
      </c>
      <c r="L47" s="35">
        <v>102212.43000000001</v>
      </c>
      <c r="M47" s="36">
        <v>29561.8</v>
      </c>
      <c r="N47" s="35">
        <f t="shared" si="0"/>
        <v>1083855.73</v>
      </c>
      <c r="O47" s="9">
        <f t="shared" si="1"/>
        <v>3053.114732394366</v>
      </c>
      <c r="P47" s="9">
        <f t="shared" si="2"/>
        <v>84.757583925265877</v>
      </c>
    </row>
    <row r="48" spans="1:16" ht="15" customHeight="1">
      <c r="A48" s="10">
        <v>2096</v>
      </c>
      <c r="B48" s="30" t="s">
        <v>236</v>
      </c>
      <c r="C48" s="31">
        <v>4621</v>
      </c>
      <c r="D48" s="32">
        <v>8736929.6499999985</v>
      </c>
      <c r="E48" s="33">
        <v>-499.25</v>
      </c>
      <c r="F48" s="32">
        <v>567178.80000000005</v>
      </c>
      <c r="G48" s="32">
        <v>1452564.399999999</v>
      </c>
      <c r="H48" s="33">
        <v>0</v>
      </c>
      <c r="I48" s="32">
        <v>293100.45000000019</v>
      </c>
      <c r="J48" s="38">
        <v>568766.10000000091</v>
      </c>
      <c r="K48" s="35">
        <v>162180</v>
      </c>
      <c r="L48" s="35">
        <v>1580486.2949999999</v>
      </c>
      <c r="M48" s="36">
        <v>425039.8</v>
      </c>
      <c r="N48" s="35">
        <f t="shared" si="0"/>
        <v>13785746.244999999</v>
      </c>
      <c r="O48" s="9">
        <f t="shared" si="1"/>
        <v>2983.282026617615</v>
      </c>
      <c r="P48" s="9">
        <f t="shared" si="2"/>
        <v>82.81895667428158</v>
      </c>
    </row>
    <row r="49" spans="1:16" ht="15" customHeight="1">
      <c r="A49" s="10">
        <v>2097</v>
      </c>
      <c r="B49" s="30" t="s">
        <v>100</v>
      </c>
      <c r="C49" s="31">
        <v>1265</v>
      </c>
      <c r="D49" s="32">
        <v>2526662.65</v>
      </c>
      <c r="E49" s="33">
        <v>-183.65</v>
      </c>
      <c r="F49" s="32">
        <v>164634.79999999999</v>
      </c>
      <c r="G49" s="32">
        <v>33639.949999999997</v>
      </c>
      <c r="H49" s="33">
        <v>0</v>
      </c>
      <c r="I49" s="32">
        <v>8445.0499999999993</v>
      </c>
      <c r="J49" s="38">
        <v>18487.099999999999</v>
      </c>
      <c r="K49" s="35">
        <v>71597</v>
      </c>
      <c r="L49" s="35">
        <v>349111.19400000002</v>
      </c>
      <c r="M49" s="36">
        <v>121764.5</v>
      </c>
      <c r="N49" s="35">
        <f t="shared" si="0"/>
        <v>3294158.594</v>
      </c>
      <c r="O49" s="9">
        <f t="shared" si="1"/>
        <v>2604.0779399209487</v>
      </c>
      <c r="P49" s="9">
        <f t="shared" si="2"/>
        <v>72.29186384610253</v>
      </c>
    </row>
    <row r="50" spans="1:16" ht="15" customHeight="1">
      <c r="A50" s="10">
        <v>2099</v>
      </c>
      <c r="B50" s="30" t="s">
        <v>101</v>
      </c>
      <c r="C50" s="31">
        <v>2124</v>
      </c>
      <c r="D50" s="32">
        <v>20063913.25</v>
      </c>
      <c r="E50" s="33">
        <v>-47312</v>
      </c>
      <c r="F50" s="32">
        <v>6599882.4500000002</v>
      </c>
      <c r="G50" s="32">
        <v>123610.85</v>
      </c>
      <c r="H50" s="33">
        <v>0</v>
      </c>
      <c r="I50" s="32">
        <v>136703.34999999998</v>
      </c>
      <c r="J50" s="38">
        <v>69685.899999999965</v>
      </c>
      <c r="K50" s="35">
        <v>88925.9</v>
      </c>
      <c r="L50" s="35">
        <v>550069.83600000001</v>
      </c>
      <c r="M50" s="36">
        <v>199841.1</v>
      </c>
      <c r="N50" s="35">
        <f t="shared" si="0"/>
        <v>27785320.636</v>
      </c>
      <c r="O50" s="9">
        <f t="shared" si="1"/>
        <v>13081.601052730697</v>
      </c>
      <c r="P50" s="9">
        <f t="shared" si="2"/>
        <v>363.15860892464195</v>
      </c>
    </row>
    <row r="51" spans="1:16" s="180" customFormat="1" ht="15" customHeight="1">
      <c r="A51" s="172">
        <v>2102</v>
      </c>
      <c r="B51" s="171" t="s">
        <v>102</v>
      </c>
      <c r="C51" s="173">
        <v>2489</v>
      </c>
      <c r="D51" s="174">
        <v>4743113.8499999996</v>
      </c>
      <c r="E51" s="175">
        <v>-43.05</v>
      </c>
      <c r="F51" s="174">
        <v>329649.90000000002</v>
      </c>
      <c r="G51" s="174">
        <v>509953.89999999991</v>
      </c>
      <c r="H51" s="175">
        <v>0</v>
      </c>
      <c r="I51" s="174">
        <v>87116.95</v>
      </c>
      <c r="J51" s="181">
        <v>40696.900000000016</v>
      </c>
      <c r="K51" s="177">
        <v>90187</v>
      </c>
      <c r="L51" s="177">
        <v>834059.23800000001</v>
      </c>
      <c r="M51" s="178">
        <v>222498.80000000002</v>
      </c>
      <c r="N51" s="177">
        <f t="shared" si="0"/>
        <v>6857233.4879999999</v>
      </c>
      <c r="O51" s="179">
        <f t="shared" si="1"/>
        <v>2755.0154632382482</v>
      </c>
      <c r="P51" s="9">
        <f t="shared" si="2"/>
        <v>76.482043685824763</v>
      </c>
    </row>
    <row r="52" spans="1:16" ht="15" customHeight="1">
      <c r="A52" s="10">
        <v>2111</v>
      </c>
      <c r="B52" s="30" t="s">
        <v>103</v>
      </c>
      <c r="C52" s="31">
        <v>1029</v>
      </c>
      <c r="D52" s="32">
        <v>1782117.5</v>
      </c>
      <c r="E52" s="33">
        <v>0</v>
      </c>
      <c r="F52" s="32">
        <v>141301.4</v>
      </c>
      <c r="G52" s="32">
        <v>1159420.95</v>
      </c>
      <c r="H52" s="33">
        <v>0</v>
      </c>
      <c r="I52" s="32">
        <v>85080.25</v>
      </c>
      <c r="J52" s="38">
        <v>27980.900000000005</v>
      </c>
      <c r="K52" s="35">
        <v>58498</v>
      </c>
      <c r="L52" s="35">
        <v>357891.17100000003</v>
      </c>
      <c r="M52" s="36">
        <v>103607</v>
      </c>
      <c r="N52" s="35">
        <f t="shared" si="0"/>
        <v>3715897.1709999996</v>
      </c>
      <c r="O52" s="9">
        <f t="shared" si="1"/>
        <v>3611.1731496598636</v>
      </c>
      <c r="P52" s="9">
        <f t="shared" si="2"/>
        <v>100.24985568129232</v>
      </c>
    </row>
    <row r="53" spans="1:16" ht="15" customHeight="1">
      <c r="A53" s="10">
        <v>2113</v>
      </c>
      <c r="B53" s="30" t="s">
        <v>104</v>
      </c>
      <c r="C53" s="31">
        <v>2024</v>
      </c>
      <c r="D53" s="32">
        <v>3632998</v>
      </c>
      <c r="E53" s="33">
        <v>-482.8</v>
      </c>
      <c r="F53" s="32">
        <v>232865.95</v>
      </c>
      <c r="G53" s="32">
        <v>220760.30000000008</v>
      </c>
      <c r="H53" s="33">
        <v>0</v>
      </c>
      <c r="I53" s="32">
        <v>44402.650000000009</v>
      </c>
      <c r="J53" s="38">
        <v>40457.55000000001</v>
      </c>
      <c r="K53" s="35">
        <v>95898</v>
      </c>
      <c r="L53" s="35">
        <v>509604.15299999999</v>
      </c>
      <c r="M53" s="36">
        <v>228424.6</v>
      </c>
      <c r="N53" s="35">
        <f t="shared" si="0"/>
        <v>5004928.4029999999</v>
      </c>
      <c r="O53" s="9">
        <f t="shared" si="1"/>
        <v>2472.7907129446639</v>
      </c>
      <c r="P53" s="9">
        <f t="shared" si="2"/>
        <v>68.64719630685444</v>
      </c>
    </row>
    <row r="54" spans="1:16" s="3" customFormat="1" ht="15" customHeight="1">
      <c r="A54" s="10">
        <v>2114</v>
      </c>
      <c r="B54" s="30" t="s">
        <v>105</v>
      </c>
      <c r="C54" s="31">
        <v>1275</v>
      </c>
      <c r="D54" s="32">
        <v>2197574.6</v>
      </c>
      <c r="E54" s="33">
        <v>-68.899999999999991</v>
      </c>
      <c r="F54" s="32">
        <v>162810.15</v>
      </c>
      <c r="G54" s="32">
        <v>53799.9</v>
      </c>
      <c r="H54" s="33">
        <v>0</v>
      </c>
      <c r="I54" s="32">
        <v>12514.8</v>
      </c>
      <c r="J54" s="38">
        <v>30729.850000000002</v>
      </c>
      <c r="K54" s="35">
        <v>19595</v>
      </c>
      <c r="L54" s="35">
        <v>341292.81900000002</v>
      </c>
      <c r="M54" s="36">
        <v>119403.5</v>
      </c>
      <c r="N54" s="35">
        <f t="shared" si="0"/>
        <v>2937651.719</v>
      </c>
      <c r="O54" s="9">
        <f t="shared" si="1"/>
        <v>2304.0405639215687</v>
      </c>
      <c r="P54" s="9">
        <f t="shared" si="2"/>
        <v>63.962519780791069</v>
      </c>
    </row>
    <row r="55" spans="1:16" ht="15" customHeight="1">
      <c r="A55" s="10">
        <v>2115</v>
      </c>
      <c r="B55" s="30" t="s">
        <v>106</v>
      </c>
      <c r="C55" s="31">
        <v>815</v>
      </c>
      <c r="D55" s="32">
        <v>1594970.85</v>
      </c>
      <c r="E55" s="33">
        <v>-86.2</v>
      </c>
      <c r="F55" s="32">
        <v>170716.6</v>
      </c>
      <c r="G55" s="32">
        <v>20948.849999999999</v>
      </c>
      <c r="H55" s="33">
        <v>0</v>
      </c>
      <c r="I55" s="32">
        <v>9268.5499999999993</v>
      </c>
      <c r="J55" s="38">
        <v>11258.549999999996</v>
      </c>
      <c r="K55" s="35">
        <v>40570</v>
      </c>
      <c r="L55" s="35">
        <v>240272.571</v>
      </c>
      <c r="M55" s="36">
        <v>78776.800000000003</v>
      </c>
      <c r="N55" s="35">
        <f t="shared" si="0"/>
        <v>2166696.5710000005</v>
      </c>
      <c r="O55" s="9">
        <f t="shared" si="1"/>
        <v>2658.5234000000005</v>
      </c>
      <c r="P55" s="9">
        <f t="shared" si="2"/>
        <v>73.80332543745287</v>
      </c>
    </row>
    <row r="56" spans="1:16" ht="15" customHeight="1">
      <c r="A56" s="10">
        <v>2116</v>
      </c>
      <c r="B56" s="30" t="s">
        <v>107</v>
      </c>
      <c r="C56" s="31">
        <v>882</v>
      </c>
      <c r="D56" s="32">
        <v>1852574.95</v>
      </c>
      <c r="E56" s="33">
        <v>-344.4</v>
      </c>
      <c r="F56" s="32">
        <v>98243.8</v>
      </c>
      <c r="G56" s="32">
        <v>7495.35</v>
      </c>
      <c r="H56" s="33">
        <v>0</v>
      </c>
      <c r="I56" s="32">
        <v>3064.65</v>
      </c>
      <c r="J56" s="38">
        <v>14814.400000000001</v>
      </c>
      <c r="K56" s="35">
        <v>36188</v>
      </c>
      <c r="L56" s="35">
        <v>241231.79699999999</v>
      </c>
      <c r="M56" s="36">
        <v>81725.3</v>
      </c>
      <c r="N56" s="35">
        <f t="shared" si="0"/>
        <v>2334993.8469999996</v>
      </c>
      <c r="O56" s="9">
        <f t="shared" si="1"/>
        <v>2647.3853140589563</v>
      </c>
      <c r="P56" s="9">
        <f t="shared" si="2"/>
        <v>73.494120793454925</v>
      </c>
    </row>
    <row r="57" spans="1:16" ht="15" customHeight="1">
      <c r="A57" s="10">
        <v>2121</v>
      </c>
      <c r="B57" s="30" t="s">
        <v>108</v>
      </c>
      <c r="C57" s="31">
        <v>1412</v>
      </c>
      <c r="D57" s="32">
        <v>2398085.35</v>
      </c>
      <c r="E57" s="33">
        <v>-44.5</v>
      </c>
      <c r="F57" s="32">
        <v>217482.95</v>
      </c>
      <c r="G57" s="32">
        <v>54169.999999999985</v>
      </c>
      <c r="H57" s="33">
        <v>0</v>
      </c>
      <c r="I57" s="32">
        <v>44872.499999999993</v>
      </c>
      <c r="J57" s="34">
        <v>87675.949999999953</v>
      </c>
      <c r="K57" s="35">
        <v>37191</v>
      </c>
      <c r="L57" s="35">
        <v>438929.20199999999</v>
      </c>
      <c r="M57" s="36">
        <v>129594.3</v>
      </c>
      <c r="N57" s="35">
        <f t="shared" si="0"/>
        <v>3407956.7519999999</v>
      </c>
      <c r="O57" s="9">
        <f t="shared" si="1"/>
        <v>2413.5671048158638</v>
      </c>
      <c r="P57" s="9">
        <f t="shared" si="2"/>
        <v>67.003088444456083</v>
      </c>
    </row>
    <row r="58" spans="1:16" ht="15" customHeight="1">
      <c r="A58" s="10">
        <v>2122</v>
      </c>
      <c r="B58" s="30" t="s">
        <v>109</v>
      </c>
      <c r="C58" s="31">
        <v>1631</v>
      </c>
      <c r="D58" s="32">
        <v>3834454.2</v>
      </c>
      <c r="E58" s="33">
        <v>-830.65000000000009</v>
      </c>
      <c r="F58" s="32">
        <v>279408.5</v>
      </c>
      <c r="G58" s="32">
        <v>70299.700000000012</v>
      </c>
      <c r="H58" s="33">
        <v>0</v>
      </c>
      <c r="I58" s="32">
        <v>29534.300000000003</v>
      </c>
      <c r="J58" s="34">
        <v>54173</v>
      </c>
      <c r="K58" s="35">
        <v>92204.85</v>
      </c>
      <c r="L58" s="35">
        <v>591691.10699999996</v>
      </c>
      <c r="M58" s="36">
        <v>150980</v>
      </c>
      <c r="N58" s="35">
        <f t="shared" si="0"/>
        <v>5101915.0070000002</v>
      </c>
      <c r="O58" s="9">
        <f t="shared" si="1"/>
        <v>3128.0901330472107</v>
      </c>
      <c r="P58" s="9">
        <f t="shared" si="2"/>
        <v>86.838977639605687</v>
      </c>
    </row>
    <row r="59" spans="1:16" ht="15" customHeight="1">
      <c r="A59" s="10">
        <v>2123</v>
      </c>
      <c r="B59" s="30" t="s">
        <v>110</v>
      </c>
      <c r="C59" s="31">
        <v>492</v>
      </c>
      <c r="D59" s="32">
        <v>939506.5</v>
      </c>
      <c r="E59" s="33">
        <v>-9.6</v>
      </c>
      <c r="F59" s="32">
        <v>66889.25</v>
      </c>
      <c r="G59" s="32">
        <v>14763.800000000001</v>
      </c>
      <c r="H59" s="33">
        <v>0</v>
      </c>
      <c r="I59" s="32">
        <v>3929.9999999999995</v>
      </c>
      <c r="J59" s="34">
        <v>42826.750000000007</v>
      </c>
      <c r="K59" s="35">
        <v>7169</v>
      </c>
      <c r="L59" s="35">
        <v>156087.24600000001</v>
      </c>
      <c r="M59" s="36">
        <v>46885.599999999999</v>
      </c>
      <c r="N59" s="35">
        <f t="shared" si="0"/>
        <v>1278048.5460000003</v>
      </c>
      <c r="O59" s="9">
        <f t="shared" si="1"/>
        <v>2597.6596463414639</v>
      </c>
      <c r="P59" s="9">
        <f t="shared" si="2"/>
        <v>72.113685459634382</v>
      </c>
    </row>
    <row r="60" spans="1:16" ht="15" customHeight="1">
      <c r="A60" s="10">
        <v>2124</v>
      </c>
      <c r="B60" s="30" t="s">
        <v>111</v>
      </c>
      <c r="C60" s="31">
        <v>2278</v>
      </c>
      <c r="D60" s="32">
        <v>4289372.3</v>
      </c>
      <c r="E60" s="33">
        <v>-318.39999999999998</v>
      </c>
      <c r="F60" s="32">
        <v>329488.40000000002</v>
      </c>
      <c r="G60" s="32">
        <v>156428.85000000003</v>
      </c>
      <c r="H60" s="33">
        <v>0</v>
      </c>
      <c r="I60" s="32">
        <v>80971.35000000002</v>
      </c>
      <c r="J60" s="34">
        <v>310307.04999999993</v>
      </c>
      <c r="K60" s="35">
        <v>64734</v>
      </c>
      <c r="L60" s="35">
        <v>830569.29</v>
      </c>
      <c r="M60" s="36">
        <v>187059.30000000002</v>
      </c>
      <c r="N60" s="35">
        <f t="shared" si="0"/>
        <v>6248612.1399999987</v>
      </c>
      <c r="O60" s="9">
        <f t="shared" si="1"/>
        <v>2743.025522388059</v>
      </c>
      <c r="P60" s="9">
        <f t="shared" si="2"/>
        <v>76.149190679324107</v>
      </c>
    </row>
    <row r="61" spans="1:16" s="3" customFormat="1" ht="15" customHeight="1">
      <c r="A61" s="10">
        <v>2125</v>
      </c>
      <c r="B61" s="30" t="s">
        <v>112</v>
      </c>
      <c r="C61" s="31">
        <v>19592</v>
      </c>
      <c r="D61" s="32">
        <v>46575314.299999997</v>
      </c>
      <c r="E61" s="33">
        <v>-13791.75</v>
      </c>
      <c r="F61" s="32">
        <v>5838598.75</v>
      </c>
      <c r="G61" s="32">
        <v>8090688.7500000047</v>
      </c>
      <c r="H61" s="33">
        <v>-307.39999999999998</v>
      </c>
      <c r="I61" s="32">
        <v>2089348.7499999995</v>
      </c>
      <c r="J61" s="34">
        <v>2568416.7999999966</v>
      </c>
      <c r="K61" s="35">
        <v>778472.15</v>
      </c>
      <c r="L61" s="35">
        <v>6817072.0049999999</v>
      </c>
      <c r="M61" s="36">
        <v>1668559.8</v>
      </c>
      <c r="N61" s="35">
        <f t="shared" si="0"/>
        <v>74412372.155000001</v>
      </c>
      <c r="O61" s="9">
        <f t="shared" si="1"/>
        <v>3798.0998445794203</v>
      </c>
      <c r="P61" s="9">
        <f t="shared" si="2"/>
        <v>105.43913168995769</v>
      </c>
    </row>
    <row r="62" spans="1:16" ht="15" customHeight="1">
      <c r="A62" s="10">
        <v>2128</v>
      </c>
      <c r="B62" s="30" t="s">
        <v>114</v>
      </c>
      <c r="C62" s="31">
        <v>245</v>
      </c>
      <c r="D62" s="32">
        <v>662706.75</v>
      </c>
      <c r="E62" s="33">
        <v>0</v>
      </c>
      <c r="F62" s="32">
        <v>68203.75</v>
      </c>
      <c r="G62" s="32">
        <v>2972.5</v>
      </c>
      <c r="H62" s="33">
        <v>0</v>
      </c>
      <c r="I62" s="32">
        <v>5761.5499999999993</v>
      </c>
      <c r="J62" s="34">
        <v>17046.300000000003</v>
      </c>
      <c r="K62" s="35">
        <v>1716</v>
      </c>
      <c r="L62" s="35">
        <v>106703.07</v>
      </c>
      <c r="M62" s="36">
        <v>24309.699999999997</v>
      </c>
      <c r="N62" s="35">
        <f t="shared" si="0"/>
        <v>889419.62000000011</v>
      </c>
      <c r="O62" s="9">
        <f t="shared" si="1"/>
        <v>3630.2841632653067</v>
      </c>
      <c r="P62" s="9">
        <f t="shared" si="2"/>
        <v>100.78039694211481</v>
      </c>
    </row>
    <row r="63" spans="1:16" s="385" customFormat="1" ht="15" customHeight="1">
      <c r="A63" s="376">
        <v>2129</v>
      </c>
      <c r="B63" s="377" t="s">
        <v>115</v>
      </c>
      <c r="C63" s="378">
        <v>735</v>
      </c>
      <c r="D63" s="379">
        <v>1602507.9</v>
      </c>
      <c r="E63" s="380">
        <v>-6.1</v>
      </c>
      <c r="F63" s="379">
        <v>160699.29999999999</v>
      </c>
      <c r="G63" s="379">
        <v>30750.6</v>
      </c>
      <c r="H63" s="380">
        <v>0</v>
      </c>
      <c r="I63" s="379">
        <v>7932.85</v>
      </c>
      <c r="J63" s="381">
        <v>22155.249999999996</v>
      </c>
      <c r="K63" s="382">
        <v>44801.9</v>
      </c>
      <c r="L63" s="382">
        <v>234248.106</v>
      </c>
      <c r="M63" s="383">
        <v>74763.8</v>
      </c>
      <c r="N63" s="382">
        <f t="shared" si="0"/>
        <v>2177853.6059999997</v>
      </c>
      <c r="O63" s="384">
        <f t="shared" si="1"/>
        <v>2963.0661306122443</v>
      </c>
      <c r="P63" s="384">
        <f t="shared" si="2"/>
        <v>82.257742749328315</v>
      </c>
    </row>
    <row r="64" spans="1:16" ht="15" customHeight="1">
      <c r="A64" s="10">
        <v>2130</v>
      </c>
      <c r="B64" s="30" t="s">
        <v>116</v>
      </c>
      <c r="C64" s="31">
        <v>299</v>
      </c>
      <c r="D64" s="32">
        <v>1853683.15</v>
      </c>
      <c r="E64" s="33">
        <v>-319.3</v>
      </c>
      <c r="F64" s="32">
        <v>228095.45</v>
      </c>
      <c r="G64" s="32">
        <v>2003.85</v>
      </c>
      <c r="H64" s="33">
        <v>0</v>
      </c>
      <c r="I64" s="32">
        <v>1190.7</v>
      </c>
      <c r="J64" s="34">
        <v>11703.750000000004</v>
      </c>
      <c r="K64" s="35">
        <v>22906</v>
      </c>
      <c r="L64" s="35">
        <v>193212.22500000001</v>
      </c>
      <c r="M64" s="36">
        <v>27640.399999999998</v>
      </c>
      <c r="N64" s="35">
        <f t="shared" si="0"/>
        <v>2340116.2249999996</v>
      </c>
      <c r="O64" s="9">
        <f t="shared" si="1"/>
        <v>7826.4756688963198</v>
      </c>
      <c r="P64" s="9">
        <f t="shared" si="2"/>
        <v>217.27095981922204</v>
      </c>
    </row>
    <row r="65" spans="1:16" ht="15" customHeight="1">
      <c r="A65" s="10">
        <v>2131</v>
      </c>
      <c r="B65" s="30" t="s">
        <v>117</v>
      </c>
      <c r="C65" s="31">
        <v>734</v>
      </c>
      <c r="D65" s="32">
        <v>1819507.0999999999</v>
      </c>
      <c r="E65" s="33">
        <v>-303.7</v>
      </c>
      <c r="F65" s="32">
        <v>112040.75</v>
      </c>
      <c r="G65" s="32">
        <v>21304.7</v>
      </c>
      <c r="H65" s="33">
        <v>0</v>
      </c>
      <c r="I65" s="32">
        <v>3866.6</v>
      </c>
      <c r="J65" s="34">
        <v>32072.850000000006</v>
      </c>
      <c r="K65" s="35">
        <v>22652</v>
      </c>
      <c r="L65" s="35">
        <v>216317.08800000002</v>
      </c>
      <c r="M65" s="36">
        <v>60298.2</v>
      </c>
      <c r="N65" s="35">
        <f t="shared" si="0"/>
        <v>2287755.5880000005</v>
      </c>
      <c r="O65" s="9">
        <f t="shared" si="1"/>
        <v>3116.8332261580385</v>
      </c>
      <c r="P65" s="9">
        <f t="shared" si="2"/>
        <v>86.52647440470443</v>
      </c>
    </row>
    <row r="66" spans="1:16" ht="15" customHeight="1">
      <c r="A66" s="10">
        <v>2134</v>
      </c>
      <c r="B66" s="30" t="s">
        <v>118</v>
      </c>
      <c r="C66" s="31">
        <v>738</v>
      </c>
      <c r="D66" s="32">
        <v>1403494.3999999999</v>
      </c>
      <c r="E66" s="33">
        <v>0</v>
      </c>
      <c r="F66" s="32">
        <v>143946.9</v>
      </c>
      <c r="G66" s="32">
        <v>236706.24999999997</v>
      </c>
      <c r="H66" s="33">
        <v>0</v>
      </c>
      <c r="I66" s="32">
        <v>32531.149999999994</v>
      </c>
      <c r="J66" s="34">
        <v>33776.65</v>
      </c>
      <c r="K66" s="35">
        <v>33591</v>
      </c>
      <c r="L66" s="35">
        <v>227945.17500000002</v>
      </c>
      <c r="M66" s="36">
        <v>59905.1</v>
      </c>
      <c r="N66" s="35">
        <f t="shared" si="0"/>
        <v>2171896.6249999995</v>
      </c>
      <c r="O66" s="9">
        <f t="shared" si="1"/>
        <v>2942.9493563685633</v>
      </c>
      <c r="P66" s="9">
        <f t="shared" si="2"/>
        <v>81.699280545738844</v>
      </c>
    </row>
    <row r="67" spans="1:16" ht="15" customHeight="1">
      <c r="A67" s="10">
        <v>2135</v>
      </c>
      <c r="B67" s="30" t="s">
        <v>119</v>
      </c>
      <c r="C67" s="31">
        <v>1867</v>
      </c>
      <c r="D67" s="32">
        <v>4005671.9</v>
      </c>
      <c r="E67" s="33">
        <v>-457.25</v>
      </c>
      <c r="F67" s="32">
        <v>450013.95</v>
      </c>
      <c r="G67" s="32">
        <v>207855.30000000005</v>
      </c>
      <c r="H67" s="33">
        <v>0</v>
      </c>
      <c r="I67" s="32">
        <v>56621.999999999978</v>
      </c>
      <c r="J67" s="34">
        <v>145146.55000000005</v>
      </c>
      <c r="K67" s="35">
        <v>160641</v>
      </c>
      <c r="L67" s="35">
        <v>761183.58900000004</v>
      </c>
      <c r="M67" s="36">
        <v>178531.6</v>
      </c>
      <c r="N67" s="35">
        <f t="shared" si="0"/>
        <v>5965208.6389999986</v>
      </c>
      <c r="O67" s="9">
        <f t="shared" si="1"/>
        <v>3195.0769357257623</v>
      </c>
      <c r="P67" s="9">
        <f t="shared" si="2"/>
        <v>88.69859971331006</v>
      </c>
    </row>
    <row r="68" spans="1:16" ht="15" customHeight="1">
      <c r="A68" s="10">
        <v>2137</v>
      </c>
      <c r="B68" s="30" t="s">
        <v>120</v>
      </c>
      <c r="C68" s="31">
        <v>562</v>
      </c>
      <c r="D68" s="32">
        <v>1174774.5</v>
      </c>
      <c r="E68" s="33">
        <v>0</v>
      </c>
      <c r="F68" s="32">
        <v>94900.6</v>
      </c>
      <c r="G68" s="32">
        <v>32095.649999999998</v>
      </c>
      <c r="H68" s="33">
        <v>0</v>
      </c>
      <c r="I68" s="32">
        <v>10993.400000000001</v>
      </c>
      <c r="J68" s="34">
        <v>18443.150000000001</v>
      </c>
      <c r="K68" s="35">
        <v>18502</v>
      </c>
      <c r="L68" s="35">
        <v>174056.18700000001</v>
      </c>
      <c r="M68" s="36">
        <v>45247.199999999997</v>
      </c>
      <c r="N68" s="35">
        <f t="shared" si="0"/>
        <v>1569012.6869999997</v>
      </c>
      <c r="O68" s="9">
        <f t="shared" si="1"/>
        <v>2791.8375213523127</v>
      </c>
      <c r="P68" s="9">
        <f t="shared" si="2"/>
        <v>77.504261635183084</v>
      </c>
    </row>
    <row r="69" spans="1:16" ht="15" customHeight="1">
      <c r="A69" s="10">
        <v>2138</v>
      </c>
      <c r="B69" s="30" t="s">
        <v>121</v>
      </c>
      <c r="C69" s="31">
        <v>684</v>
      </c>
      <c r="D69" s="32">
        <v>920506.55</v>
      </c>
      <c r="E69" s="33">
        <v>0</v>
      </c>
      <c r="F69" s="32">
        <v>120928.5</v>
      </c>
      <c r="G69" s="32">
        <v>30764.85</v>
      </c>
      <c r="H69" s="33">
        <v>0</v>
      </c>
      <c r="I69" s="32">
        <v>17071.250000000004</v>
      </c>
      <c r="J69" s="34">
        <v>22180.799999999999</v>
      </c>
      <c r="K69" s="35">
        <v>21224</v>
      </c>
      <c r="L69" s="35">
        <v>217622.03700000001</v>
      </c>
      <c r="M69" s="36">
        <v>60345.799999999996</v>
      </c>
      <c r="N69" s="35">
        <f t="shared" si="0"/>
        <v>1410643.7870000002</v>
      </c>
      <c r="O69" s="9">
        <f t="shared" si="1"/>
        <v>2062.3447178362576</v>
      </c>
      <c r="P69" s="9">
        <f t="shared" si="2"/>
        <v>57.252796185537122</v>
      </c>
    </row>
    <row r="70" spans="1:16" ht="15" customHeight="1">
      <c r="A70" s="10">
        <v>2140</v>
      </c>
      <c r="B70" s="30" t="s">
        <v>122</v>
      </c>
      <c r="C70" s="31">
        <v>1653</v>
      </c>
      <c r="D70" s="32">
        <v>4058619.75</v>
      </c>
      <c r="E70" s="33">
        <v>-71.599999999999994</v>
      </c>
      <c r="F70" s="32">
        <v>219894.05</v>
      </c>
      <c r="G70" s="32">
        <v>53749.94999999999</v>
      </c>
      <c r="H70" s="33">
        <v>-588.4</v>
      </c>
      <c r="I70" s="32">
        <v>21642.699999999997</v>
      </c>
      <c r="J70" s="34">
        <v>164057.65</v>
      </c>
      <c r="K70" s="35">
        <v>67975</v>
      </c>
      <c r="L70" s="35">
        <v>494312.99700000003</v>
      </c>
      <c r="M70" s="36">
        <v>141312</v>
      </c>
      <c r="N70" s="35">
        <f t="shared" si="0"/>
        <v>5220904.097000001</v>
      </c>
      <c r="O70" s="9">
        <f t="shared" si="1"/>
        <v>3158.4416799758023</v>
      </c>
      <c r="P70" s="9">
        <f t="shared" si="2"/>
        <v>87.681567588409976</v>
      </c>
    </row>
    <row r="71" spans="1:16" ht="15" customHeight="1">
      <c r="A71" s="10">
        <v>2143</v>
      </c>
      <c r="B71" s="30" t="s">
        <v>123</v>
      </c>
      <c r="C71" s="31">
        <v>590</v>
      </c>
      <c r="D71" s="32">
        <v>1423039.1</v>
      </c>
      <c r="E71" s="33">
        <v>-49.25</v>
      </c>
      <c r="F71" s="32">
        <v>145829.6</v>
      </c>
      <c r="G71" s="32">
        <v>11675</v>
      </c>
      <c r="H71" s="33">
        <v>0</v>
      </c>
      <c r="I71" s="32">
        <v>4786</v>
      </c>
      <c r="J71" s="34">
        <v>6177.2000000000007</v>
      </c>
      <c r="K71" s="35">
        <v>47762.8</v>
      </c>
      <c r="L71" s="35">
        <v>192345.62400000001</v>
      </c>
      <c r="M71" s="36">
        <v>50226.299999999996</v>
      </c>
      <c r="N71" s="35">
        <f t="shared" si="0"/>
        <v>1881792.3740000003</v>
      </c>
      <c r="O71" s="9">
        <f t="shared" ref="O71:O134" si="3">N71/$C71</f>
        <v>3189.4786000000004</v>
      </c>
      <c r="P71" s="9">
        <f t="shared" si="2"/>
        <v>88.54318419450118</v>
      </c>
    </row>
    <row r="72" spans="1:16" ht="15" customHeight="1">
      <c r="A72" s="10">
        <v>2145</v>
      </c>
      <c r="B72" s="30" t="s">
        <v>238</v>
      </c>
      <c r="C72" s="31">
        <v>1086</v>
      </c>
      <c r="D72" s="32">
        <v>2445907.2999999998</v>
      </c>
      <c r="E72" s="33">
        <v>-66.900000000000006</v>
      </c>
      <c r="F72" s="32">
        <v>157399.25</v>
      </c>
      <c r="G72" s="32">
        <v>59675.5</v>
      </c>
      <c r="H72" s="33">
        <v>0</v>
      </c>
      <c r="I72" s="32">
        <v>11164.849999999999</v>
      </c>
      <c r="J72" s="34">
        <v>65082.150000000009</v>
      </c>
      <c r="K72" s="35">
        <v>114174</v>
      </c>
      <c r="L72" s="35">
        <v>325982.25300000003</v>
      </c>
      <c r="M72" s="36">
        <v>81466.8</v>
      </c>
      <c r="N72" s="35">
        <f t="shared" ref="N72:N135" si="4">SUM(D72:M72)</f>
        <v>3260785.2029999997</v>
      </c>
      <c r="O72" s="9">
        <f t="shared" si="3"/>
        <v>3002.5646436464085</v>
      </c>
      <c r="P72" s="9">
        <f t="shared" si="2"/>
        <v>83.354261821440261</v>
      </c>
    </row>
    <row r="73" spans="1:16" ht="15" customHeight="1">
      <c r="A73" s="10">
        <v>2147</v>
      </c>
      <c r="B73" s="30" t="s">
        <v>125</v>
      </c>
      <c r="C73" s="31">
        <v>584</v>
      </c>
      <c r="D73" s="32">
        <v>1254896.8999999999</v>
      </c>
      <c r="E73" s="33">
        <v>-36.65</v>
      </c>
      <c r="F73" s="32">
        <v>72784.850000000006</v>
      </c>
      <c r="G73" s="32">
        <v>19221.849999999999</v>
      </c>
      <c r="H73" s="33">
        <v>0</v>
      </c>
      <c r="I73" s="32">
        <v>26950.950000000004</v>
      </c>
      <c r="J73" s="34">
        <v>55292.250000000007</v>
      </c>
      <c r="K73" s="35">
        <v>12831</v>
      </c>
      <c r="L73" s="35">
        <v>252646.02000000002</v>
      </c>
      <c r="M73" s="36">
        <v>48760.299999999996</v>
      </c>
      <c r="N73" s="35">
        <f t="shared" si="4"/>
        <v>1743347.4700000002</v>
      </c>
      <c r="O73" s="9">
        <f t="shared" si="3"/>
        <v>2985.184023972603</v>
      </c>
      <c r="P73" s="9">
        <f t="shared" ref="P73:P136" si="5">O73/$O$6*100</f>
        <v>82.871758063869251</v>
      </c>
    </row>
    <row r="74" spans="1:16" ht="15" customHeight="1">
      <c r="A74" s="10">
        <v>2148</v>
      </c>
      <c r="B74" s="30" t="s">
        <v>126</v>
      </c>
      <c r="C74" s="31">
        <v>2181</v>
      </c>
      <c r="D74" s="32">
        <v>5500903.2000000002</v>
      </c>
      <c r="E74" s="33">
        <v>-3135.6000000000004</v>
      </c>
      <c r="F74" s="32">
        <v>388709.35</v>
      </c>
      <c r="G74" s="32">
        <v>145852.15</v>
      </c>
      <c r="H74" s="33">
        <v>0</v>
      </c>
      <c r="I74" s="32">
        <v>36807.499999999993</v>
      </c>
      <c r="J74" s="34">
        <v>164221.75</v>
      </c>
      <c r="K74" s="35">
        <v>64532</v>
      </c>
      <c r="L74" s="35">
        <v>758357.55</v>
      </c>
      <c r="M74" s="36">
        <v>226925.9</v>
      </c>
      <c r="N74" s="35">
        <f t="shared" si="4"/>
        <v>7283173.8000000007</v>
      </c>
      <c r="O74" s="9">
        <f t="shared" si="3"/>
        <v>3339.3735900962865</v>
      </c>
      <c r="P74" s="9">
        <f t="shared" si="5"/>
        <v>92.704422246993019</v>
      </c>
    </row>
    <row r="75" spans="1:16" ht="15" customHeight="1">
      <c r="A75" s="10">
        <v>2149</v>
      </c>
      <c r="B75" s="30" t="s">
        <v>127</v>
      </c>
      <c r="C75" s="31">
        <v>1428</v>
      </c>
      <c r="D75" s="32">
        <v>3314527.1</v>
      </c>
      <c r="E75" s="33">
        <v>-2431.75</v>
      </c>
      <c r="F75" s="32">
        <v>741361.3</v>
      </c>
      <c r="G75" s="32">
        <v>165716.95000000001</v>
      </c>
      <c r="H75" s="33">
        <v>0</v>
      </c>
      <c r="I75" s="32">
        <v>26047.150000000009</v>
      </c>
      <c r="J75" s="34">
        <v>86470.749999999956</v>
      </c>
      <c r="K75" s="35">
        <v>13560</v>
      </c>
      <c r="L75" s="35">
        <v>417860.505</v>
      </c>
      <c r="M75" s="36">
        <v>159410.9</v>
      </c>
      <c r="N75" s="35">
        <f t="shared" si="4"/>
        <v>4922522.9050000012</v>
      </c>
      <c r="O75" s="9">
        <f t="shared" si="3"/>
        <v>3447.1448914565835</v>
      </c>
      <c r="P75" s="9">
        <f t="shared" si="5"/>
        <v>95.696263668103626</v>
      </c>
    </row>
    <row r="76" spans="1:16" ht="15" customHeight="1">
      <c r="A76" s="10">
        <v>2152</v>
      </c>
      <c r="B76" s="30" t="s">
        <v>128</v>
      </c>
      <c r="C76" s="31">
        <v>1432</v>
      </c>
      <c r="D76" s="32">
        <v>2780817.2</v>
      </c>
      <c r="E76" s="33">
        <v>-313.55</v>
      </c>
      <c r="F76" s="32">
        <v>257858.2</v>
      </c>
      <c r="G76" s="32">
        <v>585095.79999999993</v>
      </c>
      <c r="H76" s="33">
        <v>0</v>
      </c>
      <c r="I76" s="32">
        <v>43316.25</v>
      </c>
      <c r="J76" s="34">
        <v>25714.850000000002</v>
      </c>
      <c r="K76" s="35">
        <v>26481</v>
      </c>
      <c r="L76" s="35">
        <v>375815.16000000003</v>
      </c>
      <c r="M76" s="36">
        <v>130312.3</v>
      </c>
      <c r="N76" s="35">
        <f t="shared" si="4"/>
        <v>4225097.2100000009</v>
      </c>
      <c r="O76" s="9">
        <f t="shared" si="3"/>
        <v>2950.4868784916207</v>
      </c>
      <c r="P76" s="9">
        <f t="shared" si="5"/>
        <v>81.908529859940856</v>
      </c>
    </row>
    <row r="77" spans="1:16" ht="15" customHeight="1">
      <c r="A77" s="10">
        <v>2153</v>
      </c>
      <c r="B77" s="30" t="s">
        <v>129</v>
      </c>
      <c r="C77" s="31">
        <v>949</v>
      </c>
      <c r="D77" s="32">
        <v>1929433.05</v>
      </c>
      <c r="E77" s="33">
        <v>-108.85</v>
      </c>
      <c r="F77" s="32">
        <v>146610.9</v>
      </c>
      <c r="G77" s="32">
        <v>1017198.5999999999</v>
      </c>
      <c r="H77" s="33">
        <v>0</v>
      </c>
      <c r="I77" s="32">
        <v>57871.699999999975</v>
      </c>
      <c r="J77" s="34">
        <v>31041.55</v>
      </c>
      <c r="K77" s="35">
        <v>37887.5</v>
      </c>
      <c r="L77" s="35">
        <v>305078.82900000003</v>
      </c>
      <c r="M77" s="36">
        <v>84167.200000000012</v>
      </c>
      <c r="N77" s="35">
        <f t="shared" si="4"/>
        <v>3609180.4789999998</v>
      </c>
      <c r="O77" s="9">
        <f t="shared" si="3"/>
        <v>3803.1406522655425</v>
      </c>
      <c r="P77" s="9">
        <f t="shared" si="5"/>
        <v>105.57906966083523</v>
      </c>
    </row>
    <row r="78" spans="1:16" ht="15" customHeight="1">
      <c r="A78" s="10">
        <v>2155</v>
      </c>
      <c r="B78" s="30" t="s">
        <v>130</v>
      </c>
      <c r="C78" s="31">
        <v>1014</v>
      </c>
      <c r="D78" s="32">
        <v>2038891.6</v>
      </c>
      <c r="E78" s="33">
        <v>-170.45</v>
      </c>
      <c r="F78" s="32">
        <v>142183.6</v>
      </c>
      <c r="G78" s="32">
        <v>63993.599999999999</v>
      </c>
      <c r="H78" s="33">
        <v>0</v>
      </c>
      <c r="I78" s="32">
        <v>14798.95</v>
      </c>
      <c r="J78" s="34">
        <v>31774.950000000004</v>
      </c>
      <c r="K78" s="35">
        <v>53986</v>
      </c>
      <c r="L78" s="35">
        <v>321062.277</v>
      </c>
      <c r="M78" s="36">
        <v>107087.8</v>
      </c>
      <c r="N78" s="35">
        <f t="shared" si="4"/>
        <v>2773608.3270000005</v>
      </c>
      <c r="O78" s="9">
        <f t="shared" si="3"/>
        <v>2735.3139319526631</v>
      </c>
      <c r="P78" s="9">
        <f t="shared" si="5"/>
        <v>75.935109050949549</v>
      </c>
    </row>
    <row r="79" spans="1:16" ht="15" customHeight="1">
      <c r="A79" s="10">
        <v>2160</v>
      </c>
      <c r="B79" s="30" t="s">
        <v>131</v>
      </c>
      <c r="C79" s="31">
        <v>2045</v>
      </c>
      <c r="D79" s="32">
        <v>4138980.1</v>
      </c>
      <c r="E79" s="33">
        <v>-137</v>
      </c>
      <c r="F79" s="32">
        <v>325938.8</v>
      </c>
      <c r="G79" s="32">
        <v>91205.55</v>
      </c>
      <c r="H79" s="33">
        <v>0</v>
      </c>
      <c r="I79" s="32">
        <v>39035.700000000004</v>
      </c>
      <c r="J79" s="34">
        <v>87237.099999999948</v>
      </c>
      <c r="K79" s="35">
        <v>68960</v>
      </c>
      <c r="L79" s="35">
        <v>687950.90399999998</v>
      </c>
      <c r="M79" s="36">
        <v>199859.30000000002</v>
      </c>
      <c r="N79" s="35">
        <f t="shared" si="4"/>
        <v>5639030.4539999999</v>
      </c>
      <c r="O79" s="9">
        <f t="shared" si="3"/>
        <v>2757.4721046454765</v>
      </c>
      <c r="P79" s="9">
        <f t="shared" si="5"/>
        <v>76.550242560907364</v>
      </c>
    </row>
    <row r="80" spans="1:16" ht="15" customHeight="1">
      <c r="A80" s="10">
        <v>2162</v>
      </c>
      <c r="B80" s="30" t="s">
        <v>132</v>
      </c>
      <c r="C80" s="31">
        <v>1165</v>
      </c>
      <c r="D80" s="32">
        <v>2125801.9</v>
      </c>
      <c r="E80" s="33">
        <v>-109.4</v>
      </c>
      <c r="F80" s="32">
        <v>146385.60000000001</v>
      </c>
      <c r="G80" s="32">
        <v>77760.14999999998</v>
      </c>
      <c r="H80" s="33">
        <v>0</v>
      </c>
      <c r="I80" s="32">
        <v>29424.400000000005</v>
      </c>
      <c r="J80" s="34">
        <v>53464.849999999991</v>
      </c>
      <c r="K80" s="35">
        <v>46857.599999999999</v>
      </c>
      <c r="L80" s="35">
        <v>346565.91899999999</v>
      </c>
      <c r="M80" s="36">
        <v>99508.200000000012</v>
      </c>
      <c r="N80" s="35">
        <f t="shared" si="4"/>
        <v>2925659.2190000005</v>
      </c>
      <c r="O80" s="9">
        <f t="shared" si="3"/>
        <v>2511.2954669527903</v>
      </c>
      <c r="P80" s="9">
        <f t="shared" si="5"/>
        <v>69.71612761321451</v>
      </c>
    </row>
    <row r="81" spans="1:16" s="180" customFormat="1" ht="15" customHeight="1">
      <c r="A81" s="172">
        <v>2163</v>
      </c>
      <c r="B81" s="171" t="s">
        <v>270</v>
      </c>
      <c r="C81" s="173">
        <v>2198</v>
      </c>
      <c r="D81" s="174">
        <v>5183874.75</v>
      </c>
      <c r="E81" s="175">
        <v>-266.60000000000002</v>
      </c>
      <c r="F81" s="174">
        <v>744230</v>
      </c>
      <c r="G81" s="174">
        <v>292911.79999999987</v>
      </c>
      <c r="H81" s="175">
        <v>0</v>
      </c>
      <c r="I81" s="174">
        <v>85873.049999999974</v>
      </c>
      <c r="J81" s="176">
        <v>147393.05000000002</v>
      </c>
      <c r="K81" s="177">
        <v>68186</v>
      </c>
      <c r="L81" s="177">
        <v>1047328.77</v>
      </c>
      <c r="M81" s="178">
        <v>209539.20000000001</v>
      </c>
      <c r="N81" s="177">
        <f t="shared" si="4"/>
        <v>7779070.0200000005</v>
      </c>
      <c r="O81" s="179">
        <f t="shared" si="3"/>
        <v>3539.1583348498639</v>
      </c>
      <c r="P81" s="9">
        <f t="shared" si="5"/>
        <v>98.250650854379643</v>
      </c>
    </row>
    <row r="82" spans="1:16" ht="15" customHeight="1">
      <c r="A82" s="10">
        <v>2171</v>
      </c>
      <c r="B82" s="30" t="s">
        <v>133</v>
      </c>
      <c r="C82" s="31">
        <v>770</v>
      </c>
      <c r="D82" s="32">
        <v>1826896.05</v>
      </c>
      <c r="E82" s="33">
        <v>-54.8</v>
      </c>
      <c r="F82" s="32">
        <v>212588.15</v>
      </c>
      <c r="G82" s="32">
        <v>42616.7</v>
      </c>
      <c r="H82" s="33">
        <v>0</v>
      </c>
      <c r="I82" s="32">
        <v>16099.150000000003</v>
      </c>
      <c r="J82" s="34">
        <v>23607.749999999996</v>
      </c>
      <c r="K82" s="35">
        <v>10839</v>
      </c>
      <c r="L82" s="35">
        <v>258958.269</v>
      </c>
      <c r="M82" s="36">
        <v>74654.5</v>
      </c>
      <c r="N82" s="35">
        <f t="shared" si="4"/>
        <v>2466204.7689999999</v>
      </c>
      <c r="O82" s="9">
        <f t="shared" si="3"/>
        <v>3202.8633363636363</v>
      </c>
      <c r="P82" s="9">
        <f t="shared" si="5"/>
        <v>88.914758149328861</v>
      </c>
    </row>
    <row r="83" spans="1:16" ht="15" customHeight="1">
      <c r="A83" s="10">
        <v>2172</v>
      </c>
      <c r="B83" s="30" t="s">
        <v>134</v>
      </c>
      <c r="C83" s="31">
        <v>77</v>
      </c>
      <c r="D83" s="32">
        <v>127152.9</v>
      </c>
      <c r="E83" s="33">
        <v>0</v>
      </c>
      <c r="F83" s="32">
        <v>16975.75</v>
      </c>
      <c r="G83" s="32">
        <v>2013.4499999999998</v>
      </c>
      <c r="H83" s="33">
        <v>0</v>
      </c>
      <c r="I83" s="32">
        <v>399.15</v>
      </c>
      <c r="J83" s="34">
        <v>1657.45</v>
      </c>
      <c r="K83" s="35">
        <v>0</v>
      </c>
      <c r="L83" s="35">
        <v>20000.585999999999</v>
      </c>
      <c r="M83" s="36">
        <v>7120.8</v>
      </c>
      <c r="N83" s="35">
        <f t="shared" si="4"/>
        <v>175320.08600000001</v>
      </c>
      <c r="O83" s="9">
        <f t="shared" si="3"/>
        <v>2276.884233766234</v>
      </c>
      <c r="P83" s="9">
        <f t="shared" si="5"/>
        <v>63.208632313732828</v>
      </c>
    </row>
    <row r="84" spans="1:16" ht="15" customHeight="1">
      <c r="A84" s="10">
        <v>2173</v>
      </c>
      <c r="B84" s="30" t="s">
        <v>135</v>
      </c>
      <c r="C84" s="31">
        <v>711</v>
      </c>
      <c r="D84" s="32">
        <v>1339328.6000000001</v>
      </c>
      <c r="E84" s="33">
        <v>-550.75</v>
      </c>
      <c r="F84" s="32">
        <v>121211.7</v>
      </c>
      <c r="G84" s="32">
        <v>5725.5499999999993</v>
      </c>
      <c r="H84" s="33">
        <v>0</v>
      </c>
      <c r="I84" s="32">
        <v>4161.0999999999995</v>
      </c>
      <c r="J84" s="34">
        <v>15694.8</v>
      </c>
      <c r="K84" s="35">
        <v>27677</v>
      </c>
      <c r="L84" s="35">
        <v>203623.97099999999</v>
      </c>
      <c r="M84" s="36">
        <v>59880.2</v>
      </c>
      <c r="N84" s="35">
        <f t="shared" si="4"/>
        <v>1776752.1710000001</v>
      </c>
      <c r="O84" s="9">
        <f t="shared" si="3"/>
        <v>2498.9482011251757</v>
      </c>
      <c r="P84" s="9">
        <f t="shared" si="5"/>
        <v>69.373354900309977</v>
      </c>
    </row>
    <row r="85" spans="1:16" ht="15" customHeight="1">
      <c r="A85" s="10">
        <v>2174</v>
      </c>
      <c r="B85" s="30" t="s">
        <v>136</v>
      </c>
      <c r="C85" s="31">
        <v>1770</v>
      </c>
      <c r="D85" s="32">
        <v>5199307.8499999996</v>
      </c>
      <c r="E85" s="33">
        <v>-722.39999999999986</v>
      </c>
      <c r="F85" s="32">
        <v>492710.1</v>
      </c>
      <c r="G85" s="32">
        <v>1450673.3</v>
      </c>
      <c r="H85" s="33">
        <v>0</v>
      </c>
      <c r="I85" s="32">
        <v>177274.19999999995</v>
      </c>
      <c r="J85" s="34">
        <v>101556.79999999996</v>
      </c>
      <c r="K85" s="35">
        <v>153100.65</v>
      </c>
      <c r="L85" s="35">
        <v>927552.21900000004</v>
      </c>
      <c r="M85" s="36">
        <v>181078.6</v>
      </c>
      <c r="N85" s="35">
        <f t="shared" si="4"/>
        <v>8682531.3189999983</v>
      </c>
      <c r="O85" s="9">
        <f t="shared" si="3"/>
        <v>4905.3849259886993</v>
      </c>
      <c r="P85" s="9">
        <f t="shared" si="5"/>
        <v>136.17849671314519</v>
      </c>
    </row>
    <row r="86" spans="1:16" ht="15" customHeight="1">
      <c r="A86" s="10">
        <v>2175</v>
      </c>
      <c r="B86" s="30" t="s">
        <v>137</v>
      </c>
      <c r="C86" s="31">
        <v>2789</v>
      </c>
      <c r="D86" s="32">
        <v>5850959.25</v>
      </c>
      <c r="E86" s="33">
        <v>-658.6</v>
      </c>
      <c r="F86" s="32">
        <v>419262.85</v>
      </c>
      <c r="G86" s="32">
        <v>368598.64999999991</v>
      </c>
      <c r="H86" s="33">
        <v>0</v>
      </c>
      <c r="I86" s="32">
        <v>69615.749999999985</v>
      </c>
      <c r="J86" s="34">
        <v>280672.8</v>
      </c>
      <c r="K86" s="35">
        <v>150945.9</v>
      </c>
      <c r="L86" s="35">
        <v>788028.84299999999</v>
      </c>
      <c r="M86" s="36">
        <v>229244.4</v>
      </c>
      <c r="N86" s="35">
        <f t="shared" si="4"/>
        <v>8156669.8430000013</v>
      </c>
      <c r="O86" s="9">
        <f t="shared" si="3"/>
        <v>2924.5858167802085</v>
      </c>
      <c r="P86" s="9">
        <f t="shared" si="5"/>
        <v>81.189489927223732</v>
      </c>
    </row>
    <row r="87" spans="1:16" ht="15" customHeight="1">
      <c r="A87" s="10">
        <v>2177</v>
      </c>
      <c r="B87" s="30" t="s">
        <v>138</v>
      </c>
      <c r="C87" s="31">
        <v>661</v>
      </c>
      <c r="D87" s="32">
        <v>1216180.2</v>
      </c>
      <c r="E87" s="33">
        <v>-20.100000000000001</v>
      </c>
      <c r="F87" s="32">
        <v>69654</v>
      </c>
      <c r="G87" s="32">
        <v>40660.049999999988</v>
      </c>
      <c r="H87" s="33">
        <v>0</v>
      </c>
      <c r="I87" s="32">
        <v>8810.2000000000007</v>
      </c>
      <c r="J87" s="34">
        <v>11290.400000000001</v>
      </c>
      <c r="K87" s="35">
        <v>35650</v>
      </c>
      <c r="L87" s="35">
        <v>210613.17600000001</v>
      </c>
      <c r="M87" s="36">
        <v>57635.9</v>
      </c>
      <c r="N87" s="35">
        <f t="shared" si="4"/>
        <v>1650473.8259999997</v>
      </c>
      <c r="O87" s="9">
        <f t="shared" si="3"/>
        <v>2496.9346838124047</v>
      </c>
      <c r="P87" s="9">
        <f t="shared" si="5"/>
        <v>69.317457602769394</v>
      </c>
    </row>
    <row r="88" spans="1:16" s="3" customFormat="1" ht="15" customHeight="1">
      <c r="A88" s="10">
        <v>2179</v>
      </c>
      <c r="B88" s="30" t="s">
        <v>139</v>
      </c>
      <c r="C88" s="31">
        <v>120</v>
      </c>
      <c r="D88" s="32">
        <v>436409.5</v>
      </c>
      <c r="E88" s="33">
        <v>0</v>
      </c>
      <c r="F88" s="32">
        <v>102388.9</v>
      </c>
      <c r="G88" s="32">
        <v>7702.0000000000009</v>
      </c>
      <c r="H88" s="33">
        <v>0</v>
      </c>
      <c r="I88" s="32">
        <v>7090.6499999999987</v>
      </c>
      <c r="J88" s="34">
        <v>1539.7499999999998</v>
      </c>
      <c r="K88" s="35">
        <v>3777</v>
      </c>
      <c r="L88" s="35">
        <v>49093.467000000004</v>
      </c>
      <c r="M88" s="36">
        <v>20916.5</v>
      </c>
      <c r="N88" s="35">
        <f t="shared" si="4"/>
        <v>628917.76699999999</v>
      </c>
      <c r="O88" s="9">
        <f t="shared" si="3"/>
        <v>5240.9813916666662</v>
      </c>
      <c r="P88" s="9">
        <f t="shared" si="5"/>
        <v>145.49499743384223</v>
      </c>
    </row>
    <row r="89" spans="1:16" ht="15" customHeight="1">
      <c r="A89" s="10">
        <v>2183</v>
      </c>
      <c r="B89" s="30" t="s">
        <v>140</v>
      </c>
      <c r="C89" s="31">
        <v>2142</v>
      </c>
      <c r="D89" s="32">
        <v>7184965.5</v>
      </c>
      <c r="E89" s="33">
        <v>-503.95000000000005</v>
      </c>
      <c r="F89" s="32">
        <v>647969.80000000005</v>
      </c>
      <c r="G89" s="32">
        <v>337360.04999999987</v>
      </c>
      <c r="H89" s="33">
        <v>0</v>
      </c>
      <c r="I89" s="32">
        <v>66641.099999999991</v>
      </c>
      <c r="J89" s="34">
        <v>55564.05000000001</v>
      </c>
      <c r="K89" s="35">
        <v>125329</v>
      </c>
      <c r="L89" s="35">
        <v>866871.47100000002</v>
      </c>
      <c r="M89" s="36">
        <v>247031.5</v>
      </c>
      <c r="N89" s="35">
        <f t="shared" si="4"/>
        <v>9531228.5209999997</v>
      </c>
      <c r="O89" s="9">
        <f t="shared" si="3"/>
        <v>4449.6865177404297</v>
      </c>
      <c r="P89" s="9">
        <f t="shared" si="5"/>
        <v>123.52784337480094</v>
      </c>
    </row>
    <row r="90" spans="1:16" ht="15" customHeight="1">
      <c r="A90" s="10">
        <v>2184</v>
      </c>
      <c r="B90" s="30" t="s">
        <v>141</v>
      </c>
      <c r="C90" s="31">
        <v>1193</v>
      </c>
      <c r="D90" s="32">
        <v>2421482.2000000002</v>
      </c>
      <c r="E90" s="33">
        <v>-148.44999999999999</v>
      </c>
      <c r="F90" s="32">
        <v>99041</v>
      </c>
      <c r="G90" s="32">
        <v>74765.450000000012</v>
      </c>
      <c r="H90" s="33">
        <v>0</v>
      </c>
      <c r="I90" s="32">
        <v>10405.000000000002</v>
      </c>
      <c r="J90" s="34">
        <v>27922.549999999996</v>
      </c>
      <c r="K90" s="35">
        <v>28223</v>
      </c>
      <c r="L90" s="35">
        <v>367094.36100000003</v>
      </c>
      <c r="M90" s="36">
        <v>100294.1</v>
      </c>
      <c r="N90" s="35">
        <f t="shared" si="4"/>
        <v>3129079.2110000001</v>
      </c>
      <c r="O90" s="9">
        <f t="shared" si="3"/>
        <v>2622.8660611902769</v>
      </c>
      <c r="P90" s="9">
        <f t="shared" si="5"/>
        <v>72.813441285819096</v>
      </c>
    </row>
    <row r="91" spans="1:16" s="3" customFormat="1" ht="15" customHeight="1">
      <c r="A91" s="10">
        <v>2185</v>
      </c>
      <c r="B91" s="30" t="s">
        <v>142</v>
      </c>
      <c r="C91" s="31">
        <v>347</v>
      </c>
      <c r="D91" s="32">
        <v>681321.55</v>
      </c>
      <c r="E91" s="33">
        <v>0</v>
      </c>
      <c r="F91" s="32">
        <v>51084.95</v>
      </c>
      <c r="G91" s="32">
        <v>8254.1</v>
      </c>
      <c r="H91" s="33">
        <v>0</v>
      </c>
      <c r="I91" s="32">
        <v>4648.2500000000009</v>
      </c>
      <c r="J91" s="34">
        <v>291.60000000000002</v>
      </c>
      <c r="K91" s="35">
        <v>16700</v>
      </c>
      <c r="L91" s="35">
        <v>101654.175</v>
      </c>
      <c r="M91" s="36">
        <v>32381.599999999999</v>
      </c>
      <c r="N91" s="35">
        <f t="shared" si="4"/>
        <v>896336.22499999998</v>
      </c>
      <c r="O91" s="9">
        <f t="shared" si="3"/>
        <v>2583.1015129682996</v>
      </c>
      <c r="P91" s="9">
        <f t="shared" si="5"/>
        <v>71.709536805121317</v>
      </c>
    </row>
    <row r="92" spans="1:16" ht="15" customHeight="1">
      <c r="A92" s="10">
        <v>2186</v>
      </c>
      <c r="B92" s="30" t="s">
        <v>239</v>
      </c>
      <c r="C92" s="31">
        <v>1350</v>
      </c>
      <c r="D92" s="32">
        <v>3010400.2</v>
      </c>
      <c r="E92" s="33">
        <v>-190.64999999999998</v>
      </c>
      <c r="F92" s="32">
        <v>201538.15</v>
      </c>
      <c r="G92" s="32">
        <v>69990.39999999998</v>
      </c>
      <c r="H92" s="33">
        <v>0</v>
      </c>
      <c r="I92" s="32">
        <v>15815.95</v>
      </c>
      <c r="J92" s="34">
        <v>52689.350000000006</v>
      </c>
      <c r="K92" s="35">
        <v>31504.15</v>
      </c>
      <c r="L92" s="35">
        <v>413919.24</v>
      </c>
      <c r="M92" s="36">
        <v>100607.70000000001</v>
      </c>
      <c r="N92" s="35">
        <f t="shared" si="4"/>
        <v>3896274.49</v>
      </c>
      <c r="O92" s="9">
        <f t="shared" si="3"/>
        <v>2886.1292518518521</v>
      </c>
      <c r="P92" s="9">
        <f t="shared" si="5"/>
        <v>80.121896398946333</v>
      </c>
    </row>
    <row r="93" spans="1:16" ht="15" customHeight="1">
      <c r="A93" s="10">
        <v>2189</v>
      </c>
      <c r="B93" s="30" t="s">
        <v>240</v>
      </c>
      <c r="C93" s="31">
        <v>1071</v>
      </c>
      <c r="D93" s="32">
        <v>2497973.75</v>
      </c>
      <c r="E93" s="33">
        <v>0</v>
      </c>
      <c r="F93" s="32">
        <v>179151.35</v>
      </c>
      <c r="G93" s="32">
        <v>64096.100000000006</v>
      </c>
      <c r="H93" s="33">
        <v>0</v>
      </c>
      <c r="I93" s="32">
        <v>17826.550000000003</v>
      </c>
      <c r="J93" s="34">
        <v>44639.25</v>
      </c>
      <c r="K93" s="35">
        <v>52717</v>
      </c>
      <c r="L93" s="35">
        <v>328868.32500000001</v>
      </c>
      <c r="M93" s="36">
        <v>90790.400000000009</v>
      </c>
      <c r="N93" s="35">
        <f t="shared" si="4"/>
        <v>3276062.7250000001</v>
      </c>
      <c r="O93" s="9">
        <f t="shared" si="3"/>
        <v>3058.882096171802</v>
      </c>
      <c r="P93" s="9">
        <f t="shared" si="5"/>
        <v>84.917691835462293</v>
      </c>
    </row>
    <row r="94" spans="1:16" ht="15" customHeight="1">
      <c r="A94" s="10">
        <v>2192</v>
      </c>
      <c r="B94" s="30" t="s">
        <v>145</v>
      </c>
      <c r="C94" s="31">
        <v>2114</v>
      </c>
      <c r="D94" s="32">
        <v>4416603.95</v>
      </c>
      <c r="E94" s="33">
        <v>-314</v>
      </c>
      <c r="F94" s="32">
        <v>292362.09999999998</v>
      </c>
      <c r="G94" s="32">
        <v>214008.35</v>
      </c>
      <c r="H94" s="33">
        <v>0</v>
      </c>
      <c r="I94" s="32">
        <v>43792.149999999994</v>
      </c>
      <c r="J94" s="34">
        <v>105171.95000000003</v>
      </c>
      <c r="K94" s="35">
        <v>92011.15</v>
      </c>
      <c r="L94" s="35">
        <v>683957.81700000004</v>
      </c>
      <c r="M94" s="36">
        <v>186923.30000000002</v>
      </c>
      <c r="N94" s="35">
        <f t="shared" si="4"/>
        <v>6034516.767</v>
      </c>
      <c r="O94" s="9">
        <f t="shared" si="3"/>
        <v>2854.5490856196784</v>
      </c>
      <c r="P94" s="9">
        <f t="shared" si="5"/>
        <v>79.245198723160598</v>
      </c>
    </row>
    <row r="95" spans="1:16" ht="15" customHeight="1">
      <c r="A95" s="10">
        <v>2194</v>
      </c>
      <c r="B95" s="30" t="s">
        <v>146</v>
      </c>
      <c r="C95" s="31">
        <v>264</v>
      </c>
      <c r="D95" s="32">
        <v>1352823.6</v>
      </c>
      <c r="E95" s="33">
        <v>0</v>
      </c>
      <c r="F95" s="32">
        <v>976779.9</v>
      </c>
      <c r="G95" s="32">
        <v>51666.75</v>
      </c>
      <c r="H95" s="33">
        <v>-75.75</v>
      </c>
      <c r="I95" s="32">
        <v>35918.850000000006</v>
      </c>
      <c r="J95" s="34">
        <v>288.3</v>
      </c>
      <c r="K95" s="35">
        <v>33027</v>
      </c>
      <c r="L95" s="35">
        <v>105732.348</v>
      </c>
      <c r="M95" s="36">
        <v>25462.1</v>
      </c>
      <c r="N95" s="35">
        <f t="shared" si="4"/>
        <v>2581623.0979999998</v>
      </c>
      <c r="O95" s="9">
        <f t="shared" si="3"/>
        <v>9778.8753712121197</v>
      </c>
      <c r="P95" s="9">
        <f t="shared" si="5"/>
        <v>271.471570057973</v>
      </c>
    </row>
    <row r="96" spans="1:16" ht="15" customHeight="1">
      <c r="A96" s="10">
        <v>2196</v>
      </c>
      <c r="B96" s="30" t="s">
        <v>147</v>
      </c>
      <c r="C96" s="31">
        <v>35680</v>
      </c>
      <c r="D96" s="32">
        <v>87192848.450000003</v>
      </c>
      <c r="E96" s="33">
        <v>-92610.300000000061</v>
      </c>
      <c r="F96" s="32">
        <v>9697892.5</v>
      </c>
      <c r="G96" s="32">
        <v>19174058.000000022</v>
      </c>
      <c r="H96" s="33">
        <v>-60844.4</v>
      </c>
      <c r="I96" s="32">
        <v>5218917.4499999722</v>
      </c>
      <c r="J96" s="34">
        <v>6475827.0500000091</v>
      </c>
      <c r="K96" s="35">
        <v>1325877.1499999999</v>
      </c>
      <c r="L96" s="35">
        <v>12573329.421</v>
      </c>
      <c r="M96" s="36">
        <v>2170099.7000000002</v>
      </c>
      <c r="N96" s="35">
        <f t="shared" si="4"/>
        <v>143675395.021</v>
      </c>
      <c r="O96" s="9">
        <f t="shared" si="3"/>
        <v>4026.7767662836322</v>
      </c>
      <c r="P96" s="9">
        <f t="shared" si="5"/>
        <v>111.78743664471975</v>
      </c>
    </row>
    <row r="97" spans="1:16" ht="15" customHeight="1">
      <c r="A97" s="10">
        <v>2197</v>
      </c>
      <c r="B97" s="30" t="s">
        <v>148</v>
      </c>
      <c r="C97" s="31">
        <v>3031</v>
      </c>
      <c r="D97" s="32">
        <v>8319933.0999999996</v>
      </c>
      <c r="E97" s="33">
        <v>-2492.6999999999998</v>
      </c>
      <c r="F97" s="32">
        <v>777340.95</v>
      </c>
      <c r="G97" s="32">
        <v>3731751.5999999982</v>
      </c>
      <c r="H97" s="33">
        <v>0</v>
      </c>
      <c r="I97" s="32">
        <v>508705.6500000002</v>
      </c>
      <c r="J97" s="34">
        <v>292892.85000000003</v>
      </c>
      <c r="K97" s="35">
        <v>215430.75</v>
      </c>
      <c r="L97" s="35">
        <v>1774138.665</v>
      </c>
      <c r="M97" s="36">
        <v>369686.69999999995</v>
      </c>
      <c r="N97" s="35">
        <f t="shared" si="4"/>
        <v>15987387.564999998</v>
      </c>
      <c r="O97" s="9">
        <f t="shared" si="3"/>
        <v>5274.6247327614637</v>
      </c>
      <c r="P97" s="9">
        <f t="shared" si="5"/>
        <v>146.42897095148084</v>
      </c>
    </row>
    <row r="98" spans="1:16" ht="15" customHeight="1">
      <c r="A98" s="10">
        <v>2198</v>
      </c>
      <c r="B98" s="30" t="s">
        <v>149</v>
      </c>
      <c r="C98" s="31">
        <v>2729</v>
      </c>
      <c r="D98" s="32">
        <v>6775615.0499999998</v>
      </c>
      <c r="E98" s="33">
        <v>-788.09999999999991</v>
      </c>
      <c r="F98" s="32">
        <v>393142.7</v>
      </c>
      <c r="G98" s="32">
        <v>4265119.5000000009</v>
      </c>
      <c r="H98" s="33">
        <v>-5853.55</v>
      </c>
      <c r="I98" s="32">
        <v>1464551.8</v>
      </c>
      <c r="J98" s="34">
        <v>626090.30000000051</v>
      </c>
      <c r="K98" s="35">
        <v>248085</v>
      </c>
      <c r="L98" s="35">
        <v>1737553.7609999999</v>
      </c>
      <c r="M98" s="36">
        <v>288184.39999999997</v>
      </c>
      <c r="N98" s="35">
        <f t="shared" si="4"/>
        <v>15791700.861000003</v>
      </c>
      <c r="O98" s="9">
        <f t="shared" si="3"/>
        <v>5786.6254529131566</v>
      </c>
      <c r="P98" s="9">
        <f t="shared" si="5"/>
        <v>160.64263398471411</v>
      </c>
    </row>
    <row r="99" spans="1:16" ht="15" customHeight="1">
      <c r="A99" s="10">
        <v>2200</v>
      </c>
      <c r="B99" s="30" t="s">
        <v>150</v>
      </c>
      <c r="C99" s="31">
        <v>1776</v>
      </c>
      <c r="D99" s="32">
        <v>4006098.85</v>
      </c>
      <c r="E99" s="33">
        <v>-234.7</v>
      </c>
      <c r="F99" s="32">
        <v>226712.15</v>
      </c>
      <c r="G99" s="32">
        <v>150141.25000000003</v>
      </c>
      <c r="H99" s="33">
        <v>0</v>
      </c>
      <c r="I99" s="32">
        <v>27715.199999999997</v>
      </c>
      <c r="J99" s="34">
        <v>75702.349999999948</v>
      </c>
      <c r="K99" s="35">
        <v>145761</v>
      </c>
      <c r="L99" s="35">
        <v>552990.52500000002</v>
      </c>
      <c r="M99" s="36">
        <v>157672.5</v>
      </c>
      <c r="N99" s="35">
        <f t="shared" si="4"/>
        <v>5342559.125</v>
      </c>
      <c r="O99" s="9">
        <f t="shared" si="3"/>
        <v>3008.1977055180182</v>
      </c>
      <c r="P99" s="9">
        <f t="shared" si="5"/>
        <v>83.510641373532863</v>
      </c>
    </row>
    <row r="100" spans="1:16" ht="15" customHeight="1">
      <c r="A100" s="10">
        <v>2206</v>
      </c>
      <c r="B100" s="30" t="s">
        <v>151</v>
      </c>
      <c r="C100" s="31">
        <v>7653</v>
      </c>
      <c r="D100" s="32">
        <v>19021261.449999999</v>
      </c>
      <c r="E100" s="33">
        <v>-11274.250000000004</v>
      </c>
      <c r="F100" s="32">
        <v>1915125.3</v>
      </c>
      <c r="G100" s="32">
        <v>1374355.9500000011</v>
      </c>
      <c r="H100" s="33">
        <v>0</v>
      </c>
      <c r="I100" s="32">
        <v>470789.54999999987</v>
      </c>
      <c r="J100" s="34">
        <v>561807.45000000054</v>
      </c>
      <c r="K100" s="35">
        <v>668130.19999999995</v>
      </c>
      <c r="L100" s="35">
        <v>2613942.645</v>
      </c>
      <c r="M100" s="36">
        <v>559833.9</v>
      </c>
      <c r="N100" s="35">
        <f t="shared" si="4"/>
        <v>27173972.195</v>
      </c>
      <c r="O100" s="9">
        <f t="shared" si="3"/>
        <v>3550.7607728995167</v>
      </c>
      <c r="P100" s="9">
        <f t="shared" si="5"/>
        <v>98.572746387278244</v>
      </c>
    </row>
    <row r="101" spans="1:16" ht="15" customHeight="1">
      <c r="A101" s="10">
        <v>2208</v>
      </c>
      <c r="B101" s="30" t="s">
        <v>152</v>
      </c>
      <c r="C101" s="31">
        <v>1546</v>
      </c>
      <c r="D101" s="32">
        <v>4034244.35</v>
      </c>
      <c r="E101" s="33">
        <v>-291.25</v>
      </c>
      <c r="F101" s="32">
        <v>266276</v>
      </c>
      <c r="G101" s="32">
        <v>467937.25000000006</v>
      </c>
      <c r="H101" s="33">
        <v>0</v>
      </c>
      <c r="I101" s="32">
        <v>73315.699999999983</v>
      </c>
      <c r="J101" s="34">
        <v>63797.44999999999</v>
      </c>
      <c r="K101" s="35">
        <v>88783.9</v>
      </c>
      <c r="L101" s="35">
        <v>730250.51100000006</v>
      </c>
      <c r="M101" s="36">
        <v>162555.6</v>
      </c>
      <c r="N101" s="35">
        <f t="shared" si="4"/>
        <v>5886869.5109999999</v>
      </c>
      <c r="O101" s="9">
        <f t="shared" si="3"/>
        <v>3807.8069282018109</v>
      </c>
      <c r="P101" s="9">
        <f t="shared" si="5"/>
        <v>105.70861024772846</v>
      </c>
    </row>
    <row r="102" spans="1:16" ht="15" customHeight="1">
      <c r="A102" s="10">
        <v>2211</v>
      </c>
      <c r="B102" s="30" t="s">
        <v>241</v>
      </c>
      <c r="C102" s="31">
        <v>2208</v>
      </c>
      <c r="D102" s="32">
        <v>5825295.5499999998</v>
      </c>
      <c r="E102" s="33">
        <v>-910.05</v>
      </c>
      <c r="F102" s="32">
        <v>509895.1</v>
      </c>
      <c r="G102" s="32">
        <v>71544.799999999988</v>
      </c>
      <c r="H102" s="33">
        <v>0</v>
      </c>
      <c r="I102" s="32">
        <v>18931.3</v>
      </c>
      <c r="J102" s="34">
        <v>96109.150000000023</v>
      </c>
      <c r="K102" s="35">
        <v>90589</v>
      </c>
      <c r="L102" s="35">
        <v>710481.89100000006</v>
      </c>
      <c r="M102" s="36">
        <v>172398.5</v>
      </c>
      <c r="N102" s="35">
        <f t="shared" si="4"/>
        <v>7494335.2409999995</v>
      </c>
      <c r="O102" s="9">
        <f t="shared" si="3"/>
        <v>3394.1735692934781</v>
      </c>
      <c r="P102" s="9">
        <f t="shared" si="5"/>
        <v>94.225725651227108</v>
      </c>
    </row>
    <row r="103" spans="1:16" ht="15" customHeight="1">
      <c r="A103" s="10">
        <v>2213</v>
      </c>
      <c r="B103" s="30" t="s">
        <v>154</v>
      </c>
      <c r="C103" s="31">
        <v>577</v>
      </c>
      <c r="D103" s="32">
        <v>1304282.3999999999</v>
      </c>
      <c r="E103" s="33">
        <v>-34</v>
      </c>
      <c r="F103" s="32">
        <v>102564.9</v>
      </c>
      <c r="G103" s="32">
        <v>3079.1499999999996</v>
      </c>
      <c r="H103" s="33">
        <v>0</v>
      </c>
      <c r="I103" s="32">
        <v>3346.1499999999996</v>
      </c>
      <c r="J103" s="34">
        <v>9961.7000000000007</v>
      </c>
      <c r="K103" s="35">
        <v>11589</v>
      </c>
      <c r="L103" s="35">
        <v>167167.42500000002</v>
      </c>
      <c r="M103" s="36">
        <v>47715.799999999996</v>
      </c>
      <c r="N103" s="35">
        <f t="shared" si="4"/>
        <v>1649672.5249999997</v>
      </c>
      <c r="O103" s="9">
        <f t="shared" si="3"/>
        <v>2859.05116984402</v>
      </c>
      <c r="P103" s="9">
        <f t="shared" si="5"/>
        <v>79.370181180398305</v>
      </c>
    </row>
    <row r="104" spans="1:16" ht="15" customHeight="1">
      <c r="A104" s="10">
        <v>2216</v>
      </c>
      <c r="B104" s="30" t="s">
        <v>155</v>
      </c>
      <c r="C104" s="31">
        <v>148</v>
      </c>
      <c r="D104" s="32">
        <v>459798.8</v>
      </c>
      <c r="E104" s="33">
        <v>-569.44999999999993</v>
      </c>
      <c r="F104" s="32">
        <v>182163.3</v>
      </c>
      <c r="G104" s="32">
        <v>7443.1999999999989</v>
      </c>
      <c r="H104" s="33">
        <v>0</v>
      </c>
      <c r="I104" s="32">
        <v>1367.45</v>
      </c>
      <c r="J104" s="34">
        <v>1093</v>
      </c>
      <c r="K104" s="35">
        <v>3698</v>
      </c>
      <c r="L104" s="35">
        <v>63103.116000000002</v>
      </c>
      <c r="M104" s="36">
        <v>15607.1</v>
      </c>
      <c r="N104" s="35">
        <f t="shared" si="4"/>
        <v>733704.51599999983</v>
      </c>
      <c r="O104" s="9">
        <f t="shared" si="3"/>
        <v>4957.4629459459447</v>
      </c>
      <c r="P104" s="9">
        <f t="shared" si="5"/>
        <v>137.62423574822111</v>
      </c>
    </row>
    <row r="105" spans="1:16" ht="15" customHeight="1">
      <c r="A105" s="10">
        <v>2217</v>
      </c>
      <c r="B105" s="30" t="s">
        <v>156</v>
      </c>
      <c r="C105" s="31">
        <v>659</v>
      </c>
      <c r="D105" s="32">
        <v>1175586.1000000001</v>
      </c>
      <c r="E105" s="33">
        <v>0</v>
      </c>
      <c r="F105" s="32">
        <v>70561.25</v>
      </c>
      <c r="G105" s="32">
        <v>8755.5</v>
      </c>
      <c r="H105" s="33">
        <v>0</v>
      </c>
      <c r="I105" s="32">
        <v>2952.75</v>
      </c>
      <c r="J105" s="34">
        <v>34007.350000000006</v>
      </c>
      <c r="K105" s="35">
        <v>14154.6</v>
      </c>
      <c r="L105" s="35">
        <v>187855.88099999999</v>
      </c>
      <c r="M105" s="36">
        <v>51652.2</v>
      </c>
      <c r="N105" s="35">
        <f t="shared" si="4"/>
        <v>1545525.6310000003</v>
      </c>
      <c r="O105" s="9">
        <f t="shared" si="3"/>
        <v>2345.2589241274663</v>
      </c>
      <c r="P105" s="9">
        <f t="shared" si="5"/>
        <v>65.106783567325365</v>
      </c>
    </row>
    <row r="106" spans="1:16" ht="15" customHeight="1">
      <c r="A106" s="10">
        <v>2220</v>
      </c>
      <c r="B106" s="30" t="s">
        <v>157</v>
      </c>
      <c r="C106" s="31">
        <v>2990</v>
      </c>
      <c r="D106" s="32">
        <v>6314613</v>
      </c>
      <c r="E106" s="33">
        <v>-2940.05</v>
      </c>
      <c r="F106" s="32">
        <v>473428.95</v>
      </c>
      <c r="G106" s="32">
        <v>184515.60000000003</v>
      </c>
      <c r="H106" s="33">
        <v>0</v>
      </c>
      <c r="I106" s="32">
        <v>41219.25</v>
      </c>
      <c r="J106" s="34">
        <v>100909.59999999999</v>
      </c>
      <c r="K106" s="35">
        <v>208027.7</v>
      </c>
      <c r="L106" s="35">
        <v>906824.82000000007</v>
      </c>
      <c r="M106" s="36">
        <v>287427.09999999998</v>
      </c>
      <c r="N106" s="35">
        <f t="shared" si="4"/>
        <v>8514025.9700000007</v>
      </c>
      <c r="O106" s="9">
        <f t="shared" si="3"/>
        <v>2847.500324414716</v>
      </c>
      <c r="P106" s="9">
        <f t="shared" si="5"/>
        <v>79.049517911345774</v>
      </c>
    </row>
    <row r="107" spans="1:16" ht="15" customHeight="1">
      <c r="A107" s="10">
        <v>2221</v>
      </c>
      <c r="B107" s="30" t="s">
        <v>158</v>
      </c>
      <c r="C107" s="31">
        <v>916</v>
      </c>
      <c r="D107" s="32">
        <v>1934605.7</v>
      </c>
      <c r="E107" s="33">
        <v>-423</v>
      </c>
      <c r="F107" s="32">
        <v>119911</v>
      </c>
      <c r="G107" s="32">
        <v>200442.55</v>
      </c>
      <c r="H107" s="33">
        <v>0</v>
      </c>
      <c r="I107" s="32">
        <v>40739.049999999981</v>
      </c>
      <c r="J107" s="34">
        <v>31028.65</v>
      </c>
      <c r="K107" s="35">
        <v>35592</v>
      </c>
      <c r="L107" s="35">
        <v>282413.652</v>
      </c>
      <c r="M107" s="36">
        <v>85091.5</v>
      </c>
      <c r="N107" s="35">
        <f t="shared" si="4"/>
        <v>2729401.102</v>
      </c>
      <c r="O107" s="9">
        <f t="shared" si="3"/>
        <v>2979.6955262008732</v>
      </c>
      <c r="P107" s="9">
        <f t="shared" si="5"/>
        <v>82.71939175887087</v>
      </c>
    </row>
    <row r="108" spans="1:16" ht="15" customHeight="1">
      <c r="A108" s="10">
        <v>2222</v>
      </c>
      <c r="B108" s="30" t="s">
        <v>242</v>
      </c>
      <c r="C108" s="31">
        <v>1248</v>
      </c>
      <c r="D108" s="32">
        <v>3152892.7</v>
      </c>
      <c r="E108" s="33">
        <v>-18.399999999999999</v>
      </c>
      <c r="F108" s="32">
        <v>209511.7</v>
      </c>
      <c r="G108" s="32">
        <v>904295.64999999991</v>
      </c>
      <c r="H108" s="33">
        <v>0</v>
      </c>
      <c r="I108" s="32">
        <v>88187.649999999965</v>
      </c>
      <c r="J108" s="34">
        <v>51895.499999999985</v>
      </c>
      <c r="K108" s="35">
        <v>40355</v>
      </c>
      <c r="L108" s="35">
        <v>543929.4</v>
      </c>
      <c r="M108" s="36">
        <v>124511.40000000001</v>
      </c>
      <c r="N108" s="35">
        <f t="shared" si="4"/>
        <v>5115560.6000000015</v>
      </c>
      <c r="O108" s="9">
        <f t="shared" si="3"/>
        <v>4099.0068910256423</v>
      </c>
      <c r="P108" s="9">
        <f t="shared" si="5"/>
        <v>113.79261869529805</v>
      </c>
    </row>
    <row r="109" spans="1:16" ht="15" customHeight="1">
      <c r="A109" s="10">
        <v>2223</v>
      </c>
      <c r="B109" s="30" t="s">
        <v>160</v>
      </c>
      <c r="C109" s="31">
        <v>1164</v>
      </c>
      <c r="D109" s="32">
        <v>2303818.7999999998</v>
      </c>
      <c r="E109" s="33">
        <v>-24.15</v>
      </c>
      <c r="F109" s="32">
        <v>161337.15</v>
      </c>
      <c r="G109" s="32">
        <v>71287.100000000006</v>
      </c>
      <c r="H109" s="33">
        <v>0</v>
      </c>
      <c r="I109" s="32">
        <v>11504.25</v>
      </c>
      <c r="J109" s="34">
        <v>34565.1</v>
      </c>
      <c r="K109" s="35">
        <v>32270.1</v>
      </c>
      <c r="L109" s="35">
        <v>325512.67200000002</v>
      </c>
      <c r="M109" s="36">
        <v>119655.3</v>
      </c>
      <c r="N109" s="35">
        <f t="shared" si="4"/>
        <v>3059926.3219999997</v>
      </c>
      <c r="O109" s="9">
        <f t="shared" si="3"/>
        <v>2628.8026821305839</v>
      </c>
      <c r="P109" s="9">
        <f t="shared" si="5"/>
        <v>72.978247947763947</v>
      </c>
    </row>
    <row r="110" spans="1:16" ht="15" customHeight="1">
      <c r="A110" s="10">
        <v>2225</v>
      </c>
      <c r="B110" s="30" t="s">
        <v>161</v>
      </c>
      <c r="C110" s="31">
        <v>128</v>
      </c>
      <c r="D110" s="32">
        <v>288805.09999999998</v>
      </c>
      <c r="E110" s="33">
        <v>0</v>
      </c>
      <c r="F110" s="32">
        <v>10809.75</v>
      </c>
      <c r="G110" s="32">
        <v>636.85</v>
      </c>
      <c r="H110" s="33">
        <v>0</v>
      </c>
      <c r="I110" s="32">
        <v>756.85</v>
      </c>
      <c r="J110" s="34">
        <v>5116.25</v>
      </c>
      <c r="K110" s="35">
        <v>1033</v>
      </c>
      <c r="L110" s="35">
        <v>39852.108</v>
      </c>
      <c r="M110" s="36">
        <v>12808.300000000001</v>
      </c>
      <c r="N110" s="35">
        <f t="shared" si="4"/>
        <v>359818.20799999993</v>
      </c>
      <c r="O110" s="9">
        <f t="shared" si="3"/>
        <v>2811.0797499999994</v>
      </c>
      <c r="P110" s="9">
        <f t="shared" si="5"/>
        <v>78.0384455596229</v>
      </c>
    </row>
    <row r="111" spans="1:16" ht="15" customHeight="1">
      <c r="A111" s="10">
        <v>2226</v>
      </c>
      <c r="B111" s="30" t="s">
        <v>162</v>
      </c>
      <c r="C111" s="31">
        <v>1451</v>
      </c>
      <c r="D111" s="32">
        <v>2672515.2000000002</v>
      </c>
      <c r="E111" s="33">
        <v>0</v>
      </c>
      <c r="F111" s="32">
        <v>215976.2</v>
      </c>
      <c r="G111" s="32">
        <v>114526.40000000002</v>
      </c>
      <c r="H111" s="33">
        <v>0</v>
      </c>
      <c r="I111" s="32">
        <v>32466.499999999996</v>
      </c>
      <c r="J111" s="34">
        <v>57129.049999999981</v>
      </c>
      <c r="K111" s="35">
        <v>35822</v>
      </c>
      <c r="L111" s="35">
        <v>407077.71600000001</v>
      </c>
      <c r="M111" s="36">
        <v>121364.20000000001</v>
      </c>
      <c r="N111" s="35">
        <f t="shared" si="4"/>
        <v>3656877.2660000003</v>
      </c>
      <c r="O111" s="9">
        <f t="shared" si="3"/>
        <v>2520.2462205375605</v>
      </c>
      <c r="P111" s="9">
        <f t="shared" si="5"/>
        <v>69.964609676500928</v>
      </c>
    </row>
    <row r="112" spans="1:16" ht="15" customHeight="1">
      <c r="A112" s="10">
        <v>2228</v>
      </c>
      <c r="B112" s="30" t="s">
        <v>163</v>
      </c>
      <c r="C112" s="31">
        <v>11762</v>
      </c>
      <c r="D112" s="32">
        <v>32498707.150000002</v>
      </c>
      <c r="E112" s="33">
        <v>-15458.050000000003</v>
      </c>
      <c r="F112" s="32">
        <v>2620105.35</v>
      </c>
      <c r="G112" s="32">
        <v>23757666.199999988</v>
      </c>
      <c r="H112" s="33">
        <v>-25563.4</v>
      </c>
      <c r="I112" s="32">
        <v>4235151.6999999993</v>
      </c>
      <c r="J112" s="34">
        <v>1711016.5500000017</v>
      </c>
      <c r="K112" s="35">
        <v>669782.25</v>
      </c>
      <c r="L112" s="35">
        <v>4550404.8360000001</v>
      </c>
      <c r="M112" s="36">
        <v>902719.9</v>
      </c>
      <c r="N112" s="35">
        <f t="shared" si="4"/>
        <v>70904532.486000001</v>
      </c>
      <c r="O112" s="9">
        <f t="shared" si="3"/>
        <v>6028.2717638156773</v>
      </c>
      <c r="P112" s="9">
        <f t="shared" si="5"/>
        <v>167.35098243269039</v>
      </c>
    </row>
    <row r="113" spans="1:16" ht="15" customHeight="1">
      <c r="A113" s="10">
        <v>2230</v>
      </c>
      <c r="B113" s="30" t="s">
        <v>164</v>
      </c>
      <c r="C113" s="31">
        <v>82</v>
      </c>
      <c r="D113" s="32">
        <v>152363.95000000001</v>
      </c>
      <c r="E113" s="33">
        <v>0</v>
      </c>
      <c r="F113" s="32">
        <v>12502.35</v>
      </c>
      <c r="G113" s="32">
        <v>257.3</v>
      </c>
      <c r="H113" s="33">
        <v>0</v>
      </c>
      <c r="I113" s="32">
        <v>110.2</v>
      </c>
      <c r="J113" s="34">
        <v>2711.25</v>
      </c>
      <c r="K113" s="35">
        <v>486</v>
      </c>
      <c r="L113" s="35">
        <v>24400.878000000001</v>
      </c>
      <c r="M113" s="36">
        <v>6159.9000000000005</v>
      </c>
      <c r="N113" s="35">
        <f t="shared" si="4"/>
        <v>198991.82800000001</v>
      </c>
      <c r="O113" s="9">
        <f t="shared" si="3"/>
        <v>2426.7296097560975</v>
      </c>
      <c r="P113" s="9">
        <f t="shared" si="5"/>
        <v>67.368493027946357</v>
      </c>
    </row>
    <row r="114" spans="1:16" ht="15" customHeight="1">
      <c r="A114" s="10">
        <v>2231</v>
      </c>
      <c r="B114" s="30" t="s">
        <v>165</v>
      </c>
      <c r="C114" s="31">
        <v>859</v>
      </c>
      <c r="D114" s="32">
        <v>1508851.1</v>
      </c>
      <c r="E114" s="33">
        <v>-444.35</v>
      </c>
      <c r="F114" s="32">
        <v>178594.45</v>
      </c>
      <c r="G114" s="32">
        <v>141198.25</v>
      </c>
      <c r="H114" s="33">
        <v>0</v>
      </c>
      <c r="I114" s="32">
        <v>18409.75</v>
      </c>
      <c r="J114" s="34">
        <v>48456.049999999974</v>
      </c>
      <c r="K114" s="35">
        <v>11788</v>
      </c>
      <c r="L114" s="35">
        <v>317165.391</v>
      </c>
      <c r="M114" s="36">
        <v>75912.900000000009</v>
      </c>
      <c r="N114" s="35">
        <f t="shared" si="4"/>
        <v>2299931.5409999997</v>
      </c>
      <c r="O114" s="9">
        <f t="shared" si="3"/>
        <v>2677.4523178114082</v>
      </c>
      <c r="P114" s="9">
        <f t="shared" si="5"/>
        <v>74.328811533010324</v>
      </c>
    </row>
    <row r="115" spans="1:16" ht="15" customHeight="1">
      <c r="A115" s="10">
        <v>2233</v>
      </c>
      <c r="B115" s="30" t="s">
        <v>243</v>
      </c>
      <c r="C115" s="31">
        <v>2226</v>
      </c>
      <c r="D115" s="32">
        <v>4832004</v>
      </c>
      <c r="E115" s="33">
        <v>-588.15000000000009</v>
      </c>
      <c r="F115" s="32">
        <v>316640.95</v>
      </c>
      <c r="G115" s="32">
        <v>589707</v>
      </c>
      <c r="H115" s="33">
        <v>0</v>
      </c>
      <c r="I115" s="32">
        <v>69346.39999999998</v>
      </c>
      <c r="J115" s="34">
        <v>93900.4</v>
      </c>
      <c r="K115" s="35">
        <v>63171</v>
      </c>
      <c r="L115" s="35">
        <v>708233.38199999998</v>
      </c>
      <c r="M115" s="36">
        <v>197883.80000000002</v>
      </c>
      <c r="N115" s="35">
        <f t="shared" si="4"/>
        <v>6870298.7820000006</v>
      </c>
      <c r="O115" s="9">
        <f t="shared" si="3"/>
        <v>3086.3875929919141</v>
      </c>
      <c r="P115" s="9">
        <f t="shared" si="5"/>
        <v>85.681272525831076</v>
      </c>
    </row>
    <row r="116" spans="1:16" ht="15" customHeight="1">
      <c r="A116" s="10">
        <v>2234</v>
      </c>
      <c r="B116" s="30" t="s">
        <v>167</v>
      </c>
      <c r="C116" s="31">
        <v>1752</v>
      </c>
      <c r="D116" s="32">
        <v>4213539.2</v>
      </c>
      <c r="E116" s="33">
        <v>-1753.7</v>
      </c>
      <c r="F116" s="32">
        <v>253298.25</v>
      </c>
      <c r="G116" s="32">
        <v>41728.15</v>
      </c>
      <c r="H116" s="33">
        <v>0</v>
      </c>
      <c r="I116" s="32">
        <v>12018.5</v>
      </c>
      <c r="J116" s="34">
        <v>40314.400000000009</v>
      </c>
      <c r="K116" s="35">
        <v>30328</v>
      </c>
      <c r="L116" s="35">
        <v>539046.99</v>
      </c>
      <c r="M116" s="36">
        <v>146935.70000000001</v>
      </c>
      <c r="N116" s="35">
        <f t="shared" si="4"/>
        <v>5275455.4900000012</v>
      </c>
      <c r="O116" s="9">
        <f t="shared" si="3"/>
        <v>3011.1047317351604</v>
      </c>
      <c r="P116" s="9">
        <f t="shared" si="5"/>
        <v>83.591343391035878</v>
      </c>
    </row>
    <row r="117" spans="1:16" ht="15" customHeight="1">
      <c r="A117" s="10">
        <v>2235</v>
      </c>
      <c r="B117" s="30" t="s">
        <v>168</v>
      </c>
      <c r="C117" s="31">
        <v>1015</v>
      </c>
      <c r="D117" s="32">
        <v>2366934.5499999998</v>
      </c>
      <c r="E117" s="33">
        <v>-39.1</v>
      </c>
      <c r="F117" s="32">
        <v>178603.85</v>
      </c>
      <c r="G117" s="32">
        <v>23004.449999999997</v>
      </c>
      <c r="H117" s="33">
        <v>0</v>
      </c>
      <c r="I117" s="32">
        <v>22605.95</v>
      </c>
      <c r="J117" s="34">
        <v>24375.449999999997</v>
      </c>
      <c r="K117" s="35">
        <v>78579</v>
      </c>
      <c r="L117" s="35">
        <v>328995.18599999999</v>
      </c>
      <c r="M117" s="36">
        <v>81941</v>
      </c>
      <c r="N117" s="35">
        <f t="shared" si="4"/>
        <v>3105000.3360000001</v>
      </c>
      <c r="O117" s="9">
        <f t="shared" si="3"/>
        <v>3059.1136315270937</v>
      </c>
      <c r="P117" s="9">
        <f t="shared" si="5"/>
        <v>84.924119493453517</v>
      </c>
    </row>
    <row r="118" spans="1:16" ht="15" customHeight="1">
      <c r="A118" s="10">
        <v>2243</v>
      </c>
      <c r="B118" s="30" t="s">
        <v>169</v>
      </c>
      <c r="C118" s="31">
        <v>523</v>
      </c>
      <c r="D118" s="32">
        <v>1224442</v>
      </c>
      <c r="E118" s="33">
        <v>-1206.7</v>
      </c>
      <c r="F118" s="32">
        <v>129667.6</v>
      </c>
      <c r="G118" s="32">
        <v>10282.099999999999</v>
      </c>
      <c r="H118" s="33">
        <v>0</v>
      </c>
      <c r="I118" s="32">
        <v>5488</v>
      </c>
      <c r="J118" s="34">
        <v>34847.850000000006</v>
      </c>
      <c r="K118" s="35">
        <v>33294</v>
      </c>
      <c r="L118" s="35">
        <v>162091.95000000001</v>
      </c>
      <c r="M118" s="36">
        <v>45667.799999999996</v>
      </c>
      <c r="N118" s="35">
        <f t="shared" si="4"/>
        <v>1644574.6000000003</v>
      </c>
      <c r="O118" s="9">
        <f t="shared" si="3"/>
        <v>3144.5021032504787</v>
      </c>
      <c r="P118" s="9">
        <f t="shared" si="5"/>
        <v>87.294590698336549</v>
      </c>
    </row>
    <row r="119" spans="1:16" ht="15" customHeight="1">
      <c r="A119" s="10">
        <v>2250</v>
      </c>
      <c r="B119" s="30" t="s">
        <v>170</v>
      </c>
      <c r="C119" s="31">
        <v>1343</v>
      </c>
      <c r="D119" s="32">
        <v>3373322.2</v>
      </c>
      <c r="E119" s="33">
        <v>-19.25</v>
      </c>
      <c r="F119" s="32">
        <v>260371.4</v>
      </c>
      <c r="G119" s="32">
        <v>513577.15</v>
      </c>
      <c r="H119" s="33">
        <v>0</v>
      </c>
      <c r="I119" s="32">
        <v>46395.900000000009</v>
      </c>
      <c r="J119" s="34">
        <v>61101.700000000012</v>
      </c>
      <c r="K119" s="35">
        <v>48164</v>
      </c>
      <c r="L119" s="35">
        <v>520634.31599999999</v>
      </c>
      <c r="M119" s="36">
        <v>113595.70000000001</v>
      </c>
      <c r="N119" s="35">
        <f t="shared" si="4"/>
        <v>4937143.1159999995</v>
      </c>
      <c r="O119" s="9">
        <f t="shared" si="3"/>
        <v>3676.2048518242736</v>
      </c>
      <c r="P119" s="9">
        <f t="shared" si="5"/>
        <v>102.0552021674626</v>
      </c>
    </row>
    <row r="120" spans="1:16" s="3" customFormat="1" ht="15" customHeight="1">
      <c r="A120" s="10">
        <v>2251</v>
      </c>
      <c r="B120" s="30" t="s">
        <v>171</v>
      </c>
      <c r="C120" s="31">
        <v>305</v>
      </c>
      <c r="D120" s="32">
        <v>696731.75</v>
      </c>
      <c r="E120" s="33">
        <v>-11.2</v>
      </c>
      <c r="F120" s="32">
        <v>62617.25</v>
      </c>
      <c r="G120" s="32">
        <v>1193.6500000000001</v>
      </c>
      <c r="H120" s="33">
        <v>0</v>
      </c>
      <c r="I120" s="32">
        <v>1312.3</v>
      </c>
      <c r="J120" s="34">
        <v>6405.15</v>
      </c>
      <c r="K120" s="35">
        <v>37261</v>
      </c>
      <c r="L120" s="35">
        <v>102116.745</v>
      </c>
      <c r="M120" s="36">
        <v>31779.199999999997</v>
      </c>
      <c r="N120" s="35">
        <f t="shared" si="4"/>
        <v>939405.84500000009</v>
      </c>
      <c r="O120" s="9">
        <f t="shared" si="3"/>
        <v>3080.0191639344266</v>
      </c>
      <c r="P120" s="9">
        <f t="shared" si="5"/>
        <v>85.504478429433405</v>
      </c>
    </row>
    <row r="121" spans="1:16" ht="15" customHeight="1">
      <c r="A121" s="10">
        <v>2254</v>
      </c>
      <c r="B121" s="30" t="s">
        <v>172</v>
      </c>
      <c r="C121" s="31">
        <v>3379</v>
      </c>
      <c r="D121" s="32">
        <v>6158671.1500000004</v>
      </c>
      <c r="E121" s="33">
        <v>-143.75</v>
      </c>
      <c r="F121" s="32">
        <v>302084.25</v>
      </c>
      <c r="G121" s="32">
        <v>353435.1999999999</v>
      </c>
      <c r="H121" s="33">
        <v>0</v>
      </c>
      <c r="I121" s="32">
        <v>186187.35000000003</v>
      </c>
      <c r="J121" s="34">
        <v>551548.64999999991</v>
      </c>
      <c r="K121" s="35">
        <v>115469</v>
      </c>
      <c r="L121" s="35">
        <v>1302190.3500000001</v>
      </c>
      <c r="M121" s="36">
        <v>258660</v>
      </c>
      <c r="N121" s="35">
        <f t="shared" si="4"/>
        <v>9228102.1999999993</v>
      </c>
      <c r="O121" s="9">
        <f t="shared" si="3"/>
        <v>2731.015744303048</v>
      </c>
      <c r="P121" s="9">
        <f t="shared" si="5"/>
        <v>75.815786970919802</v>
      </c>
    </row>
    <row r="122" spans="1:16" ht="15" customHeight="1">
      <c r="A122" s="10">
        <v>2257</v>
      </c>
      <c r="B122" s="30" t="s">
        <v>244</v>
      </c>
      <c r="C122" s="31">
        <v>826</v>
      </c>
      <c r="D122" s="32">
        <v>2180964.5499999998</v>
      </c>
      <c r="E122" s="33">
        <v>-1496.0500000000002</v>
      </c>
      <c r="F122" s="32">
        <v>407540.2</v>
      </c>
      <c r="G122" s="32">
        <v>4711488.1499999994</v>
      </c>
      <c r="H122" s="33">
        <v>0</v>
      </c>
      <c r="I122" s="32">
        <v>218434.2</v>
      </c>
      <c r="J122" s="34">
        <v>77517.7</v>
      </c>
      <c r="K122" s="35">
        <v>39187</v>
      </c>
      <c r="L122" s="35">
        <v>470129.83500000002</v>
      </c>
      <c r="M122" s="36">
        <v>92221.900000000009</v>
      </c>
      <c r="N122" s="35">
        <f t="shared" si="4"/>
        <v>8195987.4850000003</v>
      </c>
      <c r="O122" s="9">
        <f t="shared" si="3"/>
        <v>9922.5030084745758</v>
      </c>
      <c r="P122" s="9">
        <f t="shared" si="5"/>
        <v>275.45881999329185</v>
      </c>
    </row>
    <row r="123" spans="1:16" ht="15" customHeight="1">
      <c r="A123" s="10">
        <v>2258</v>
      </c>
      <c r="B123" s="30" t="s">
        <v>174</v>
      </c>
      <c r="C123" s="31">
        <v>493</v>
      </c>
      <c r="D123" s="32">
        <v>1344299.65</v>
      </c>
      <c r="E123" s="33">
        <v>-211.60000000000002</v>
      </c>
      <c r="F123" s="32">
        <v>142850.35</v>
      </c>
      <c r="G123" s="32">
        <v>4692.7</v>
      </c>
      <c r="H123" s="33">
        <v>0</v>
      </c>
      <c r="I123" s="32">
        <v>3714.6499999999996</v>
      </c>
      <c r="J123" s="34">
        <v>28410.900000000009</v>
      </c>
      <c r="K123" s="35">
        <v>11629</v>
      </c>
      <c r="L123" s="35">
        <v>176630.17800000001</v>
      </c>
      <c r="M123" s="36">
        <v>44086.6</v>
      </c>
      <c r="N123" s="35">
        <f t="shared" si="4"/>
        <v>1756102.4279999998</v>
      </c>
      <c r="O123" s="9">
        <f t="shared" si="3"/>
        <v>3562.0738904665313</v>
      </c>
      <c r="P123" s="9">
        <f t="shared" si="5"/>
        <v>98.886810088019246</v>
      </c>
    </row>
    <row r="124" spans="1:16" ht="15" customHeight="1">
      <c r="A124" s="10">
        <v>2259</v>
      </c>
      <c r="B124" s="30" t="s">
        <v>175</v>
      </c>
      <c r="C124" s="31">
        <v>611</v>
      </c>
      <c r="D124" s="32">
        <v>1299919.3500000001</v>
      </c>
      <c r="E124" s="33">
        <v>-60.7</v>
      </c>
      <c r="F124" s="32">
        <v>128350.55</v>
      </c>
      <c r="G124" s="32">
        <v>16797.2</v>
      </c>
      <c r="H124" s="33">
        <v>0</v>
      </c>
      <c r="I124" s="32">
        <v>9732.5499999999993</v>
      </c>
      <c r="J124" s="34">
        <v>35339.549999999996</v>
      </c>
      <c r="K124" s="35">
        <v>66418</v>
      </c>
      <c r="L124" s="35">
        <v>227033.25</v>
      </c>
      <c r="M124" s="36">
        <v>57332.4</v>
      </c>
      <c r="N124" s="35">
        <f t="shared" si="4"/>
        <v>1840862.1500000001</v>
      </c>
      <c r="O124" s="9">
        <f t="shared" si="3"/>
        <v>3012.8676759410805</v>
      </c>
      <c r="P124" s="9">
        <f t="shared" si="5"/>
        <v>83.640284523153653</v>
      </c>
    </row>
    <row r="125" spans="1:16" s="3" customFormat="1" ht="15" customHeight="1">
      <c r="A125" s="10">
        <v>2260</v>
      </c>
      <c r="B125" s="30" t="s">
        <v>176</v>
      </c>
      <c r="C125" s="31">
        <v>290</v>
      </c>
      <c r="D125" s="32">
        <v>555273.05000000005</v>
      </c>
      <c r="E125" s="33">
        <v>0</v>
      </c>
      <c r="F125" s="32">
        <v>70078.649999999994</v>
      </c>
      <c r="G125" s="32">
        <v>1979.65</v>
      </c>
      <c r="H125" s="33">
        <v>0</v>
      </c>
      <c r="I125" s="32">
        <v>1991.9</v>
      </c>
      <c r="J125" s="34">
        <v>25671.049999999996</v>
      </c>
      <c r="K125" s="35">
        <v>38469</v>
      </c>
      <c r="L125" s="35">
        <v>99767.525999999998</v>
      </c>
      <c r="M125" s="36">
        <v>38474</v>
      </c>
      <c r="N125" s="35">
        <f t="shared" si="4"/>
        <v>831704.82600000012</v>
      </c>
      <c r="O125" s="9">
        <f t="shared" si="3"/>
        <v>2867.9476758620694</v>
      </c>
      <c r="P125" s="9">
        <f t="shared" si="5"/>
        <v>79.61715727581516</v>
      </c>
    </row>
    <row r="126" spans="1:16" ht="15" customHeight="1">
      <c r="A126" s="10">
        <v>2261</v>
      </c>
      <c r="B126" s="30" t="s">
        <v>177</v>
      </c>
      <c r="C126" s="31">
        <v>166</v>
      </c>
      <c r="D126" s="32">
        <v>1354477.2</v>
      </c>
      <c r="E126" s="33">
        <v>-4423.3999999999996</v>
      </c>
      <c r="F126" s="32">
        <v>802981.45</v>
      </c>
      <c r="G126" s="32">
        <v>101068.59999999999</v>
      </c>
      <c r="H126" s="33">
        <v>0</v>
      </c>
      <c r="I126" s="32">
        <v>14471.299999999997</v>
      </c>
      <c r="J126" s="34">
        <v>346.45</v>
      </c>
      <c r="K126" s="35">
        <v>9837</v>
      </c>
      <c r="L126" s="35">
        <v>125821.014</v>
      </c>
      <c r="M126" s="36">
        <v>26211.3</v>
      </c>
      <c r="N126" s="35">
        <f t="shared" si="4"/>
        <v>2430790.9139999999</v>
      </c>
      <c r="O126" s="9">
        <f t="shared" si="3"/>
        <v>14643.318759036143</v>
      </c>
      <c r="P126" s="9">
        <f t="shared" si="5"/>
        <v>406.51348784723984</v>
      </c>
    </row>
    <row r="127" spans="1:16" ht="15" customHeight="1">
      <c r="A127" s="10">
        <v>2262</v>
      </c>
      <c r="B127" s="30" t="s">
        <v>178</v>
      </c>
      <c r="C127" s="31">
        <v>3844</v>
      </c>
      <c r="D127" s="32">
        <v>8622511.1500000004</v>
      </c>
      <c r="E127" s="33">
        <v>-404.65</v>
      </c>
      <c r="F127" s="32">
        <v>590069.55000000005</v>
      </c>
      <c r="G127" s="32">
        <v>233084.09999999998</v>
      </c>
      <c r="H127" s="33">
        <v>0</v>
      </c>
      <c r="I127" s="32">
        <v>60901.299999999996</v>
      </c>
      <c r="J127" s="34">
        <v>77098.049999999974</v>
      </c>
      <c r="K127" s="35">
        <v>317411.90000000002</v>
      </c>
      <c r="L127" s="35">
        <v>1230314.22</v>
      </c>
      <c r="M127" s="36">
        <v>360375.89999999997</v>
      </c>
      <c r="N127" s="35">
        <f t="shared" si="4"/>
        <v>11491361.520000003</v>
      </c>
      <c r="O127" s="9">
        <f t="shared" si="3"/>
        <v>2989.428074921957</v>
      </c>
      <c r="P127" s="9">
        <f t="shared" si="5"/>
        <v>82.989577253795616</v>
      </c>
    </row>
    <row r="128" spans="1:16" ht="15" customHeight="1">
      <c r="A128" s="10">
        <v>2264</v>
      </c>
      <c r="B128" s="30" t="s">
        <v>179</v>
      </c>
      <c r="C128" s="31">
        <v>429</v>
      </c>
      <c r="D128" s="32">
        <v>958630.95</v>
      </c>
      <c r="E128" s="33">
        <v>-546.9</v>
      </c>
      <c r="F128" s="32">
        <v>79288.5</v>
      </c>
      <c r="G128" s="32">
        <v>4607.6000000000004</v>
      </c>
      <c r="H128" s="33">
        <v>0</v>
      </c>
      <c r="I128" s="32">
        <v>1296.2</v>
      </c>
      <c r="J128" s="34">
        <v>1082.05</v>
      </c>
      <c r="K128" s="35">
        <v>28933</v>
      </c>
      <c r="L128" s="35">
        <v>129570.648</v>
      </c>
      <c r="M128" s="36">
        <v>33188.6</v>
      </c>
      <c r="N128" s="35">
        <f t="shared" si="4"/>
        <v>1236050.648</v>
      </c>
      <c r="O128" s="9">
        <f t="shared" si="3"/>
        <v>2881.236941724942</v>
      </c>
      <c r="P128" s="9">
        <f t="shared" si="5"/>
        <v>79.986080872012366</v>
      </c>
    </row>
    <row r="129" spans="1:16" ht="15" customHeight="1">
      <c r="A129" s="10">
        <v>2265</v>
      </c>
      <c r="B129" s="30" t="s">
        <v>180</v>
      </c>
      <c r="C129" s="31">
        <v>4654</v>
      </c>
      <c r="D129" s="32">
        <v>10589886.85</v>
      </c>
      <c r="E129" s="33">
        <v>-1760.7500000000002</v>
      </c>
      <c r="F129" s="32">
        <v>1057452.8999999999</v>
      </c>
      <c r="G129" s="32">
        <v>789605.85000000044</v>
      </c>
      <c r="H129" s="33">
        <v>0</v>
      </c>
      <c r="I129" s="32">
        <v>205893.34999999986</v>
      </c>
      <c r="J129" s="34">
        <v>262823.14999999962</v>
      </c>
      <c r="K129" s="35">
        <v>250690</v>
      </c>
      <c r="L129" s="35">
        <v>1797349.4640000002</v>
      </c>
      <c r="M129" s="36">
        <v>491550.69999999995</v>
      </c>
      <c r="N129" s="35">
        <f t="shared" si="4"/>
        <v>15443491.513999999</v>
      </c>
      <c r="O129" s="9">
        <f t="shared" si="3"/>
        <v>3318.3264963472279</v>
      </c>
      <c r="P129" s="9">
        <f t="shared" si="5"/>
        <v>92.120133423552787</v>
      </c>
    </row>
    <row r="130" spans="1:16" s="3" customFormat="1" ht="15" customHeight="1">
      <c r="A130" s="10">
        <v>2266</v>
      </c>
      <c r="B130" s="30" t="s">
        <v>181</v>
      </c>
      <c r="C130" s="31">
        <v>597</v>
      </c>
      <c r="D130" s="32">
        <v>1718095.1</v>
      </c>
      <c r="E130" s="33">
        <v>-421.55</v>
      </c>
      <c r="F130" s="32">
        <v>144759</v>
      </c>
      <c r="G130" s="32">
        <v>22135.300000000003</v>
      </c>
      <c r="H130" s="33">
        <v>0</v>
      </c>
      <c r="I130" s="32">
        <v>18644.500000000004</v>
      </c>
      <c r="J130" s="34">
        <v>14406.499999999998</v>
      </c>
      <c r="K130" s="35">
        <v>96726</v>
      </c>
      <c r="L130" s="35">
        <v>243528.05100000001</v>
      </c>
      <c r="M130" s="36">
        <v>62326.5</v>
      </c>
      <c r="N130" s="35">
        <f t="shared" si="4"/>
        <v>2320199.4010000001</v>
      </c>
      <c r="O130" s="9">
        <f t="shared" si="3"/>
        <v>3886.4311574539365</v>
      </c>
      <c r="P130" s="9">
        <f t="shared" si="5"/>
        <v>107.89129917149853</v>
      </c>
    </row>
    <row r="131" spans="1:16" ht="15" customHeight="1">
      <c r="A131" s="10">
        <v>2270</v>
      </c>
      <c r="B131" s="30" t="s">
        <v>182</v>
      </c>
      <c r="C131" s="31">
        <v>185</v>
      </c>
      <c r="D131" s="32">
        <v>322750.34999999998</v>
      </c>
      <c r="E131" s="33">
        <v>0</v>
      </c>
      <c r="F131" s="32">
        <v>53877.05</v>
      </c>
      <c r="G131" s="32">
        <v>1255.8499999999999</v>
      </c>
      <c r="H131" s="33">
        <v>0</v>
      </c>
      <c r="I131" s="32">
        <v>1825.25</v>
      </c>
      <c r="J131" s="34">
        <v>4496.1500000000015</v>
      </c>
      <c r="K131" s="35">
        <v>11775</v>
      </c>
      <c r="L131" s="35">
        <v>59742.438000000002</v>
      </c>
      <c r="M131" s="36">
        <v>18465.399999999998</v>
      </c>
      <c r="N131" s="35">
        <f t="shared" si="4"/>
        <v>474187.48800000001</v>
      </c>
      <c r="O131" s="9">
        <f t="shared" si="3"/>
        <v>2563.1756108108107</v>
      </c>
      <c r="P131" s="9">
        <f t="shared" si="5"/>
        <v>71.156373405632706</v>
      </c>
    </row>
    <row r="132" spans="1:16" ht="15" customHeight="1">
      <c r="A132" s="10">
        <v>2271</v>
      </c>
      <c r="B132" s="30" t="s">
        <v>183</v>
      </c>
      <c r="C132" s="31">
        <v>601</v>
      </c>
      <c r="D132" s="32">
        <v>2171292.2999999998</v>
      </c>
      <c r="E132" s="33">
        <v>-9654.0499999999975</v>
      </c>
      <c r="F132" s="32">
        <v>497455.45</v>
      </c>
      <c r="G132" s="32">
        <v>12783</v>
      </c>
      <c r="H132" s="33">
        <v>0</v>
      </c>
      <c r="I132" s="32">
        <v>3671.7000000000003</v>
      </c>
      <c r="J132" s="34">
        <v>17842.850000000002</v>
      </c>
      <c r="K132" s="35">
        <v>116529.1</v>
      </c>
      <c r="L132" s="35">
        <v>276148.88400000002</v>
      </c>
      <c r="M132" s="36">
        <v>47477.799999999996</v>
      </c>
      <c r="N132" s="35">
        <f t="shared" si="4"/>
        <v>3133547.0340000005</v>
      </c>
      <c r="O132" s="9">
        <f t="shared" si="3"/>
        <v>5213.8885757071557</v>
      </c>
      <c r="P132" s="9">
        <f t="shared" si="5"/>
        <v>144.74287318574392</v>
      </c>
    </row>
    <row r="133" spans="1:16" s="3" customFormat="1" ht="15" customHeight="1">
      <c r="A133" s="10">
        <v>2272</v>
      </c>
      <c r="B133" s="30" t="s">
        <v>184</v>
      </c>
      <c r="C133" s="31">
        <v>1559</v>
      </c>
      <c r="D133" s="32">
        <v>2915738.4</v>
      </c>
      <c r="E133" s="33">
        <v>-63.05</v>
      </c>
      <c r="F133" s="32">
        <v>199784.7</v>
      </c>
      <c r="G133" s="32">
        <v>86821.35</v>
      </c>
      <c r="H133" s="33">
        <v>0</v>
      </c>
      <c r="I133" s="32">
        <v>20905.449999999997</v>
      </c>
      <c r="J133" s="34">
        <v>64864.55</v>
      </c>
      <c r="K133" s="35">
        <v>71421.25</v>
      </c>
      <c r="L133" s="35">
        <v>444359.82300000003</v>
      </c>
      <c r="M133" s="36">
        <v>140621.5</v>
      </c>
      <c r="N133" s="35">
        <f t="shared" si="4"/>
        <v>3944453.9730000002</v>
      </c>
      <c r="O133" s="9">
        <f t="shared" si="3"/>
        <v>2530.1180070558053</v>
      </c>
      <c r="P133" s="9">
        <f t="shared" si="5"/>
        <v>70.23866055491527</v>
      </c>
    </row>
    <row r="134" spans="1:16" ht="15" customHeight="1">
      <c r="A134" s="10">
        <v>2274</v>
      </c>
      <c r="B134" s="30" t="s">
        <v>185</v>
      </c>
      <c r="C134" s="31">
        <v>941</v>
      </c>
      <c r="D134" s="32">
        <v>3604481.85</v>
      </c>
      <c r="E134" s="33">
        <v>-4586.1499999999987</v>
      </c>
      <c r="F134" s="32">
        <v>705696.55</v>
      </c>
      <c r="G134" s="32">
        <v>119713.04999999999</v>
      </c>
      <c r="H134" s="33">
        <v>0</v>
      </c>
      <c r="I134" s="32">
        <v>250971.84999999995</v>
      </c>
      <c r="J134" s="34">
        <v>35374.750000000007</v>
      </c>
      <c r="K134" s="35">
        <v>130536</v>
      </c>
      <c r="L134" s="35">
        <v>518441.19300000003</v>
      </c>
      <c r="M134" s="36">
        <v>92814.5</v>
      </c>
      <c r="N134" s="35">
        <f t="shared" si="4"/>
        <v>5453443.5929999994</v>
      </c>
      <c r="O134" s="9">
        <f t="shared" si="3"/>
        <v>5795.3704495217844</v>
      </c>
      <c r="P134" s="9">
        <f t="shared" si="5"/>
        <v>160.88540402414878</v>
      </c>
    </row>
    <row r="135" spans="1:16" s="180" customFormat="1" ht="15" customHeight="1">
      <c r="A135" s="172">
        <v>2275</v>
      </c>
      <c r="B135" s="171" t="s">
        <v>186</v>
      </c>
      <c r="C135" s="173">
        <v>6381</v>
      </c>
      <c r="D135" s="174">
        <v>17294363.550000001</v>
      </c>
      <c r="E135" s="175">
        <v>-4640.5000000000009</v>
      </c>
      <c r="F135" s="174">
        <v>2137164.75</v>
      </c>
      <c r="G135" s="174">
        <v>1978286.2000000002</v>
      </c>
      <c r="H135" s="175">
        <v>0</v>
      </c>
      <c r="I135" s="174">
        <v>436997.45000000036</v>
      </c>
      <c r="J135" s="176">
        <v>530348.75000000023</v>
      </c>
      <c r="K135" s="177">
        <v>574476.44999999995</v>
      </c>
      <c r="L135" s="177">
        <v>2485252.2090000003</v>
      </c>
      <c r="M135" s="178">
        <v>581136.9</v>
      </c>
      <c r="N135" s="177">
        <f t="shared" si="4"/>
        <v>26013385.758999996</v>
      </c>
      <c r="O135" s="179">
        <f t="shared" ref="O135:O172" si="6">N135/$C135</f>
        <v>4076.6942107820087</v>
      </c>
      <c r="P135" s="9">
        <f t="shared" si="5"/>
        <v>113.17319589789001</v>
      </c>
    </row>
    <row r="136" spans="1:16" ht="15" customHeight="1">
      <c r="A136" s="10">
        <v>2276</v>
      </c>
      <c r="B136" s="30" t="s">
        <v>187</v>
      </c>
      <c r="C136" s="31">
        <v>1022</v>
      </c>
      <c r="D136" s="32">
        <v>2426168.25</v>
      </c>
      <c r="E136" s="33">
        <v>-70.849999999999994</v>
      </c>
      <c r="F136" s="32">
        <v>302708.34999999998</v>
      </c>
      <c r="G136" s="32">
        <v>380198.75000000006</v>
      </c>
      <c r="H136" s="33">
        <v>0</v>
      </c>
      <c r="I136" s="32">
        <v>52005.599999999991</v>
      </c>
      <c r="J136" s="34">
        <v>109647.55000000012</v>
      </c>
      <c r="K136" s="35">
        <v>36096</v>
      </c>
      <c r="L136" s="35">
        <v>462157.16700000002</v>
      </c>
      <c r="M136" s="36">
        <v>116246.3</v>
      </c>
      <c r="N136" s="35">
        <f t="shared" ref="N136:N170" si="7">SUM(D136:M136)</f>
        <v>3885157.1170000001</v>
      </c>
      <c r="O136" s="9">
        <f t="shared" si="6"/>
        <v>3801.5235978473584</v>
      </c>
      <c r="P136" s="9">
        <f t="shared" si="5"/>
        <v>105.53417857826086</v>
      </c>
    </row>
    <row r="137" spans="1:16" ht="15" customHeight="1">
      <c r="A137" s="10">
        <v>2277</v>
      </c>
      <c r="B137" s="30" t="s">
        <v>188</v>
      </c>
      <c r="C137" s="31">
        <v>486</v>
      </c>
      <c r="D137" s="32">
        <v>1176964.3500000001</v>
      </c>
      <c r="E137" s="33">
        <v>-173.8</v>
      </c>
      <c r="F137" s="32">
        <v>135312.95000000001</v>
      </c>
      <c r="G137" s="32">
        <v>3739.95</v>
      </c>
      <c r="H137" s="33">
        <v>0</v>
      </c>
      <c r="I137" s="32">
        <v>5465.1500000000005</v>
      </c>
      <c r="J137" s="34">
        <v>16638.050000000003</v>
      </c>
      <c r="K137" s="35">
        <v>52307</v>
      </c>
      <c r="L137" s="35">
        <v>165559.60800000001</v>
      </c>
      <c r="M137" s="36">
        <v>46198.5</v>
      </c>
      <c r="N137" s="35">
        <f t="shared" si="7"/>
        <v>1602011.7579999999</v>
      </c>
      <c r="O137" s="9">
        <f t="shared" si="6"/>
        <v>3296.320489711934</v>
      </c>
      <c r="P137" s="9">
        <f t="shared" ref="P137:P170" si="8">O137/$O$6*100</f>
        <v>91.50922419879916</v>
      </c>
    </row>
    <row r="138" spans="1:16" ht="15" customHeight="1">
      <c r="A138" s="10">
        <v>2278</v>
      </c>
      <c r="B138" s="30" t="s">
        <v>189</v>
      </c>
      <c r="C138" s="31">
        <v>404</v>
      </c>
      <c r="D138" s="32">
        <v>828400</v>
      </c>
      <c r="E138" s="33">
        <v>-105.9</v>
      </c>
      <c r="F138" s="32">
        <v>73657.899999999994</v>
      </c>
      <c r="G138" s="32">
        <v>24223.55</v>
      </c>
      <c r="H138" s="33">
        <v>0</v>
      </c>
      <c r="I138" s="32">
        <v>7582.9499999999989</v>
      </c>
      <c r="J138" s="34">
        <v>21761.9</v>
      </c>
      <c r="K138" s="35">
        <v>5705</v>
      </c>
      <c r="L138" s="35">
        <v>161378.16</v>
      </c>
      <c r="M138" s="36">
        <v>41587.299999999996</v>
      </c>
      <c r="N138" s="35">
        <f t="shared" si="7"/>
        <v>1164190.8600000001</v>
      </c>
      <c r="O138" s="9">
        <f t="shared" si="6"/>
        <v>2881.6605445544556</v>
      </c>
      <c r="P138" s="9">
        <f t="shared" si="8"/>
        <v>79.997840519297327</v>
      </c>
    </row>
    <row r="139" spans="1:16" ht="15" customHeight="1">
      <c r="A139" s="10">
        <v>2279</v>
      </c>
      <c r="B139" s="30" t="s">
        <v>190</v>
      </c>
      <c r="C139" s="31">
        <v>565</v>
      </c>
      <c r="D139" s="32">
        <v>1216968.7</v>
      </c>
      <c r="E139" s="33">
        <v>-128.05000000000001</v>
      </c>
      <c r="F139" s="32">
        <v>94499.05</v>
      </c>
      <c r="G139" s="32">
        <v>11357.25</v>
      </c>
      <c r="H139" s="33">
        <v>0</v>
      </c>
      <c r="I139" s="32">
        <v>4067.6499999999996</v>
      </c>
      <c r="J139" s="34">
        <v>33361.25</v>
      </c>
      <c r="K139" s="35">
        <v>19669</v>
      </c>
      <c r="L139" s="35">
        <v>189643.08000000002</v>
      </c>
      <c r="M139" s="36">
        <v>53811.199999999997</v>
      </c>
      <c r="N139" s="35">
        <f t="shared" si="7"/>
        <v>1623249.13</v>
      </c>
      <c r="O139" s="9">
        <f t="shared" si="6"/>
        <v>2873.007309734513</v>
      </c>
      <c r="P139" s="9">
        <f t="shared" si="8"/>
        <v>79.757617880857168</v>
      </c>
    </row>
    <row r="140" spans="1:16" ht="15" customHeight="1">
      <c r="A140" s="10">
        <v>2280</v>
      </c>
      <c r="B140" s="30" t="s">
        <v>191</v>
      </c>
      <c r="C140" s="31">
        <v>1991</v>
      </c>
      <c r="D140" s="32">
        <v>4989611.1500000004</v>
      </c>
      <c r="E140" s="33">
        <v>-550.94999999999993</v>
      </c>
      <c r="F140" s="32">
        <v>657240.55000000005</v>
      </c>
      <c r="G140" s="32">
        <v>179057.35000000003</v>
      </c>
      <c r="H140" s="33">
        <v>0</v>
      </c>
      <c r="I140" s="32">
        <v>50056.45</v>
      </c>
      <c r="J140" s="34">
        <v>189808.30000000008</v>
      </c>
      <c r="K140" s="35">
        <v>126274.3</v>
      </c>
      <c r="L140" s="35">
        <v>867971.78399999999</v>
      </c>
      <c r="M140" s="36">
        <v>195793</v>
      </c>
      <c r="N140" s="35">
        <f t="shared" si="7"/>
        <v>7255261.9339999994</v>
      </c>
      <c r="O140" s="9">
        <f t="shared" si="6"/>
        <v>3644.0290979407332</v>
      </c>
      <c r="P140" s="9">
        <f t="shared" si="8"/>
        <v>101.16197037004365</v>
      </c>
    </row>
    <row r="141" spans="1:16" ht="15" customHeight="1">
      <c r="A141" s="10">
        <v>2281</v>
      </c>
      <c r="B141" s="30" t="s">
        <v>192</v>
      </c>
      <c r="C141" s="31">
        <v>1366</v>
      </c>
      <c r="D141" s="32">
        <v>5524052.25</v>
      </c>
      <c r="E141" s="33">
        <v>-5691.8</v>
      </c>
      <c r="F141" s="32">
        <v>942847.6</v>
      </c>
      <c r="G141" s="32">
        <v>58866</v>
      </c>
      <c r="H141" s="33">
        <v>0</v>
      </c>
      <c r="I141" s="32">
        <v>16351.449999999997</v>
      </c>
      <c r="J141" s="34">
        <v>56769.19999999999</v>
      </c>
      <c r="K141" s="35">
        <v>156612</v>
      </c>
      <c r="L141" s="35">
        <v>800241.78</v>
      </c>
      <c r="M141" s="36">
        <v>163944.9</v>
      </c>
      <c r="N141" s="35">
        <f t="shared" si="7"/>
        <v>7713993.3800000008</v>
      </c>
      <c r="O141" s="9">
        <f t="shared" si="6"/>
        <v>5647.1401024890192</v>
      </c>
      <c r="P141" s="9">
        <f t="shared" si="8"/>
        <v>156.77037816364074</v>
      </c>
    </row>
    <row r="142" spans="1:16" ht="15" customHeight="1">
      <c r="A142" s="10">
        <v>2283</v>
      </c>
      <c r="B142" s="30" t="s">
        <v>193</v>
      </c>
      <c r="C142" s="31">
        <v>458</v>
      </c>
      <c r="D142" s="32">
        <v>952877.1</v>
      </c>
      <c r="E142" s="33">
        <v>-9312.85</v>
      </c>
      <c r="F142" s="32">
        <v>117264.65</v>
      </c>
      <c r="G142" s="32">
        <v>3817.15</v>
      </c>
      <c r="H142" s="33">
        <v>0</v>
      </c>
      <c r="I142" s="32">
        <v>8938.5</v>
      </c>
      <c r="J142" s="34">
        <v>3364.5999999999995</v>
      </c>
      <c r="K142" s="35">
        <v>17640</v>
      </c>
      <c r="L142" s="35">
        <v>177386.70600000001</v>
      </c>
      <c r="M142" s="36">
        <v>39663.4</v>
      </c>
      <c r="N142" s="35">
        <f t="shared" si="7"/>
        <v>1311639.2559999998</v>
      </c>
      <c r="O142" s="9">
        <f t="shared" si="6"/>
        <v>2863.8411703056763</v>
      </c>
      <c r="P142" s="9">
        <f t="shared" si="8"/>
        <v>79.5031564865089</v>
      </c>
    </row>
    <row r="143" spans="1:16" ht="15" customHeight="1">
      <c r="A143" s="10">
        <v>2291</v>
      </c>
      <c r="B143" s="30" t="s">
        <v>194</v>
      </c>
      <c r="C143" s="31">
        <v>1946</v>
      </c>
      <c r="D143" s="32">
        <v>3875003.2</v>
      </c>
      <c r="E143" s="33">
        <v>-23.75</v>
      </c>
      <c r="F143" s="32">
        <v>378531</v>
      </c>
      <c r="G143" s="32">
        <v>237491.80000000002</v>
      </c>
      <c r="H143" s="33">
        <v>0</v>
      </c>
      <c r="I143" s="32">
        <v>49864.450000000004</v>
      </c>
      <c r="J143" s="34">
        <v>25702.550000000003</v>
      </c>
      <c r="K143" s="35">
        <v>122314</v>
      </c>
      <c r="L143" s="35">
        <v>608117.46</v>
      </c>
      <c r="M143" s="36">
        <v>198510.5</v>
      </c>
      <c r="N143" s="35">
        <f t="shared" si="7"/>
        <v>5495511.21</v>
      </c>
      <c r="O143" s="9">
        <f t="shared" si="6"/>
        <v>2824.0037050359711</v>
      </c>
      <c r="P143" s="9">
        <f t="shared" si="8"/>
        <v>78.39722775407671</v>
      </c>
    </row>
    <row r="144" spans="1:16" ht="15" customHeight="1">
      <c r="A144" s="10">
        <v>2292</v>
      </c>
      <c r="B144" s="30" t="s">
        <v>195</v>
      </c>
      <c r="C144" s="31">
        <v>644</v>
      </c>
      <c r="D144" s="32">
        <v>1208857.3500000001</v>
      </c>
      <c r="E144" s="33">
        <v>0</v>
      </c>
      <c r="F144" s="32">
        <v>81659.3</v>
      </c>
      <c r="G144" s="32">
        <v>37024.5</v>
      </c>
      <c r="H144" s="33">
        <v>0</v>
      </c>
      <c r="I144" s="32">
        <v>4403.3</v>
      </c>
      <c r="J144" s="34">
        <v>2811.35</v>
      </c>
      <c r="K144" s="35">
        <v>21717</v>
      </c>
      <c r="L144" s="35">
        <v>186959.136</v>
      </c>
      <c r="M144" s="36">
        <v>60509</v>
      </c>
      <c r="N144" s="35">
        <f t="shared" si="7"/>
        <v>1603940.9360000002</v>
      </c>
      <c r="O144" s="9">
        <f t="shared" si="6"/>
        <v>2490.5915155279508</v>
      </c>
      <c r="P144" s="9">
        <f t="shared" si="8"/>
        <v>69.141364771236653</v>
      </c>
    </row>
    <row r="145" spans="1:16" ht="15" customHeight="1">
      <c r="A145" s="10">
        <v>2293</v>
      </c>
      <c r="B145" s="30" t="s">
        <v>196</v>
      </c>
      <c r="C145" s="31">
        <v>7383</v>
      </c>
      <c r="D145" s="32">
        <v>19330616</v>
      </c>
      <c r="E145" s="33">
        <v>-7949.6500000000015</v>
      </c>
      <c r="F145" s="32">
        <v>2008469.85</v>
      </c>
      <c r="G145" s="32">
        <v>1850481.1000000008</v>
      </c>
      <c r="H145" s="33">
        <v>0</v>
      </c>
      <c r="I145" s="32">
        <v>450470.15000000031</v>
      </c>
      <c r="J145" s="34">
        <v>263387.75000000023</v>
      </c>
      <c r="K145" s="35">
        <v>599894.25</v>
      </c>
      <c r="L145" s="35">
        <v>3237510.3870000001</v>
      </c>
      <c r="M145" s="36">
        <v>673732.2</v>
      </c>
      <c r="N145" s="35">
        <f t="shared" si="7"/>
        <v>28406612.037000004</v>
      </c>
      <c r="O145" s="9">
        <f t="shared" si="6"/>
        <v>3847.5703693620485</v>
      </c>
      <c r="P145" s="9">
        <f t="shared" si="8"/>
        <v>106.81248399526142</v>
      </c>
    </row>
    <row r="146" spans="1:16" ht="15" customHeight="1">
      <c r="A146" s="10">
        <v>2294</v>
      </c>
      <c r="B146" s="30" t="s">
        <v>197</v>
      </c>
      <c r="C146" s="31">
        <v>1410</v>
      </c>
      <c r="D146" s="32">
        <v>2728295.1</v>
      </c>
      <c r="E146" s="33">
        <v>-258.89999999999998</v>
      </c>
      <c r="F146" s="32">
        <v>213224</v>
      </c>
      <c r="G146" s="32">
        <v>111212</v>
      </c>
      <c r="H146" s="33">
        <v>0</v>
      </c>
      <c r="I146" s="32">
        <v>34345</v>
      </c>
      <c r="J146" s="34">
        <v>65990.849999999991</v>
      </c>
      <c r="K146" s="35">
        <v>43682</v>
      </c>
      <c r="L146" s="35">
        <v>456288.01199999999</v>
      </c>
      <c r="M146" s="36">
        <v>136117</v>
      </c>
      <c r="N146" s="35">
        <f t="shared" si="7"/>
        <v>3788895.0620000004</v>
      </c>
      <c r="O146" s="9">
        <f t="shared" si="6"/>
        <v>2687.1596184397167</v>
      </c>
      <c r="P146" s="9">
        <f t="shared" si="8"/>
        <v>74.598296115087066</v>
      </c>
    </row>
    <row r="147" spans="1:16" ht="15" customHeight="1">
      <c r="A147" s="10">
        <v>2295</v>
      </c>
      <c r="B147" s="30" t="s">
        <v>198</v>
      </c>
      <c r="C147" s="31">
        <v>3308</v>
      </c>
      <c r="D147" s="32">
        <v>7665375.8499999996</v>
      </c>
      <c r="E147" s="33">
        <v>-966.00000000000011</v>
      </c>
      <c r="F147" s="32">
        <v>616371.6</v>
      </c>
      <c r="G147" s="32">
        <v>726417.20000000042</v>
      </c>
      <c r="H147" s="33">
        <v>0</v>
      </c>
      <c r="I147" s="32">
        <v>119679.39999999997</v>
      </c>
      <c r="J147" s="34">
        <v>100558</v>
      </c>
      <c r="K147" s="35">
        <v>183591</v>
      </c>
      <c r="L147" s="35">
        <v>1193918.892</v>
      </c>
      <c r="M147" s="36">
        <v>328155.69999999995</v>
      </c>
      <c r="N147" s="35">
        <f t="shared" si="7"/>
        <v>10933101.642000001</v>
      </c>
      <c r="O147" s="9">
        <f t="shared" si="6"/>
        <v>3305.048863966143</v>
      </c>
      <c r="P147" s="9">
        <f t="shared" si="8"/>
        <v>91.751532784694362</v>
      </c>
    </row>
    <row r="148" spans="1:16" ht="15" customHeight="1">
      <c r="A148" s="10">
        <v>2296</v>
      </c>
      <c r="B148" s="30" t="s">
        <v>199</v>
      </c>
      <c r="C148" s="31">
        <v>1327</v>
      </c>
      <c r="D148" s="32">
        <v>2374207.0499999998</v>
      </c>
      <c r="E148" s="33">
        <v>-99.100000000000009</v>
      </c>
      <c r="F148" s="32">
        <v>210153.85</v>
      </c>
      <c r="G148" s="32">
        <v>96372.1</v>
      </c>
      <c r="H148" s="33">
        <v>0</v>
      </c>
      <c r="I148" s="32">
        <v>26652.849999999995</v>
      </c>
      <c r="J148" s="34">
        <v>51131.749999999993</v>
      </c>
      <c r="K148" s="35">
        <v>58534</v>
      </c>
      <c r="L148" s="35">
        <v>388504.07699999999</v>
      </c>
      <c r="M148" s="36">
        <v>122642.90000000001</v>
      </c>
      <c r="N148" s="35">
        <f t="shared" si="7"/>
        <v>3328099.477</v>
      </c>
      <c r="O148" s="9">
        <f t="shared" si="6"/>
        <v>2507.9875486058777</v>
      </c>
      <c r="P148" s="9">
        <f t="shared" si="8"/>
        <v>69.624296420651859</v>
      </c>
    </row>
    <row r="149" spans="1:16" ht="15" customHeight="1">
      <c r="A149" s="10">
        <v>2298</v>
      </c>
      <c r="B149" s="30" t="s">
        <v>200</v>
      </c>
      <c r="C149" s="31">
        <v>1140</v>
      </c>
      <c r="D149" s="32">
        <v>1940442.15</v>
      </c>
      <c r="E149" s="33">
        <v>-338.05</v>
      </c>
      <c r="F149" s="32">
        <v>133990.45000000001</v>
      </c>
      <c r="G149" s="32">
        <v>12329.65</v>
      </c>
      <c r="H149" s="33">
        <v>0</v>
      </c>
      <c r="I149" s="32">
        <v>9585.5499999999993</v>
      </c>
      <c r="J149" s="34">
        <v>7766.05</v>
      </c>
      <c r="K149" s="35">
        <v>61827.15</v>
      </c>
      <c r="L149" s="35">
        <v>320887.52100000001</v>
      </c>
      <c r="M149" s="36">
        <v>99078.900000000009</v>
      </c>
      <c r="N149" s="35">
        <f t="shared" si="7"/>
        <v>2585569.3709999998</v>
      </c>
      <c r="O149" s="9">
        <f t="shared" si="6"/>
        <v>2268.0433078947367</v>
      </c>
      <c r="P149" s="9">
        <f t="shared" si="8"/>
        <v>62.963199179962956</v>
      </c>
    </row>
    <row r="150" spans="1:16" ht="15" customHeight="1">
      <c r="A150" s="10">
        <v>2299</v>
      </c>
      <c r="B150" s="30" t="s">
        <v>201</v>
      </c>
      <c r="C150" s="31">
        <v>1904</v>
      </c>
      <c r="D150" s="32">
        <v>3379358.3</v>
      </c>
      <c r="E150" s="33">
        <v>-14.85</v>
      </c>
      <c r="F150" s="32">
        <v>417577.4</v>
      </c>
      <c r="G150" s="32">
        <v>325205.59999999998</v>
      </c>
      <c r="H150" s="33">
        <v>0</v>
      </c>
      <c r="I150" s="32">
        <v>138395.20000000004</v>
      </c>
      <c r="J150" s="34">
        <v>133574.04999999999</v>
      </c>
      <c r="K150" s="35">
        <v>115664</v>
      </c>
      <c r="L150" s="35">
        <v>873481.5</v>
      </c>
      <c r="M150" s="36">
        <v>205265.1</v>
      </c>
      <c r="N150" s="35">
        <f t="shared" si="7"/>
        <v>5588506.2999999989</v>
      </c>
      <c r="O150" s="9">
        <f t="shared" si="6"/>
        <v>2935.1398634453776</v>
      </c>
      <c r="P150" s="9">
        <f t="shared" si="8"/>
        <v>81.482481044289528</v>
      </c>
    </row>
    <row r="151" spans="1:16" ht="15" customHeight="1">
      <c r="A151" s="10">
        <v>2300</v>
      </c>
      <c r="B151" s="30" t="s">
        <v>202</v>
      </c>
      <c r="C151" s="31">
        <v>1014</v>
      </c>
      <c r="D151" s="32">
        <v>1832667.8</v>
      </c>
      <c r="E151" s="33">
        <v>0</v>
      </c>
      <c r="F151" s="32">
        <v>128960.6</v>
      </c>
      <c r="G151" s="32">
        <v>31806.75</v>
      </c>
      <c r="H151" s="33">
        <v>0</v>
      </c>
      <c r="I151" s="32">
        <v>15175.399999999998</v>
      </c>
      <c r="J151" s="34">
        <v>50739.250000000007</v>
      </c>
      <c r="K151" s="35">
        <v>30896</v>
      </c>
      <c r="L151" s="35">
        <v>310793.57400000002</v>
      </c>
      <c r="M151" s="36">
        <v>96824.700000000012</v>
      </c>
      <c r="N151" s="35">
        <f t="shared" si="7"/>
        <v>2497864.074</v>
      </c>
      <c r="O151" s="9">
        <f t="shared" si="6"/>
        <v>2463.3767988165682</v>
      </c>
      <c r="P151" s="9">
        <f t="shared" si="8"/>
        <v>68.385856433736876</v>
      </c>
    </row>
    <row r="152" spans="1:16" ht="15" customHeight="1">
      <c r="A152" s="10">
        <v>2301</v>
      </c>
      <c r="B152" s="30" t="s">
        <v>203</v>
      </c>
      <c r="C152" s="31">
        <v>1084</v>
      </c>
      <c r="D152" s="32">
        <v>2219153.4</v>
      </c>
      <c r="E152" s="33">
        <v>0</v>
      </c>
      <c r="F152" s="32">
        <v>188180.4</v>
      </c>
      <c r="G152" s="32">
        <v>95589.500000000015</v>
      </c>
      <c r="H152" s="33">
        <v>0</v>
      </c>
      <c r="I152" s="32">
        <v>22635.500000000004</v>
      </c>
      <c r="J152" s="34">
        <v>20036.950000000004</v>
      </c>
      <c r="K152" s="35">
        <v>113116</v>
      </c>
      <c r="L152" s="35">
        <v>306959.391</v>
      </c>
      <c r="M152" s="36">
        <v>105218.1</v>
      </c>
      <c r="N152" s="35">
        <f t="shared" si="7"/>
        <v>3070889.2409999999</v>
      </c>
      <c r="O152" s="9">
        <f t="shared" si="6"/>
        <v>2832.9236540590405</v>
      </c>
      <c r="P152" s="9">
        <f t="shared" si="8"/>
        <v>78.644854651261483</v>
      </c>
    </row>
    <row r="153" spans="1:16" s="3" customFormat="1" ht="15" customHeight="1">
      <c r="A153" s="10">
        <v>2302</v>
      </c>
      <c r="B153" s="30" t="s">
        <v>204</v>
      </c>
      <c r="C153" s="31">
        <v>1924</v>
      </c>
      <c r="D153" s="32">
        <v>3869393.55</v>
      </c>
      <c r="E153" s="33">
        <v>-69.150000000000006</v>
      </c>
      <c r="F153" s="32">
        <v>334988.65000000002</v>
      </c>
      <c r="G153" s="32">
        <v>244475.44999999998</v>
      </c>
      <c r="H153" s="33">
        <v>0</v>
      </c>
      <c r="I153" s="32">
        <v>48471.35</v>
      </c>
      <c r="J153" s="34">
        <v>42451.55</v>
      </c>
      <c r="K153" s="35">
        <v>98062</v>
      </c>
      <c r="L153" s="35">
        <v>585413.022</v>
      </c>
      <c r="M153" s="36">
        <v>203038</v>
      </c>
      <c r="N153" s="35">
        <f t="shared" si="7"/>
        <v>5426224.4219999993</v>
      </c>
      <c r="O153" s="9">
        <f t="shared" si="6"/>
        <v>2820.2829636174633</v>
      </c>
      <c r="P153" s="9">
        <f t="shared" si="8"/>
        <v>78.29393617132115</v>
      </c>
    </row>
    <row r="154" spans="1:16" ht="15" customHeight="1">
      <c r="A154" s="10">
        <v>2303</v>
      </c>
      <c r="B154" s="30" t="s">
        <v>205</v>
      </c>
      <c r="C154" s="31">
        <v>935</v>
      </c>
      <c r="D154" s="32">
        <v>1402734.8</v>
      </c>
      <c r="E154" s="33">
        <v>0</v>
      </c>
      <c r="F154" s="32">
        <v>86256.45</v>
      </c>
      <c r="G154" s="32">
        <v>44560.999999999993</v>
      </c>
      <c r="H154" s="33">
        <v>0</v>
      </c>
      <c r="I154" s="32">
        <v>14858.25</v>
      </c>
      <c r="J154" s="34">
        <v>3820.05</v>
      </c>
      <c r="K154" s="35">
        <v>37750</v>
      </c>
      <c r="L154" s="35">
        <v>260592.375</v>
      </c>
      <c r="M154" s="36">
        <v>182344.7</v>
      </c>
      <c r="N154" s="35">
        <f t="shared" si="7"/>
        <v>2032917.625</v>
      </c>
      <c r="O154" s="9">
        <f t="shared" si="6"/>
        <v>2174.2434491978611</v>
      </c>
      <c r="P154" s="9">
        <f t="shared" si="8"/>
        <v>60.359219279920474</v>
      </c>
    </row>
    <row r="155" spans="1:16" ht="15" customHeight="1">
      <c r="A155" s="10">
        <v>2304</v>
      </c>
      <c r="B155" s="30" t="s">
        <v>206</v>
      </c>
      <c r="C155" s="31">
        <v>1248</v>
      </c>
      <c r="D155" s="32">
        <v>2386657.15</v>
      </c>
      <c r="E155" s="33">
        <v>-227.45</v>
      </c>
      <c r="F155" s="32">
        <v>254715.1</v>
      </c>
      <c r="G155" s="32">
        <v>79657.999999999985</v>
      </c>
      <c r="H155" s="33">
        <v>0</v>
      </c>
      <c r="I155" s="32">
        <v>29946.05</v>
      </c>
      <c r="J155" s="34">
        <v>39371.099999999991</v>
      </c>
      <c r="K155" s="35">
        <v>61101</v>
      </c>
      <c r="L155" s="35">
        <v>375096.53100000002</v>
      </c>
      <c r="M155" s="36">
        <v>165969.9</v>
      </c>
      <c r="N155" s="35">
        <f t="shared" si="7"/>
        <v>3392287.3809999996</v>
      </c>
      <c r="O155" s="9">
        <f t="shared" si="6"/>
        <v>2718.1789911858973</v>
      </c>
      <c r="P155" s="9">
        <f t="shared" si="8"/>
        <v>75.459425590814845</v>
      </c>
    </row>
    <row r="156" spans="1:16" ht="15" customHeight="1">
      <c r="A156" s="10">
        <v>2305</v>
      </c>
      <c r="B156" s="30" t="s">
        <v>245</v>
      </c>
      <c r="C156" s="31">
        <v>3901</v>
      </c>
      <c r="D156" s="32">
        <v>8880634.1999999993</v>
      </c>
      <c r="E156" s="33">
        <v>-254.10000000000002</v>
      </c>
      <c r="F156" s="32">
        <v>760721.25</v>
      </c>
      <c r="G156" s="32">
        <v>2682023.5499999998</v>
      </c>
      <c r="H156" s="33">
        <v>0</v>
      </c>
      <c r="I156" s="32">
        <v>335652.20000000007</v>
      </c>
      <c r="J156" s="34">
        <v>99412.199999999983</v>
      </c>
      <c r="K156" s="35">
        <v>163703</v>
      </c>
      <c r="L156" s="35">
        <v>1436854.4639999999</v>
      </c>
      <c r="M156" s="36">
        <v>350318.89999999997</v>
      </c>
      <c r="N156" s="35">
        <f t="shared" si="7"/>
        <v>14709065.663999997</v>
      </c>
      <c r="O156" s="9">
        <f t="shared" si="6"/>
        <v>3770.5884809023319</v>
      </c>
      <c r="P156" s="9">
        <f t="shared" si="8"/>
        <v>104.67538812964588</v>
      </c>
    </row>
    <row r="157" spans="1:16" ht="15" customHeight="1">
      <c r="A157" s="10">
        <v>2306</v>
      </c>
      <c r="B157" s="30" t="s">
        <v>208</v>
      </c>
      <c r="C157" s="31">
        <v>3022</v>
      </c>
      <c r="D157" s="32">
        <v>7482585.7999999998</v>
      </c>
      <c r="E157" s="33">
        <v>-2405.85</v>
      </c>
      <c r="F157" s="32">
        <v>766373.2</v>
      </c>
      <c r="G157" s="32">
        <v>521524.00000000006</v>
      </c>
      <c r="H157" s="33">
        <v>0</v>
      </c>
      <c r="I157" s="32">
        <v>172299.95000000004</v>
      </c>
      <c r="J157" s="34">
        <v>99167.200000000012</v>
      </c>
      <c r="K157" s="35">
        <v>130272</v>
      </c>
      <c r="L157" s="35">
        <v>1053997.047</v>
      </c>
      <c r="M157" s="36">
        <v>295612.5</v>
      </c>
      <c r="N157" s="35">
        <f t="shared" si="7"/>
        <v>10519425.846999999</v>
      </c>
      <c r="O157" s="9">
        <f t="shared" si="6"/>
        <v>3480.9483279285237</v>
      </c>
      <c r="P157" s="9">
        <f t="shared" si="8"/>
        <v>96.634681596959496</v>
      </c>
    </row>
    <row r="158" spans="1:16" ht="15" customHeight="1">
      <c r="A158" s="10">
        <v>2307</v>
      </c>
      <c r="B158" s="30" t="s">
        <v>209</v>
      </c>
      <c r="C158" s="31">
        <v>1234</v>
      </c>
      <c r="D158" s="32">
        <v>2710344.8</v>
      </c>
      <c r="E158" s="33">
        <v>-1760.8500000000001</v>
      </c>
      <c r="F158" s="32">
        <v>378084.45</v>
      </c>
      <c r="G158" s="32">
        <v>150232.39999999997</v>
      </c>
      <c r="H158" s="33">
        <v>0</v>
      </c>
      <c r="I158" s="32">
        <v>32899.650000000009</v>
      </c>
      <c r="J158" s="34">
        <v>29394.899999999998</v>
      </c>
      <c r="K158" s="35">
        <v>147729</v>
      </c>
      <c r="L158" s="35">
        <v>451287.53100000002</v>
      </c>
      <c r="M158" s="36">
        <v>121262.1</v>
      </c>
      <c r="N158" s="35">
        <f t="shared" si="7"/>
        <v>4019473.9809999997</v>
      </c>
      <c r="O158" s="9">
        <f t="shared" si="6"/>
        <v>3257.2722698541324</v>
      </c>
      <c r="P158" s="9">
        <f t="shared" si="8"/>
        <v>90.425205725266622</v>
      </c>
    </row>
    <row r="159" spans="1:16" s="3" customFormat="1" ht="15" customHeight="1">
      <c r="A159" s="10">
        <v>2308</v>
      </c>
      <c r="B159" s="30" t="s">
        <v>210</v>
      </c>
      <c r="C159" s="31">
        <v>2382</v>
      </c>
      <c r="D159" s="32">
        <v>5392879.0999999996</v>
      </c>
      <c r="E159" s="33">
        <v>-4919.45</v>
      </c>
      <c r="F159" s="32">
        <v>630847</v>
      </c>
      <c r="G159" s="32">
        <v>184115.45</v>
      </c>
      <c r="H159" s="33">
        <v>0</v>
      </c>
      <c r="I159" s="32">
        <v>51974.149999999972</v>
      </c>
      <c r="J159" s="34">
        <v>51057.399999999994</v>
      </c>
      <c r="K159" s="35">
        <v>137170</v>
      </c>
      <c r="L159" s="35">
        <v>764573.18700000003</v>
      </c>
      <c r="M159" s="36">
        <v>223465</v>
      </c>
      <c r="N159" s="35">
        <f t="shared" si="7"/>
        <v>7431161.8370000003</v>
      </c>
      <c r="O159" s="9">
        <f t="shared" si="6"/>
        <v>3119.7152968094042</v>
      </c>
      <c r="P159" s="9">
        <f t="shared" si="8"/>
        <v>86.606483630207762</v>
      </c>
    </row>
    <row r="160" spans="1:16" ht="15" customHeight="1">
      <c r="A160" s="10">
        <v>2309</v>
      </c>
      <c r="B160" s="30" t="s">
        <v>211</v>
      </c>
      <c r="C160" s="31">
        <v>5319</v>
      </c>
      <c r="D160" s="32">
        <v>11287137</v>
      </c>
      <c r="E160" s="33">
        <v>-4403.9500000000007</v>
      </c>
      <c r="F160" s="32">
        <v>1055843.8500000001</v>
      </c>
      <c r="G160" s="32">
        <v>1499793.2499999993</v>
      </c>
      <c r="H160" s="33">
        <v>0</v>
      </c>
      <c r="I160" s="32">
        <v>195877.25000000003</v>
      </c>
      <c r="J160" s="34">
        <v>166589.90000000014</v>
      </c>
      <c r="K160" s="35">
        <v>360098</v>
      </c>
      <c r="L160" s="35">
        <v>1900178.871</v>
      </c>
      <c r="M160" s="36">
        <v>447362.69999999995</v>
      </c>
      <c r="N160" s="35">
        <f t="shared" si="7"/>
        <v>16908476.870999999</v>
      </c>
      <c r="O160" s="9">
        <f t="shared" si="6"/>
        <v>3178.8826604624928</v>
      </c>
      <c r="P160" s="9">
        <f t="shared" si="8"/>
        <v>88.249030088503005</v>
      </c>
    </row>
    <row r="161" spans="1:25" ht="15" customHeight="1">
      <c r="A161" s="10">
        <v>2310</v>
      </c>
      <c r="B161" s="30" t="s">
        <v>212</v>
      </c>
      <c r="C161" s="31">
        <v>408</v>
      </c>
      <c r="D161" s="32">
        <v>603160.44999999995</v>
      </c>
      <c r="E161" s="33">
        <v>0</v>
      </c>
      <c r="F161" s="32">
        <v>63878.95</v>
      </c>
      <c r="G161" s="32">
        <v>9137.5499999999993</v>
      </c>
      <c r="H161" s="33">
        <v>0</v>
      </c>
      <c r="I161" s="32">
        <v>3293.9999999999995</v>
      </c>
      <c r="J161" s="34">
        <v>12747.200000000004</v>
      </c>
      <c r="K161" s="35">
        <v>25336</v>
      </c>
      <c r="L161" s="35">
        <v>116638.584</v>
      </c>
      <c r="M161" s="36">
        <v>43274.7</v>
      </c>
      <c r="N161" s="35">
        <f t="shared" si="7"/>
        <v>877467.43399999989</v>
      </c>
      <c r="O161" s="9">
        <f t="shared" si="6"/>
        <v>2150.6554754901958</v>
      </c>
      <c r="P161" s="9">
        <f t="shared" si="8"/>
        <v>59.704393033156244</v>
      </c>
    </row>
    <row r="162" spans="1:25" ht="15" customHeight="1">
      <c r="A162" s="10">
        <v>2321</v>
      </c>
      <c r="B162" s="30" t="s">
        <v>213</v>
      </c>
      <c r="C162" s="31">
        <v>3006</v>
      </c>
      <c r="D162" s="32">
        <v>7477034.7000000002</v>
      </c>
      <c r="E162" s="33">
        <v>-940.3</v>
      </c>
      <c r="F162" s="32">
        <v>525705.75</v>
      </c>
      <c r="G162" s="32">
        <v>530240.44999999995</v>
      </c>
      <c r="H162" s="33">
        <v>0</v>
      </c>
      <c r="I162" s="32">
        <v>65296.750000000015</v>
      </c>
      <c r="J162" s="34">
        <v>90798.099999999962</v>
      </c>
      <c r="K162" s="35">
        <v>94124</v>
      </c>
      <c r="L162" s="35">
        <v>925887.45000000007</v>
      </c>
      <c r="M162" s="36">
        <v>260462.9</v>
      </c>
      <c r="N162" s="35">
        <f t="shared" si="7"/>
        <v>9968609.7999999989</v>
      </c>
      <c r="O162" s="9">
        <f t="shared" si="6"/>
        <v>3316.2374584165</v>
      </c>
      <c r="P162" s="9">
        <f t="shared" si="8"/>
        <v>92.06213959650853</v>
      </c>
    </row>
    <row r="163" spans="1:25" ht="15" customHeight="1">
      <c r="A163" s="10">
        <v>2323</v>
      </c>
      <c r="B163" s="30" t="s">
        <v>214</v>
      </c>
      <c r="C163" s="31">
        <v>1372</v>
      </c>
      <c r="D163" s="32">
        <v>2915731.05</v>
      </c>
      <c r="E163" s="33">
        <v>-191.4</v>
      </c>
      <c r="F163" s="32">
        <v>194324.35</v>
      </c>
      <c r="G163" s="32">
        <v>122185.70000000001</v>
      </c>
      <c r="H163" s="33">
        <v>0</v>
      </c>
      <c r="I163" s="32">
        <v>26484.249999999993</v>
      </c>
      <c r="J163" s="34">
        <v>71259.849999999977</v>
      </c>
      <c r="K163" s="35">
        <v>55803</v>
      </c>
      <c r="L163" s="35">
        <v>438790.755</v>
      </c>
      <c r="M163" s="36">
        <v>117986.1</v>
      </c>
      <c r="N163" s="35">
        <f t="shared" si="7"/>
        <v>3942373.6550000003</v>
      </c>
      <c r="O163" s="9">
        <f t="shared" si="6"/>
        <v>2873.4501858600584</v>
      </c>
      <c r="P163" s="9">
        <f t="shared" si="8"/>
        <v>79.769912574528874</v>
      </c>
    </row>
    <row r="164" spans="1:25" ht="15" customHeight="1">
      <c r="A164" s="10">
        <v>2325</v>
      </c>
      <c r="B164" s="30" t="s">
        <v>215</v>
      </c>
      <c r="C164" s="31">
        <v>5943</v>
      </c>
      <c r="D164" s="32">
        <v>14493426.25</v>
      </c>
      <c r="E164" s="33">
        <v>-1064.9000000000001</v>
      </c>
      <c r="F164" s="32">
        <v>1663500.05</v>
      </c>
      <c r="G164" s="32">
        <v>2615901.7999999993</v>
      </c>
      <c r="H164" s="33">
        <v>-669.7</v>
      </c>
      <c r="I164" s="32">
        <v>644083.54999999981</v>
      </c>
      <c r="J164" s="34">
        <v>483790.50000000058</v>
      </c>
      <c r="K164" s="35">
        <v>242813.65</v>
      </c>
      <c r="L164" s="35">
        <v>2394914.2439999999</v>
      </c>
      <c r="M164" s="36">
        <v>556816.5</v>
      </c>
      <c r="N164" s="35">
        <f t="shared" si="7"/>
        <v>23093511.943999998</v>
      </c>
      <c r="O164" s="9">
        <f t="shared" si="6"/>
        <v>3885.8340811038192</v>
      </c>
      <c r="P164" s="9">
        <f t="shared" si="8"/>
        <v>107.87472372206719</v>
      </c>
    </row>
    <row r="165" spans="1:25" ht="15" customHeight="1">
      <c r="A165" s="10">
        <v>2328</v>
      </c>
      <c r="B165" s="30" t="s">
        <v>246</v>
      </c>
      <c r="C165" s="31">
        <v>818</v>
      </c>
      <c r="D165" s="32">
        <v>2085530.2</v>
      </c>
      <c r="E165" s="33">
        <v>-144.60000000000002</v>
      </c>
      <c r="F165" s="32">
        <v>146997.95000000001</v>
      </c>
      <c r="G165" s="32">
        <v>28016.05</v>
      </c>
      <c r="H165" s="33">
        <v>0</v>
      </c>
      <c r="I165" s="32">
        <v>13040.95</v>
      </c>
      <c r="J165" s="34">
        <v>20109.400000000001</v>
      </c>
      <c r="K165" s="35">
        <v>36613</v>
      </c>
      <c r="L165" s="35">
        <v>299271.99300000002</v>
      </c>
      <c r="M165" s="36">
        <v>77759.5</v>
      </c>
      <c r="N165" s="35">
        <f t="shared" si="7"/>
        <v>2707194.443</v>
      </c>
      <c r="O165" s="9">
        <f t="shared" si="6"/>
        <v>3309.5286589242055</v>
      </c>
      <c r="P165" s="9">
        <f t="shared" si="8"/>
        <v>91.875896469130211</v>
      </c>
    </row>
    <row r="166" spans="1:25" ht="15" customHeight="1">
      <c r="A166" s="10">
        <v>2333</v>
      </c>
      <c r="B166" s="30" t="s">
        <v>44</v>
      </c>
      <c r="C166" s="31">
        <v>936</v>
      </c>
      <c r="D166" s="32">
        <v>2111587.0499999998</v>
      </c>
      <c r="E166" s="33">
        <v>-33.9</v>
      </c>
      <c r="F166" s="32">
        <v>139936.20000000001</v>
      </c>
      <c r="G166" s="32">
        <v>29837.65</v>
      </c>
      <c r="H166" s="33">
        <v>0</v>
      </c>
      <c r="I166" s="32">
        <v>11360.1</v>
      </c>
      <c r="J166" s="34">
        <v>22698.55</v>
      </c>
      <c r="K166" s="35">
        <v>71107</v>
      </c>
      <c r="L166" s="35">
        <v>280011.40500000003</v>
      </c>
      <c r="M166" s="36">
        <v>84964.800000000003</v>
      </c>
      <c r="N166" s="35">
        <f t="shared" si="7"/>
        <v>2751468.8549999995</v>
      </c>
      <c r="O166" s="9">
        <f t="shared" si="6"/>
        <v>2939.6034775641019</v>
      </c>
      <c r="P166" s="9">
        <f t="shared" si="8"/>
        <v>81.60639553209559</v>
      </c>
    </row>
    <row r="167" spans="1:25" ht="15" customHeight="1">
      <c r="A167" s="10">
        <v>2335</v>
      </c>
      <c r="B167" s="30" t="s">
        <v>247</v>
      </c>
      <c r="C167" s="31">
        <v>965</v>
      </c>
      <c r="D167" s="32">
        <v>1808196.3</v>
      </c>
      <c r="E167" s="33">
        <v>-54.6</v>
      </c>
      <c r="F167" s="32">
        <v>184870.5</v>
      </c>
      <c r="G167" s="32">
        <v>13795.45</v>
      </c>
      <c r="H167" s="33">
        <v>0</v>
      </c>
      <c r="I167" s="32">
        <v>4689.3500000000004</v>
      </c>
      <c r="J167" s="34">
        <v>21462.899999999998</v>
      </c>
      <c r="K167" s="35">
        <v>26735.5</v>
      </c>
      <c r="L167" s="35">
        <v>267717.234</v>
      </c>
      <c r="M167" s="36">
        <v>93400.700000000012</v>
      </c>
      <c r="N167" s="35">
        <f t="shared" si="7"/>
        <v>2420813.3340000003</v>
      </c>
      <c r="O167" s="9">
        <f t="shared" si="6"/>
        <v>2508.6148538860107</v>
      </c>
      <c r="P167" s="9">
        <f t="shared" si="8"/>
        <v>69.641711056061226</v>
      </c>
    </row>
    <row r="168" spans="1:25" ht="15" customHeight="1">
      <c r="A168" s="10">
        <v>2336</v>
      </c>
      <c r="B168" s="30" t="s">
        <v>46</v>
      </c>
      <c r="C168" s="31">
        <v>1304</v>
      </c>
      <c r="D168" s="32">
        <v>2685391.6500000004</v>
      </c>
      <c r="E168" s="33">
        <v>-931.25</v>
      </c>
      <c r="F168" s="32">
        <v>206665.65</v>
      </c>
      <c r="G168" s="32">
        <v>44210.7</v>
      </c>
      <c r="H168" s="33">
        <v>0</v>
      </c>
      <c r="I168" s="32">
        <v>20405.7</v>
      </c>
      <c r="J168" s="34">
        <v>45155.000000000007</v>
      </c>
      <c r="K168" s="35">
        <v>78202</v>
      </c>
      <c r="L168" s="35">
        <v>407029.995</v>
      </c>
      <c r="M168" s="36">
        <v>112901.5</v>
      </c>
      <c r="N168" s="35">
        <f t="shared" si="7"/>
        <v>3599030.9450000008</v>
      </c>
      <c r="O168" s="9">
        <f t="shared" si="6"/>
        <v>2759.9930559815957</v>
      </c>
      <c r="P168" s="9">
        <f t="shared" si="8"/>
        <v>76.620226745312735</v>
      </c>
    </row>
    <row r="169" spans="1:25" ht="15" customHeight="1">
      <c r="A169" s="10">
        <v>2337</v>
      </c>
      <c r="B169" s="30" t="s">
        <v>47</v>
      </c>
      <c r="C169" s="31">
        <v>1041</v>
      </c>
      <c r="D169" s="32">
        <v>1660075.9</v>
      </c>
      <c r="E169" s="33">
        <v>0</v>
      </c>
      <c r="F169" s="32">
        <v>106115.5</v>
      </c>
      <c r="G169" s="32">
        <v>35630.35</v>
      </c>
      <c r="H169" s="33">
        <v>0</v>
      </c>
      <c r="I169" s="32">
        <v>5070.8</v>
      </c>
      <c r="J169" s="34">
        <v>14275.45</v>
      </c>
      <c r="K169" s="35">
        <v>31233</v>
      </c>
      <c r="L169" s="35">
        <v>274335.77100000001</v>
      </c>
      <c r="M169" s="36">
        <v>92290.400000000009</v>
      </c>
      <c r="N169" s="35">
        <f t="shared" si="7"/>
        <v>2219027.1710000001</v>
      </c>
      <c r="O169" s="9">
        <f t="shared" si="6"/>
        <v>2131.6303275696446</v>
      </c>
      <c r="P169" s="9">
        <f t="shared" si="8"/>
        <v>59.176235491463693</v>
      </c>
    </row>
    <row r="170" spans="1:25" ht="15" customHeight="1">
      <c r="A170" s="10">
        <v>2338</v>
      </c>
      <c r="B170" s="30" t="s">
        <v>48</v>
      </c>
      <c r="C170" s="31">
        <v>1117</v>
      </c>
      <c r="D170" s="32">
        <v>1801030.5999999999</v>
      </c>
      <c r="E170" s="33">
        <v>0</v>
      </c>
      <c r="F170" s="32">
        <v>99903.35</v>
      </c>
      <c r="G170" s="32">
        <v>117799.24999999999</v>
      </c>
      <c r="H170" s="33">
        <v>0</v>
      </c>
      <c r="I170" s="32">
        <v>31752.65</v>
      </c>
      <c r="J170" s="34">
        <v>36969.400000000009</v>
      </c>
      <c r="K170" s="35">
        <v>55322</v>
      </c>
      <c r="L170" s="35">
        <v>294333.228</v>
      </c>
      <c r="M170" s="36">
        <v>103559.3</v>
      </c>
      <c r="N170" s="35">
        <f t="shared" si="7"/>
        <v>2540669.7779999999</v>
      </c>
      <c r="O170" s="9">
        <f t="shared" si="6"/>
        <v>2274.5476974037601</v>
      </c>
      <c r="P170" s="9">
        <f t="shared" si="8"/>
        <v>63.143767677387665</v>
      </c>
    </row>
    <row r="171" spans="1:25" ht="15" customHeight="1">
      <c r="A171" s="39"/>
      <c r="B171" s="3"/>
      <c r="C171" s="40"/>
      <c r="D171" s="35"/>
      <c r="E171" s="41"/>
      <c r="F171" s="35"/>
      <c r="G171" s="35"/>
      <c r="H171" s="41"/>
      <c r="I171" s="35"/>
      <c r="J171" s="34"/>
      <c r="K171" s="35"/>
      <c r="L171" s="35"/>
      <c r="M171" s="35"/>
      <c r="N171" s="35"/>
      <c r="O171" s="9"/>
      <c r="P171" s="9"/>
    </row>
    <row r="172" spans="1:25" ht="15" customHeight="1">
      <c r="A172" s="24"/>
      <c r="B172" s="42" t="s">
        <v>34</v>
      </c>
      <c r="C172" s="40">
        <f t="shared" ref="C172:N172" si="9">SUM(C8:C170)</f>
        <v>284668</v>
      </c>
      <c r="D172" s="43">
        <f t="shared" si="9"/>
        <v>669623886.49999988</v>
      </c>
      <c r="E172" s="44">
        <f t="shared" si="9"/>
        <v>-284603.10000000003</v>
      </c>
      <c r="F172" s="43">
        <f t="shared" si="9"/>
        <v>70338002.450000033</v>
      </c>
      <c r="G172" s="43">
        <f t="shared" si="9"/>
        <v>101259302.25000003</v>
      </c>
      <c r="H172" s="44">
        <f t="shared" si="9"/>
        <v>-94114.999999999985</v>
      </c>
      <c r="I172" s="43">
        <f t="shared" si="9"/>
        <v>21663212.249999963</v>
      </c>
      <c r="J172" s="43">
        <f t="shared" si="9"/>
        <v>21993826.25</v>
      </c>
      <c r="K172" s="43">
        <f t="shared" si="9"/>
        <v>14371387.950000001</v>
      </c>
      <c r="L172" s="43">
        <f t="shared" si="9"/>
        <v>101304027.39600003</v>
      </c>
      <c r="M172" s="43">
        <f t="shared" si="9"/>
        <v>25248432.699999984</v>
      </c>
      <c r="N172" s="43">
        <f t="shared" si="9"/>
        <v>1025423359.6460009</v>
      </c>
      <c r="O172" s="9">
        <f t="shared" si="6"/>
        <v>3602.1729159793194</v>
      </c>
      <c r="P172" s="9">
        <f>O172/$O$6*100</f>
        <v>100.00000000000009</v>
      </c>
    </row>
    <row r="173" spans="1:25" ht="15" customHeight="1">
      <c r="A173" s="24"/>
      <c r="B173" s="42"/>
      <c r="C173" s="40"/>
      <c r="F173" s="15"/>
    </row>
    <row r="174" spans="1:25" s="3" customFormat="1" ht="15" customHeight="1">
      <c r="A174" s="24"/>
      <c r="B174" s="42"/>
      <c r="C174" s="40"/>
      <c r="D174" s="46"/>
      <c r="E174" s="46"/>
      <c r="F174" s="46"/>
      <c r="G174" s="46"/>
      <c r="H174" s="46"/>
      <c r="I174" s="46"/>
      <c r="J174" s="46"/>
      <c r="K174" s="46"/>
      <c r="L174" s="46"/>
      <c r="M174" s="40"/>
      <c r="N174" s="9"/>
      <c r="O174" s="9"/>
      <c r="P174" s="9"/>
      <c r="Q174" s="47"/>
      <c r="R174" s="47"/>
      <c r="S174" s="47"/>
      <c r="T174" s="47"/>
      <c r="U174" s="47"/>
      <c r="V174" s="47"/>
      <c r="W174" s="47"/>
      <c r="X174" s="47"/>
      <c r="Y174" s="47"/>
    </row>
    <row r="175" spans="1:25" ht="15" customHeight="1">
      <c r="A175" s="24"/>
      <c r="B175" s="42"/>
      <c r="C175" s="40"/>
      <c r="D175" s="46"/>
      <c r="E175" s="46"/>
      <c r="F175" s="46"/>
      <c r="G175" s="46"/>
      <c r="H175" s="46"/>
      <c r="I175" s="46"/>
      <c r="J175" s="46"/>
      <c r="K175" s="46"/>
      <c r="L175" s="46"/>
      <c r="M175" s="40"/>
      <c r="Q175" s="47"/>
      <c r="R175" s="47"/>
      <c r="S175" s="47"/>
      <c r="T175" s="47"/>
      <c r="U175" s="47"/>
      <c r="V175" s="47"/>
      <c r="W175" s="47"/>
      <c r="X175" s="47"/>
      <c r="Y175" s="47"/>
    </row>
    <row r="176" spans="1:25" ht="15" customHeight="1">
      <c r="A176" s="24"/>
      <c r="B176" s="42"/>
      <c r="C176" s="40"/>
      <c r="F176" s="15"/>
    </row>
    <row r="177" spans="1:9" ht="15" customHeight="1">
      <c r="A177" s="24"/>
      <c r="B177" s="42"/>
      <c r="C177" s="40"/>
      <c r="F177" s="15"/>
    </row>
    <row r="178" spans="1:9" ht="15" customHeight="1">
      <c r="A178" s="10"/>
      <c r="B178" s="30"/>
      <c r="C178" s="12"/>
      <c r="F178" s="15"/>
    </row>
    <row r="179" spans="1:9" ht="15" customHeight="1">
      <c r="A179" s="10"/>
      <c r="B179" s="30"/>
      <c r="C179" s="12"/>
      <c r="F179" s="15"/>
    </row>
    <row r="180" spans="1:9" ht="15" customHeight="1">
      <c r="A180" s="10"/>
      <c r="B180" s="30"/>
      <c r="C180" s="12"/>
      <c r="F180" s="15"/>
    </row>
    <row r="181" spans="1:9" ht="15" customHeight="1">
      <c r="A181" s="10"/>
      <c r="B181" s="30"/>
      <c r="C181" s="12"/>
      <c r="F181" s="15"/>
    </row>
    <row r="182" spans="1:9" ht="15" customHeight="1">
      <c r="A182" s="10"/>
      <c r="B182" s="30"/>
      <c r="C182" s="12"/>
      <c r="F182" s="15"/>
      <c r="G182" s="7"/>
      <c r="H182" s="8"/>
      <c r="I182" s="7"/>
    </row>
    <row r="183" spans="1:9" ht="15" customHeight="1">
      <c r="A183" s="10"/>
      <c r="B183" s="30"/>
      <c r="C183" s="12"/>
    </row>
    <row r="184" spans="1:9" ht="15" customHeight="1">
      <c r="C184" s="12"/>
    </row>
    <row r="185" spans="1:9" ht="15" customHeight="1">
      <c r="C185" s="12"/>
    </row>
    <row r="186" spans="1:9" ht="15" customHeight="1">
      <c r="C186" s="12"/>
    </row>
    <row r="187" spans="1:9" ht="15" customHeight="1">
      <c r="C187" s="12"/>
    </row>
    <row r="188" spans="1:9" ht="15" customHeight="1">
      <c r="C188" s="12"/>
    </row>
    <row r="189" spans="1:9" ht="15" customHeight="1">
      <c r="C189" s="12"/>
    </row>
    <row r="190" spans="1:9" ht="15" customHeight="1">
      <c r="C190" s="12"/>
    </row>
    <row r="191" spans="1:9" ht="15" customHeight="1">
      <c r="C191" s="12"/>
    </row>
    <row r="192" spans="1:9" ht="15" customHeight="1">
      <c r="C192" s="12"/>
    </row>
  </sheetData>
  <printOptions gridLinesSet="0"/>
  <pageMargins left="0.19685039370078741" right="0.19685039370078741" top="0.39370078740157483" bottom="0.19685039370078741" header="0.51181102362204722" footer="0.51181102362204722"/>
  <pageSetup paperSize="9" orientation="landscape" r:id="rId1"/>
  <headerFooter alignWithMargins="0"/>
  <colBreaks count="1" manualBreakCount="1">
    <brk id="1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2"/>
  <sheetViews>
    <sheetView showGridLines="0" zoomScaleNormal="100" workbookViewId="0">
      <pane ySplit="7" topLeftCell="A8" activePane="bottomLeft" state="frozen"/>
      <selection activeCell="A62" sqref="A62:XFD62"/>
      <selection pane="bottomLeft" activeCell="A8" sqref="A8:B170"/>
    </sheetView>
  </sheetViews>
  <sheetFormatPr baseColWidth="10" defaultColWidth="15.7109375" defaultRowHeight="15" customHeight="1"/>
  <cols>
    <col min="1" max="1" width="9.140625" style="48" customWidth="1"/>
    <col min="2" max="2" width="22.7109375" style="37" customWidth="1"/>
    <col min="3" max="3" width="10.7109375" style="49" customWidth="1"/>
    <col min="4" max="4" width="12.7109375" style="13" customWidth="1"/>
    <col min="5" max="5" width="12.7109375" style="14" customWidth="1"/>
    <col min="6" max="6" width="12.7109375" style="13" customWidth="1"/>
    <col min="7" max="7" width="12.7109375" style="15" customWidth="1"/>
    <col min="8" max="8" width="12.7109375" style="16" customWidth="1"/>
    <col min="9" max="12" width="12.7109375" style="15" customWidth="1"/>
    <col min="13" max="14" width="12.7109375" style="45" customWidth="1"/>
    <col min="15" max="15" width="10.140625" style="277" customWidth="1"/>
    <col min="16" max="16" width="8.28515625" style="9" customWidth="1"/>
    <col min="17" max="32" width="8.7109375" style="37" customWidth="1"/>
    <col min="33" max="51" width="10.7109375" style="37" customWidth="1"/>
    <col min="52" max="16384" width="15.7109375" style="37"/>
  </cols>
  <sheetData>
    <row r="1" spans="1:25" s="3" customFormat="1" ht="15" customHeight="1">
      <c r="A1" s="2" t="s">
        <v>272</v>
      </c>
      <c r="B1" s="3" t="s">
        <v>41</v>
      </c>
      <c r="C1" s="4"/>
      <c r="D1" s="5"/>
      <c r="E1" s="6"/>
      <c r="F1" s="7"/>
      <c r="G1" s="7"/>
      <c r="H1" s="8"/>
      <c r="I1" s="7"/>
      <c r="J1" s="7"/>
      <c r="K1" s="7"/>
      <c r="L1" s="7"/>
      <c r="M1" s="9"/>
      <c r="N1" s="9"/>
      <c r="O1" s="277"/>
      <c r="P1" s="9"/>
    </row>
    <row r="2" spans="1:25" s="3" customFormat="1" ht="15" customHeight="1">
      <c r="A2" s="10"/>
      <c r="B2" s="11"/>
      <c r="C2" s="12"/>
      <c r="D2" s="13"/>
      <c r="E2" s="14"/>
      <c r="F2" s="15"/>
      <c r="G2" s="15"/>
      <c r="H2" s="16"/>
      <c r="I2" s="15"/>
      <c r="J2" s="15"/>
      <c r="K2" s="15"/>
      <c r="L2" s="15"/>
      <c r="M2" s="9"/>
      <c r="N2" s="9"/>
      <c r="O2" s="277"/>
      <c r="P2" s="9"/>
    </row>
    <row r="3" spans="1:25" s="18" customFormat="1" ht="15" customHeight="1">
      <c r="A3" s="17"/>
      <c r="B3" s="17"/>
      <c r="C3" s="18" t="s">
        <v>2</v>
      </c>
      <c r="D3" s="13" t="s">
        <v>3</v>
      </c>
      <c r="E3" s="14" t="s">
        <v>4</v>
      </c>
      <c r="F3" s="13" t="s">
        <v>5</v>
      </c>
      <c r="G3" s="13" t="s">
        <v>6</v>
      </c>
      <c r="H3" s="14" t="s">
        <v>7</v>
      </c>
      <c r="I3" s="13" t="s">
        <v>8</v>
      </c>
      <c r="J3" s="13" t="s">
        <v>9</v>
      </c>
      <c r="K3" s="13" t="s">
        <v>10</v>
      </c>
      <c r="L3" s="13" t="s">
        <v>11</v>
      </c>
      <c r="M3" s="13" t="s">
        <v>12</v>
      </c>
      <c r="N3" s="13" t="s">
        <v>13</v>
      </c>
      <c r="O3" s="278" t="s">
        <v>36</v>
      </c>
      <c r="P3" s="5"/>
      <c r="Q3" s="19" t="s">
        <v>14</v>
      </c>
      <c r="R3" s="19" t="s">
        <v>15</v>
      </c>
      <c r="S3" s="19" t="s">
        <v>16</v>
      </c>
      <c r="T3" s="19" t="s">
        <v>17</v>
      </c>
      <c r="U3" s="19" t="s">
        <v>18</v>
      </c>
      <c r="V3" s="19" t="s">
        <v>19</v>
      </c>
      <c r="W3" s="19" t="s">
        <v>20</v>
      </c>
      <c r="X3" s="19" t="s">
        <v>21</v>
      </c>
      <c r="Y3" s="19" t="s">
        <v>22</v>
      </c>
    </row>
    <row r="4" spans="1:25" s="18" customFormat="1" ht="15" customHeight="1">
      <c r="A4" s="17"/>
      <c r="B4" s="17"/>
      <c r="C4" s="18" t="s">
        <v>23</v>
      </c>
      <c r="D4" s="13" t="s">
        <v>24</v>
      </c>
      <c r="E4" s="14" t="s">
        <v>25</v>
      </c>
      <c r="F4" s="13" t="s">
        <v>26</v>
      </c>
      <c r="G4" s="13" t="s">
        <v>27</v>
      </c>
      <c r="H4" s="14" t="s">
        <v>25</v>
      </c>
      <c r="I4" s="13" t="s">
        <v>28</v>
      </c>
      <c r="J4" s="20" t="s">
        <v>29</v>
      </c>
      <c r="K4" s="20" t="s">
        <v>30</v>
      </c>
      <c r="L4" s="13" t="s">
        <v>31</v>
      </c>
      <c r="M4" s="13" t="s">
        <v>32</v>
      </c>
      <c r="N4" s="13"/>
      <c r="O4" s="278" t="s">
        <v>274</v>
      </c>
      <c r="P4" s="5"/>
      <c r="Q4" s="21"/>
      <c r="R4" s="21"/>
      <c r="S4" s="21"/>
      <c r="T4" s="21"/>
      <c r="U4" s="21"/>
      <c r="V4" s="21"/>
      <c r="W4" s="21"/>
      <c r="X4" s="21"/>
      <c r="Y4" s="21"/>
    </row>
    <row r="5" spans="1:25" s="18" customFormat="1" ht="15" customHeight="1">
      <c r="B5" s="22"/>
      <c r="C5" s="23">
        <v>2012</v>
      </c>
      <c r="D5" s="23">
        <f>C5</f>
        <v>2012</v>
      </c>
      <c r="E5" s="23">
        <f>C5</f>
        <v>2012</v>
      </c>
      <c r="F5" s="23">
        <f>C5</f>
        <v>2012</v>
      </c>
      <c r="G5" s="23">
        <f>C5</f>
        <v>2012</v>
      </c>
      <c r="H5" s="23">
        <f>C5</f>
        <v>2012</v>
      </c>
      <c r="I5" s="23">
        <f>C5</f>
        <v>2012</v>
      </c>
      <c r="J5" s="23">
        <f>C5</f>
        <v>2012</v>
      </c>
      <c r="K5" s="23">
        <f>C5</f>
        <v>2012</v>
      </c>
      <c r="L5" s="23">
        <f>C5</f>
        <v>2012</v>
      </c>
      <c r="M5" s="23">
        <f>C5</f>
        <v>2012</v>
      </c>
      <c r="N5" s="23">
        <f>C5</f>
        <v>2012</v>
      </c>
      <c r="O5" s="279" t="s">
        <v>37</v>
      </c>
      <c r="P5" s="280"/>
      <c r="Q5" s="21"/>
      <c r="R5" s="21"/>
      <c r="S5" s="21"/>
      <c r="T5" s="21"/>
      <c r="U5" s="21"/>
      <c r="V5" s="21"/>
      <c r="W5" s="21"/>
      <c r="X5" s="21"/>
      <c r="Y5" s="21"/>
    </row>
    <row r="6" spans="1:25" s="3" customFormat="1" ht="15" customHeight="1">
      <c r="A6" s="24"/>
      <c r="B6" s="25" t="s">
        <v>33</v>
      </c>
      <c r="C6" s="26">
        <v>291395</v>
      </c>
      <c r="D6" s="7">
        <v>677449447.3499999</v>
      </c>
      <c r="E6" s="8">
        <v>-238802.2</v>
      </c>
      <c r="F6" s="7">
        <v>74473703.350000039</v>
      </c>
      <c r="G6" s="7">
        <v>108828151.8</v>
      </c>
      <c r="H6" s="8">
        <v>-105519.75</v>
      </c>
      <c r="I6" s="7">
        <v>22294582.200000029</v>
      </c>
      <c r="J6" s="7">
        <v>23742618.750000026</v>
      </c>
      <c r="K6" s="7">
        <v>17453596.300000001</v>
      </c>
      <c r="L6" s="7">
        <v>105286032.42900001</v>
      </c>
      <c r="M6" s="5">
        <v>26084647.799999997</v>
      </c>
      <c r="N6" s="9">
        <f>SUM(D6:M6)</f>
        <v>1055268458.0289998</v>
      </c>
      <c r="O6" s="277">
        <f>N6/C6</f>
        <v>3621.4363939978375</v>
      </c>
      <c r="P6" s="274" t="s">
        <v>275</v>
      </c>
      <c r="Q6" s="27">
        <f>(D6+E6)/$N$6</f>
        <v>0.64174252532372145</v>
      </c>
      <c r="R6" s="27">
        <f>F6/$N$6</f>
        <v>7.0573229762879386E-2</v>
      </c>
      <c r="S6" s="27">
        <f>(G6+H6)/$N$6</f>
        <v>0.10302841065966192</v>
      </c>
      <c r="T6" s="27">
        <f>I6/$N$6</f>
        <v>2.112692938974146E-2</v>
      </c>
      <c r="U6" s="27">
        <f>J6/$N$6</f>
        <v>2.24991267097529E-2</v>
      </c>
      <c r="V6" s="27">
        <f>K6/$N$6</f>
        <v>1.6539484495347589E-2</v>
      </c>
      <c r="W6" s="27">
        <f>L6/$N$6</f>
        <v>9.9771798946450316E-2</v>
      </c>
      <c r="X6" s="27">
        <f>M6/$N$6</f>
        <v>2.4718494712445166E-2</v>
      </c>
      <c r="Y6" s="27">
        <f>SUM(Q6:X6)</f>
        <v>1.0000000000000002</v>
      </c>
    </row>
    <row r="7" spans="1:25" s="3" customFormat="1" ht="15" customHeight="1">
      <c r="A7" s="24"/>
      <c r="B7" s="25"/>
      <c r="C7" s="28"/>
      <c r="D7" s="5"/>
      <c r="E7" s="6"/>
      <c r="F7" s="7"/>
      <c r="G7" s="15"/>
      <c r="H7" s="16"/>
      <c r="I7" s="15"/>
      <c r="J7" s="7"/>
      <c r="K7" s="7"/>
      <c r="L7" s="7"/>
      <c r="M7" s="29"/>
      <c r="N7" s="9"/>
      <c r="O7" s="277"/>
      <c r="P7" s="9"/>
    </row>
    <row r="8" spans="1:25" s="3" customFormat="1" ht="15" customHeight="1">
      <c r="A8" s="10">
        <v>2004</v>
      </c>
      <c r="B8" s="30" t="s">
        <v>225</v>
      </c>
      <c r="C8" s="31">
        <v>385</v>
      </c>
      <c r="D8" s="32">
        <v>730885.85</v>
      </c>
      <c r="E8" s="33">
        <v>0</v>
      </c>
      <c r="F8" s="32">
        <v>60721.15</v>
      </c>
      <c r="G8" s="32">
        <v>48082.850000000006</v>
      </c>
      <c r="H8" s="33">
        <v>0</v>
      </c>
      <c r="I8" s="32">
        <v>7127.5999999999995</v>
      </c>
      <c r="J8" s="34">
        <v>18159.400000000001</v>
      </c>
      <c r="K8" s="35">
        <v>12154</v>
      </c>
      <c r="L8" s="35">
        <v>108296.91</v>
      </c>
      <c r="M8" s="36">
        <v>35756.5</v>
      </c>
      <c r="N8" s="35">
        <f t="shared" ref="N8:N71" si="0">SUM(D8:M8)</f>
        <v>1021184.26</v>
      </c>
      <c r="O8" s="141">
        <f>N8/C8</f>
        <v>2652.4266493506493</v>
      </c>
      <c r="P8" s="43">
        <f>O8/$O$6*100</f>
        <v>73.242392265863813</v>
      </c>
    </row>
    <row r="9" spans="1:25" ht="15" customHeight="1">
      <c r="A9" s="10">
        <v>2005</v>
      </c>
      <c r="B9" s="30" t="s">
        <v>60</v>
      </c>
      <c r="C9" s="31">
        <v>710</v>
      </c>
      <c r="D9" s="32">
        <v>1830863.1</v>
      </c>
      <c r="E9" s="33">
        <v>-4947.05</v>
      </c>
      <c r="F9" s="32">
        <v>188128.3</v>
      </c>
      <c r="G9" s="32">
        <v>16359.8</v>
      </c>
      <c r="H9" s="33">
        <v>0</v>
      </c>
      <c r="I9" s="32">
        <v>3604.1499999999996</v>
      </c>
      <c r="J9" s="34">
        <v>21601.550000000003</v>
      </c>
      <c r="K9" s="35">
        <v>40160</v>
      </c>
      <c r="L9" s="35">
        <v>253668.61800000002</v>
      </c>
      <c r="M9" s="36">
        <v>66011.8</v>
      </c>
      <c r="N9" s="35">
        <f t="shared" si="0"/>
        <v>2415450.2680000002</v>
      </c>
      <c r="O9" s="141">
        <f t="shared" ref="O9:O72" si="1">N9/C9</f>
        <v>3402.0426309859158</v>
      </c>
      <c r="P9" s="43">
        <f t="shared" ref="P9:P43" si="2">O9/$O$6*100</f>
        <v>93.941802667705431</v>
      </c>
    </row>
    <row r="10" spans="1:25" ht="15" customHeight="1">
      <c r="A10" s="10">
        <v>2008</v>
      </c>
      <c r="B10" s="30" t="s">
        <v>226</v>
      </c>
      <c r="C10" s="31">
        <v>405</v>
      </c>
      <c r="D10" s="32">
        <v>1122600.45</v>
      </c>
      <c r="E10" s="33">
        <v>0</v>
      </c>
      <c r="F10" s="32">
        <v>72345.05</v>
      </c>
      <c r="G10" s="32">
        <v>8741.5</v>
      </c>
      <c r="H10" s="33">
        <v>0</v>
      </c>
      <c r="I10" s="32">
        <v>1639.85</v>
      </c>
      <c r="J10" s="34">
        <v>975.49999999999989</v>
      </c>
      <c r="K10" s="35">
        <v>29904.75</v>
      </c>
      <c r="L10" s="35">
        <v>149020.46400000001</v>
      </c>
      <c r="M10" s="36">
        <v>35532.299999999996</v>
      </c>
      <c r="N10" s="35">
        <f t="shared" si="0"/>
        <v>1420759.8640000001</v>
      </c>
      <c r="O10" s="141">
        <f t="shared" si="1"/>
        <v>3508.0490469135802</v>
      </c>
      <c r="P10" s="43">
        <f t="shared" si="2"/>
        <v>96.86899520664825</v>
      </c>
    </row>
    <row r="11" spans="1:25" ht="15" customHeight="1">
      <c r="A11" s="10">
        <v>2009</v>
      </c>
      <c r="B11" s="30" t="s">
        <v>62</v>
      </c>
      <c r="C11" s="31">
        <v>365</v>
      </c>
      <c r="D11" s="32">
        <v>533116.15</v>
      </c>
      <c r="E11" s="33">
        <v>0</v>
      </c>
      <c r="F11" s="32">
        <v>41607.4</v>
      </c>
      <c r="G11" s="32">
        <v>11146.35</v>
      </c>
      <c r="H11" s="33">
        <v>0</v>
      </c>
      <c r="I11" s="32">
        <v>2093.4</v>
      </c>
      <c r="J11" s="34">
        <v>5687.55</v>
      </c>
      <c r="K11" s="35">
        <v>23744</v>
      </c>
      <c r="L11" s="35">
        <v>87986.900999999998</v>
      </c>
      <c r="M11" s="36">
        <v>39393.799999999996</v>
      </c>
      <c r="N11" s="35">
        <f t="shared" si="0"/>
        <v>744775.55100000009</v>
      </c>
      <c r="O11" s="141">
        <f t="shared" si="1"/>
        <v>2040.4809616438358</v>
      </c>
      <c r="P11" s="43">
        <f t="shared" si="2"/>
        <v>56.344520230307658</v>
      </c>
    </row>
    <row r="12" spans="1:25" ht="15" customHeight="1">
      <c r="A12" s="10">
        <v>2010</v>
      </c>
      <c r="B12" s="30" t="s">
        <v>63</v>
      </c>
      <c r="C12" s="31">
        <v>1242</v>
      </c>
      <c r="D12" s="32">
        <v>3687089.85</v>
      </c>
      <c r="E12" s="33">
        <v>-458.90000000000003</v>
      </c>
      <c r="F12" s="32">
        <v>506496</v>
      </c>
      <c r="G12" s="32">
        <v>64648.7</v>
      </c>
      <c r="H12" s="33">
        <v>0</v>
      </c>
      <c r="I12" s="32">
        <v>9942.9500000000007</v>
      </c>
      <c r="J12" s="34">
        <v>49597.8</v>
      </c>
      <c r="K12" s="35">
        <v>74970</v>
      </c>
      <c r="L12" s="35">
        <v>560641.76100000006</v>
      </c>
      <c r="M12" s="36">
        <v>112421.5</v>
      </c>
      <c r="N12" s="35">
        <f t="shared" si="0"/>
        <v>5065349.6610000003</v>
      </c>
      <c r="O12" s="141">
        <f t="shared" si="1"/>
        <v>4078.3813695652175</v>
      </c>
      <c r="P12" s="43">
        <f t="shared" si="2"/>
        <v>112.61778272082094</v>
      </c>
    </row>
    <row r="13" spans="1:25" ht="15" customHeight="1">
      <c r="A13" s="10">
        <v>2011</v>
      </c>
      <c r="B13" s="30" t="s">
        <v>227</v>
      </c>
      <c r="C13" s="31">
        <v>1496</v>
      </c>
      <c r="D13" s="32">
        <v>3110278.25</v>
      </c>
      <c r="E13" s="33">
        <v>-1036.1500000000001</v>
      </c>
      <c r="F13" s="32">
        <v>328251.5</v>
      </c>
      <c r="G13" s="32">
        <v>130924.50000000001</v>
      </c>
      <c r="H13" s="33">
        <v>0</v>
      </c>
      <c r="I13" s="32">
        <v>29364.05</v>
      </c>
      <c r="J13" s="34">
        <v>55438.049999999981</v>
      </c>
      <c r="K13" s="35">
        <v>76452</v>
      </c>
      <c r="L13" s="35">
        <v>459181.48200000002</v>
      </c>
      <c r="M13" s="36">
        <v>150518.6</v>
      </c>
      <c r="N13" s="35">
        <f t="shared" si="0"/>
        <v>4339372.2819999997</v>
      </c>
      <c r="O13" s="141">
        <f t="shared" si="1"/>
        <v>2900.6499211229943</v>
      </c>
      <c r="P13" s="43">
        <f t="shared" si="2"/>
        <v>80.096668988319834</v>
      </c>
    </row>
    <row r="14" spans="1:25" ht="15" customHeight="1">
      <c r="A14" s="10">
        <v>2013</v>
      </c>
      <c r="B14" s="30" t="s">
        <v>65</v>
      </c>
      <c r="C14" s="31">
        <v>2884</v>
      </c>
      <c r="D14" s="32">
        <v>6138199.2000000002</v>
      </c>
      <c r="E14" s="33">
        <v>-87.15</v>
      </c>
      <c r="F14" s="32">
        <v>418538</v>
      </c>
      <c r="G14" s="32">
        <v>1445224.7999999998</v>
      </c>
      <c r="H14" s="33">
        <v>0</v>
      </c>
      <c r="I14" s="32">
        <v>500991.65000000037</v>
      </c>
      <c r="J14" s="34">
        <v>222133.14999999982</v>
      </c>
      <c r="K14" s="35">
        <v>170128</v>
      </c>
      <c r="L14" s="35">
        <v>1526058.2849999999</v>
      </c>
      <c r="M14" s="36">
        <v>333533.89999999997</v>
      </c>
      <c r="N14" s="35">
        <f t="shared" si="0"/>
        <v>10754719.835000001</v>
      </c>
      <c r="O14" s="141">
        <f t="shared" si="1"/>
        <v>3729.0984171289879</v>
      </c>
      <c r="P14" s="43">
        <f t="shared" si="2"/>
        <v>102.97290940438964</v>
      </c>
    </row>
    <row r="15" spans="1:25" ht="15" customHeight="1">
      <c r="A15" s="10">
        <v>2014</v>
      </c>
      <c r="B15" s="30" t="s">
        <v>228</v>
      </c>
      <c r="C15" s="31">
        <v>911</v>
      </c>
      <c r="D15" s="32">
        <v>1586491.35</v>
      </c>
      <c r="E15" s="33">
        <v>0</v>
      </c>
      <c r="F15" s="32">
        <v>66721.850000000006</v>
      </c>
      <c r="G15" s="32">
        <v>19676.550000000003</v>
      </c>
      <c r="H15" s="33">
        <v>0</v>
      </c>
      <c r="I15" s="32">
        <v>4452.5499999999993</v>
      </c>
      <c r="J15" s="34">
        <v>95047.900000000038</v>
      </c>
      <c r="K15" s="35">
        <v>70941.75</v>
      </c>
      <c r="L15" s="35">
        <v>233951.739</v>
      </c>
      <c r="M15" s="36">
        <v>85061.900000000009</v>
      </c>
      <c r="N15" s="35">
        <f t="shared" si="0"/>
        <v>2162345.5890000006</v>
      </c>
      <c r="O15" s="141">
        <f t="shared" si="1"/>
        <v>2373.5955971459939</v>
      </c>
      <c r="P15" s="43">
        <f t="shared" si="2"/>
        <v>65.542932110584275</v>
      </c>
    </row>
    <row r="16" spans="1:25" ht="15" customHeight="1">
      <c r="A16" s="10">
        <v>2015</v>
      </c>
      <c r="B16" s="30" t="s">
        <v>67</v>
      </c>
      <c r="C16" s="31">
        <v>6011</v>
      </c>
      <c r="D16" s="32">
        <v>13242900.4</v>
      </c>
      <c r="E16" s="33">
        <v>-968.4</v>
      </c>
      <c r="F16" s="32">
        <v>1101103.95</v>
      </c>
      <c r="G16" s="32">
        <v>3079201.3499999992</v>
      </c>
      <c r="H16" s="33">
        <v>0</v>
      </c>
      <c r="I16" s="32">
        <v>411293.99999999988</v>
      </c>
      <c r="J16" s="34">
        <v>568974.04999999912</v>
      </c>
      <c r="K16" s="35">
        <v>299959.05</v>
      </c>
      <c r="L16" s="35">
        <v>2307400.0019999999</v>
      </c>
      <c r="M16" s="36">
        <v>510384.5</v>
      </c>
      <c r="N16" s="35">
        <f t="shared" si="0"/>
        <v>21520248.901999999</v>
      </c>
      <c r="O16" s="141">
        <f t="shared" si="1"/>
        <v>3580.1445519880217</v>
      </c>
      <c r="P16" s="43">
        <f t="shared" si="2"/>
        <v>98.859793807831252</v>
      </c>
    </row>
    <row r="17" spans="1:16" ht="15" customHeight="1">
      <c r="A17" s="10">
        <v>2016</v>
      </c>
      <c r="B17" s="30" t="s">
        <v>68</v>
      </c>
      <c r="C17" s="31">
        <v>878</v>
      </c>
      <c r="D17" s="32">
        <v>1527844.35</v>
      </c>
      <c r="E17" s="33">
        <v>-17</v>
      </c>
      <c r="F17" s="32">
        <v>85687.35</v>
      </c>
      <c r="G17" s="32">
        <v>145416.85</v>
      </c>
      <c r="H17" s="33">
        <v>0</v>
      </c>
      <c r="I17" s="32">
        <v>9698.8000000000011</v>
      </c>
      <c r="J17" s="34">
        <v>19242.550000000003</v>
      </c>
      <c r="K17" s="35">
        <v>30186</v>
      </c>
      <c r="L17" s="35">
        <v>241498.359</v>
      </c>
      <c r="M17" s="36">
        <v>103872.8</v>
      </c>
      <c r="N17" s="35">
        <f t="shared" si="0"/>
        <v>2163430.0590000004</v>
      </c>
      <c r="O17" s="141">
        <f t="shared" si="1"/>
        <v>2464.0433473804105</v>
      </c>
      <c r="P17" s="43">
        <f t="shared" si="2"/>
        <v>68.040497728037181</v>
      </c>
    </row>
    <row r="18" spans="1:16" ht="15" customHeight="1">
      <c r="A18" s="10">
        <v>2022</v>
      </c>
      <c r="B18" s="30" t="s">
        <v>69</v>
      </c>
      <c r="C18" s="31">
        <v>911</v>
      </c>
      <c r="D18" s="32">
        <v>1922622.45</v>
      </c>
      <c r="E18" s="33">
        <v>-197.64999999999998</v>
      </c>
      <c r="F18" s="32">
        <v>238539</v>
      </c>
      <c r="G18" s="32">
        <v>36827.05000000001</v>
      </c>
      <c r="H18" s="33">
        <v>0</v>
      </c>
      <c r="I18" s="32">
        <v>10575.95</v>
      </c>
      <c r="J18" s="34">
        <v>41554.700000000004</v>
      </c>
      <c r="K18" s="35">
        <v>36959</v>
      </c>
      <c r="L18" s="35">
        <v>348304.47600000002</v>
      </c>
      <c r="M18" s="36">
        <v>85306.900000000009</v>
      </c>
      <c r="N18" s="35">
        <f t="shared" si="0"/>
        <v>2720491.8759999997</v>
      </c>
      <c r="O18" s="141">
        <f t="shared" si="1"/>
        <v>2986.2698968166846</v>
      </c>
      <c r="P18" s="43">
        <f t="shared" si="2"/>
        <v>82.460923565194278</v>
      </c>
    </row>
    <row r="19" spans="1:16" ht="15" customHeight="1">
      <c r="A19" s="10">
        <v>2024</v>
      </c>
      <c r="B19" s="30" t="s">
        <v>70</v>
      </c>
      <c r="C19" s="31">
        <v>629</v>
      </c>
      <c r="D19" s="32">
        <v>1463691.9</v>
      </c>
      <c r="E19" s="33">
        <v>-507.6</v>
      </c>
      <c r="F19" s="32">
        <v>162661.6</v>
      </c>
      <c r="G19" s="32">
        <v>25952.2</v>
      </c>
      <c r="H19" s="33">
        <v>0</v>
      </c>
      <c r="I19" s="32">
        <v>5117.300000000002</v>
      </c>
      <c r="J19" s="34">
        <v>15793.550000000001</v>
      </c>
      <c r="K19" s="35">
        <v>12001</v>
      </c>
      <c r="L19" s="35">
        <v>190966.704</v>
      </c>
      <c r="M19" s="36">
        <v>54773.799999999996</v>
      </c>
      <c r="N19" s="35">
        <f t="shared" si="0"/>
        <v>1930450.4539999999</v>
      </c>
      <c r="O19" s="141">
        <f t="shared" si="1"/>
        <v>3069.0786232114465</v>
      </c>
      <c r="P19" s="43">
        <f t="shared" si="2"/>
        <v>84.74755012398208</v>
      </c>
    </row>
    <row r="20" spans="1:16" ht="15" customHeight="1">
      <c r="A20" s="10">
        <v>2025</v>
      </c>
      <c r="B20" s="30" t="s">
        <v>229</v>
      </c>
      <c r="C20" s="31">
        <v>1036</v>
      </c>
      <c r="D20" s="32">
        <v>1994026</v>
      </c>
      <c r="E20" s="33">
        <v>-143.69999999999999</v>
      </c>
      <c r="F20" s="32">
        <v>133738.85</v>
      </c>
      <c r="G20" s="32">
        <v>75712.149999999994</v>
      </c>
      <c r="H20" s="33">
        <v>0</v>
      </c>
      <c r="I20" s="32">
        <v>16700.349999999999</v>
      </c>
      <c r="J20" s="34">
        <v>27477.200000000001</v>
      </c>
      <c r="K20" s="35">
        <v>57416</v>
      </c>
      <c r="L20" s="35">
        <v>342594.81599999999</v>
      </c>
      <c r="M20" s="36">
        <v>87201.400000000009</v>
      </c>
      <c r="N20" s="35">
        <f t="shared" si="0"/>
        <v>2734723.0660000001</v>
      </c>
      <c r="O20" s="141">
        <f t="shared" si="1"/>
        <v>2639.6940791505795</v>
      </c>
      <c r="P20" s="43">
        <f t="shared" si="2"/>
        <v>72.890803315656854</v>
      </c>
    </row>
    <row r="21" spans="1:16" ht="15" customHeight="1">
      <c r="A21" s="10">
        <v>2027</v>
      </c>
      <c r="B21" s="30" t="s">
        <v>72</v>
      </c>
      <c r="C21" s="31">
        <v>340</v>
      </c>
      <c r="D21" s="32">
        <v>620550.19999999995</v>
      </c>
      <c r="E21" s="33">
        <v>0</v>
      </c>
      <c r="F21" s="32">
        <v>37042.699999999997</v>
      </c>
      <c r="G21" s="32">
        <v>46109.049999999996</v>
      </c>
      <c r="H21" s="33">
        <v>0</v>
      </c>
      <c r="I21" s="32">
        <v>19560.100000000002</v>
      </c>
      <c r="J21" s="34">
        <v>15804.250000000002</v>
      </c>
      <c r="K21" s="35">
        <v>10716</v>
      </c>
      <c r="L21" s="35">
        <v>90904.656000000003</v>
      </c>
      <c r="M21" s="36">
        <v>40611.799999999996</v>
      </c>
      <c r="N21" s="35">
        <f t="shared" si="0"/>
        <v>881298.75599999994</v>
      </c>
      <c r="O21" s="141">
        <f t="shared" si="1"/>
        <v>2592.0551647058824</v>
      </c>
      <c r="P21" s="43">
        <f t="shared" si="2"/>
        <v>71.575333174481543</v>
      </c>
    </row>
    <row r="22" spans="1:16" ht="15" customHeight="1">
      <c r="A22" s="10">
        <v>2029</v>
      </c>
      <c r="B22" s="30" t="s">
        <v>230</v>
      </c>
      <c r="C22" s="31">
        <v>2103</v>
      </c>
      <c r="D22" s="32">
        <v>3914095.45</v>
      </c>
      <c r="E22" s="33">
        <v>0</v>
      </c>
      <c r="F22" s="32">
        <v>233844.3</v>
      </c>
      <c r="G22" s="32">
        <v>225103.89999999997</v>
      </c>
      <c r="H22" s="33">
        <v>0</v>
      </c>
      <c r="I22" s="32">
        <v>36679.249999999993</v>
      </c>
      <c r="J22" s="34">
        <v>86196.450000000041</v>
      </c>
      <c r="K22" s="35">
        <v>55920</v>
      </c>
      <c r="L22" s="35">
        <v>598127.66099999996</v>
      </c>
      <c r="M22" s="36">
        <v>194338.7</v>
      </c>
      <c r="N22" s="35">
        <f t="shared" si="0"/>
        <v>5344305.7110000011</v>
      </c>
      <c r="O22" s="141">
        <f t="shared" si="1"/>
        <v>2541.2770855920121</v>
      </c>
      <c r="P22" s="43">
        <f t="shared" si="2"/>
        <v>70.173180172484052</v>
      </c>
    </row>
    <row r="23" spans="1:16" ht="15" customHeight="1">
      <c r="A23" s="10">
        <v>2033</v>
      </c>
      <c r="B23" s="30" t="s">
        <v>231</v>
      </c>
      <c r="C23" s="31">
        <v>137</v>
      </c>
      <c r="D23" s="32">
        <v>268257.09999999998</v>
      </c>
      <c r="E23" s="33">
        <v>0</v>
      </c>
      <c r="F23" s="32">
        <v>49122.05</v>
      </c>
      <c r="G23" s="32">
        <v>22825.65</v>
      </c>
      <c r="H23" s="33">
        <v>0</v>
      </c>
      <c r="I23" s="32">
        <v>1554.6</v>
      </c>
      <c r="J23" s="34">
        <v>3152.0000000000009</v>
      </c>
      <c r="K23" s="35">
        <v>6254</v>
      </c>
      <c r="L23" s="35">
        <v>31637.418000000001</v>
      </c>
      <c r="M23" s="36">
        <v>13985</v>
      </c>
      <c r="N23" s="35">
        <f t="shared" si="0"/>
        <v>396787.81799999997</v>
      </c>
      <c r="O23" s="141">
        <f t="shared" si="1"/>
        <v>2896.2614452554744</v>
      </c>
      <c r="P23" s="43">
        <f t="shared" si="2"/>
        <v>79.975488456893331</v>
      </c>
    </row>
    <row r="24" spans="1:16" ht="15" customHeight="1">
      <c r="A24" s="10">
        <v>2034</v>
      </c>
      <c r="B24" s="30" t="s">
        <v>75</v>
      </c>
      <c r="C24" s="31">
        <v>595</v>
      </c>
      <c r="D24" s="32">
        <v>990486.3</v>
      </c>
      <c r="E24" s="33">
        <v>0</v>
      </c>
      <c r="F24" s="32">
        <v>85793.05</v>
      </c>
      <c r="G24" s="32">
        <v>14134.6</v>
      </c>
      <c r="H24" s="33">
        <v>0</v>
      </c>
      <c r="I24" s="32">
        <v>4436.95</v>
      </c>
      <c r="J24" s="34">
        <v>18088.000000000004</v>
      </c>
      <c r="K24" s="35">
        <v>16126</v>
      </c>
      <c r="L24" s="35">
        <v>170984.049</v>
      </c>
      <c r="M24" s="36">
        <v>64873.2</v>
      </c>
      <c r="N24" s="35">
        <f t="shared" si="0"/>
        <v>1364922.149</v>
      </c>
      <c r="O24" s="141">
        <f t="shared" si="1"/>
        <v>2293.9868050420168</v>
      </c>
      <c r="P24" s="43">
        <f t="shared" si="2"/>
        <v>63.34466646560648</v>
      </c>
    </row>
    <row r="25" spans="1:16" ht="15" customHeight="1">
      <c r="A25" s="10">
        <v>2035</v>
      </c>
      <c r="B25" s="30" t="s">
        <v>76</v>
      </c>
      <c r="C25" s="31">
        <v>388</v>
      </c>
      <c r="D25" s="32">
        <v>595673.30000000005</v>
      </c>
      <c r="E25" s="33">
        <v>0</v>
      </c>
      <c r="F25" s="32">
        <v>35253.5</v>
      </c>
      <c r="G25" s="32">
        <v>31712.500000000004</v>
      </c>
      <c r="H25" s="33">
        <v>0</v>
      </c>
      <c r="I25" s="32">
        <v>6290.4</v>
      </c>
      <c r="J25" s="34">
        <v>22000.050000000003</v>
      </c>
      <c r="K25" s="35">
        <v>45819</v>
      </c>
      <c r="L25" s="35">
        <v>102639.069</v>
      </c>
      <c r="M25" s="36">
        <v>35783.699999999997</v>
      </c>
      <c r="N25" s="35">
        <f t="shared" si="0"/>
        <v>875171.51900000009</v>
      </c>
      <c r="O25" s="141">
        <f t="shared" si="1"/>
        <v>2255.5966984536085</v>
      </c>
      <c r="P25" s="43">
        <f t="shared" si="2"/>
        <v>62.284586916728145</v>
      </c>
    </row>
    <row r="26" spans="1:16" ht="15" customHeight="1">
      <c r="A26" s="10">
        <v>2038</v>
      </c>
      <c r="B26" s="30" t="s">
        <v>77</v>
      </c>
      <c r="C26" s="31">
        <v>65</v>
      </c>
      <c r="D26" s="32">
        <v>119805.7</v>
      </c>
      <c r="E26" s="33">
        <v>0</v>
      </c>
      <c r="F26" s="32">
        <v>16329.5</v>
      </c>
      <c r="G26" s="32">
        <v>407.90000000000003</v>
      </c>
      <c r="H26" s="33">
        <v>0</v>
      </c>
      <c r="I26" s="32">
        <v>457.9</v>
      </c>
      <c r="J26" s="34">
        <v>6641.5</v>
      </c>
      <c r="K26" s="35">
        <v>0</v>
      </c>
      <c r="L26" s="35">
        <v>13380.984</v>
      </c>
      <c r="M26" s="36">
        <v>7215.5</v>
      </c>
      <c r="N26" s="35">
        <f t="shared" si="0"/>
        <v>164238.984</v>
      </c>
      <c r="O26" s="141">
        <f t="shared" si="1"/>
        <v>2526.7536</v>
      </c>
      <c r="P26" s="43">
        <f t="shared" si="2"/>
        <v>69.772138044115223</v>
      </c>
    </row>
    <row r="27" spans="1:16" ht="15" customHeight="1">
      <c r="A27" s="10">
        <v>2039</v>
      </c>
      <c r="B27" s="30" t="s">
        <v>78</v>
      </c>
      <c r="C27" s="31">
        <v>362</v>
      </c>
      <c r="D27" s="32">
        <v>784879.35</v>
      </c>
      <c r="E27" s="33">
        <v>0</v>
      </c>
      <c r="F27" s="32">
        <v>59330.65</v>
      </c>
      <c r="G27" s="32">
        <v>19896.899999999998</v>
      </c>
      <c r="H27" s="33">
        <v>0</v>
      </c>
      <c r="I27" s="32">
        <v>4519.1499999999996</v>
      </c>
      <c r="J27" s="34">
        <v>5312.6</v>
      </c>
      <c r="K27" s="35">
        <v>19221</v>
      </c>
      <c r="L27" s="35">
        <v>99284.349000000002</v>
      </c>
      <c r="M27" s="36">
        <v>36609.9</v>
      </c>
      <c r="N27" s="35">
        <f t="shared" si="0"/>
        <v>1029053.8990000001</v>
      </c>
      <c r="O27" s="141">
        <f t="shared" si="1"/>
        <v>2842.6903287292821</v>
      </c>
      <c r="P27" s="43">
        <f t="shared" si="2"/>
        <v>78.496210328055255</v>
      </c>
    </row>
    <row r="28" spans="1:16" ht="15" customHeight="1">
      <c r="A28" s="10">
        <v>2040</v>
      </c>
      <c r="B28" s="30" t="s">
        <v>79</v>
      </c>
      <c r="C28" s="31">
        <v>211</v>
      </c>
      <c r="D28" s="32">
        <v>432419.1</v>
      </c>
      <c r="E28" s="33">
        <v>-413.05</v>
      </c>
      <c r="F28" s="32">
        <v>60852.05</v>
      </c>
      <c r="G28" s="32">
        <v>1471.5</v>
      </c>
      <c r="H28" s="33">
        <v>0</v>
      </c>
      <c r="I28" s="32">
        <v>765.7</v>
      </c>
      <c r="J28" s="34">
        <v>126.8</v>
      </c>
      <c r="K28" s="35">
        <v>3854</v>
      </c>
      <c r="L28" s="35">
        <v>56698.245000000003</v>
      </c>
      <c r="M28" s="36">
        <v>20729.5</v>
      </c>
      <c r="N28" s="35">
        <f t="shared" si="0"/>
        <v>576503.84499999997</v>
      </c>
      <c r="O28" s="141">
        <f t="shared" si="1"/>
        <v>2732.245710900474</v>
      </c>
      <c r="P28" s="43">
        <f t="shared" si="2"/>
        <v>75.446464155186959</v>
      </c>
    </row>
    <row r="29" spans="1:16" ht="15" customHeight="1">
      <c r="A29" s="10">
        <v>2041</v>
      </c>
      <c r="B29" s="30" t="s">
        <v>232</v>
      </c>
      <c r="C29" s="31">
        <v>1526</v>
      </c>
      <c r="D29" s="32">
        <v>3428645.15</v>
      </c>
      <c r="E29" s="33">
        <v>0</v>
      </c>
      <c r="F29" s="32">
        <v>318942.3</v>
      </c>
      <c r="G29" s="32">
        <v>133357.44999999998</v>
      </c>
      <c r="H29" s="33">
        <v>0</v>
      </c>
      <c r="I29" s="32">
        <v>40657</v>
      </c>
      <c r="J29" s="34">
        <v>105965.40000000005</v>
      </c>
      <c r="K29" s="35">
        <v>89695</v>
      </c>
      <c r="L29" s="35">
        <v>558330.81599999999</v>
      </c>
      <c r="M29" s="36">
        <v>160132.20000000001</v>
      </c>
      <c r="N29" s="35">
        <f t="shared" si="0"/>
        <v>4835725.3159999996</v>
      </c>
      <c r="O29" s="141">
        <f t="shared" si="1"/>
        <v>3168.889460026212</v>
      </c>
      <c r="P29" s="43">
        <f t="shared" si="2"/>
        <v>87.503661952432026</v>
      </c>
    </row>
    <row r="30" spans="1:16" ht="15" customHeight="1">
      <c r="A30" s="10">
        <v>2043</v>
      </c>
      <c r="B30" s="30" t="s">
        <v>81</v>
      </c>
      <c r="C30" s="31">
        <v>249</v>
      </c>
      <c r="D30" s="32">
        <v>541028.35</v>
      </c>
      <c r="E30" s="33">
        <v>-16.3</v>
      </c>
      <c r="F30" s="32">
        <v>43364</v>
      </c>
      <c r="G30" s="32">
        <v>17505.55</v>
      </c>
      <c r="H30" s="33">
        <v>0</v>
      </c>
      <c r="I30" s="32">
        <v>18865.600000000002</v>
      </c>
      <c r="J30" s="34">
        <v>8549.5</v>
      </c>
      <c r="K30" s="35">
        <v>10615</v>
      </c>
      <c r="L30" s="35">
        <v>142204.19099999999</v>
      </c>
      <c r="M30" s="36">
        <v>65923.600000000006</v>
      </c>
      <c r="N30" s="35">
        <f t="shared" si="0"/>
        <v>848039.49099999992</v>
      </c>
      <c r="O30" s="141">
        <f t="shared" si="1"/>
        <v>3405.7810883534135</v>
      </c>
      <c r="P30" s="43">
        <f t="shared" si="2"/>
        <v>94.045034009106146</v>
      </c>
    </row>
    <row r="31" spans="1:16" ht="15" customHeight="1">
      <c r="A31" s="10">
        <v>2044</v>
      </c>
      <c r="B31" s="30" t="s">
        <v>82</v>
      </c>
      <c r="C31" s="31">
        <v>311</v>
      </c>
      <c r="D31" s="32">
        <v>493810.7</v>
      </c>
      <c r="E31" s="33">
        <v>0</v>
      </c>
      <c r="F31" s="32">
        <v>47874.3</v>
      </c>
      <c r="G31" s="32">
        <v>13417.849999999999</v>
      </c>
      <c r="H31" s="33">
        <v>0</v>
      </c>
      <c r="I31" s="32">
        <v>3708.75</v>
      </c>
      <c r="J31" s="34">
        <v>5176.9499999999989</v>
      </c>
      <c r="K31" s="35">
        <v>28479</v>
      </c>
      <c r="L31" s="35">
        <v>78687.210000000006</v>
      </c>
      <c r="M31" s="36">
        <v>28934.899999999998</v>
      </c>
      <c r="N31" s="35">
        <f t="shared" si="0"/>
        <v>700089.65999999992</v>
      </c>
      <c r="O31" s="141">
        <f t="shared" si="1"/>
        <v>2251.0921543408358</v>
      </c>
      <c r="P31" s="43">
        <f t="shared" si="2"/>
        <v>62.160201351921906</v>
      </c>
    </row>
    <row r="32" spans="1:16" ht="15" customHeight="1">
      <c r="A32" s="10">
        <v>2045</v>
      </c>
      <c r="B32" s="30" t="s">
        <v>83</v>
      </c>
      <c r="C32" s="31">
        <v>351</v>
      </c>
      <c r="D32" s="32">
        <v>670127.94999999995</v>
      </c>
      <c r="E32" s="33">
        <v>-42</v>
      </c>
      <c r="F32" s="32">
        <v>60161.25</v>
      </c>
      <c r="G32" s="32">
        <v>12232.550000000001</v>
      </c>
      <c r="H32" s="33">
        <v>0</v>
      </c>
      <c r="I32" s="32">
        <v>3221.0000000000005</v>
      </c>
      <c r="J32" s="34">
        <v>18013.55</v>
      </c>
      <c r="K32" s="35">
        <v>10111</v>
      </c>
      <c r="L32" s="35">
        <v>107336.90700000001</v>
      </c>
      <c r="M32" s="36">
        <v>32210</v>
      </c>
      <c r="N32" s="35">
        <f t="shared" si="0"/>
        <v>913372.20700000005</v>
      </c>
      <c r="O32" s="141">
        <f t="shared" si="1"/>
        <v>2602.2000199430199</v>
      </c>
      <c r="P32" s="43">
        <f t="shared" si="2"/>
        <v>71.855466639035868</v>
      </c>
    </row>
    <row r="33" spans="1:16" ht="15" customHeight="1">
      <c r="A33" s="10">
        <v>2047</v>
      </c>
      <c r="B33" s="30" t="s">
        <v>233</v>
      </c>
      <c r="C33" s="31">
        <v>347</v>
      </c>
      <c r="D33" s="32">
        <v>596923.55000000005</v>
      </c>
      <c r="E33" s="33">
        <v>0</v>
      </c>
      <c r="F33" s="32">
        <v>49580.800000000003</v>
      </c>
      <c r="G33" s="32">
        <v>38628.600000000006</v>
      </c>
      <c r="H33" s="33">
        <v>0</v>
      </c>
      <c r="I33" s="32">
        <v>3938.0500000000006</v>
      </c>
      <c r="J33" s="34">
        <v>12818.300000000001</v>
      </c>
      <c r="K33" s="35">
        <v>47871</v>
      </c>
      <c r="L33" s="35">
        <v>99439.74</v>
      </c>
      <c r="M33" s="36">
        <v>30640.799999999999</v>
      </c>
      <c r="N33" s="35">
        <f t="shared" si="0"/>
        <v>879840.8400000002</v>
      </c>
      <c r="O33" s="141">
        <f t="shared" si="1"/>
        <v>2535.5643804034589</v>
      </c>
      <c r="P33" s="43">
        <f t="shared" si="2"/>
        <v>70.015433229916695</v>
      </c>
    </row>
    <row r="34" spans="1:16" ht="15" customHeight="1">
      <c r="A34" s="10">
        <v>2049</v>
      </c>
      <c r="B34" s="30" t="s">
        <v>85</v>
      </c>
      <c r="C34" s="31">
        <v>228</v>
      </c>
      <c r="D34" s="32">
        <v>478154.05</v>
      </c>
      <c r="E34" s="33">
        <v>0</v>
      </c>
      <c r="F34" s="32">
        <v>28771.599999999999</v>
      </c>
      <c r="G34" s="32">
        <v>4427.1000000000004</v>
      </c>
      <c r="H34" s="33">
        <v>0</v>
      </c>
      <c r="I34" s="32">
        <v>5492.6499999999987</v>
      </c>
      <c r="J34" s="34">
        <v>27322.55</v>
      </c>
      <c r="K34" s="35">
        <v>33678</v>
      </c>
      <c r="L34" s="35">
        <v>80121.506999999998</v>
      </c>
      <c r="M34" s="36">
        <v>21360.6</v>
      </c>
      <c r="N34" s="35">
        <f t="shared" si="0"/>
        <v>679328.05699999991</v>
      </c>
      <c r="O34" s="141">
        <f t="shared" si="1"/>
        <v>2979.509021929824</v>
      </c>
      <c r="P34" s="43">
        <f t="shared" si="2"/>
        <v>82.274233143182002</v>
      </c>
    </row>
    <row r="35" spans="1:16" ht="15" customHeight="1">
      <c r="A35" s="10">
        <v>2050</v>
      </c>
      <c r="B35" s="30" t="s">
        <v>86</v>
      </c>
      <c r="C35" s="31">
        <v>1333</v>
      </c>
      <c r="D35" s="32">
        <v>2469561.9</v>
      </c>
      <c r="E35" s="33">
        <v>-52.75</v>
      </c>
      <c r="F35" s="32">
        <v>192571.55</v>
      </c>
      <c r="G35" s="32">
        <v>84864.299999999988</v>
      </c>
      <c r="H35" s="33">
        <v>0</v>
      </c>
      <c r="I35" s="32">
        <v>19091.599999999995</v>
      </c>
      <c r="J35" s="34">
        <v>63648.749999999985</v>
      </c>
      <c r="K35" s="35">
        <v>44809</v>
      </c>
      <c r="L35" s="35">
        <v>374830.66200000001</v>
      </c>
      <c r="M35" s="36">
        <v>153266.5</v>
      </c>
      <c r="N35" s="35">
        <f t="shared" si="0"/>
        <v>3402591.5119999996</v>
      </c>
      <c r="O35" s="141">
        <f t="shared" si="1"/>
        <v>2552.5817794448608</v>
      </c>
      <c r="P35" s="43">
        <f t="shared" si="2"/>
        <v>70.485340669671999</v>
      </c>
    </row>
    <row r="36" spans="1:16" ht="15" customHeight="1">
      <c r="A36" s="10">
        <v>2051</v>
      </c>
      <c r="B36" s="30" t="s">
        <v>87</v>
      </c>
      <c r="C36" s="31">
        <v>971</v>
      </c>
      <c r="D36" s="32">
        <v>2191244</v>
      </c>
      <c r="E36" s="33">
        <v>-131.69999999999999</v>
      </c>
      <c r="F36" s="32">
        <v>333008.8</v>
      </c>
      <c r="G36" s="32">
        <v>16352.400000000001</v>
      </c>
      <c r="H36" s="33">
        <v>-454.65</v>
      </c>
      <c r="I36" s="32">
        <v>10357.099999999999</v>
      </c>
      <c r="J36" s="34">
        <v>49714.300000000017</v>
      </c>
      <c r="K36" s="35">
        <v>47572</v>
      </c>
      <c r="L36" s="35">
        <v>393506.13900000002</v>
      </c>
      <c r="M36" s="36">
        <v>97685.5</v>
      </c>
      <c r="N36" s="35">
        <f t="shared" si="0"/>
        <v>3138853.8889999995</v>
      </c>
      <c r="O36" s="141">
        <f t="shared" si="1"/>
        <v>3232.5992677651902</v>
      </c>
      <c r="P36" s="43">
        <f t="shared" si="2"/>
        <v>89.262903336446684</v>
      </c>
    </row>
    <row r="37" spans="1:16" ht="15" customHeight="1">
      <c r="A37" s="10">
        <v>2052</v>
      </c>
      <c r="B37" s="30" t="s">
        <v>88</v>
      </c>
      <c r="C37" s="31">
        <v>1068</v>
      </c>
      <c r="D37" s="32">
        <v>1885541.3</v>
      </c>
      <c r="E37" s="33">
        <v>0</v>
      </c>
      <c r="F37" s="32">
        <v>105147</v>
      </c>
      <c r="G37" s="32">
        <v>40773.950000000012</v>
      </c>
      <c r="H37" s="33">
        <v>0</v>
      </c>
      <c r="I37" s="32">
        <v>11522.449999999999</v>
      </c>
      <c r="J37" s="34">
        <v>43204.399999999987</v>
      </c>
      <c r="K37" s="35">
        <v>40031</v>
      </c>
      <c r="L37" s="35">
        <v>276948.59999999998</v>
      </c>
      <c r="M37" s="36">
        <v>103861.3</v>
      </c>
      <c r="N37" s="35">
        <f t="shared" si="0"/>
        <v>2507029.9999999995</v>
      </c>
      <c r="O37" s="141">
        <f t="shared" si="1"/>
        <v>2347.4063670411979</v>
      </c>
      <c r="P37" s="43">
        <f t="shared" si="2"/>
        <v>64.819759665854832</v>
      </c>
    </row>
    <row r="38" spans="1:16" ht="15" customHeight="1">
      <c r="A38" s="10">
        <v>2061</v>
      </c>
      <c r="B38" s="30" t="s">
        <v>89</v>
      </c>
      <c r="C38" s="31">
        <v>275</v>
      </c>
      <c r="D38" s="32">
        <v>767235.55</v>
      </c>
      <c r="E38" s="33">
        <v>0</v>
      </c>
      <c r="F38" s="32">
        <v>123733.85</v>
      </c>
      <c r="G38" s="32">
        <v>12731.199999999997</v>
      </c>
      <c r="H38" s="33">
        <v>0</v>
      </c>
      <c r="I38" s="32">
        <v>3721.85</v>
      </c>
      <c r="J38" s="38">
        <v>2270.0500000000002</v>
      </c>
      <c r="K38" s="35">
        <v>90876.3</v>
      </c>
      <c r="L38" s="35">
        <v>79294.902000000002</v>
      </c>
      <c r="M38" s="36">
        <v>24785.8</v>
      </c>
      <c r="N38" s="35">
        <f t="shared" si="0"/>
        <v>1104649.5020000001</v>
      </c>
      <c r="O38" s="141">
        <f t="shared" si="1"/>
        <v>4016.9072800000004</v>
      </c>
      <c r="P38" s="43">
        <f t="shared" si="2"/>
        <v>110.92027701101186</v>
      </c>
    </row>
    <row r="39" spans="1:16" ht="15" customHeight="1">
      <c r="A39" s="10">
        <v>2063</v>
      </c>
      <c r="B39" s="30" t="s">
        <v>90</v>
      </c>
      <c r="C39" s="31">
        <v>659</v>
      </c>
      <c r="D39" s="32">
        <v>1177321.05</v>
      </c>
      <c r="E39" s="33">
        <v>-16.5</v>
      </c>
      <c r="F39" s="32">
        <v>74123.350000000006</v>
      </c>
      <c r="G39" s="32">
        <v>12372.05</v>
      </c>
      <c r="H39" s="33">
        <v>0</v>
      </c>
      <c r="I39" s="32">
        <v>4401.7</v>
      </c>
      <c r="J39" s="38">
        <v>28347.450000000019</v>
      </c>
      <c r="K39" s="35">
        <v>48008</v>
      </c>
      <c r="L39" s="35">
        <v>174583.92600000001</v>
      </c>
      <c r="M39" s="36">
        <v>55325.9</v>
      </c>
      <c r="N39" s="35">
        <f t="shared" si="0"/>
        <v>1574466.926</v>
      </c>
      <c r="O39" s="141">
        <f t="shared" si="1"/>
        <v>2389.1759119878602</v>
      </c>
      <c r="P39" s="43">
        <f t="shared" si="2"/>
        <v>65.973156837648077</v>
      </c>
    </row>
    <row r="40" spans="1:16" s="3" customFormat="1" ht="15" customHeight="1">
      <c r="A40" s="10">
        <v>2066</v>
      </c>
      <c r="B40" s="30" t="s">
        <v>91</v>
      </c>
      <c r="C40" s="31">
        <v>258</v>
      </c>
      <c r="D40" s="32">
        <v>539221.19999999995</v>
      </c>
      <c r="E40" s="33">
        <v>-315.05</v>
      </c>
      <c r="F40" s="32">
        <v>63969.3</v>
      </c>
      <c r="G40" s="32">
        <v>3126.05</v>
      </c>
      <c r="H40" s="33">
        <v>0</v>
      </c>
      <c r="I40" s="32">
        <v>1327</v>
      </c>
      <c r="J40" s="38">
        <v>14370.5</v>
      </c>
      <c r="K40" s="35">
        <v>24062</v>
      </c>
      <c r="L40" s="35">
        <v>75937.028999999995</v>
      </c>
      <c r="M40" s="36">
        <v>23043.599999999999</v>
      </c>
      <c r="N40" s="35">
        <f t="shared" si="0"/>
        <v>744741.62899999996</v>
      </c>
      <c r="O40" s="141">
        <f t="shared" si="1"/>
        <v>2886.5954612403098</v>
      </c>
      <c r="P40" s="43">
        <f t="shared" si="2"/>
        <v>79.708578232232611</v>
      </c>
    </row>
    <row r="41" spans="1:16" ht="15" customHeight="1">
      <c r="A41" s="10">
        <v>2067</v>
      </c>
      <c r="B41" s="30" t="s">
        <v>92</v>
      </c>
      <c r="C41" s="31">
        <v>372</v>
      </c>
      <c r="D41" s="32">
        <v>562040.80000000005</v>
      </c>
      <c r="E41" s="33">
        <v>0</v>
      </c>
      <c r="F41" s="32">
        <v>42994.8</v>
      </c>
      <c r="G41" s="32">
        <v>22406.25</v>
      </c>
      <c r="H41" s="33">
        <v>0</v>
      </c>
      <c r="I41" s="32">
        <v>5308.0999999999995</v>
      </c>
      <c r="J41" s="38">
        <v>5705.65</v>
      </c>
      <c r="K41" s="35">
        <v>16410</v>
      </c>
      <c r="L41" s="35">
        <v>77478.375</v>
      </c>
      <c r="M41" s="36">
        <v>43610</v>
      </c>
      <c r="N41" s="35">
        <f t="shared" si="0"/>
        <v>775953.97500000009</v>
      </c>
      <c r="O41" s="141">
        <f t="shared" si="1"/>
        <v>2085.8977822580646</v>
      </c>
      <c r="P41" s="43">
        <f t="shared" si="2"/>
        <v>57.598630911072412</v>
      </c>
    </row>
    <row r="42" spans="1:16" ht="15" customHeight="1">
      <c r="A42" s="10">
        <v>2068</v>
      </c>
      <c r="B42" s="30" t="s">
        <v>93</v>
      </c>
      <c r="C42" s="31">
        <v>742</v>
      </c>
      <c r="D42" s="32">
        <v>1355209.2</v>
      </c>
      <c r="E42" s="33">
        <v>0</v>
      </c>
      <c r="F42" s="32">
        <v>81976.600000000006</v>
      </c>
      <c r="G42" s="32">
        <v>27066.35</v>
      </c>
      <c r="H42" s="33">
        <v>0</v>
      </c>
      <c r="I42" s="32">
        <v>8891.4</v>
      </c>
      <c r="J42" s="38">
        <v>11535.000000000002</v>
      </c>
      <c r="K42" s="35">
        <v>12999</v>
      </c>
      <c r="L42" s="35">
        <v>216596.72099999999</v>
      </c>
      <c r="M42" s="36">
        <v>68169.600000000006</v>
      </c>
      <c r="N42" s="35">
        <f t="shared" si="0"/>
        <v>1782443.871</v>
      </c>
      <c r="O42" s="141">
        <f t="shared" si="1"/>
        <v>2402.2154595687334</v>
      </c>
      <c r="P42" s="43">
        <f t="shared" si="2"/>
        <v>66.333222462505788</v>
      </c>
    </row>
    <row r="43" spans="1:16" ht="15" customHeight="1">
      <c r="A43" s="10">
        <v>2072</v>
      </c>
      <c r="B43" s="30" t="s">
        <v>234</v>
      </c>
      <c r="C43" s="31">
        <v>304</v>
      </c>
      <c r="D43" s="32">
        <v>660916.15</v>
      </c>
      <c r="E43" s="33">
        <v>0</v>
      </c>
      <c r="F43" s="32">
        <v>38954.050000000003</v>
      </c>
      <c r="G43" s="32">
        <v>2084.1</v>
      </c>
      <c r="H43" s="33">
        <v>0</v>
      </c>
      <c r="I43" s="32">
        <v>905.95</v>
      </c>
      <c r="J43" s="38">
        <v>495.99999999999994</v>
      </c>
      <c r="K43" s="35">
        <v>11258</v>
      </c>
      <c r="L43" s="35">
        <v>84077.498999999996</v>
      </c>
      <c r="M43" s="36">
        <v>29141.199999999997</v>
      </c>
      <c r="N43" s="35">
        <f t="shared" si="0"/>
        <v>827832.94899999991</v>
      </c>
      <c r="O43" s="141">
        <f t="shared" si="1"/>
        <v>2723.1347006578944</v>
      </c>
      <c r="P43" s="43">
        <f t="shared" si="2"/>
        <v>75.19487861698228</v>
      </c>
    </row>
    <row r="44" spans="1:16" s="3" customFormat="1" ht="15" customHeight="1">
      <c r="A44" s="10">
        <v>2079</v>
      </c>
      <c r="B44" s="30" t="s">
        <v>95</v>
      </c>
      <c r="C44" s="31">
        <v>190</v>
      </c>
      <c r="D44" s="32">
        <v>411086.15</v>
      </c>
      <c r="E44" s="33">
        <v>0</v>
      </c>
      <c r="F44" s="32">
        <v>29303</v>
      </c>
      <c r="G44" s="32">
        <v>4266.6000000000004</v>
      </c>
      <c r="H44" s="33">
        <v>0</v>
      </c>
      <c r="I44" s="32">
        <v>1026.7</v>
      </c>
      <c r="J44" s="38">
        <v>852.85</v>
      </c>
      <c r="K44" s="35">
        <v>7039</v>
      </c>
      <c r="L44" s="35">
        <v>48877.154999999999</v>
      </c>
      <c r="M44" s="36">
        <v>18880.899999999998</v>
      </c>
      <c r="N44" s="35">
        <f t="shared" si="0"/>
        <v>521332.35499999998</v>
      </c>
      <c r="O44" s="141">
        <f t="shared" si="1"/>
        <v>2743.8544999999999</v>
      </c>
      <c r="P44" s="43">
        <f t="shared" ref="P44:P107" si="3">O44/$O$6*100</f>
        <v>75.767021741639851</v>
      </c>
    </row>
    <row r="45" spans="1:16" ht="15" customHeight="1">
      <c r="A45" s="10">
        <v>2086</v>
      </c>
      <c r="B45" s="30" t="s">
        <v>96</v>
      </c>
      <c r="C45" s="31">
        <v>453</v>
      </c>
      <c r="D45" s="32">
        <v>689326.85</v>
      </c>
      <c r="E45" s="33">
        <v>0</v>
      </c>
      <c r="F45" s="32">
        <v>65273.95</v>
      </c>
      <c r="G45" s="32">
        <v>9720.2000000000007</v>
      </c>
      <c r="H45" s="33">
        <v>0</v>
      </c>
      <c r="I45" s="32">
        <v>4963.7</v>
      </c>
      <c r="J45" s="38">
        <v>8714.35</v>
      </c>
      <c r="K45" s="35">
        <v>10004</v>
      </c>
      <c r="L45" s="35">
        <v>110083.545</v>
      </c>
      <c r="M45" s="36">
        <v>41974</v>
      </c>
      <c r="N45" s="35">
        <f t="shared" si="0"/>
        <v>940060.59499999986</v>
      </c>
      <c r="O45" s="141">
        <f t="shared" si="1"/>
        <v>2075.1889514348782</v>
      </c>
      <c r="P45" s="43">
        <f t="shared" si="3"/>
        <v>57.302924189812984</v>
      </c>
    </row>
    <row r="46" spans="1:16" ht="15" customHeight="1">
      <c r="A46" s="10">
        <v>2087</v>
      </c>
      <c r="B46" s="30" t="s">
        <v>235</v>
      </c>
      <c r="C46" s="31">
        <v>1000</v>
      </c>
      <c r="D46" s="32">
        <v>1709479.65</v>
      </c>
      <c r="E46" s="33">
        <v>0</v>
      </c>
      <c r="F46" s="32">
        <v>124947.9</v>
      </c>
      <c r="G46" s="32">
        <v>25317.199999999997</v>
      </c>
      <c r="H46" s="33">
        <v>0</v>
      </c>
      <c r="I46" s="32">
        <v>7074.7499999999991</v>
      </c>
      <c r="J46" s="38">
        <v>16620</v>
      </c>
      <c r="K46" s="35">
        <v>37692</v>
      </c>
      <c r="L46" s="35">
        <v>265293.42</v>
      </c>
      <c r="M46" s="36">
        <v>87365.5</v>
      </c>
      <c r="N46" s="35">
        <f t="shared" si="0"/>
        <v>2273790.42</v>
      </c>
      <c r="O46" s="141">
        <f t="shared" si="1"/>
        <v>2273.7904199999998</v>
      </c>
      <c r="P46" s="43">
        <f t="shared" si="3"/>
        <v>62.786976564563609</v>
      </c>
    </row>
    <row r="47" spans="1:16" ht="15" customHeight="1">
      <c r="A47" s="10">
        <v>2089</v>
      </c>
      <c r="B47" s="30" t="s">
        <v>98</v>
      </c>
      <c r="C47" s="31">
        <v>364</v>
      </c>
      <c r="D47" s="32">
        <v>939081.5</v>
      </c>
      <c r="E47" s="33">
        <v>0</v>
      </c>
      <c r="F47" s="32">
        <v>34092.449999999997</v>
      </c>
      <c r="G47" s="32">
        <v>1765.5000000000002</v>
      </c>
      <c r="H47" s="33">
        <v>0</v>
      </c>
      <c r="I47" s="32">
        <v>762.95</v>
      </c>
      <c r="J47" s="38">
        <v>17115.650000000001</v>
      </c>
      <c r="K47" s="35">
        <v>15475</v>
      </c>
      <c r="L47" s="35">
        <v>108220.917</v>
      </c>
      <c r="M47" s="36">
        <v>31487.699999999997</v>
      </c>
      <c r="N47" s="35">
        <f t="shared" si="0"/>
        <v>1148001.6669999999</v>
      </c>
      <c r="O47" s="141">
        <f t="shared" si="1"/>
        <v>3153.8507335164832</v>
      </c>
      <c r="P47" s="43">
        <f t="shared" si="3"/>
        <v>87.088392294937719</v>
      </c>
    </row>
    <row r="48" spans="1:16" ht="15" customHeight="1">
      <c r="A48" s="10">
        <v>2096</v>
      </c>
      <c r="B48" s="30" t="s">
        <v>236</v>
      </c>
      <c r="C48" s="31">
        <v>4841</v>
      </c>
      <c r="D48" s="32">
        <v>8982577.0999999996</v>
      </c>
      <c r="E48" s="33">
        <v>-895.44999999999993</v>
      </c>
      <c r="F48" s="32">
        <v>623614.05000000005</v>
      </c>
      <c r="G48" s="32">
        <v>1911245.35</v>
      </c>
      <c r="H48" s="33">
        <v>0</v>
      </c>
      <c r="I48" s="32">
        <v>317622.39999999991</v>
      </c>
      <c r="J48" s="38">
        <v>687576.94999999914</v>
      </c>
      <c r="K48" s="35">
        <v>241281.35</v>
      </c>
      <c r="L48" s="35">
        <v>1627515.3149999999</v>
      </c>
      <c r="M48" s="36">
        <v>440216.89999999997</v>
      </c>
      <c r="N48" s="35">
        <f t="shared" si="0"/>
        <v>14830753.965</v>
      </c>
      <c r="O48" s="141">
        <f t="shared" si="1"/>
        <v>3063.5723951662881</v>
      </c>
      <c r="P48" s="43">
        <f t="shared" si="3"/>
        <v>84.595504707575358</v>
      </c>
    </row>
    <row r="49" spans="1:16" ht="15" customHeight="1">
      <c r="A49" s="10">
        <v>2097</v>
      </c>
      <c r="B49" s="30" t="s">
        <v>100</v>
      </c>
      <c r="C49" s="31">
        <v>1336</v>
      </c>
      <c r="D49" s="32">
        <v>2784779.3</v>
      </c>
      <c r="E49" s="33">
        <v>-125.3</v>
      </c>
      <c r="F49" s="32">
        <v>180642.5</v>
      </c>
      <c r="G49" s="32">
        <v>129674.90000000001</v>
      </c>
      <c r="H49" s="33">
        <v>0</v>
      </c>
      <c r="I49" s="32">
        <v>12325.4</v>
      </c>
      <c r="J49" s="38">
        <v>31659.149999999998</v>
      </c>
      <c r="K49" s="35">
        <v>86852</v>
      </c>
      <c r="L49" s="35">
        <v>381726.67200000002</v>
      </c>
      <c r="M49" s="36">
        <v>129913.8</v>
      </c>
      <c r="N49" s="35">
        <f t="shared" si="0"/>
        <v>3737448.4219999993</v>
      </c>
      <c r="O49" s="141">
        <f t="shared" si="1"/>
        <v>2797.4913338323349</v>
      </c>
      <c r="P49" s="43">
        <f t="shared" si="3"/>
        <v>77.248114545623181</v>
      </c>
    </row>
    <row r="50" spans="1:16" ht="15" customHeight="1">
      <c r="A50" s="10">
        <v>2099</v>
      </c>
      <c r="B50" s="30" t="s">
        <v>101</v>
      </c>
      <c r="C50" s="31">
        <v>2153</v>
      </c>
      <c r="D50" s="32">
        <v>14061868.300000001</v>
      </c>
      <c r="E50" s="33">
        <v>-904.2</v>
      </c>
      <c r="F50" s="32">
        <v>6966826.75</v>
      </c>
      <c r="G50" s="32">
        <v>111167.04999999999</v>
      </c>
      <c r="H50" s="33">
        <v>0</v>
      </c>
      <c r="I50" s="32">
        <v>123324.05</v>
      </c>
      <c r="J50" s="38">
        <v>95611.299999999988</v>
      </c>
      <c r="K50" s="35">
        <v>244158</v>
      </c>
      <c r="L50" s="35">
        <v>575875.65</v>
      </c>
      <c r="M50" s="36">
        <v>206839.5</v>
      </c>
      <c r="N50" s="35">
        <f t="shared" si="0"/>
        <v>22384766.400000002</v>
      </c>
      <c r="O50" s="141">
        <f t="shared" si="1"/>
        <v>10397.011797491872</v>
      </c>
      <c r="P50" s="43">
        <f t="shared" si="3"/>
        <v>287.0963525612064</v>
      </c>
    </row>
    <row r="51" spans="1:16" ht="15" customHeight="1">
      <c r="A51" s="10">
        <v>2102</v>
      </c>
      <c r="B51" s="30" t="s">
        <v>102</v>
      </c>
      <c r="C51" s="31">
        <v>2564</v>
      </c>
      <c r="D51" s="32">
        <v>4984736.8</v>
      </c>
      <c r="E51" s="33">
        <v>-50.4</v>
      </c>
      <c r="F51" s="32">
        <v>361191.6</v>
      </c>
      <c r="G51" s="32">
        <v>247527.24999999997</v>
      </c>
      <c r="H51" s="33">
        <v>0</v>
      </c>
      <c r="I51" s="32">
        <v>85460.099999999991</v>
      </c>
      <c r="J51" s="38">
        <v>100387.64999999997</v>
      </c>
      <c r="K51" s="35">
        <v>134432</v>
      </c>
      <c r="L51" s="35">
        <v>864191.65800000005</v>
      </c>
      <c r="M51" s="36">
        <v>229772.30000000002</v>
      </c>
      <c r="N51" s="35">
        <f t="shared" si="0"/>
        <v>7007648.9579999987</v>
      </c>
      <c r="O51" s="141">
        <f t="shared" si="1"/>
        <v>2733.0924173166923</v>
      </c>
      <c r="P51" s="43">
        <f t="shared" si="3"/>
        <v>75.469844557991266</v>
      </c>
    </row>
    <row r="52" spans="1:16" ht="15" customHeight="1">
      <c r="A52" s="10">
        <v>2111</v>
      </c>
      <c r="B52" s="30" t="s">
        <v>103</v>
      </c>
      <c r="C52" s="31">
        <v>1101</v>
      </c>
      <c r="D52" s="32">
        <v>1838157.4</v>
      </c>
      <c r="E52" s="33">
        <v>0</v>
      </c>
      <c r="F52" s="32">
        <v>143448.70000000001</v>
      </c>
      <c r="G52" s="32">
        <v>263317.84999999998</v>
      </c>
      <c r="H52" s="33">
        <v>0</v>
      </c>
      <c r="I52" s="32">
        <v>90835.5</v>
      </c>
      <c r="J52" s="38">
        <v>39216.950000000004</v>
      </c>
      <c r="K52" s="35">
        <v>65254</v>
      </c>
      <c r="L52" s="35">
        <v>419348.82</v>
      </c>
      <c r="M52" s="36">
        <v>107758.3</v>
      </c>
      <c r="N52" s="35">
        <f t="shared" si="0"/>
        <v>2967337.5199999996</v>
      </c>
      <c r="O52" s="141">
        <f t="shared" si="1"/>
        <v>2695.1294459582195</v>
      </c>
      <c r="P52" s="43">
        <f t="shared" si="3"/>
        <v>74.421559644817251</v>
      </c>
    </row>
    <row r="53" spans="1:16" ht="15" customHeight="1">
      <c r="A53" s="10">
        <v>2113</v>
      </c>
      <c r="B53" s="30" t="s">
        <v>104</v>
      </c>
      <c r="C53" s="31">
        <v>2118</v>
      </c>
      <c r="D53" s="32">
        <v>3692548.3</v>
      </c>
      <c r="E53" s="33">
        <v>-406.95000000000005</v>
      </c>
      <c r="F53" s="32">
        <v>256616.4</v>
      </c>
      <c r="G53" s="32">
        <v>234674.09999999998</v>
      </c>
      <c r="H53" s="33">
        <v>0</v>
      </c>
      <c r="I53" s="32">
        <v>43982.349999999984</v>
      </c>
      <c r="J53" s="38">
        <v>46681.099999999991</v>
      </c>
      <c r="K53" s="35">
        <v>151837.29999999999</v>
      </c>
      <c r="L53" s="35">
        <v>536688.054</v>
      </c>
      <c r="M53" s="36">
        <v>234977.6</v>
      </c>
      <c r="N53" s="35">
        <f t="shared" si="0"/>
        <v>5197598.2539999988</v>
      </c>
      <c r="O53" s="141">
        <f t="shared" si="1"/>
        <v>2454.0123956562788</v>
      </c>
      <c r="P53" s="43">
        <f t="shared" si="3"/>
        <v>67.7635095213478</v>
      </c>
    </row>
    <row r="54" spans="1:16" s="3" customFormat="1" ht="15" customHeight="1">
      <c r="A54" s="10">
        <v>2114</v>
      </c>
      <c r="B54" s="30" t="s">
        <v>105</v>
      </c>
      <c r="C54" s="31">
        <v>1310</v>
      </c>
      <c r="D54" s="32">
        <v>2310802.2000000002</v>
      </c>
      <c r="E54" s="33">
        <v>-35.15</v>
      </c>
      <c r="F54" s="32">
        <v>174685.55</v>
      </c>
      <c r="G54" s="32">
        <v>36784.699999999997</v>
      </c>
      <c r="H54" s="33">
        <v>0</v>
      </c>
      <c r="I54" s="32">
        <v>12068.2</v>
      </c>
      <c r="J54" s="38">
        <v>45857.8</v>
      </c>
      <c r="K54" s="35">
        <v>60011</v>
      </c>
      <c r="L54" s="35">
        <v>361038.48</v>
      </c>
      <c r="M54" s="36">
        <v>129124.70000000001</v>
      </c>
      <c r="N54" s="35">
        <f t="shared" si="0"/>
        <v>3130337.4800000004</v>
      </c>
      <c r="O54" s="141">
        <f t="shared" si="1"/>
        <v>2389.5705954198475</v>
      </c>
      <c r="P54" s="43">
        <f t="shared" si="3"/>
        <v>65.984055370413728</v>
      </c>
    </row>
    <row r="55" spans="1:16" ht="15" customHeight="1">
      <c r="A55" s="10">
        <v>2115</v>
      </c>
      <c r="B55" s="30" t="s">
        <v>106</v>
      </c>
      <c r="C55" s="31">
        <v>851</v>
      </c>
      <c r="D55" s="32">
        <v>1798660.25</v>
      </c>
      <c r="E55" s="33">
        <v>-34.6</v>
      </c>
      <c r="F55" s="32">
        <v>162074.54999999999</v>
      </c>
      <c r="G55" s="32">
        <v>11586.150000000001</v>
      </c>
      <c r="H55" s="33">
        <v>0</v>
      </c>
      <c r="I55" s="32">
        <v>7813.4500000000016</v>
      </c>
      <c r="J55" s="38">
        <v>16706.05</v>
      </c>
      <c r="K55" s="35">
        <v>69711</v>
      </c>
      <c r="L55" s="35">
        <v>244365.87299999999</v>
      </c>
      <c r="M55" s="36">
        <v>80269.200000000012</v>
      </c>
      <c r="N55" s="35">
        <f t="shared" si="0"/>
        <v>2391151.923</v>
      </c>
      <c r="O55" s="141">
        <f t="shared" si="1"/>
        <v>2809.8142455934194</v>
      </c>
      <c r="P55" s="43">
        <f t="shared" si="3"/>
        <v>77.588391452916326</v>
      </c>
    </row>
    <row r="56" spans="1:16" ht="15" customHeight="1">
      <c r="A56" s="10">
        <v>2116</v>
      </c>
      <c r="B56" s="30" t="s">
        <v>107</v>
      </c>
      <c r="C56" s="31">
        <v>899</v>
      </c>
      <c r="D56" s="32">
        <v>1740233.3</v>
      </c>
      <c r="E56" s="33">
        <v>-266.5</v>
      </c>
      <c r="F56" s="32">
        <v>106396.55</v>
      </c>
      <c r="G56" s="32">
        <v>13717.7</v>
      </c>
      <c r="H56" s="33">
        <v>0</v>
      </c>
      <c r="I56" s="32">
        <v>3272.4999999999995</v>
      </c>
      <c r="J56" s="38">
        <v>15876.500000000002</v>
      </c>
      <c r="K56" s="35">
        <v>55307</v>
      </c>
      <c r="L56" s="35">
        <v>247986.50100000002</v>
      </c>
      <c r="M56" s="36">
        <v>82776.800000000003</v>
      </c>
      <c r="N56" s="35">
        <f t="shared" si="0"/>
        <v>2265300.3509999998</v>
      </c>
      <c r="O56" s="141">
        <f t="shared" si="1"/>
        <v>2519.8001679644049</v>
      </c>
      <c r="P56" s="43">
        <f t="shared" si="3"/>
        <v>69.580130473662805</v>
      </c>
    </row>
    <row r="57" spans="1:16" ht="15" customHeight="1">
      <c r="A57" s="10">
        <v>2121</v>
      </c>
      <c r="B57" s="30" t="s">
        <v>108</v>
      </c>
      <c r="C57" s="31">
        <v>1424</v>
      </c>
      <c r="D57" s="32">
        <v>2388155.75</v>
      </c>
      <c r="E57" s="33">
        <v>-98.25</v>
      </c>
      <c r="F57" s="32">
        <v>236116.05</v>
      </c>
      <c r="G57" s="32">
        <v>44885.149999999994</v>
      </c>
      <c r="H57" s="33">
        <v>0</v>
      </c>
      <c r="I57" s="32">
        <v>46601.450000000012</v>
      </c>
      <c r="J57" s="34">
        <v>84638.150000000038</v>
      </c>
      <c r="K57" s="35">
        <v>97412</v>
      </c>
      <c r="L57" s="35">
        <v>450612.06900000002</v>
      </c>
      <c r="M57" s="36">
        <v>130816.1</v>
      </c>
      <c r="N57" s="35">
        <f t="shared" si="0"/>
        <v>3479138.469</v>
      </c>
      <c r="O57" s="141">
        <f t="shared" si="1"/>
        <v>2443.215216994382</v>
      </c>
      <c r="P57" s="43">
        <f t="shared" si="3"/>
        <v>67.465363220068213</v>
      </c>
    </row>
    <row r="58" spans="1:16" ht="15" customHeight="1">
      <c r="A58" s="10">
        <v>2122</v>
      </c>
      <c r="B58" s="30" t="s">
        <v>109</v>
      </c>
      <c r="C58" s="31">
        <v>1665</v>
      </c>
      <c r="D58" s="32">
        <v>3950252.05</v>
      </c>
      <c r="E58" s="33">
        <v>-1802.8500000000001</v>
      </c>
      <c r="F58" s="32">
        <v>322959.15000000002</v>
      </c>
      <c r="G58" s="32">
        <v>64169.25</v>
      </c>
      <c r="H58" s="33">
        <v>0</v>
      </c>
      <c r="I58" s="32">
        <v>30728.049999999988</v>
      </c>
      <c r="J58" s="34">
        <v>50927.80000000001</v>
      </c>
      <c r="K58" s="35">
        <v>326398.25</v>
      </c>
      <c r="L58" s="35">
        <v>602346.26399999997</v>
      </c>
      <c r="M58" s="36">
        <v>155155.5</v>
      </c>
      <c r="N58" s="35">
        <f t="shared" si="0"/>
        <v>5501133.4639999997</v>
      </c>
      <c r="O58" s="141">
        <f t="shared" si="1"/>
        <v>3303.9840624624621</v>
      </c>
      <c r="P58" s="43">
        <f t="shared" si="3"/>
        <v>91.234076841401375</v>
      </c>
    </row>
    <row r="59" spans="1:16" ht="15" customHeight="1">
      <c r="A59" s="10">
        <v>2123</v>
      </c>
      <c r="B59" s="30" t="s">
        <v>110</v>
      </c>
      <c r="C59" s="31">
        <v>504</v>
      </c>
      <c r="D59" s="32">
        <v>970340.45</v>
      </c>
      <c r="E59" s="33">
        <v>-20.05</v>
      </c>
      <c r="F59" s="32">
        <v>74596.5</v>
      </c>
      <c r="G59" s="32">
        <v>34036.1</v>
      </c>
      <c r="H59" s="33">
        <v>0</v>
      </c>
      <c r="I59" s="32">
        <v>5562.5999999999995</v>
      </c>
      <c r="J59" s="34">
        <v>46297.44999999999</v>
      </c>
      <c r="K59" s="35">
        <v>21624</v>
      </c>
      <c r="L59" s="35">
        <v>165533.44500000001</v>
      </c>
      <c r="M59" s="36">
        <v>48690</v>
      </c>
      <c r="N59" s="35">
        <f t="shared" si="0"/>
        <v>1366660.4950000001</v>
      </c>
      <c r="O59" s="141">
        <f t="shared" si="1"/>
        <v>2711.6279662698416</v>
      </c>
      <c r="P59" s="43">
        <f t="shared" si="3"/>
        <v>74.87713910325995</v>
      </c>
    </row>
    <row r="60" spans="1:16" ht="15" customHeight="1">
      <c r="A60" s="10">
        <v>2124</v>
      </c>
      <c r="B60" s="30" t="s">
        <v>111</v>
      </c>
      <c r="C60" s="31">
        <v>2442</v>
      </c>
      <c r="D60" s="32">
        <v>4572815.4000000004</v>
      </c>
      <c r="E60" s="33">
        <v>-32.799999999999997</v>
      </c>
      <c r="F60" s="32">
        <v>356061.85</v>
      </c>
      <c r="G60" s="32">
        <v>273697.30000000005</v>
      </c>
      <c r="H60" s="33">
        <v>0</v>
      </c>
      <c r="I60" s="32">
        <v>78688.599999999977</v>
      </c>
      <c r="J60" s="34">
        <v>299777.10000000033</v>
      </c>
      <c r="K60" s="35">
        <v>164894.79999999999</v>
      </c>
      <c r="L60" s="35">
        <v>900981.87900000007</v>
      </c>
      <c r="M60" s="36">
        <v>197523.9</v>
      </c>
      <c r="N60" s="35">
        <f t="shared" si="0"/>
        <v>6844408.0290000001</v>
      </c>
      <c r="O60" s="141">
        <f t="shared" si="1"/>
        <v>2802.7878906633905</v>
      </c>
      <c r="P60" s="43">
        <f t="shared" si="3"/>
        <v>77.39437023686861</v>
      </c>
    </row>
    <row r="61" spans="1:16" s="3" customFormat="1" ht="15" customHeight="1">
      <c r="A61" s="10">
        <v>2125</v>
      </c>
      <c r="B61" s="30" t="s">
        <v>112</v>
      </c>
      <c r="C61" s="31">
        <v>20177</v>
      </c>
      <c r="D61" s="32">
        <v>47853294.850000001</v>
      </c>
      <c r="E61" s="33">
        <v>-12358.6</v>
      </c>
      <c r="F61" s="32">
        <v>6382948.7000000002</v>
      </c>
      <c r="G61" s="32">
        <v>10016272.450000003</v>
      </c>
      <c r="H61" s="33">
        <v>-351.25</v>
      </c>
      <c r="I61" s="32">
        <v>2283708.2000000002</v>
      </c>
      <c r="J61" s="34">
        <v>2758313.4000000046</v>
      </c>
      <c r="K61" s="35">
        <v>1182112.95</v>
      </c>
      <c r="L61" s="35">
        <v>7352434.9079999998</v>
      </c>
      <c r="M61" s="36">
        <v>1733035.5</v>
      </c>
      <c r="N61" s="35">
        <f t="shared" si="0"/>
        <v>79549411.10800001</v>
      </c>
      <c r="O61" s="141">
        <f t="shared" si="1"/>
        <v>3942.5787336075737</v>
      </c>
      <c r="P61" s="43">
        <f t="shared" si="3"/>
        <v>108.8678166525856</v>
      </c>
    </row>
    <row r="62" spans="1:16" ht="15" customHeight="1">
      <c r="A62" s="10">
        <v>2128</v>
      </c>
      <c r="B62" s="30" t="s">
        <v>114</v>
      </c>
      <c r="C62" s="31">
        <v>248</v>
      </c>
      <c r="D62" s="32">
        <v>743600.75</v>
      </c>
      <c r="E62" s="33">
        <v>0</v>
      </c>
      <c r="F62" s="32">
        <v>72885.600000000006</v>
      </c>
      <c r="G62" s="32">
        <v>4470.75</v>
      </c>
      <c r="H62" s="33">
        <v>0</v>
      </c>
      <c r="I62" s="32">
        <v>5793.8499999999985</v>
      </c>
      <c r="J62" s="34">
        <v>9226.2500000000018</v>
      </c>
      <c r="K62" s="35">
        <v>10139</v>
      </c>
      <c r="L62" s="35">
        <v>103816.671</v>
      </c>
      <c r="M62" s="36">
        <v>25340.199999999997</v>
      </c>
      <c r="N62" s="35">
        <f t="shared" si="0"/>
        <v>975273.07099999988</v>
      </c>
      <c r="O62" s="141">
        <f t="shared" si="1"/>
        <v>3932.5527056451606</v>
      </c>
      <c r="P62" s="43">
        <f t="shared" si="3"/>
        <v>108.59096440746458</v>
      </c>
    </row>
    <row r="63" spans="1:16" ht="15" customHeight="1">
      <c r="A63" s="10">
        <v>2129</v>
      </c>
      <c r="B63" s="30" t="s">
        <v>115</v>
      </c>
      <c r="C63" s="31">
        <v>757</v>
      </c>
      <c r="D63" s="32">
        <v>1599377.5</v>
      </c>
      <c r="E63" s="33">
        <v>0</v>
      </c>
      <c r="F63" s="32">
        <v>164578.29999999999</v>
      </c>
      <c r="G63" s="32">
        <v>39046.050000000003</v>
      </c>
      <c r="H63" s="33">
        <v>0</v>
      </c>
      <c r="I63" s="32">
        <v>9914.4999999999982</v>
      </c>
      <c r="J63" s="34">
        <v>29893.699999999993</v>
      </c>
      <c r="K63" s="35">
        <v>63994</v>
      </c>
      <c r="L63" s="35">
        <v>248625.864</v>
      </c>
      <c r="M63" s="36">
        <v>81230.200000000012</v>
      </c>
      <c r="N63" s="35">
        <f t="shared" si="0"/>
        <v>2236660.1140000001</v>
      </c>
      <c r="O63" s="141">
        <f t="shared" si="1"/>
        <v>2954.6368745046234</v>
      </c>
      <c r="P63" s="43">
        <f t="shared" si="3"/>
        <v>81.587429766863593</v>
      </c>
    </row>
    <row r="64" spans="1:16" ht="15" customHeight="1">
      <c r="A64" s="10">
        <v>2130</v>
      </c>
      <c r="B64" s="30" t="s">
        <v>116</v>
      </c>
      <c r="C64" s="31">
        <v>301</v>
      </c>
      <c r="D64" s="32">
        <v>1898030.05</v>
      </c>
      <c r="E64" s="33">
        <v>-457</v>
      </c>
      <c r="F64" s="32">
        <v>241424.1</v>
      </c>
      <c r="G64" s="32">
        <v>2468.1</v>
      </c>
      <c r="H64" s="33">
        <v>0</v>
      </c>
      <c r="I64" s="32">
        <v>1466.15</v>
      </c>
      <c r="J64" s="34">
        <v>39012.899999999994</v>
      </c>
      <c r="K64" s="35">
        <v>11388</v>
      </c>
      <c r="L64" s="35">
        <v>205441.30499999999</v>
      </c>
      <c r="M64" s="36">
        <v>28756.799999999999</v>
      </c>
      <c r="N64" s="35">
        <f t="shared" si="0"/>
        <v>2427530.4049999998</v>
      </c>
      <c r="O64" s="141">
        <f t="shared" si="1"/>
        <v>8064.885066445182</v>
      </c>
      <c r="P64" s="43">
        <f t="shared" si="3"/>
        <v>222.69851487138942</v>
      </c>
    </row>
    <row r="65" spans="1:16" ht="15" customHeight="1">
      <c r="A65" s="10">
        <v>2131</v>
      </c>
      <c r="B65" s="30" t="s">
        <v>117</v>
      </c>
      <c r="C65" s="31">
        <v>767</v>
      </c>
      <c r="D65" s="32">
        <v>1921047.15</v>
      </c>
      <c r="E65" s="33">
        <v>-57.95</v>
      </c>
      <c r="F65" s="32">
        <v>120712.5</v>
      </c>
      <c r="G65" s="32">
        <v>22992.850000000006</v>
      </c>
      <c r="H65" s="33">
        <v>0</v>
      </c>
      <c r="I65" s="32">
        <v>4480.45</v>
      </c>
      <c r="J65" s="34">
        <v>36026.649999999994</v>
      </c>
      <c r="K65" s="35">
        <v>85276.5</v>
      </c>
      <c r="L65" s="35">
        <v>230433.59700000001</v>
      </c>
      <c r="M65" s="36">
        <v>64938.7</v>
      </c>
      <c r="N65" s="35">
        <f t="shared" si="0"/>
        <v>2485850.4470000002</v>
      </c>
      <c r="O65" s="141">
        <f t="shared" si="1"/>
        <v>3241.0044941329857</v>
      </c>
      <c r="P65" s="43">
        <f t="shared" si="3"/>
        <v>89.494999815670411</v>
      </c>
    </row>
    <row r="66" spans="1:16" ht="15" customHeight="1">
      <c r="A66" s="10">
        <v>2134</v>
      </c>
      <c r="B66" s="30" t="s">
        <v>118</v>
      </c>
      <c r="C66" s="31">
        <v>778</v>
      </c>
      <c r="D66" s="32">
        <v>1409039.35</v>
      </c>
      <c r="E66" s="33">
        <v>0</v>
      </c>
      <c r="F66" s="32">
        <v>155085.4</v>
      </c>
      <c r="G66" s="32">
        <v>326693.10000000003</v>
      </c>
      <c r="H66" s="33">
        <v>0</v>
      </c>
      <c r="I66" s="32">
        <v>35491.700000000004</v>
      </c>
      <c r="J66" s="34">
        <v>34577.4</v>
      </c>
      <c r="K66" s="35">
        <v>32873</v>
      </c>
      <c r="L66" s="35">
        <v>239375.02499999999</v>
      </c>
      <c r="M66" s="36">
        <v>63470.9</v>
      </c>
      <c r="N66" s="35">
        <f t="shared" si="0"/>
        <v>2296605.875</v>
      </c>
      <c r="O66" s="141">
        <f t="shared" si="1"/>
        <v>2951.9355719794344</v>
      </c>
      <c r="P66" s="43">
        <f t="shared" si="3"/>
        <v>81.512837747805463</v>
      </c>
    </row>
    <row r="67" spans="1:16" ht="15" customHeight="1">
      <c r="A67" s="10">
        <v>2135</v>
      </c>
      <c r="B67" s="30" t="s">
        <v>119</v>
      </c>
      <c r="C67" s="31">
        <v>2027</v>
      </c>
      <c r="D67" s="32">
        <v>4302195.8499999996</v>
      </c>
      <c r="E67" s="33">
        <v>-3672.4</v>
      </c>
      <c r="F67" s="32">
        <v>481490.3</v>
      </c>
      <c r="G67" s="32">
        <v>337627.40000000014</v>
      </c>
      <c r="H67" s="33">
        <v>0</v>
      </c>
      <c r="I67" s="32">
        <v>59049.999999999985</v>
      </c>
      <c r="J67" s="34">
        <v>149210.59999999995</v>
      </c>
      <c r="K67" s="35">
        <v>88448</v>
      </c>
      <c r="L67" s="35">
        <v>833926.74600000004</v>
      </c>
      <c r="M67" s="36">
        <v>196335.5</v>
      </c>
      <c r="N67" s="35">
        <f t="shared" si="0"/>
        <v>6444611.9959999993</v>
      </c>
      <c r="O67" s="141">
        <f t="shared" si="1"/>
        <v>3179.3843098174639</v>
      </c>
      <c r="P67" s="43">
        <f t="shared" si="3"/>
        <v>87.79345994001082</v>
      </c>
    </row>
    <row r="68" spans="1:16" ht="15" customHeight="1">
      <c r="A68" s="10">
        <v>2137</v>
      </c>
      <c r="B68" s="30" t="s">
        <v>120</v>
      </c>
      <c r="C68" s="31">
        <v>561</v>
      </c>
      <c r="D68" s="32">
        <v>1212980</v>
      </c>
      <c r="E68" s="33">
        <v>0</v>
      </c>
      <c r="F68" s="32">
        <v>97343.25</v>
      </c>
      <c r="G68" s="32">
        <v>21327.350000000002</v>
      </c>
      <c r="H68" s="33">
        <v>0</v>
      </c>
      <c r="I68" s="32">
        <v>11180.95</v>
      </c>
      <c r="J68" s="34">
        <v>23008.350000000002</v>
      </c>
      <c r="K68" s="35">
        <v>19171.8</v>
      </c>
      <c r="L68" s="35">
        <v>183987.72</v>
      </c>
      <c r="M68" s="36">
        <v>45821.599999999999</v>
      </c>
      <c r="N68" s="35">
        <f t="shared" si="0"/>
        <v>1614821.0200000003</v>
      </c>
      <c r="O68" s="141">
        <f t="shared" si="1"/>
        <v>2878.4688413547242</v>
      </c>
      <c r="P68" s="43">
        <f t="shared" si="3"/>
        <v>79.484175012033717</v>
      </c>
    </row>
    <row r="69" spans="1:16" ht="15" customHeight="1">
      <c r="A69" s="10">
        <v>2138</v>
      </c>
      <c r="B69" s="30" t="s">
        <v>121</v>
      </c>
      <c r="C69" s="31">
        <v>667</v>
      </c>
      <c r="D69" s="32">
        <v>1143985.8999999999</v>
      </c>
      <c r="E69" s="33">
        <v>0</v>
      </c>
      <c r="F69" s="32">
        <v>125298.65</v>
      </c>
      <c r="G69" s="32">
        <v>42585.44999999999</v>
      </c>
      <c r="H69" s="33">
        <v>0</v>
      </c>
      <c r="I69" s="32">
        <v>33582.200000000004</v>
      </c>
      <c r="J69" s="34">
        <v>15596.3</v>
      </c>
      <c r="K69" s="35">
        <v>38802</v>
      </c>
      <c r="L69" s="35">
        <v>228417.75899999999</v>
      </c>
      <c r="M69" s="36">
        <v>61807.4</v>
      </c>
      <c r="N69" s="35">
        <f t="shared" si="0"/>
        <v>1690075.6589999998</v>
      </c>
      <c r="O69" s="141">
        <f t="shared" si="1"/>
        <v>2533.8465652173909</v>
      </c>
      <c r="P69" s="43">
        <f t="shared" si="3"/>
        <v>69.967998593513443</v>
      </c>
    </row>
    <row r="70" spans="1:16" ht="15" customHeight="1">
      <c r="A70" s="10">
        <v>2140</v>
      </c>
      <c r="B70" s="30" t="s">
        <v>122</v>
      </c>
      <c r="C70" s="31">
        <v>1696</v>
      </c>
      <c r="D70" s="32">
        <v>4163301.65</v>
      </c>
      <c r="E70" s="33">
        <v>-169.15</v>
      </c>
      <c r="F70" s="32">
        <v>250714.35</v>
      </c>
      <c r="G70" s="32">
        <v>55905.849999999991</v>
      </c>
      <c r="H70" s="33">
        <v>-481.7</v>
      </c>
      <c r="I70" s="32">
        <v>22332.85</v>
      </c>
      <c r="J70" s="34">
        <v>175657.79999999996</v>
      </c>
      <c r="K70" s="35">
        <v>99419</v>
      </c>
      <c r="L70" s="35">
        <v>520929.64199999999</v>
      </c>
      <c r="M70" s="36">
        <v>147527.80000000002</v>
      </c>
      <c r="N70" s="35">
        <f t="shared" si="0"/>
        <v>5435138.0919999983</v>
      </c>
      <c r="O70" s="141">
        <f t="shared" si="1"/>
        <v>3204.6804787735841</v>
      </c>
      <c r="P70" s="43">
        <f t="shared" si="3"/>
        <v>88.49197197236478</v>
      </c>
    </row>
    <row r="71" spans="1:16" ht="15" customHeight="1">
      <c r="A71" s="10">
        <v>2143</v>
      </c>
      <c r="B71" s="30" t="s">
        <v>123</v>
      </c>
      <c r="C71" s="31">
        <v>588</v>
      </c>
      <c r="D71" s="32">
        <v>1457190.05</v>
      </c>
      <c r="E71" s="33">
        <v>-122.35</v>
      </c>
      <c r="F71" s="32">
        <v>253145.05</v>
      </c>
      <c r="G71" s="32">
        <v>30044.25</v>
      </c>
      <c r="H71" s="33">
        <v>0</v>
      </c>
      <c r="I71" s="32">
        <v>4503.55</v>
      </c>
      <c r="J71" s="34">
        <v>3082.7999999999993</v>
      </c>
      <c r="K71" s="35">
        <v>104695</v>
      </c>
      <c r="L71" s="35">
        <v>195073.014</v>
      </c>
      <c r="M71" s="36">
        <v>51568</v>
      </c>
      <c r="N71" s="35">
        <f t="shared" si="0"/>
        <v>2099179.3640000001</v>
      </c>
      <c r="O71" s="141">
        <f t="shared" si="1"/>
        <v>3570.0329319727894</v>
      </c>
      <c r="P71" s="43">
        <f t="shared" si="3"/>
        <v>98.580578079177528</v>
      </c>
    </row>
    <row r="72" spans="1:16" ht="15" customHeight="1">
      <c r="A72" s="10">
        <v>2145</v>
      </c>
      <c r="B72" s="30" t="s">
        <v>238</v>
      </c>
      <c r="C72" s="31">
        <v>1109</v>
      </c>
      <c r="D72" s="32">
        <v>2433735.6</v>
      </c>
      <c r="E72" s="33">
        <v>-40.65</v>
      </c>
      <c r="F72" s="32">
        <v>167740.95000000001</v>
      </c>
      <c r="G72" s="32">
        <v>42909.7</v>
      </c>
      <c r="H72" s="33">
        <v>0</v>
      </c>
      <c r="I72" s="32">
        <v>11792.150000000003</v>
      </c>
      <c r="J72" s="34">
        <v>47538.8</v>
      </c>
      <c r="K72" s="35">
        <v>34218.65</v>
      </c>
      <c r="L72" s="35">
        <v>329092.8</v>
      </c>
      <c r="M72" s="36">
        <v>83938.5</v>
      </c>
      <c r="N72" s="35">
        <f t="shared" ref="N72:N135" si="4">SUM(D72:M72)</f>
        <v>3150926.5</v>
      </c>
      <c r="O72" s="141">
        <f t="shared" si="1"/>
        <v>2841.2321911632102</v>
      </c>
      <c r="P72" s="43">
        <f t="shared" si="3"/>
        <v>78.455946261330539</v>
      </c>
    </row>
    <row r="73" spans="1:16" ht="15" customHeight="1">
      <c r="A73" s="10">
        <v>2147</v>
      </c>
      <c r="B73" s="30" t="s">
        <v>125</v>
      </c>
      <c r="C73" s="31">
        <v>583</v>
      </c>
      <c r="D73" s="32">
        <v>1221179.6000000001</v>
      </c>
      <c r="E73" s="33">
        <v>-85.9</v>
      </c>
      <c r="F73" s="32">
        <v>107795.45</v>
      </c>
      <c r="G73" s="32">
        <v>10273.400000000001</v>
      </c>
      <c r="H73" s="33">
        <v>0</v>
      </c>
      <c r="I73" s="32">
        <v>27835.45</v>
      </c>
      <c r="J73" s="34">
        <v>47131.150000000009</v>
      </c>
      <c r="K73" s="35">
        <v>-2538</v>
      </c>
      <c r="L73" s="35">
        <v>262723.62</v>
      </c>
      <c r="M73" s="36">
        <v>50347.6</v>
      </c>
      <c r="N73" s="35">
        <f t="shared" si="4"/>
        <v>1724662.37</v>
      </c>
      <c r="O73" s="141">
        <f t="shared" ref="O73:O136" si="5">N73/C73</f>
        <v>2958.2544939965696</v>
      </c>
      <c r="P73" s="43">
        <f t="shared" si="3"/>
        <v>81.68732436940148</v>
      </c>
    </row>
    <row r="74" spans="1:16" ht="15" customHeight="1">
      <c r="A74" s="10">
        <v>2148</v>
      </c>
      <c r="B74" s="30" t="s">
        <v>126</v>
      </c>
      <c r="C74" s="31">
        <v>2201</v>
      </c>
      <c r="D74" s="32">
        <v>5428376.1499999994</v>
      </c>
      <c r="E74" s="33">
        <v>-3284.35</v>
      </c>
      <c r="F74" s="32">
        <v>419650.25</v>
      </c>
      <c r="G74" s="32">
        <v>197970.65000000002</v>
      </c>
      <c r="H74" s="33">
        <v>0</v>
      </c>
      <c r="I74" s="32">
        <v>39303.949999999997</v>
      </c>
      <c r="J74" s="34">
        <v>180662.45</v>
      </c>
      <c r="K74" s="35">
        <v>138851.54999999999</v>
      </c>
      <c r="L74" s="35">
        <v>764259.39</v>
      </c>
      <c r="M74" s="36">
        <v>233196.5</v>
      </c>
      <c r="N74" s="35">
        <f t="shared" si="4"/>
        <v>7398986.54</v>
      </c>
      <c r="O74" s="141">
        <f t="shared" si="5"/>
        <v>3361.6476783280327</v>
      </c>
      <c r="P74" s="43">
        <f t="shared" si="3"/>
        <v>92.826362597438461</v>
      </c>
    </row>
    <row r="75" spans="1:16" ht="15" customHeight="1">
      <c r="A75" s="10">
        <v>2149</v>
      </c>
      <c r="B75" s="30" t="s">
        <v>127</v>
      </c>
      <c r="C75" s="31">
        <v>1449</v>
      </c>
      <c r="D75" s="32">
        <v>2966164.2</v>
      </c>
      <c r="E75" s="33">
        <v>-2238.9</v>
      </c>
      <c r="F75" s="32">
        <v>729081.55</v>
      </c>
      <c r="G75" s="32">
        <v>202297.30000000002</v>
      </c>
      <c r="H75" s="33">
        <v>0</v>
      </c>
      <c r="I75" s="32">
        <v>28487.149999999998</v>
      </c>
      <c r="J75" s="34">
        <v>82014.150000000009</v>
      </c>
      <c r="K75" s="35">
        <v>200844</v>
      </c>
      <c r="L75" s="35">
        <v>437191.78500000003</v>
      </c>
      <c r="M75" s="36">
        <v>165995.1</v>
      </c>
      <c r="N75" s="35">
        <f t="shared" si="4"/>
        <v>4809836.335</v>
      </c>
      <c r="O75" s="141">
        <f t="shared" si="5"/>
        <v>3319.4177605244995</v>
      </c>
      <c r="P75" s="43">
        <f t="shared" si="3"/>
        <v>91.660252987629349</v>
      </c>
    </row>
    <row r="76" spans="1:16" ht="15" customHeight="1">
      <c r="A76" s="10">
        <v>2152</v>
      </c>
      <c r="B76" s="30" t="s">
        <v>128</v>
      </c>
      <c r="C76" s="31">
        <v>1440</v>
      </c>
      <c r="D76" s="32">
        <v>2783866.25</v>
      </c>
      <c r="E76" s="33">
        <v>-404.7</v>
      </c>
      <c r="F76" s="32">
        <v>297282.95</v>
      </c>
      <c r="G76" s="32">
        <v>500813.85</v>
      </c>
      <c r="H76" s="33">
        <v>0</v>
      </c>
      <c r="I76" s="32">
        <v>40950.699999999997</v>
      </c>
      <c r="J76" s="34">
        <v>33427.650000000009</v>
      </c>
      <c r="K76" s="35">
        <v>39352</v>
      </c>
      <c r="L76" s="35">
        <v>395656.01699999999</v>
      </c>
      <c r="M76" s="36">
        <v>134580.30000000002</v>
      </c>
      <c r="N76" s="35">
        <f t="shared" si="4"/>
        <v>4225525.017</v>
      </c>
      <c r="O76" s="141">
        <f t="shared" si="5"/>
        <v>2934.3923729166668</v>
      </c>
      <c r="P76" s="43">
        <f t="shared" si="3"/>
        <v>81.028411206672672</v>
      </c>
    </row>
    <row r="77" spans="1:16" ht="15" customHeight="1">
      <c r="A77" s="10">
        <v>2153</v>
      </c>
      <c r="B77" s="30" t="s">
        <v>129</v>
      </c>
      <c r="C77" s="31">
        <v>1006</v>
      </c>
      <c r="D77" s="32">
        <v>2102482.75</v>
      </c>
      <c r="E77" s="33">
        <v>-434.05</v>
      </c>
      <c r="F77" s="32">
        <v>175267.20000000001</v>
      </c>
      <c r="G77" s="32">
        <v>1226433.8499999999</v>
      </c>
      <c r="H77" s="33">
        <v>0</v>
      </c>
      <c r="I77" s="32">
        <v>35208.1</v>
      </c>
      <c r="J77" s="34">
        <v>29598.399999999994</v>
      </c>
      <c r="K77" s="35">
        <v>43917</v>
      </c>
      <c r="L77" s="35">
        <v>322866.603</v>
      </c>
      <c r="M77" s="36">
        <v>89756</v>
      </c>
      <c r="N77" s="35">
        <f t="shared" si="4"/>
        <v>4025095.8530000001</v>
      </c>
      <c r="O77" s="141">
        <f t="shared" si="5"/>
        <v>4001.0893170974155</v>
      </c>
      <c r="P77" s="43">
        <f t="shared" si="3"/>
        <v>110.48349002425707</v>
      </c>
    </row>
    <row r="78" spans="1:16" ht="15" customHeight="1">
      <c r="A78" s="10">
        <v>2155</v>
      </c>
      <c r="B78" s="30" t="s">
        <v>130</v>
      </c>
      <c r="C78" s="31">
        <v>994</v>
      </c>
      <c r="D78" s="32">
        <v>2062909.7</v>
      </c>
      <c r="E78" s="33">
        <v>-122.65</v>
      </c>
      <c r="F78" s="32">
        <v>155211.1</v>
      </c>
      <c r="G78" s="32">
        <v>87901.2</v>
      </c>
      <c r="H78" s="33">
        <v>0</v>
      </c>
      <c r="I78" s="32">
        <v>13763.95</v>
      </c>
      <c r="J78" s="34">
        <v>32614.950000000004</v>
      </c>
      <c r="K78" s="35">
        <v>19203</v>
      </c>
      <c r="L78" s="35">
        <v>336950.01900000003</v>
      </c>
      <c r="M78" s="36">
        <v>110855.90000000001</v>
      </c>
      <c r="N78" s="35">
        <f t="shared" si="4"/>
        <v>2819287.1690000002</v>
      </c>
      <c r="O78" s="141">
        <f t="shared" si="5"/>
        <v>2836.3049989939641</v>
      </c>
      <c r="P78" s="43">
        <f t="shared" si="3"/>
        <v>78.319889966722897</v>
      </c>
    </row>
    <row r="79" spans="1:16" ht="15" customHeight="1">
      <c r="A79" s="10">
        <v>2160</v>
      </c>
      <c r="B79" s="30" t="s">
        <v>131</v>
      </c>
      <c r="C79" s="31">
        <v>2153</v>
      </c>
      <c r="D79" s="32">
        <v>4523204.9000000004</v>
      </c>
      <c r="E79" s="33">
        <v>-86.55</v>
      </c>
      <c r="F79" s="32">
        <v>349372.9</v>
      </c>
      <c r="G79" s="32">
        <v>149071.60000000003</v>
      </c>
      <c r="H79" s="33">
        <v>0</v>
      </c>
      <c r="I79" s="32">
        <v>49156.7</v>
      </c>
      <c r="J79" s="34">
        <v>110161.15000000004</v>
      </c>
      <c r="K79" s="35">
        <v>58574.3</v>
      </c>
      <c r="L79" s="35">
        <v>785434.57200000004</v>
      </c>
      <c r="M79" s="36">
        <v>209135.4</v>
      </c>
      <c r="N79" s="35">
        <f t="shared" si="4"/>
        <v>6234024.972000001</v>
      </c>
      <c r="O79" s="141">
        <f t="shared" si="5"/>
        <v>2895.5062573153746</v>
      </c>
      <c r="P79" s="43">
        <f t="shared" si="3"/>
        <v>79.954635186037819</v>
      </c>
    </row>
    <row r="80" spans="1:16" ht="15" customHeight="1">
      <c r="A80" s="10">
        <v>2162</v>
      </c>
      <c r="B80" s="30" t="s">
        <v>132</v>
      </c>
      <c r="C80" s="31">
        <v>1190</v>
      </c>
      <c r="D80" s="32">
        <v>2188777.7999999998</v>
      </c>
      <c r="E80" s="33">
        <v>-528.04999999999995</v>
      </c>
      <c r="F80" s="32">
        <v>156180.79999999999</v>
      </c>
      <c r="G80" s="32">
        <v>42956.899999999994</v>
      </c>
      <c r="H80" s="33">
        <v>0</v>
      </c>
      <c r="I80" s="32">
        <v>32892.9</v>
      </c>
      <c r="J80" s="34">
        <v>78468.95</v>
      </c>
      <c r="K80" s="35">
        <v>98567.8</v>
      </c>
      <c r="L80" s="35">
        <v>379244.14799999999</v>
      </c>
      <c r="M80" s="36">
        <v>103072.5</v>
      </c>
      <c r="N80" s="35">
        <f t="shared" si="4"/>
        <v>3079633.7479999997</v>
      </c>
      <c r="O80" s="141">
        <f t="shared" si="5"/>
        <v>2587.9275193277308</v>
      </c>
      <c r="P80" s="43">
        <f t="shared" si="3"/>
        <v>71.461355047322044</v>
      </c>
    </row>
    <row r="81" spans="1:16" ht="15" customHeight="1">
      <c r="A81" s="10">
        <v>2163</v>
      </c>
      <c r="B81" s="30" t="s">
        <v>270</v>
      </c>
      <c r="C81" s="31">
        <v>2295</v>
      </c>
      <c r="D81" s="32">
        <v>5672805.6499999994</v>
      </c>
      <c r="E81" s="33">
        <v>-41.1</v>
      </c>
      <c r="F81" s="32">
        <v>792360.75</v>
      </c>
      <c r="G81" s="32">
        <v>243327.65</v>
      </c>
      <c r="H81" s="33">
        <v>0</v>
      </c>
      <c r="I81" s="32">
        <v>87433.050000000032</v>
      </c>
      <c r="J81" s="34">
        <v>193305.59999999998</v>
      </c>
      <c r="K81" s="35">
        <v>123631</v>
      </c>
      <c r="L81" s="35">
        <v>1083570.9809999999</v>
      </c>
      <c r="M81" s="36">
        <v>217828.3</v>
      </c>
      <c r="N81" s="35">
        <f t="shared" si="4"/>
        <v>8414221.8809999991</v>
      </c>
      <c r="O81" s="141">
        <f t="shared" si="5"/>
        <v>3666.3276169934638</v>
      </c>
      <c r="P81" s="43">
        <f t="shared" si="3"/>
        <v>101.23959716840614</v>
      </c>
    </row>
    <row r="82" spans="1:16" ht="15" customHeight="1">
      <c r="A82" s="10">
        <v>2171</v>
      </c>
      <c r="B82" s="30" t="s">
        <v>133</v>
      </c>
      <c r="C82" s="31">
        <v>762</v>
      </c>
      <c r="D82" s="32">
        <v>1831940.6</v>
      </c>
      <c r="E82" s="33">
        <v>-41.15</v>
      </c>
      <c r="F82" s="32">
        <v>220397.9</v>
      </c>
      <c r="G82" s="32">
        <v>10718.55</v>
      </c>
      <c r="H82" s="33">
        <v>0</v>
      </c>
      <c r="I82" s="32">
        <v>17326.2</v>
      </c>
      <c r="J82" s="34">
        <v>22411.899999999998</v>
      </c>
      <c r="K82" s="35">
        <v>131055</v>
      </c>
      <c r="L82" s="35">
        <v>262693.28999999998</v>
      </c>
      <c r="M82" s="36">
        <v>75541.900000000009</v>
      </c>
      <c r="N82" s="35">
        <f t="shared" si="4"/>
        <v>2572044.19</v>
      </c>
      <c r="O82" s="141">
        <f t="shared" si="5"/>
        <v>3375.3860761154856</v>
      </c>
      <c r="P82" s="43">
        <f t="shared" si="3"/>
        <v>93.205725819452326</v>
      </c>
    </row>
    <row r="83" spans="1:16" ht="15" customHeight="1">
      <c r="A83" s="10">
        <v>2172</v>
      </c>
      <c r="B83" s="30" t="s">
        <v>134</v>
      </c>
      <c r="C83" s="31">
        <v>74</v>
      </c>
      <c r="D83" s="32">
        <v>133504.9</v>
      </c>
      <c r="E83" s="33">
        <v>0</v>
      </c>
      <c r="F83" s="32">
        <v>14934.05</v>
      </c>
      <c r="G83" s="32">
        <v>2250.1</v>
      </c>
      <c r="H83" s="33">
        <v>0</v>
      </c>
      <c r="I83" s="32">
        <v>809.05</v>
      </c>
      <c r="J83" s="34">
        <v>644.9</v>
      </c>
      <c r="K83" s="35">
        <v>0</v>
      </c>
      <c r="L83" s="35">
        <v>21871.886999999999</v>
      </c>
      <c r="M83" s="36">
        <v>7515.7000000000007</v>
      </c>
      <c r="N83" s="35">
        <f t="shared" si="4"/>
        <v>181530.58699999997</v>
      </c>
      <c r="O83" s="141">
        <f t="shared" si="5"/>
        <v>2453.1160405405403</v>
      </c>
      <c r="P83" s="43">
        <f t="shared" si="3"/>
        <v>67.738758151498416</v>
      </c>
    </row>
    <row r="84" spans="1:16" ht="15" customHeight="1">
      <c r="A84" s="10">
        <v>2173</v>
      </c>
      <c r="B84" s="30" t="s">
        <v>135</v>
      </c>
      <c r="C84" s="31">
        <v>710</v>
      </c>
      <c r="D84" s="32">
        <v>1347667.8</v>
      </c>
      <c r="E84" s="33">
        <v>-58.85</v>
      </c>
      <c r="F84" s="32">
        <v>121344.45</v>
      </c>
      <c r="G84" s="32">
        <v>11546.149999999998</v>
      </c>
      <c r="H84" s="33">
        <v>0</v>
      </c>
      <c r="I84" s="32">
        <v>4112.55</v>
      </c>
      <c r="J84" s="34">
        <v>29613.099999999995</v>
      </c>
      <c r="K84" s="35">
        <v>17581</v>
      </c>
      <c r="L84" s="35">
        <v>197874.85500000001</v>
      </c>
      <c r="M84" s="36">
        <v>62466.5</v>
      </c>
      <c r="N84" s="35">
        <f t="shared" si="4"/>
        <v>1792147.5549999999</v>
      </c>
      <c r="O84" s="141">
        <f t="shared" si="5"/>
        <v>2524.1514859154927</v>
      </c>
      <c r="P84" s="43">
        <f t="shared" si="3"/>
        <v>69.700284950441684</v>
      </c>
    </row>
    <row r="85" spans="1:16" ht="15" customHeight="1">
      <c r="A85" s="10">
        <v>2174</v>
      </c>
      <c r="B85" s="30" t="s">
        <v>136</v>
      </c>
      <c r="C85" s="31">
        <v>1844</v>
      </c>
      <c r="D85" s="32">
        <v>5447238.4000000004</v>
      </c>
      <c r="E85" s="33">
        <v>-761.5</v>
      </c>
      <c r="F85" s="32">
        <v>512591.7</v>
      </c>
      <c r="G85" s="32">
        <v>1311761.05</v>
      </c>
      <c r="H85" s="33">
        <v>0</v>
      </c>
      <c r="I85" s="32">
        <v>186811.25</v>
      </c>
      <c r="J85" s="34">
        <v>126224.59999999995</v>
      </c>
      <c r="K85" s="35">
        <v>31196</v>
      </c>
      <c r="L85" s="35">
        <v>974532.11100000003</v>
      </c>
      <c r="M85" s="36">
        <v>188468.9</v>
      </c>
      <c r="N85" s="35">
        <f t="shared" si="4"/>
        <v>8778062.5109999999</v>
      </c>
      <c r="O85" s="141">
        <f t="shared" si="5"/>
        <v>4760.337587310195</v>
      </c>
      <c r="P85" s="43">
        <f t="shared" si="3"/>
        <v>131.44888020675913</v>
      </c>
    </row>
    <row r="86" spans="1:16" ht="15" customHeight="1">
      <c r="A86" s="10">
        <v>2175</v>
      </c>
      <c r="B86" s="30" t="s">
        <v>137</v>
      </c>
      <c r="C86" s="31">
        <v>2862</v>
      </c>
      <c r="D86" s="32">
        <v>6152769.5999999996</v>
      </c>
      <c r="E86" s="33">
        <v>-916.5</v>
      </c>
      <c r="F86" s="32">
        <v>480896.8</v>
      </c>
      <c r="G86" s="32">
        <v>399857.70000000007</v>
      </c>
      <c r="H86" s="33">
        <v>0</v>
      </c>
      <c r="I86" s="32">
        <v>64190.249999999985</v>
      </c>
      <c r="J86" s="34">
        <v>298511.59999999992</v>
      </c>
      <c r="K86" s="35">
        <v>219701</v>
      </c>
      <c r="L86" s="35">
        <v>818443.701</v>
      </c>
      <c r="M86" s="36">
        <v>238399.5</v>
      </c>
      <c r="N86" s="35">
        <f t="shared" si="4"/>
        <v>8671853.6509999987</v>
      </c>
      <c r="O86" s="141">
        <f t="shared" si="5"/>
        <v>3029.9977816212436</v>
      </c>
      <c r="P86" s="43">
        <f t="shared" si="3"/>
        <v>83.668397065958601</v>
      </c>
    </row>
    <row r="87" spans="1:16" ht="15" customHeight="1">
      <c r="A87" s="10">
        <v>2177</v>
      </c>
      <c r="B87" s="30" t="s">
        <v>138</v>
      </c>
      <c r="C87" s="31">
        <v>702</v>
      </c>
      <c r="D87" s="32">
        <v>1255848.3500000001</v>
      </c>
      <c r="E87" s="33">
        <v>-21.75</v>
      </c>
      <c r="F87" s="32">
        <v>86476.9</v>
      </c>
      <c r="G87" s="32">
        <v>42182.25</v>
      </c>
      <c r="H87" s="33">
        <v>0</v>
      </c>
      <c r="I87" s="32">
        <v>9486.9000000000015</v>
      </c>
      <c r="J87" s="34">
        <v>10093</v>
      </c>
      <c r="K87" s="35">
        <v>32168.9</v>
      </c>
      <c r="L87" s="35">
        <v>223055.01300000001</v>
      </c>
      <c r="M87" s="36">
        <v>60900.299999999996</v>
      </c>
      <c r="N87" s="35">
        <f t="shared" si="4"/>
        <v>1720189.8629999999</v>
      </c>
      <c r="O87" s="141">
        <f t="shared" si="5"/>
        <v>2450.4129102564102</v>
      </c>
      <c r="P87" s="43">
        <f t="shared" si="3"/>
        <v>67.664115661888204</v>
      </c>
    </row>
    <row r="88" spans="1:16" s="3" customFormat="1" ht="15" customHeight="1">
      <c r="A88" s="10">
        <v>2179</v>
      </c>
      <c r="B88" s="30" t="s">
        <v>139</v>
      </c>
      <c r="C88" s="31">
        <v>126</v>
      </c>
      <c r="D88" s="32">
        <v>434404.25</v>
      </c>
      <c r="E88" s="33">
        <v>0</v>
      </c>
      <c r="F88" s="32">
        <v>107967.5</v>
      </c>
      <c r="G88" s="32">
        <v>7997.55</v>
      </c>
      <c r="H88" s="33">
        <v>0</v>
      </c>
      <c r="I88" s="32">
        <v>6146.45</v>
      </c>
      <c r="J88" s="34">
        <v>727.40000000000009</v>
      </c>
      <c r="K88" s="35">
        <v>5381</v>
      </c>
      <c r="L88" s="35">
        <v>49245.141000000003</v>
      </c>
      <c r="M88" s="36">
        <v>19407.899999999998</v>
      </c>
      <c r="N88" s="35">
        <f t="shared" si="4"/>
        <v>631277.19099999999</v>
      </c>
      <c r="O88" s="141">
        <f t="shared" si="5"/>
        <v>5010.1364365079362</v>
      </c>
      <c r="P88" s="43">
        <f t="shared" si="3"/>
        <v>138.34666390418255</v>
      </c>
    </row>
    <row r="89" spans="1:16" ht="15" customHeight="1">
      <c r="A89" s="10">
        <v>2183</v>
      </c>
      <c r="B89" s="30" t="s">
        <v>140</v>
      </c>
      <c r="C89" s="31">
        <v>2140</v>
      </c>
      <c r="D89" s="32">
        <v>7306342.0499999998</v>
      </c>
      <c r="E89" s="33">
        <v>-1047.9500000000003</v>
      </c>
      <c r="F89" s="32">
        <v>678438.1</v>
      </c>
      <c r="G89" s="32">
        <v>336874.55000000005</v>
      </c>
      <c r="H89" s="33">
        <v>0</v>
      </c>
      <c r="I89" s="32">
        <v>60919.899999999994</v>
      </c>
      <c r="J89" s="34">
        <v>41286.699999999997</v>
      </c>
      <c r="K89" s="35">
        <v>186980.25</v>
      </c>
      <c r="L89" s="35">
        <v>884236.93200000003</v>
      </c>
      <c r="M89" s="36">
        <v>248623.80000000002</v>
      </c>
      <c r="N89" s="35">
        <f t="shared" si="4"/>
        <v>9742654.3320000004</v>
      </c>
      <c r="O89" s="141">
        <f t="shared" si="5"/>
        <v>4552.642211214953</v>
      </c>
      <c r="P89" s="43">
        <f t="shared" si="3"/>
        <v>125.71371455703306</v>
      </c>
    </row>
    <row r="90" spans="1:16" ht="15" customHeight="1">
      <c r="A90" s="10">
        <v>2184</v>
      </c>
      <c r="B90" s="30" t="s">
        <v>141</v>
      </c>
      <c r="C90" s="31">
        <v>1237</v>
      </c>
      <c r="D90" s="32">
        <v>2564158.85</v>
      </c>
      <c r="E90" s="33">
        <v>-125.15</v>
      </c>
      <c r="F90" s="32">
        <v>106776.4</v>
      </c>
      <c r="G90" s="32">
        <v>42319.6</v>
      </c>
      <c r="H90" s="33">
        <v>0</v>
      </c>
      <c r="I90" s="32">
        <v>11839.649999999998</v>
      </c>
      <c r="J90" s="34">
        <v>29387.599999999999</v>
      </c>
      <c r="K90" s="35">
        <v>52105</v>
      </c>
      <c r="L90" s="35">
        <v>383280.76199999999</v>
      </c>
      <c r="M90" s="36">
        <v>104062.90000000001</v>
      </c>
      <c r="N90" s="35">
        <f t="shared" si="4"/>
        <v>3293805.6120000002</v>
      </c>
      <c r="O90" s="141">
        <f t="shared" si="5"/>
        <v>2662.7369539207762</v>
      </c>
      <c r="P90" s="43">
        <f t="shared" si="3"/>
        <v>73.527094341184394</v>
      </c>
    </row>
    <row r="91" spans="1:16" s="3" customFormat="1" ht="15" customHeight="1">
      <c r="A91" s="10">
        <v>2185</v>
      </c>
      <c r="B91" s="30" t="s">
        <v>142</v>
      </c>
      <c r="C91" s="31">
        <v>384</v>
      </c>
      <c r="D91" s="32">
        <v>742695.95</v>
      </c>
      <c r="E91" s="33">
        <v>0</v>
      </c>
      <c r="F91" s="32">
        <v>58428.1</v>
      </c>
      <c r="G91" s="32">
        <v>9822.4500000000007</v>
      </c>
      <c r="H91" s="33">
        <v>0</v>
      </c>
      <c r="I91" s="32">
        <v>3930.8000000000006</v>
      </c>
      <c r="J91" s="34">
        <v>5551.4000000000005</v>
      </c>
      <c r="K91" s="35">
        <v>23398</v>
      </c>
      <c r="L91" s="35">
        <v>105512.163</v>
      </c>
      <c r="M91" s="36">
        <v>34310.799999999996</v>
      </c>
      <c r="N91" s="35">
        <f t="shared" si="4"/>
        <v>983649.66299999994</v>
      </c>
      <c r="O91" s="141">
        <f t="shared" si="5"/>
        <v>2561.5876640624997</v>
      </c>
      <c r="P91" s="43">
        <f t="shared" si="3"/>
        <v>70.734023336929809</v>
      </c>
    </row>
    <row r="92" spans="1:16" ht="15" customHeight="1">
      <c r="A92" s="10">
        <v>2186</v>
      </c>
      <c r="B92" s="30" t="s">
        <v>239</v>
      </c>
      <c r="C92" s="31">
        <v>1385</v>
      </c>
      <c r="D92" s="32">
        <v>3148496.6</v>
      </c>
      <c r="E92" s="33">
        <v>-372.79999999999995</v>
      </c>
      <c r="F92" s="32">
        <v>226027.5</v>
      </c>
      <c r="G92" s="32">
        <v>93241.45</v>
      </c>
      <c r="H92" s="33">
        <v>0</v>
      </c>
      <c r="I92" s="32">
        <v>23898.799999999996</v>
      </c>
      <c r="J92" s="34">
        <v>81903.650000000023</v>
      </c>
      <c r="K92" s="35">
        <v>163475.35</v>
      </c>
      <c r="L92" s="35">
        <v>427571.79000000004</v>
      </c>
      <c r="M92" s="36">
        <v>104123.40000000001</v>
      </c>
      <c r="N92" s="35">
        <f t="shared" si="4"/>
        <v>4268365.74</v>
      </c>
      <c r="O92" s="141">
        <f t="shared" si="5"/>
        <v>3081.8525198555958</v>
      </c>
      <c r="P92" s="43">
        <f t="shared" si="3"/>
        <v>85.100280235860353</v>
      </c>
    </row>
    <row r="93" spans="1:16" ht="15" customHeight="1">
      <c r="A93" s="10">
        <v>2189</v>
      </c>
      <c r="B93" s="30" t="s">
        <v>240</v>
      </c>
      <c r="C93" s="31">
        <v>1095</v>
      </c>
      <c r="D93" s="32">
        <v>2354601.75</v>
      </c>
      <c r="E93" s="33">
        <v>-12.15</v>
      </c>
      <c r="F93" s="32">
        <v>191305.25</v>
      </c>
      <c r="G93" s="32">
        <v>85687.349999999977</v>
      </c>
      <c r="H93" s="33">
        <v>0</v>
      </c>
      <c r="I93" s="32">
        <v>16410.599999999999</v>
      </c>
      <c r="J93" s="34">
        <v>59570.05</v>
      </c>
      <c r="K93" s="35">
        <v>100435</v>
      </c>
      <c r="L93" s="35">
        <v>337909.26900000003</v>
      </c>
      <c r="M93" s="36">
        <v>93333.700000000012</v>
      </c>
      <c r="N93" s="35">
        <f t="shared" si="4"/>
        <v>3239240.8190000001</v>
      </c>
      <c r="O93" s="141">
        <f t="shared" si="5"/>
        <v>2958.2107936073062</v>
      </c>
      <c r="P93" s="43">
        <f t="shared" si="3"/>
        <v>81.686117655144784</v>
      </c>
    </row>
    <row r="94" spans="1:16" ht="15" customHeight="1">
      <c r="A94" s="10">
        <v>2192</v>
      </c>
      <c r="B94" s="30" t="s">
        <v>145</v>
      </c>
      <c r="C94" s="31">
        <v>2130</v>
      </c>
      <c r="D94" s="32">
        <v>4542259.5999999996</v>
      </c>
      <c r="E94" s="33">
        <v>-299.15000000000003</v>
      </c>
      <c r="F94" s="32">
        <v>321181.59999999998</v>
      </c>
      <c r="G94" s="32">
        <v>223352.20000000004</v>
      </c>
      <c r="H94" s="33">
        <v>0</v>
      </c>
      <c r="I94" s="32">
        <v>45895.85000000002</v>
      </c>
      <c r="J94" s="34">
        <v>123887.65</v>
      </c>
      <c r="K94" s="35">
        <v>178826.8</v>
      </c>
      <c r="L94" s="35">
        <v>713208.42599999998</v>
      </c>
      <c r="M94" s="36">
        <v>192008.1</v>
      </c>
      <c r="N94" s="35">
        <f t="shared" si="4"/>
        <v>6340321.0759999985</v>
      </c>
      <c r="O94" s="141">
        <f t="shared" si="5"/>
        <v>2976.6765615023469</v>
      </c>
      <c r="P94" s="43">
        <f t="shared" si="3"/>
        <v>82.196019414724091</v>
      </c>
    </row>
    <row r="95" spans="1:16" ht="15" customHeight="1">
      <c r="A95" s="10">
        <v>2194</v>
      </c>
      <c r="B95" s="30" t="s">
        <v>146</v>
      </c>
      <c r="C95" s="31">
        <v>278</v>
      </c>
      <c r="D95" s="32">
        <v>1427532.35</v>
      </c>
      <c r="E95" s="33">
        <v>-609.5</v>
      </c>
      <c r="F95" s="32">
        <v>993197.15</v>
      </c>
      <c r="G95" s="32">
        <v>74174.249999999985</v>
      </c>
      <c r="H95" s="33">
        <v>0</v>
      </c>
      <c r="I95" s="32">
        <v>40532.949999999997</v>
      </c>
      <c r="J95" s="34">
        <v>471.3</v>
      </c>
      <c r="K95" s="35">
        <v>4581</v>
      </c>
      <c r="L95" s="35">
        <v>110340.74100000001</v>
      </c>
      <c r="M95" s="36">
        <v>26600.899999999998</v>
      </c>
      <c r="N95" s="35">
        <f t="shared" si="4"/>
        <v>2676821.1409999998</v>
      </c>
      <c r="O95" s="141">
        <f t="shared" si="5"/>
        <v>9628.8530251798547</v>
      </c>
      <c r="P95" s="43">
        <f t="shared" si="3"/>
        <v>265.88491354255729</v>
      </c>
    </row>
    <row r="96" spans="1:16" ht="15" customHeight="1">
      <c r="A96" s="10">
        <v>2196</v>
      </c>
      <c r="B96" s="30" t="s">
        <v>147</v>
      </c>
      <c r="C96" s="31">
        <v>36633</v>
      </c>
      <c r="D96" s="32">
        <v>88704185.75</v>
      </c>
      <c r="E96" s="33">
        <v>-90518.75</v>
      </c>
      <c r="F96" s="32">
        <v>10061537.449999999</v>
      </c>
      <c r="G96" s="32">
        <v>21766869.349999998</v>
      </c>
      <c r="H96" s="33">
        <v>-65947.850000000006</v>
      </c>
      <c r="I96" s="32">
        <v>5496737.4500000086</v>
      </c>
      <c r="J96" s="34">
        <v>6788284.3500000192</v>
      </c>
      <c r="K96" s="35">
        <v>1293906.2</v>
      </c>
      <c r="L96" s="35">
        <v>13073169.147</v>
      </c>
      <c r="M96" s="36">
        <v>2225102.9</v>
      </c>
      <c r="N96" s="35">
        <f t="shared" si="4"/>
        <v>149253325.99700004</v>
      </c>
      <c r="O96" s="141">
        <f t="shared" si="5"/>
        <v>4074.2861899653331</v>
      </c>
      <c r="P96" s="43">
        <f t="shared" si="3"/>
        <v>112.50470108264356</v>
      </c>
    </row>
    <row r="97" spans="1:16" ht="15" customHeight="1">
      <c r="A97" s="10">
        <v>2197</v>
      </c>
      <c r="B97" s="30" t="s">
        <v>148</v>
      </c>
      <c r="C97" s="31">
        <v>3043</v>
      </c>
      <c r="D97" s="32">
        <v>8282515.2000000002</v>
      </c>
      <c r="E97" s="33">
        <v>-258.04999999999995</v>
      </c>
      <c r="F97" s="32">
        <v>756945.9</v>
      </c>
      <c r="G97" s="32">
        <v>3846096.8499999996</v>
      </c>
      <c r="H97" s="33">
        <v>0</v>
      </c>
      <c r="I97" s="32">
        <v>527103.1</v>
      </c>
      <c r="J97" s="34">
        <v>317896.7</v>
      </c>
      <c r="K97" s="35">
        <v>220323</v>
      </c>
      <c r="L97" s="35">
        <v>1770901.1459999999</v>
      </c>
      <c r="M97" s="36">
        <v>376555.89999999997</v>
      </c>
      <c r="N97" s="35">
        <f t="shared" si="4"/>
        <v>16098079.745999999</v>
      </c>
      <c r="O97" s="141">
        <f t="shared" si="5"/>
        <v>5290.2003766020371</v>
      </c>
      <c r="P97" s="43">
        <f t="shared" si="3"/>
        <v>146.08016822744716</v>
      </c>
    </row>
    <row r="98" spans="1:16" ht="15" customHeight="1">
      <c r="A98" s="10">
        <v>2198</v>
      </c>
      <c r="B98" s="30" t="s">
        <v>149</v>
      </c>
      <c r="C98" s="31">
        <v>2926</v>
      </c>
      <c r="D98" s="32">
        <v>6798642.75</v>
      </c>
      <c r="E98" s="33">
        <v>-266.90000000000003</v>
      </c>
      <c r="F98" s="32">
        <v>415459.8</v>
      </c>
      <c r="G98" s="32">
        <v>4253315.8499999996</v>
      </c>
      <c r="H98" s="33">
        <v>-6828.35</v>
      </c>
      <c r="I98" s="32">
        <v>1438978.2</v>
      </c>
      <c r="J98" s="34">
        <v>488068.1999999999</v>
      </c>
      <c r="K98" s="35">
        <v>111250</v>
      </c>
      <c r="L98" s="35">
        <v>1859887.7879999999</v>
      </c>
      <c r="M98" s="36">
        <v>304419.5</v>
      </c>
      <c r="N98" s="35">
        <f t="shared" si="4"/>
        <v>15662926.838</v>
      </c>
      <c r="O98" s="141">
        <f t="shared" si="5"/>
        <v>5353.0166910457965</v>
      </c>
      <c r="P98" s="43">
        <f t="shared" si="3"/>
        <v>147.81473726607149</v>
      </c>
    </row>
    <row r="99" spans="1:16" ht="15" customHeight="1">
      <c r="A99" s="10">
        <v>2200</v>
      </c>
      <c r="B99" s="30" t="s">
        <v>150</v>
      </c>
      <c r="C99" s="31">
        <v>1858</v>
      </c>
      <c r="D99" s="32">
        <v>4042273.0500000003</v>
      </c>
      <c r="E99" s="33">
        <v>-137.55000000000001</v>
      </c>
      <c r="F99" s="32">
        <v>246709.8</v>
      </c>
      <c r="G99" s="32">
        <v>125703.14999999998</v>
      </c>
      <c r="H99" s="33">
        <v>0</v>
      </c>
      <c r="I99" s="32">
        <v>33546.149999999994</v>
      </c>
      <c r="J99" s="34">
        <v>139518.15</v>
      </c>
      <c r="K99" s="35">
        <v>59905</v>
      </c>
      <c r="L99" s="35">
        <v>586740.15</v>
      </c>
      <c r="M99" s="36">
        <v>168616.4</v>
      </c>
      <c r="N99" s="35">
        <f t="shared" si="4"/>
        <v>5402874.3000000026</v>
      </c>
      <c r="O99" s="141">
        <f t="shared" si="5"/>
        <v>2907.8979009687851</v>
      </c>
      <c r="P99" s="43">
        <f t="shared" si="3"/>
        <v>80.2968100113074</v>
      </c>
    </row>
    <row r="100" spans="1:16" ht="15" customHeight="1">
      <c r="A100" s="10">
        <v>2206</v>
      </c>
      <c r="B100" s="30" t="s">
        <v>151</v>
      </c>
      <c r="C100" s="31">
        <v>7729</v>
      </c>
      <c r="D100" s="32">
        <v>19134534.75</v>
      </c>
      <c r="E100" s="33">
        <v>-14346.15</v>
      </c>
      <c r="F100" s="32">
        <v>2000678.6</v>
      </c>
      <c r="G100" s="32">
        <v>1258701.4000000001</v>
      </c>
      <c r="H100" s="33">
        <v>0</v>
      </c>
      <c r="I100" s="32">
        <v>493500.04999999993</v>
      </c>
      <c r="J100" s="34">
        <v>688564.59999999928</v>
      </c>
      <c r="K100" s="35">
        <v>490761.35</v>
      </c>
      <c r="L100" s="35">
        <v>2718509.1510000001</v>
      </c>
      <c r="M100" s="36">
        <v>572839.9</v>
      </c>
      <c r="N100" s="35">
        <f t="shared" si="4"/>
        <v>27343743.651000001</v>
      </c>
      <c r="O100" s="141">
        <f t="shared" si="5"/>
        <v>3537.8113146590763</v>
      </c>
      <c r="P100" s="43">
        <f t="shared" si="3"/>
        <v>97.690831199538351</v>
      </c>
    </row>
    <row r="101" spans="1:16" ht="15" customHeight="1">
      <c r="A101" s="10">
        <v>2208</v>
      </c>
      <c r="B101" s="30" t="s">
        <v>152</v>
      </c>
      <c r="C101" s="31">
        <v>1567</v>
      </c>
      <c r="D101" s="32">
        <v>4067134.3</v>
      </c>
      <c r="E101" s="33">
        <v>-168.6</v>
      </c>
      <c r="F101" s="32">
        <v>294780.5</v>
      </c>
      <c r="G101" s="32">
        <v>564955.35000000009</v>
      </c>
      <c r="H101" s="33">
        <v>0</v>
      </c>
      <c r="I101" s="32">
        <v>73150.750000000015</v>
      </c>
      <c r="J101" s="34">
        <v>76315.899999999994</v>
      </c>
      <c r="K101" s="35">
        <v>96277</v>
      </c>
      <c r="L101" s="35">
        <v>784022.67599999998</v>
      </c>
      <c r="M101" s="36">
        <v>177622.2</v>
      </c>
      <c r="N101" s="35">
        <f t="shared" si="4"/>
        <v>6134090.0759999994</v>
      </c>
      <c r="O101" s="141">
        <f t="shared" si="5"/>
        <v>3914.543762603701</v>
      </c>
      <c r="P101" s="43">
        <f t="shared" si="3"/>
        <v>108.09367711363534</v>
      </c>
    </row>
    <row r="102" spans="1:16" ht="15" customHeight="1">
      <c r="A102" s="10">
        <v>2211</v>
      </c>
      <c r="B102" s="30" t="s">
        <v>241</v>
      </c>
      <c r="C102" s="31">
        <v>2321</v>
      </c>
      <c r="D102" s="32">
        <v>5863594.7000000002</v>
      </c>
      <c r="E102" s="33">
        <v>-1181.2000000000003</v>
      </c>
      <c r="F102" s="32">
        <v>524949.6</v>
      </c>
      <c r="G102" s="32">
        <v>99488.89999999998</v>
      </c>
      <c r="H102" s="33">
        <v>0</v>
      </c>
      <c r="I102" s="32">
        <v>24975.550000000007</v>
      </c>
      <c r="J102" s="34">
        <v>97949.9</v>
      </c>
      <c r="K102" s="35">
        <v>162627.29999999999</v>
      </c>
      <c r="L102" s="35">
        <v>752538.69299999997</v>
      </c>
      <c r="M102" s="36">
        <v>177920</v>
      </c>
      <c r="N102" s="35">
        <f t="shared" si="4"/>
        <v>7702863.443</v>
      </c>
      <c r="O102" s="141">
        <f t="shared" si="5"/>
        <v>3318.7692559241705</v>
      </c>
      <c r="P102" s="43">
        <f t="shared" si="3"/>
        <v>91.642345601449549</v>
      </c>
    </row>
    <row r="103" spans="1:16" ht="15" customHeight="1">
      <c r="A103" s="10">
        <v>2213</v>
      </c>
      <c r="B103" s="30" t="s">
        <v>154</v>
      </c>
      <c r="C103" s="31">
        <v>597</v>
      </c>
      <c r="D103" s="32">
        <v>1336561.25</v>
      </c>
      <c r="E103" s="33">
        <v>-35.35</v>
      </c>
      <c r="F103" s="32">
        <v>102161</v>
      </c>
      <c r="G103" s="32">
        <v>6713.55</v>
      </c>
      <c r="H103" s="33">
        <v>0</v>
      </c>
      <c r="I103" s="32">
        <v>5501.4999999999991</v>
      </c>
      <c r="J103" s="34">
        <v>5074.05</v>
      </c>
      <c r="K103" s="35">
        <v>14442</v>
      </c>
      <c r="L103" s="35">
        <v>175847.02799999999</v>
      </c>
      <c r="M103" s="36">
        <v>50446.5</v>
      </c>
      <c r="N103" s="35">
        <f t="shared" si="4"/>
        <v>1696711.5279999999</v>
      </c>
      <c r="O103" s="141">
        <f t="shared" si="5"/>
        <v>2842.0628609715241</v>
      </c>
      <c r="P103" s="43">
        <f t="shared" si="3"/>
        <v>78.478883839626562</v>
      </c>
    </row>
    <row r="104" spans="1:16" ht="15" customHeight="1">
      <c r="A104" s="10">
        <v>2216</v>
      </c>
      <c r="B104" s="30" t="s">
        <v>155</v>
      </c>
      <c r="C104" s="31">
        <v>149</v>
      </c>
      <c r="D104" s="32">
        <v>400890</v>
      </c>
      <c r="E104" s="33">
        <v>0</v>
      </c>
      <c r="F104" s="32">
        <v>234313.1</v>
      </c>
      <c r="G104" s="32">
        <v>14727.2</v>
      </c>
      <c r="H104" s="33">
        <v>0</v>
      </c>
      <c r="I104" s="32">
        <v>23249.75</v>
      </c>
      <c r="J104" s="34">
        <v>2384.3500000000004</v>
      </c>
      <c r="K104" s="35">
        <v>23767</v>
      </c>
      <c r="L104" s="35">
        <v>63108.969000000005</v>
      </c>
      <c r="M104" s="36">
        <v>15649.9</v>
      </c>
      <c r="N104" s="35">
        <f t="shared" si="4"/>
        <v>778090.26899999997</v>
      </c>
      <c r="O104" s="141">
        <f t="shared" si="5"/>
        <v>5222.0823422818794</v>
      </c>
      <c r="P104" s="43">
        <f t="shared" si="3"/>
        <v>144.19920092858595</v>
      </c>
    </row>
    <row r="105" spans="1:16" ht="15" customHeight="1">
      <c r="A105" s="10">
        <v>2217</v>
      </c>
      <c r="B105" s="30" t="s">
        <v>156</v>
      </c>
      <c r="C105" s="31">
        <v>681</v>
      </c>
      <c r="D105" s="32">
        <v>1357468.15</v>
      </c>
      <c r="E105" s="33">
        <v>0</v>
      </c>
      <c r="F105" s="32">
        <v>75997.95</v>
      </c>
      <c r="G105" s="32">
        <v>8306.5499999999993</v>
      </c>
      <c r="H105" s="33">
        <v>0</v>
      </c>
      <c r="I105" s="32">
        <v>3566.9500000000003</v>
      </c>
      <c r="J105" s="34">
        <v>37837.600000000013</v>
      </c>
      <c r="K105" s="35">
        <v>52865</v>
      </c>
      <c r="L105" s="35">
        <v>191878.272</v>
      </c>
      <c r="M105" s="36">
        <v>53831.799999999996</v>
      </c>
      <c r="N105" s="35">
        <f t="shared" si="4"/>
        <v>1781752.2720000001</v>
      </c>
      <c r="O105" s="141">
        <f t="shared" si="5"/>
        <v>2616.3763171806168</v>
      </c>
      <c r="P105" s="43">
        <f t="shared" si="3"/>
        <v>72.246921732961937</v>
      </c>
    </row>
    <row r="106" spans="1:16" ht="15" customHeight="1">
      <c r="A106" s="10">
        <v>2220</v>
      </c>
      <c r="B106" s="30" t="s">
        <v>157</v>
      </c>
      <c r="C106" s="31">
        <v>3022</v>
      </c>
      <c r="D106" s="32">
        <v>6356066.4000000004</v>
      </c>
      <c r="E106" s="33">
        <v>-2007.0499999999997</v>
      </c>
      <c r="F106" s="32">
        <v>519901.6</v>
      </c>
      <c r="G106" s="32">
        <v>163479.30000000002</v>
      </c>
      <c r="H106" s="33">
        <v>0</v>
      </c>
      <c r="I106" s="32">
        <v>40211.950000000004</v>
      </c>
      <c r="J106" s="34">
        <v>130297.75000000001</v>
      </c>
      <c r="K106" s="35">
        <v>143842.4</v>
      </c>
      <c r="L106" s="35">
        <v>940458.31799999997</v>
      </c>
      <c r="M106" s="36">
        <v>296342.69999999995</v>
      </c>
      <c r="N106" s="35">
        <f t="shared" si="4"/>
        <v>8588593.3680000007</v>
      </c>
      <c r="O106" s="141">
        <f t="shared" si="5"/>
        <v>2842.0229543348778</v>
      </c>
      <c r="P106" s="43">
        <f t="shared" si="3"/>
        <v>78.47778188359851</v>
      </c>
    </row>
    <row r="107" spans="1:16" ht="15" customHeight="1">
      <c r="A107" s="10">
        <v>2221</v>
      </c>
      <c r="B107" s="30" t="s">
        <v>158</v>
      </c>
      <c r="C107" s="31">
        <v>937</v>
      </c>
      <c r="D107" s="32">
        <v>2078918.25</v>
      </c>
      <c r="E107" s="33">
        <v>-827.69999999999993</v>
      </c>
      <c r="F107" s="32">
        <v>137559.79999999999</v>
      </c>
      <c r="G107" s="32">
        <v>208902.95000000004</v>
      </c>
      <c r="H107" s="33">
        <v>0</v>
      </c>
      <c r="I107" s="32">
        <v>45500.35</v>
      </c>
      <c r="J107" s="34">
        <v>29832.800000000003</v>
      </c>
      <c r="K107" s="35">
        <v>48321.5</v>
      </c>
      <c r="L107" s="35">
        <v>286008.52799999999</v>
      </c>
      <c r="M107" s="36">
        <v>91267.3</v>
      </c>
      <c r="N107" s="35">
        <f t="shared" si="4"/>
        <v>2925483.7779999999</v>
      </c>
      <c r="O107" s="141">
        <f t="shared" si="5"/>
        <v>3122.1811931696902</v>
      </c>
      <c r="P107" s="43">
        <f t="shared" si="3"/>
        <v>86.213890111238399</v>
      </c>
    </row>
    <row r="108" spans="1:16" ht="15" customHeight="1">
      <c r="A108" s="10">
        <v>2222</v>
      </c>
      <c r="B108" s="30" t="s">
        <v>242</v>
      </c>
      <c r="C108" s="31">
        <v>1242</v>
      </c>
      <c r="D108" s="32">
        <v>3161409.85</v>
      </c>
      <c r="E108" s="33">
        <v>0</v>
      </c>
      <c r="F108" s="32">
        <v>217753.15</v>
      </c>
      <c r="G108" s="32">
        <v>856518.50000000035</v>
      </c>
      <c r="H108" s="33">
        <v>0</v>
      </c>
      <c r="I108" s="32">
        <v>85251.349999999991</v>
      </c>
      <c r="J108" s="34">
        <v>48380.200000000012</v>
      </c>
      <c r="K108" s="35">
        <v>40709</v>
      </c>
      <c r="L108" s="35">
        <v>538911.86699999997</v>
      </c>
      <c r="M108" s="36">
        <v>129409.20000000001</v>
      </c>
      <c r="N108" s="35">
        <f t="shared" si="4"/>
        <v>5078343.1169999996</v>
      </c>
      <c r="O108" s="141">
        <f t="shared" si="5"/>
        <v>4088.8430893719806</v>
      </c>
      <c r="P108" s="43">
        <f t="shared" ref="P108:P170" si="6">O108/$O$6*100</f>
        <v>112.90666587845702</v>
      </c>
    </row>
    <row r="109" spans="1:16" ht="15" customHeight="1">
      <c r="A109" s="10">
        <v>2223</v>
      </c>
      <c r="B109" s="30" t="s">
        <v>160</v>
      </c>
      <c r="C109" s="31">
        <v>1189</v>
      </c>
      <c r="D109" s="32">
        <v>2378118.9500000002</v>
      </c>
      <c r="E109" s="33">
        <v>-130.80000000000001</v>
      </c>
      <c r="F109" s="32">
        <v>171593.7</v>
      </c>
      <c r="G109" s="32">
        <v>87497.15</v>
      </c>
      <c r="H109" s="33">
        <v>0</v>
      </c>
      <c r="I109" s="32">
        <v>13270.300000000001</v>
      </c>
      <c r="J109" s="34">
        <v>34340.900000000016</v>
      </c>
      <c r="K109" s="35">
        <v>57068.45</v>
      </c>
      <c r="L109" s="35">
        <v>343677.68099999998</v>
      </c>
      <c r="M109" s="36">
        <v>123561.90000000001</v>
      </c>
      <c r="N109" s="35">
        <f t="shared" si="4"/>
        <v>3208998.2310000001</v>
      </c>
      <c r="O109" s="141">
        <f t="shared" si="5"/>
        <v>2698.9051564339784</v>
      </c>
      <c r="P109" s="43">
        <f t="shared" si="6"/>
        <v>74.525819669431144</v>
      </c>
    </row>
    <row r="110" spans="1:16" ht="15" customHeight="1">
      <c r="A110" s="10">
        <v>2225</v>
      </c>
      <c r="B110" s="30" t="s">
        <v>161</v>
      </c>
      <c r="C110" s="31">
        <v>139</v>
      </c>
      <c r="D110" s="32">
        <v>322512.40000000002</v>
      </c>
      <c r="E110" s="33">
        <v>0</v>
      </c>
      <c r="F110" s="32">
        <v>11039.8</v>
      </c>
      <c r="G110" s="32">
        <v>1014.3499999999999</v>
      </c>
      <c r="H110" s="33">
        <v>0</v>
      </c>
      <c r="I110" s="32">
        <v>798.3</v>
      </c>
      <c r="J110" s="34">
        <v>0</v>
      </c>
      <c r="K110" s="35">
        <v>3596</v>
      </c>
      <c r="L110" s="35">
        <v>45351.018000000004</v>
      </c>
      <c r="M110" s="36">
        <v>13024.1</v>
      </c>
      <c r="N110" s="35">
        <f t="shared" si="4"/>
        <v>397335.96799999994</v>
      </c>
      <c r="O110" s="141">
        <f t="shared" si="5"/>
        <v>2858.5321438848914</v>
      </c>
      <c r="P110" s="43">
        <f t="shared" si="6"/>
        <v>78.933655955482678</v>
      </c>
    </row>
    <row r="111" spans="1:16" ht="15" customHeight="1">
      <c r="A111" s="10">
        <v>2226</v>
      </c>
      <c r="B111" s="30" t="s">
        <v>162</v>
      </c>
      <c r="C111" s="31">
        <v>1439</v>
      </c>
      <c r="D111" s="32">
        <v>2612983.25</v>
      </c>
      <c r="E111" s="33">
        <v>0</v>
      </c>
      <c r="F111" s="32">
        <v>195797.75</v>
      </c>
      <c r="G111" s="32">
        <v>75676.2</v>
      </c>
      <c r="H111" s="33">
        <v>0</v>
      </c>
      <c r="I111" s="32">
        <v>32334.700000000004</v>
      </c>
      <c r="J111" s="34">
        <v>60994.7</v>
      </c>
      <c r="K111" s="35">
        <v>48245</v>
      </c>
      <c r="L111" s="35">
        <v>417587.7</v>
      </c>
      <c r="M111" s="36">
        <v>124801</v>
      </c>
      <c r="N111" s="35">
        <f t="shared" si="4"/>
        <v>3568420.3000000007</v>
      </c>
      <c r="O111" s="141">
        <f t="shared" si="5"/>
        <v>2479.7917303683116</v>
      </c>
      <c r="P111" s="43">
        <f t="shared" si="6"/>
        <v>68.475363380075223</v>
      </c>
    </row>
    <row r="112" spans="1:16" ht="15" customHeight="1">
      <c r="A112" s="10">
        <v>2228</v>
      </c>
      <c r="B112" s="30" t="s">
        <v>163</v>
      </c>
      <c r="C112" s="31">
        <v>11975</v>
      </c>
      <c r="D112" s="32">
        <v>32144297.350000001</v>
      </c>
      <c r="E112" s="33">
        <v>-14662.300000000003</v>
      </c>
      <c r="F112" s="32">
        <v>2775778.55</v>
      </c>
      <c r="G112" s="32">
        <v>26262694.20000001</v>
      </c>
      <c r="H112" s="33">
        <v>-30964.55</v>
      </c>
      <c r="I112" s="32">
        <v>3888174.5500000026</v>
      </c>
      <c r="J112" s="34">
        <v>1619257.8999999994</v>
      </c>
      <c r="K112" s="35">
        <v>703887.8</v>
      </c>
      <c r="L112" s="35">
        <v>4532590.1909999996</v>
      </c>
      <c r="M112" s="36">
        <v>922962.4</v>
      </c>
      <c r="N112" s="35">
        <f t="shared" si="4"/>
        <v>72804016.091000021</v>
      </c>
      <c r="O112" s="141">
        <f t="shared" si="5"/>
        <v>6079.6673144885199</v>
      </c>
      <c r="P112" s="43">
        <f t="shared" si="6"/>
        <v>167.87999713497524</v>
      </c>
    </row>
    <row r="113" spans="1:16" ht="15" customHeight="1">
      <c r="A113" s="10">
        <v>2230</v>
      </c>
      <c r="B113" s="30" t="s">
        <v>164</v>
      </c>
      <c r="C113" s="31">
        <v>84</v>
      </c>
      <c r="D113" s="32">
        <v>144029.1</v>
      </c>
      <c r="E113" s="33">
        <v>0</v>
      </c>
      <c r="F113" s="32">
        <v>16628.099999999999</v>
      </c>
      <c r="G113" s="32">
        <v>361.85</v>
      </c>
      <c r="H113" s="33">
        <v>0</v>
      </c>
      <c r="I113" s="32">
        <v>128.44999999999999</v>
      </c>
      <c r="J113" s="34">
        <v>6258.7</v>
      </c>
      <c r="K113" s="35">
        <v>514</v>
      </c>
      <c r="L113" s="35">
        <v>26200.878000000001</v>
      </c>
      <c r="M113" s="36">
        <v>6020.8</v>
      </c>
      <c r="N113" s="35">
        <f t="shared" si="4"/>
        <v>200141.87800000003</v>
      </c>
      <c r="O113" s="141">
        <f t="shared" si="5"/>
        <v>2382.6414047619051</v>
      </c>
      <c r="P113" s="43">
        <f t="shared" si="6"/>
        <v>65.792717185669503</v>
      </c>
    </row>
    <row r="114" spans="1:16" ht="15" customHeight="1">
      <c r="A114" s="10">
        <v>2231</v>
      </c>
      <c r="B114" s="30" t="s">
        <v>165</v>
      </c>
      <c r="C114" s="31">
        <v>938</v>
      </c>
      <c r="D114" s="32">
        <v>1676353</v>
      </c>
      <c r="E114" s="33">
        <v>-627.04999999999995</v>
      </c>
      <c r="F114" s="32">
        <v>180264.05</v>
      </c>
      <c r="G114" s="32">
        <v>85168.55</v>
      </c>
      <c r="H114" s="33">
        <v>0</v>
      </c>
      <c r="I114" s="32">
        <v>19394.950000000004</v>
      </c>
      <c r="J114" s="34">
        <v>79249.55</v>
      </c>
      <c r="K114" s="35">
        <v>16892</v>
      </c>
      <c r="L114" s="35">
        <v>341327.45699999999</v>
      </c>
      <c r="M114" s="36">
        <v>80014.400000000009</v>
      </c>
      <c r="N114" s="35">
        <f t="shared" si="4"/>
        <v>2478036.9070000001</v>
      </c>
      <c r="O114" s="141">
        <f t="shared" si="5"/>
        <v>2641.8303912579959</v>
      </c>
      <c r="P114" s="43">
        <f t="shared" si="6"/>
        <v>72.949794055103695</v>
      </c>
    </row>
    <row r="115" spans="1:16" ht="15" customHeight="1">
      <c r="A115" s="10">
        <v>2233</v>
      </c>
      <c r="B115" s="30" t="s">
        <v>243</v>
      </c>
      <c r="C115" s="31">
        <v>2268</v>
      </c>
      <c r="D115" s="32">
        <v>5209922.25</v>
      </c>
      <c r="E115" s="33">
        <v>-510.20000000000005</v>
      </c>
      <c r="F115" s="32">
        <v>346051.6</v>
      </c>
      <c r="G115" s="32">
        <v>590814.94999999972</v>
      </c>
      <c r="H115" s="33">
        <v>0</v>
      </c>
      <c r="I115" s="32">
        <v>78484.64999999998</v>
      </c>
      <c r="J115" s="34">
        <v>102288.50000000001</v>
      </c>
      <c r="K115" s="35">
        <v>97750</v>
      </c>
      <c r="L115" s="35">
        <v>719855.28300000005</v>
      </c>
      <c r="M115" s="36">
        <v>199497.80000000002</v>
      </c>
      <c r="N115" s="35">
        <f t="shared" si="4"/>
        <v>7344154.8329999996</v>
      </c>
      <c r="O115" s="141">
        <f t="shared" si="5"/>
        <v>3238.1635066137565</v>
      </c>
      <c r="P115" s="43">
        <f t="shared" si="6"/>
        <v>89.416550625621454</v>
      </c>
    </row>
    <row r="116" spans="1:16" ht="15" customHeight="1">
      <c r="A116" s="10">
        <v>2234</v>
      </c>
      <c r="B116" s="30" t="s">
        <v>167</v>
      </c>
      <c r="C116" s="31">
        <v>1777</v>
      </c>
      <c r="D116" s="32">
        <v>4193187.7</v>
      </c>
      <c r="E116" s="33">
        <v>-1424.25</v>
      </c>
      <c r="F116" s="32">
        <v>275311.34999999998</v>
      </c>
      <c r="G116" s="32">
        <v>59527.700000000004</v>
      </c>
      <c r="H116" s="33">
        <v>0</v>
      </c>
      <c r="I116" s="32">
        <v>14159.65</v>
      </c>
      <c r="J116" s="34">
        <v>45906.549999999974</v>
      </c>
      <c r="K116" s="35">
        <v>72428</v>
      </c>
      <c r="L116" s="35">
        <v>552449.54700000002</v>
      </c>
      <c r="M116" s="36">
        <v>150493.70000000001</v>
      </c>
      <c r="N116" s="35">
        <f t="shared" si="4"/>
        <v>5362039.9470000006</v>
      </c>
      <c r="O116" s="141">
        <f t="shared" si="5"/>
        <v>3017.4676122678675</v>
      </c>
      <c r="P116" s="43">
        <f t="shared" si="6"/>
        <v>83.322397081694248</v>
      </c>
    </row>
    <row r="117" spans="1:16" ht="15" customHeight="1">
      <c r="A117" s="10">
        <v>2235</v>
      </c>
      <c r="B117" s="30" t="s">
        <v>168</v>
      </c>
      <c r="C117" s="31">
        <v>1002</v>
      </c>
      <c r="D117" s="32">
        <v>2352130.2999999998</v>
      </c>
      <c r="E117" s="33">
        <v>-85.8</v>
      </c>
      <c r="F117" s="32">
        <v>250073.95</v>
      </c>
      <c r="G117" s="32">
        <v>73475.3</v>
      </c>
      <c r="H117" s="33">
        <v>0</v>
      </c>
      <c r="I117" s="32">
        <v>20638.05</v>
      </c>
      <c r="J117" s="34">
        <v>28960.550000000007</v>
      </c>
      <c r="K117" s="35">
        <v>64407</v>
      </c>
      <c r="L117" s="35">
        <v>336977.72700000001</v>
      </c>
      <c r="M117" s="36">
        <v>81844.400000000009</v>
      </c>
      <c r="N117" s="35">
        <f t="shared" si="4"/>
        <v>3208421.4769999995</v>
      </c>
      <c r="O117" s="141">
        <f t="shared" si="5"/>
        <v>3202.0174421157681</v>
      </c>
      <c r="P117" s="43">
        <f t="shared" si="6"/>
        <v>88.418436602194262</v>
      </c>
    </row>
    <row r="118" spans="1:16" ht="15" customHeight="1">
      <c r="A118" s="10">
        <v>2243</v>
      </c>
      <c r="B118" s="30" t="s">
        <v>169</v>
      </c>
      <c r="C118" s="31">
        <v>514</v>
      </c>
      <c r="D118" s="32">
        <v>1244387.8999999999</v>
      </c>
      <c r="E118" s="33">
        <v>-661.25</v>
      </c>
      <c r="F118" s="32">
        <v>124288.2</v>
      </c>
      <c r="G118" s="32">
        <v>5473.9</v>
      </c>
      <c r="H118" s="33">
        <v>0</v>
      </c>
      <c r="I118" s="32">
        <v>2749.35</v>
      </c>
      <c r="J118" s="34">
        <v>36897.449999999997</v>
      </c>
      <c r="K118" s="35">
        <v>13783</v>
      </c>
      <c r="L118" s="35">
        <v>165484.95600000001</v>
      </c>
      <c r="M118" s="36">
        <v>45425.799999999996</v>
      </c>
      <c r="N118" s="35">
        <f t="shared" si="4"/>
        <v>1637829.3059999999</v>
      </c>
      <c r="O118" s="141">
        <f t="shared" si="5"/>
        <v>3186.4383385214005</v>
      </c>
      <c r="P118" s="43">
        <f t="shared" si="6"/>
        <v>87.988245321734709</v>
      </c>
    </row>
    <row r="119" spans="1:16" ht="15" customHeight="1">
      <c r="A119" s="10">
        <v>2250</v>
      </c>
      <c r="B119" s="30" t="s">
        <v>170</v>
      </c>
      <c r="C119" s="31">
        <v>1367</v>
      </c>
      <c r="D119" s="32">
        <v>3364510.25</v>
      </c>
      <c r="E119" s="33">
        <v>-77</v>
      </c>
      <c r="F119" s="32">
        <v>280691.15000000002</v>
      </c>
      <c r="G119" s="32">
        <v>379354.55000000005</v>
      </c>
      <c r="H119" s="33">
        <v>0</v>
      </c>
      <c r="I119" s="32">
        <v>46090.299999999996</v>
      </c>
      <c r="J119" s="34">
        <v>71085.64999999998</v>
      </c>
      <c r="K119" s="35">
        <v>55259</v>
      </c>
      <c r="L119" s="35">
        <v>545440.22699999996</v>
      </c>
      <c r="M119" s="36">
        <v>119094.5</v>
      </c>
      <c r="N119" s="35">
        <f t="shared" si="4"/>
        <v>4861448.6270000003</v>
      </c>
      <c r="O119" s="141">
        <f t="shared" si="5"/>
        <v>3556.2901441111926</v>
      </c>
      <c r="P119" s="43">
        <f t="shared" si="6"/>
        <v>98.20109363249847</v>
      </c>
    </row>
    <row r="120" spans="1:16" s="3" customFormat="1" ht="15" customHeight="1">
      <c r="A120" s="10">
        <v>2251</v>
      </c>
      <c r="B120" s="30" t="s">
        <v>171</v>
      </c>
      <c r="C120" s="31">
        <v>305</v>
      </c>
      <c r="D120" s="32">
        <v>752751.3</v>
      </c>
      <c r="E120" s="33">
        <v>0</v>
      </c>
      <c r="F120" s="32">
        <v>64975.75</v>
      </c>
      <c r="G120" s="32">
        <v>1491.55</v>
      </c>
      <c r="H120" s="33">
        <v>0</v>
      </c>
      <c r="I120" s="32">
        <v>1277.3</v>
      </c>
      <c r="J120" s="34">
        <v>7238.1</v>
      </c>
      <c r="K120" s="35">
        <v>25289</v>
      </c>
      <c r="L120" s="35">
        <v>104957.139</v>
      </c>
      <c r="M120" s="36">
        <v>32041.699999999997</v>
      </c>
      <c r="N120" s="35">
        <f t="shared" si="4"/>
        <v>990021.83900000004</v>
      </c>
      <c r="O120" s="141">
        <f t="shared" si="5"/>
        <v>3245.9732426229511</v>
      </c>
      <c r="P120" s="43">
        <f t="shared" si="6"/>
        <v>89.632203619614074</v>
      </c>
    </row>
    <row r="121" spans="1:16" ht="15" customHeight="1">
      <c r="A121" s="10">
        <v>2254</v>
      </c>
      <c r="B121" s="30" t="s">
        <v>172</v>
      </c>
      <c r="C121" s="31">
        <v>3503</v>
      </c>
      <c r="D121" s="32">
        <v>6233295.5999999996</v>
      </c>
      <c r="E121" s="33">
        <v>-196.95</v>
      </c>
      <c r="F121" s="32">
        <v>323193.34999999998</v>
      </c>
      <c r="G121" s="32">
        <v>378780.90000000008</v>
      </c>
      <c r="H121" s="33">
        <v>0</v>
      </c>
      <c r="I121" s="32">
        <v>198323.35000000003</v>
      </c>
      <c r="J121" s="34">
        <v>578030.29999999993</v>
      </c>
      <c r="K121" s="35">
        <v>205592</v>
      </c>
      <c r="L121" s="35">
        <v>1294493.727</v>
      </c>
      <c r="M121" s="36">
        <v>270616</v>
      </c>
      <c r="N121" s="35">
        <f t="shared" si="4"/>
        <v>9482128.2769999988</v>
      </c>
      <c r="O121" s="141">
        <f t="shared" si="5"/>
        <v>2706.8593425635167</v>
      </c>
      <c r="P121" s="43">
        <f t="shared" si="6"/>
        <v>74.745461415527288</v>
      </c>
    </row>
    <row r="122" spans="1:16" ht="15" customHeight="1">
      <c r="A122" s="10">
        <v>2257</v>
      </c>
      <c r="B122" s="30" t="s">
        <v>244</v>
      </c>
      <c r="C122" s="31">
        <v>836</v>
      </c>
      <c r="D122" s="32">
        <v>2059199.5</v>
      </c>
      <c r="E122" s="33">
        <v>-2564.5500000000002</v>
      </c>
      <c r="F122" s="32">
        <v>428667.85</v>
      </c>
      <c r="G122" s="32">
        <v>4276820.1999999993</v>
      </c>
      <c r="H122" s="33">
        <v>0</v>
      </c>
      <c r="I122" s="32">
        <v>294733.94999999984</v>
      </c>
      <c r="J122" s="34">
        <v>76210.25</v>
      </c>
      <c r="K122" s="35">
        <v>47735</v>
      </c>
      <c r="L122" s="35">
        <v>431686.66800000001</v>
      </c>
      <c r="M122" s="36">
        <v>94144.400000000009</v>
      </c>
      <c r="N122" s="35">
        <f t="shared" si="4"/>
        <v>7706633.2679999992</v>
      </c>
      <c r="O122" s="141">
        <f t="shared" si="5"/>
        <v>9218.4608468899514</v>
      </c>
      <c r="P122" s="43">
        <f t="shared" si="6"/>
        <v>254.55260962662805</v>
      </c>
    </row>
    <row r="123" spans="1:16" ht="15" customHeight="1">
      <c r="A123" s="10">
        <v>2258</v>
      </c>
      <c r="B123" s="30" t="s">
        <v>174</v>
      </c>
      <c r="C123" s="31">
        <v>456</v>
      </c>
      <c r="D123" s="32">
        <v>1298491.55</v>
      </c>
      <c r="E123" s="33">
        <v>-99.15</v>
      </c>
      <c r="F123" s="32">
        <v>143552.75</v>
      </c>
      <c r="G123" s="32">
        <v>10224.75</v>
      </c>
      <c r="H123" s="33">
        <v>0</v>
      </c>
      <c r="I123" s="32">
        <v>4083.5999999999995</v>
      </c>
      <c r="J123" s="34">
        <v>30081.850000000002</v>
      </c>
      <c r="K123" s="35">
        <v>28575</v>
      </c>
      <c r="L123" s="35">
        <v>179220.549</v>
      </c>
      <c r="M123" s="36">
        <v>45116.5</v>
      </c>
      <c r="N123" s="35">
        <f t="shared" si="4"/>
        <v>1739247.3990000002</v>
      </c>
      <c r="O123" s="141">
        <f t="shared" si="5"/>
        <v>3814.1390328947373</v>
      </c>
      <c r="P123" s="43">
        <f t="shared" si="6"/>
        <v>105.32116591130207</v>
      </c>
    </row>
    <row r="124" spans="1:16" ht="15" customHeight="1">
      <c r="A124" s="10">
        <v>2259</v>
      </c>
      <c r="B124" s="30" t="s">
        <v>175</v>
      </c>
      <c r="C124" s="31">
        <v>630</v>
      </c>
      <c r="D124" s="32">
        <v>1359729.2</v>
      </c>
      <c r="E124" s="33">
        <v>-97.85</v>
      </c>
      <c r="F124" s="32">
        <v>137653.25</v>
      </c>
      <c r="G124" s="32">
        <v>16087.1</v>
      </c>
      <c r="H124" s="33">
        <v>0</v>
      </c>
      <c r="I124" s="32">
        <v>9120.2000000000007</v>
      </c>
      <c r="J124" s="34">
        <v>27156.19999999999</v>
      </c>
      <c r="K124" s="35">
        <v>32444</v>
      </c>
      <c r="L124" s="35">
        <v>233004.36600000001</v>
      </c>
      <c r="M124" s="36">
        <v>58135.299999999996</v>
      </c>
      <c r="N124" s="35">
        <f t="shared" si="4"/>
        <v>1873231.7659999998</v>
      </c>
      <c r="O124" s="141">
        <f t="shared" si="5"/>
        <v>2973.3837555555551</v>
      </c>
      <c r="P124" s="43">
        <f t="shared" si="6"/>
        <v>82.105094003131924</v>
      </c>
    </row>
    <row r="125" spans="1:16" s="3" customFormat="1" ht="15" customHeight="1">
      <c r="A125" s="10">
        <v>2260</v>
      </c>
      <c r="B125" s="30" t="s">
        <v>176</v>
      </c>
      <c r="C125" s="31">
        <v>291</v>
      </c>
      <c r="D125" s="32">
        <v>547170.35</v>
      </c>
      <c r="E125" s="33">
        <v>0</v>
      </c>
      <c r="F125" s="32">
        <v>73187.399999999994</v>
      </c>
      <c r="G125" s="32">
        <v>9818.4500000000007</v>
      </c>
      <c r="H125" s="33">
        <v>0</v>
      </c>
      <c r="I125" s="32">
        <v>2176.2999999999997</v>
      </c>
      <c r="J125" s="34">
        <v>21076.2</v>
      </c>
      <c r="K125" s="35">
        <v>10234</v>
      </c>
      <c r="L125" s="35">
        <v>101857.326</v>
      </c>
      <c r="M125" s="36">
        <v>36173</v>
      </c>
      <c r="N125" s="35">
        <f t="shared" si="4"/>
        <v>801693.02599999995</v>
      </c>
      <c r="O125" s="141">
        <f t="shared" si="5"/>
        <v>2754.9588522336767</v>
      </c>
      <c r="P125" s="43">
        <f t="shared" si="6"/>
        <v>76.073650135060802</v>
      </c>
    </row>
    <row r="126" spans="1:16" ht="15" customHeight="1">
      <c r="A126" s="10">
        <v>2261</v>
      </c>
      <c r="B126" s="30" t="s">
        <v>177</v>
      </c>
      <c r="C126" s="31">
        <v>157</v>
      </c>
      <c r="D126" s="32">
        <v>1212824.6000000001</v>
      </c>
      <c r="E126" s="33">
        <v>-4082</v>
      </c>
      <c r="F126" s="32">
        <v>822834.5</v>
      </c>
      <c r="G126" s="32">
        <v>76131.149999999994</v>
      </c>
      <c r="H126" s="33">
        <v>0</v>
      </c>
      <c r="I126" s="32">
        <v>17708.849999999999</v>
      </c>
      <c r="J126" s="34">
        <v>6581.25</v>
      </c>
      <c r="K126" s="35">
        <v>93770</v>
      </c>
      <c r="L126" s="35">
        <v>133678.92300000001</v>
      </c>
      <c r="M126" s="36">
        <v>26303</v>
      </c>
      <c r="N126" s="35">
        <f t="shared" si="4"/>
        <v>2385750.273</v>
      </c>
      <c r="O126" s="141">
        <f t="shared" si="5"/>
        <v>15195.861611464969</v>
      </c>
      <c r="P126" s="43">
        <f t="shared" si="6"/>
        <v>419.60868446151818</v>
      </c>
    </row>
    <row r="127" spans="1:16" ht="15" customHeight="1">
      <c r="A127" s="10">
        <v>2262</v>
      </c>
      <c r="B127" s="30" t="s">
        <v>178</v>
      </c>
      <c r="C127" s="31">
        <v>3927</v>
      </c>
      <c r="D127" s="32">
        <v>8855187.8499999996</v>
      </c>
      <c r="E127" s="33">
        <v>-524</v>
      </c>
      <c r="F127" s="32">
        <v>634631.30000000005</v>
      </c>
      <c r="G127" s="32">
        <v>228802.40000000005</v>
      </c>
      <c r="H127" s="33">
        <v>0</v>
      </c>
      <c r="I127" s="32">
        <v>62261.049999999996</v>
      </c>
      <c r="J127" s="34">
        <v>61409.95</v>
      </c>
      <c r="K127" s="35">
        <v>232258</v>
      </c>
      <c r="L127" s="35">
        <v>1268596.665</v>
      </c>
      <c r="M127" s="36">
        <v>370499.19999999995</v>
      </c>
      <c r="N127" s="35">
        <f t="shared" si="4"/>
        <v>11713122.414999999</v>
      </c>
      <c r="O127" s="141">
        <f t="shared" si="5"/>
        <v>2982.7151553348608</v>
      </c>
      <c r="P127" s="43">
        <f t="shared" si="6"/>
        <v>82.362765235319543</v>
      </c>
    </row>
    <row r="128" spans="1:16" ht="15" customHeight="1">
      <c r="A128" s="10">
        <v>2264</v>
      </c>
      <c r="B128" s="30" t="s">
        <v>179</v>
      </c>
      <c r="C128" s="31">
        <v>424</v>
      </c>
      <c r="D128" s="32">
        <v>1065530.45</v>
      </c>
      <c r="E128" s="33">
        <v>-189.75</v>
      </c>
      <c r="F128" s="32">
        <v>84127.2</v>
      </c>
      <c r="G128" s="32">
        <v>8711.4</v>
      </c>
      <c r="H128" s="33">
        <v>0</v>
      </c>
      <c r="I128" s="32">
        <v>1335.5500000000002</v>
      </c>
      <c r="J128" s="34">
        <v>1184.5</v>
      </c>
      <c r="K128" s="35">
        <v>21733</v>
      </c>
      <c r="L128" s="35">
        <v>131157.861</v>
      </c>
      <c r="M128" s="36">
        <v>33788.6</v>
      </c>
      <c r="N128" s="35">
        <f t="shared" si="4"/>
        <v>1347378.811</v>
      </c>
      <c r="O128" s="141">
        <f t="shared" si="5"/>
        <v>3177.7802146226413</v>
      </c>
      <c r="P128" s="43">
        <f t="shared" si="6"/>
        <v>87.749165493821423</v>
      </c>
    </row>
    <row r="129" spans="1:16" ht="15" customHeight="1">
      <c r="A129" s="10">
        <v>2265</v>
      </c>
      <c r="B129" s="30" t="s">
        <v>180</v>
      </c>
      <c r="C129" s="31">
        <v>4764</v>
      </c>
      <c r="D129" s="32">
        <v>10951673.200000001</v>
      </c>
      <c r="E129" s="33">
        <v>-2513.65</v>
      </c>
      <c r="F129" s="32">
        <v>1098852.8500000001</v>
      </c>
      <c r="G129" s="32">
        <v>841472.69999999984</v>
      </c>
      <c r="H129" s="33">
        <v>0</v>
      </c>
      <c r="I129" s="32">
        <v>216775.74999999994</v>
      </c>
      <c r="J129" s="34">
        <v>316903.0499999997</v>
      </c>
      <c r="K129" s="35">
        <v>300820</v>
      </c>
      <c r="L129" s="35">
        <v>1881110.4210000001</v>
      </c>
      <c r="M129" s="36">
        <v>505168.8</v>
      </c>
      <c r="N129" s="35">
        <f t="shared" si="4"/>
        <v>16110263.120999999</v>
      </c>
      <c r="O129" s="141">
        <f t="shared" si="5"/>
        <v>3381.6673217884131</v>
      </c>
      <c r="P129" s="43">
        <f t="shared" si="6"/>
        <v>93.379172070871732</v>
      </c>
    </row>
    <row r="130" spans="1:16" s="3" customFormat="1" ht="15" customHeight="1">
      <c r="A130" s="10">
        <v>2266</v>
      </c>
      <c r="B130" s="30" t="s">
        <v>181</v>
      </c>
      <c r="C130" s="31">
        <v>595</v>
      </c>
      <c r="D130" s="32">
        <v>1888196.4000000001</v>
      </c>
      <c r="E130" s="33">
        <v>-671.35</v>
      </c>
      <c r="F130" s="32">
        <v>157344.9</v>
      </c>
      <c r="G130" s="32">
        <v>34767.1</v>
      </c>
      <c r="H130" s="33">
        <v>0</v>
      </c>
      <c r="I130" s="32">
        <v>23724.550000000003</v>
      </c>
      <c r="J130" s="34">
        <v>9019</v>
      </c>
      <c r="K130" s="35">
        <v>86875</v>
      </c>
      <c r="L130" s="35">
        <v>250658.80499999999</v>
      </c>
      <c r="M130" s="36">
        <v>63610.400000000001</v>
      </c>
      <c r="N130" s="35">
        <f t="shared" si="4"/>
        <v>2513524.8050000002</v>
      </c>
      <c r="O130" s="141">
        <f t="shared" si="5"/>
        <v>4224.4114369747904</v>
      </c>
      <c r="P130" s="43">
        <f t="shared" si="6"/>
        <v>116.65016245974451</v>
      </c>
    </row>
    <row r="131" spans="1:16" ht="15" customHeight="1">
      <c r="A131" s="10">
        <v>2270</v>
      </c>
      <c r="B131" s="30" t="s">
        <v>182</v>
      </c>
      <c r="C131" s="31">
        <v>182</v>
      </c>
      <c r="D131" s="32">
        <v>345721.5</v>
      </c>
      <c r="E131" s="33">
        <v>0</v>
      </c>
      <c r="F131" s="32">
        <v>52446.05</v>
      </c>
      <c r="G131" s="32">
        <v>1499.5</v>
      </c>
      <c r="H131" s="33">
        <v>0</v>
      </c>
      <c r="I131" s="32">
        <v>1837.65</v>
      </c>
      <c r="J131" s="34">
        <v>3648.3</v>
      </c>
      <c r="K131" s="35">
        <v>6405</v>
      </c>
      <c r="L131" s="35">
        <v>56976.902999999998</v>
      </c>
      <c r="M131" s="36">
        <v>19285.199999999997</v>
      </c>
      <c r="N131" s="35">
        <f t="shared" si="4"/>
        <v>487820.103</v>
      </c>
      <c r="O131" s="141">
        <f t="shared" si="5"/>
        <v>2680.3302362637364</v>
      </c>
      <c r="P131" s="43">
        <f t="shared" si="6"/>
        <v>74.012903849591595</v>
      </c>
    </row>
    <row r="132" spans="1:16" ht="15" customHeight="1">
      <c r="A132" s="10">
        <v>2271</v>
      </c>
      <c r="B132" s="30" t="s">
        <v>183</v>
      </c>
      <c r="C132" s="31">
        <v>597</v>
      </c>
      <c r="D132" s="32">
        <v>2158206.15</v>
      </c>
      <c r="E132" s="33">
        <v>-8633.2499999999982</v>
      </c>
      <c r="F132" s="32">
        <v>523484.9</v>
      </c>
      <c r="G132" s="32">
        <v>15134.3</v>
      </c>
      <c r="H132" s="33">
        <v>0</v>
      </c>
      <c r="I132" s="32">
        <v>3204.55</v>
      </c>
      <c r="J132" s="34">
        <v>22300.899999999998</v>
      </c>
      <c r="K132" s="35">
        <v>57607</v>
      </c>
      <c r="L132" s="35">
        <v>277221.55499999999</v>
      </c>
      <c r="M132" s="36">
        <v>47958.400000000001</v>
      </c>
      <c r="N132" s="35">
        <f t="shared" si="4"/>
        <v>3096484.5049999994</v>
      </c>
      <c r="O132" s="141">
        <f t="shared" si="5"/>
        <v>5186.7412144053587</v>
      </c>
      <c r="P132" s="43">
        <f t="shared" si="6"/>
        <v>143.22331390389337</v>
      </c>
    </row>
    <row r="133" spans="1:16" s="3" customFormat="1" ht="15" customHeight="1">
      <c r="A133" s="10">
        <v>2272</v>
      </c>
      <c r="B133" s="30" t="s">
        <v>184</v>
      </c>
      <c r="C133" s="31">
        <v>1635</v>
      </c>
      <c r="D133" s="32">
        <v>3154616.8000000003</v>
      </c>
      <c r="E133" s="33">
        <v>-244.7</v>
      </c>
      <c r="F133" s="32">
        <v>225519.25</v>
      </c>
      <c r="G133" s="32">
        <v>78529.349999999991</v>
      </c>
      <c r="H133" s="33">
        <v>0</v>
      </c>
      <c r="I133" s="32">
        <v>20860.900000000001</v>
      </c>
      <c r="J133" s="34">
        <v>71413.850000000006</v>
      </c>
      <c r="K133" s="35">
        <v>38594</v>
      </c>
      <c r="L133" s="35">
        <v>463967.67600000004</v>
      </c>
      <c r="M133" s="36">
        <v>150107.6</v>
      </c>
      <c r="N133" s="35">
        <f t="shared" si="4"/>
        <v>4203364.7259999998</v>
      </c>
      <c r="O133" s="141">
        <f t="shared" si="5"/>
        <v>2570.8652758409785</v>
      </c>
      <c r="P133" s="43">
        <f t="shared" si="6"/>
        <v>70.990209302085944</v>
      </c>
    </row>
    <row r="134" spans="1:16" ht="15" customHeight="1">
      <c r="A134" s="10">
        <v>2274</v>
      </c>
      <c r="B134" s="30" t="s">
        <v>185</v>
      </c>
      <c r="C134" s="31">
        <v>951</v>
      </c>
      <c r="D134" s="32">
        <v>3557738.95</v>
      </c>
      <c r="E134" s="33">
        <v>-807.19999999999993</v>
      </c>
      <c r="F134" s="32">
        <v>734562.35</v>
      </c>
      <c r="G134" s="32">
        <v>69198.350000000006</v>
      </c>
      <c r="H134" s="33">
        <v>0</v>
      </c>
      <c r="I134" s="32">
        <v>171639.80000000002</v>
      </c>
      <c r="J134" s="34">
        <v>38168.15</v>
      </c>
      <c r="K134" s="35">
        <v>125358</v>
      </c>
      <c r="L134" s="35">
        <v>524509.14300000004</v>
      </c>
      <c r="M134" s="36">
        <v>93399</v>
      </c>
      <c r="N134" s="35">
        <f t="shared" si="4"/>
        <v>5313766.5429999996</v>
      </c>
      <c r="O134" s="141">
        <f t="shared" si="5"/>
        <v>5587.5568275499472</v>
      </c>
      <c r="P134" s="43">
        <f t="shared" si="6"/>
        <v>154.29117674994248</v>
      </c>
    </row>
    <row r="135" spans="1:16" ht="15" customHeight="1">
      <c r="A135" s="10">
        <v>2275</v>
      </c>
      <c r="B135" s="30" t="s">
        <v>186</v>
      </c>
      <c r="C135" s="31">
        <v>6450</v>
      </c>
      <c r="D135" s="32">
        <v>17169214.5</v>
      </c>
      <c r="E135" s="33">
        <v>-4044.15</v>
      </c>
      <c r="F135" s="32">
        <v>2281216.4000000004</v>
      </c>
      <c r="G135" s="32">
        <v>2706342.3499999996</v>
      </c>
      <c r="H135" s="33">
        <v>0</v>
      </c>
      <c r="I135" s="32">
        <v>505633.6500000002</v>
      </c>
      <c r="J135" s="34">
        <v>510876.19999999978</v>
      </c>
      <c r="K135" s="35">
        <v>491290</v>
      </c>
      <c r="L135" s="35">
        <v>2567967.7140000002</v>
      </c>
      <c r="M135" s="36">
        <v>592433.29999999993</v>
      </c>
      <c r="N135" s="35">
        <f t="shared" si="4"/>
        <v>26820929.964000002</v>
      </c>
      <c r="O135" s="141">
        <f t="shared" si="5"/>
        <v>4158.2837153488372</v>
      </c>
      <c r="P135" s="43">
        <f t="shared" si="6"/>
        <v>114.82415436705638</v>
      </c>
    </row>
    <row r="136" spans="1:16" ht="15" customHeight="1">
      <c r="A136" s="10">
        <v>2276</v>
      </c>
      <c r="B136" s="30" t="s">
        <v>187</v>
      </c>
      <c r="C136" s="31">
        <v>1029</v>
      </c>
      <c r="D136" s="32">
        <v>2370368.9</v>
      </c>
      <c r="E136" s="33">
        <v>-26.6</v>
      </c>
      <c r="F136" s="32">
        <v>301598.40000000002</v>
      </c>
      <c r="G136" s="32">
        <v>362850.5</v>
      </c>
      <c r="H136" s="33">
        <v>0</v>
      </c>
      <c r="I136" s="32">
        <v>52383.049999999974</v>
      </c>
      <c r="J136" s="34">
        <v>106419.49999999996</v>
      </c>
      <c r="K136" s="35">
        <v>56666</v>
      </c>
      <c r="L136" s="35">
        <v>475975.74900000001</v>
      </c>
      <c r="M136" s="36">
        <v>122095.40000000001</v>
      </c>
      <c r="N136" s="35">
        <f t="shared" ref="N136:N170" si="7">SUM(D136:M136)</f>
        <v>3848330.8989999993</v>
      </c>
      <c r="O136" s="141">
        <f t="shared" si="5"/>
        <v>3739.8745374149653</v>
      </c>
      <c r="P136" s="43">
        <f t="shared" si="6"/>
        <v>103.27047421331012</v>
      </c>
    </row>
    <row r="137" spans="1:16" ht="15" customHeight="1">
      <c r="A137" s="10">
        <v>2277</v>
      </c>
      <c r="B137" s="30" t="s">
        <v>188</v>
      </c>
      <c r="C137" s="31">
        <v>502</v>
      </c>
      <c r="D137" s="32">
        <v>1139461.95</v>
      </c>
      <c r="E137" s="33">
        <v>-427.25</v>
      </c>
      <c r="F137" s="32">
        <v>154353.95000000001</v>
      </c>
      <c r="G137" s="32">
        <v>7148.7999999999993</v>
      </c>
      <c r="H137" s="33">
        <v>0</v>
      </c>
      <c r="I137" s="32">
        <v>5402.55</v>
      </c>
      <c r="J137" s="34">
        <v>19583.300000000003</v>
      </c>
      <c r="K137" s="35">
        <v>32979</v>
      </c>
      <c r="L137" s="35">
        <v>172665.66899999999</v>
      </c>
      <c r="M137" s="36">
        <v>48319.799999999996</v>
      </c>
      <c r="N137" s="35">
        <f t="shared" si="7"/>
        <v>1579487.7690000001</v>
      </c>
      <c r="O137" s="141">
        <f t="shared" ref="O137:O170" si="8">N137/C137</f>
        <v>3146.3899780876495</v>
      </c>
      <c r="P137" s="43">
        <f t="shared" si="6"/>
        <v>86.882375824754803</v>
      </c>
    </row>
    <row r="138" spans="1:16" ht="15" customHeight="1">
      <c r="A138" s="10">
        <v>2278</v>
      </c>
      <c r="B138" s="30" t="s">
        <v>189</v>
      </c>
      <c r="C138" s="31">
        <v>403</v>
      </c>
      <c r="D138" s="32">
        <v>866767.35</v>
      </c>
      <c r="E138" s="33">
        <v>-142</v>
      </c>
      <c r="F138" s="32">
        <v>76754.45</v>
      </c>
      <c r="G138" s="32">
        <v>35205</v>
      </c>
      <c r="H138" s="33">
        <v>0</v>
      </c>
      <c r="I138" s="32">
        <v>7344.7</v>
      </c>
      <c r="J138" s="34">
        <v>26429.800000000003</v>
      </c>
      <c r="K138" s="35">
        <v>7688</v>
      </c>
      <c r="L138" s="35">
        <v>163957.62299999999</v>
      </c>
      <c r="M138" s="36">
        <v>40919.699999999997</v>
      </c>
      <c r="N138" s="35">
        <f t="shared" si="7"/>
        <v>1224924.6229999999</v>
      </c>
      <c r="O138" s="141">
        <f t="shared" si="8"/>
        <v>3039.5151935483868</v>
      </c>
      <c r="P138" s="43">
        <f t="shared" si="6"/>
        <v>83.931204717168967</v>
      </c>
    </row>
    <row r="139" spans="1:16" ht="15" customHeight="1">
      <c r="A139" s="10">
        <v>2279</v>
      </c>
      <c r="B139" s="30" t="s">
        <v>190</v>
      </c>
      <c r="C139" s="31">
        <v>576</v>
      </c>
      <c r="D139" s="32">
        <v>1360624.45</v>
      </c>
      <c r="E139" s="33">
        <v>-192.2</v>
      </c>
      <c r="F139" s="32">
        <v>97857.7</v>
      </c>
      <c r="G139" s="32">
        <v>7413.3</v>
      </c>
      <c r="H139" s="33">
        <v>0</v>
      </c>
      <c r="I139" s="32">
        <v>3747.35</v>
      </c>
      <c r="J139" s="34">
        <v>26248.25</v>
      </c>
      <c r="K139" s="35">
        <v>5486</v>
      </c>
      <c r="L139" s="35">
        <v>192435.36300000001</v>
      </c>
      <c r="M139" s="36">
        <v>57215.299999999996</v>
      </c>
      <c r="N139" s="35">
        <f t="shared" si="7"/>
        <v>1750835.513</v>
      </c>
      <c r="O139" s="141">
        <f t="shared" si="8"/>
        <v>3039.6449878472222</v>
      </c>
      <c r="P139" s="43">
        <f t="shared" si="6"/>
        <v>83.934788772905819</v>
      </c>
    </row>
    <row r="140" spans="1:16" ht="15" customHeight="1">
      <c r="A140" s="10">
        <v>2280</v>
      </c>
      <c r="B140" s="30" t="s">
        <v>191</v>
      </c>
      <c r="C140" s="31">
        <v>2011</v>
      </c>
      <c r="D140" s="32">
        <v>5265487.5</v>
      </c>
      <c r="E140" s="33">
        <v>-670.45</v>
      </c>
      <c r="F140" s="32">
        <v>685446.6</v>
      </c>
      <c r="G140" s="32">
        <v>248539.09999999998</v>
      </c>
      <c r="H140" s="33">
        <v>0</v>
      </c>
      <c r="I140" s="32">
        <v>50487.149999999994</v>
      </c>
      <c r="J140" s="34">
        <v>140419.65000000002</v>
      </c>
      <c r="K140" s="35">
        <v>151952</v>
      </c>
      <c r="L140" s="35">
        <v>894648.201</v>
      </c>
      <c r="M140" s="36">
        <v>201894.30000000002</v>
      </c>
      <c r="N140" s="35">
        <f t="shared" si="7"/>
        <v>7638204.051</v>
      </c>
      <c r="O140" s="141">
        <f t="shared" si="8"/>
        <v>3798.2118602685232</v>
      </c>
      <c r="P140" s="43">
        <f t="shared" si="6"/>
        <v>104.88136327794334</v>
      </c>
    </row>
    <row r="141" spans="1:16" ht="15" customHeight="1">
      <c r="A141" s="10">
        <v>2281</v>
      </c>
      <c r="B141" s="30" t="s">
        <v>192</v>
      </c>
      <c r="C141" s="31">
        <v>1368</v>
      </c>
      <c r="D141" s="32">
        <v>5474896.4000000004</v>
      </c>
      <c r="E141" s="33">
        <v>-4095.2</v>
      </c>
      <c r="F141" s="32">
        <v>1004970.15</v>
      </c>
      <c r="G141" s="32">
        <v>98552.25</v>
      </c>
      <c r="H141" s="33">
        <v>0</v>
      </c>
      <c r="I141" s="32">
        <v>20121.05</v>
      </c>
      <c r="J141" s="34">
        <v>69221.300000000032</v>
      </c>
      <c r="K141" s="35">
        <v>180693</v>
      </c>
      <c r="L141" s="35">
        <v>813491.95500000007</v>
      </c>
      <c r="M141" s="36">
        <v>165083.80000000002</v>
      </c>
      <c r="N141" s="35">
        <f t="shared" si="7"/>
        <v>7822934.7050000001</v>
      </c>
      <c r="O141" s="141">
        <f t="shared" si="8"/>
        <v>5718.5195211988303</v>
      </c>
      <c r="P141" s="43">
        <f t="shared" si="6"/>
        <v>157.90749578473046</v>
      </c>
    </row>
    <row r="142" spans="1:16" ht="15" customHeight="1">
      <c r="A142" s="10">
        <v>2283</v>
      </c>
      <c r="B142" s="30" t="s">
        <v>193</v>
      </c>
      <c r="C142" s="31">
        <v>451</v>
      </c>
      <c r="D142" s="32">
        <v>973096.45</v>
      </c>
      <c r="E142" s="33">
        <v>-8456.65</v>
      </c>
      <c r="F142" s="32">
        <v>120562.2</v>
      </c>
      <c r="G142" s="32">
        <v>4762.8999999999996</v>
      </c>
      <c r="H142" s="33">
        <v>0</v>
      </c>
      <c r="I142" s="32">
        <v>8909.6999999999989</v>
      </c>
      <c r="J142" s="34">
        <v>7906.4000000000005</v>
      </c>
      <c r="K142" s="35">
        <v>5536</v>
      </c>
      <c r="L142" s="35">
        <v>182359.83600000001</v>
      </c>
      <c r="M142" s="36">
        <v>41840.799999999996</v>
      </c>
      <c r="N142" s="35">
        <f t="shared" si="7"/>
        <v>1336517.6359999997</v>
      </c>
      <c r="O142" s="141">
        <f t="shared" si="8"/>
        <v>2963.453738359201</v>
      </c>
      <c r="P142" s="43">
        <f t="shared" si="6"/>
        <v>81.83089293714572</v>
      </c>
    </row>
    <row r="143" spans="1:16" ht="15" customHeight="1">
      <c r="A143" s="10">
        <v>2291</v>
      </c>
      <c r="B143" s="30" t="s">
        <v>194</v>
      </c>
      <c r="C143" s="31">
        <v>1994</v>
      </c>
      <c r="D143" s="32">
        <v>3923297.8</v>
      </c>
      <c r="E143" s="33">
        <v>-139.75</v>
      </c>
      <c r="F143" s="32">
        <v>389061.5</v>
      </c>
      <c r="G143" s="32">
        <v>266690.55</v>
      </c>
      <c r="H143" s="33">
        <v>0</v>
      </c>
      <c r="I143" s="32">
        <v>50354.5</v>
      </c>
      <c r="J143" s="34">
        <v>26469.05</v>
      </c>
      <c r="K143" s="35">
        <v>73952</v>
      </c>
      <c r="L143" s="35">
        <v>628699.38300000003</v>
      </c>
      <c r="M143" s="36">
        <v>202139.2</v>
      </c>
      <c r="N143" s="35">
        <f t="shared" si="7"/>
        <v>5560524.233</v>
      </c>
      <c r="O143" s="141">
        <f t="shared" si="8"/>
        <v>2788.6280005015046</v>
      </c>
      <c r="P143" s="43">
        <f t="shared" si="6"/>
        <v>77.003368197309001</v>
      </c>
    </row>
    <row r="144" spans="1:16" ht="15" customHeight="1">
      <c r="A144" s="10">
        <v>2292</v>
      </c>
      <c r="B144" s="30" t="s">
        <v>195</v>
      </c>
      <c r="C144" s="31">
        <v>650</v>
      </c>
      <c r="D144" s="32">
        <v>1173583.55</v>
      </c>
      <c r="E144" s="33">
        <v>0</v>
      </c>
      <c r="F144" s="32">
        <v>88585.15</v>
      </c>
      <c r="G144" s="32">
        <v>31477.300000000003</v>
      </c>
      <c r="H144" s="33">
        <v>0</v>
      </c>
      <c r="I144" s="32">
        <v>4593.3000000000011</v>
      </c>
      <c r="J144" s="34">
        <v>3373.9999999999995</v>
      </c>
      <c r="K144" s="35">
        <v>40151</v>
      </c>
      <c r="L144" s="35">
        <v>189077.58600000001</v>
      </c>
      <c r="M144" s="36">
        <v>62375.199999999997</v>
      </c>
      <c r="N144" s="35">
        <f t="shared" si="7"/>
        <v>1593217.0859999999</v>
      </c>
      <c r="O144" s="141">
        <f t="shared" si="8"/>
        <v>2451.1032092307692</v>
      </c>
      <c r="P144" s="43">
        <f t="shared" si="6"/>
        <v>67.683177130854034</v>
      </c>
    </row>
    <row r="145" spans="1:16" ht="15" customHeight="1">
      <c r="A145" s="10">
        <v>2293</v>
      </c>
      <c r="B145" s="30" t="s">
        <v>196</v>
      </c>
      <c r="C145" s="31">
        <v>7504</v>
      </c>
      <c r="D145" s="32">
        <v>19497674.550000001</v>
      </c>
      <c r="E145" s="33">
        <v>-7440.4000000000005</v>
      </c>
      <c r="F145" s="32">
        <v>2232667.85</v>
      </c>
      <c r="G145" s="32">
        <v>1872268.4500000007</v>
      </c>
      <c r="H145" s="33">
        <v>0</v>
      </c>
      <c r="I145" s="32">
        <v>483133.44999999984</v>
      </c>
      <c r="J145" s="34">
        <v>257529.10000000006</v>
      </c>
      <c r="K145" s="35">
        <v>836099.3</v>
      </c>
      <c r="L145" s="35">
        <v>3345470.2830000003</v>
      </c>
      <c r="M145" s="36">
        <v>684833.2</v>
      </c>
      <c r="N145" s="35">
        <f t="shared" si="7"/>
        <v>29202235.783000004</v>
      </c>
      <c r="O145" s="141">
        <f t="shared" si="8"/>
        <v>3891.5559412313437</v>
      </c>
      <c r="P145" s="43">
        <f t="shared" si="6"/>
        <v>107.45890629699315</v>
      </c>
    </row>
    <row r="146" spans="1:16" ht="15" customHeight="1">
      <c r="A146" s="10">
        <v>2294</v>
      </c>
      <c r="B146" s="30" t="s">
        <v>197</v>
      </c>
      <c r="C146" s="31">
        <v>1431</v>
      </c>
      <c r="D146" s="32">
        <v>2878388.9</v>
      </c>
      <c r="E146" s="33">
        <v>-515</v>
      </c>
      <c r="F146" s="32">
        <v>231417.55</v>
      </c>
      <c r="G146" s="32">
        <v>128442.95</v>
      </c>
      <c r="H146" s="33">
        <v>0</v>
      </c>
      <c r="I146" s="32">
        <v>34994.250000000007</v>
      </c>
      <c r="J146" s="34">
        <v>68173.60000000002</v>
      </c>
      <c r="K146" s="35">
        <v>124392</v>
      </c>
      <c r="L146" s="35">
        <v>472952.83799999999</v>
      </c>
      <c r="M146" s="36">
        <v>139493.20000000001</v>
      </c>
      <c r="N146" s="35">
        <f t="shared" si="7"/>
        <v>4077740.2880000002</v>
      </c>
      <c r="O146" s="141">
        <f t="shared" si="8"/>
        <v>2849.5739259259262</v>
      </c>
      <c r="P146" s="43">
        <f t="shared" si="6"/>
        <v>78.686289524477232</v>
      </c>
    </row>
    <row r="147" spans="1:16" ht="15" customHeight="1">
      <c r="A147" s="10">
        <v>2295</v>
      </c>
      <c r="B147" s="30" t="s">
        <v>198</v>
      </c>
      <c r="C147" s="31">
        <v>3346</v>
      </c>
      <c r="D147" s="32">
        <v>7772857.5499999998</v>
      </c>
      <c r="E147" s="33">
        <v>-890.7</v>
      </c>
      <c r="F147" s="32">
        <v>682254.75</v>
      </c>
      <c r="G147" s="32">
        <v>559453.20000000007</v>
      </c>
      <c r="H147" s="33">
        <v>0</v>
      </c>
      <c r="I147" s="32">
        <v>114951.64999999997</v>
      </c>
      <c r="J147" s="34">
        <v>80960.049999999974</v>
      </c>
      <c r="K147" s="35">
        <v>306238</v>
      </c>
      <c r="L147" s="35">
        <v>1235483.7930000001</v>
      </c>
      <c r="M147" s="36">
        <v>339261</v>
      </c>
      <c r="N147" s="35">
        <f t="shared" si="7"/>
        <v>11090569.293</v>
      </c>
      <c r="O147" s="141">
        <f t="shared" si="8"/>
        <v>3314.5754013747755</v>
      </c>
      <c r="P147" s="43">
        <f t="shared" si="6"/>
        <v>91.52653921710035</v>
      </c>
    </row>
    <row r="148" spans="1:16" ht="15" customHeight="1">
      <c r="A148" s="10">
        <v>2296</v>
      </c>
      <c r="B148" s="30" t="s">
        <v>199</v>
      </c>
      <c r="C148" s="31">
        <v>1366</v>
      </c>
      <c r="D148" s="32">
        <v>2473727.25</v>
      </c>
      <c r="E148" s="33">
        <v>0</v>
      </c>
      <c r="F148" s="32">
        <v>222656.95</v>
      </c>
      <c r="G148" s="32">
        <v>106885.6</v>
      </c>
      <c r="H148" s="33">
        <v>0</v>
      </c>
      <c r="I148" s="32">
        <v>25359.550000000003</v>
      </c>
      <c r="J148" s="34">
        <v>52693.35</v>
      </c>
      <c r="K148" s="35">
        <v>144431</v>
      </c>
      <c r="L148" s="35">
        <v>430209.59700000001</v>
      </c>
      <c r="M148" s="36">
        <v>133755.70000000001</v>
      </c>
      <c r="N148" s="35">
        <f t="shared" si="7"/>
        <v>3589718.9970000004</v>
      </c>
      <c r="O148" s="141">
        <f t="shared" si="8"/>
        <v>2627.9055614934118</v>
      </c>
      <c r="P148" s="43">
        <f t="shared" si="6"/>
        <v>72.565282821172786</v>
      </c>
    </row>
    <row r="149" spans="1:16" ht="15" customHeight="1">
      <c r="A149" s="10">
        <v>2298</v>
      </c>
      <c r="B149" s="30" t="s">
        <v>200</v>
      </c>
      <c r="C149" s="31">
        <v>1160</v>
      </c>
      <c r="D149" s="32">
        <v>1925977.5</v>
      </c>
      <c r="E149" s="33">
        <v>-658.34999999999991</v>
      </c>
      <c r="F149" s="32">
        <v>141335.35</v>
      </c>
      <c r="G149" s="32">
        <v>20281.3</v>
      </c>
      <c r="H149" s="33">
        <v>0</v>
      </c>
      <c r="I149" s="32">
        <v>7920.2999999999993</v>
      </c>
      <c r="J149" s="34">
        <v>14733.350000000002</v>
      </c>
      <c r="K149" s="35">
        <v>63592</v>
      </c>
      <c r="L149" s="35">
        <v>330981.63</v>
      </c>
      <c r="M149" s="36">
        <v>102833.40000000001</v>
      </c>
      <c r="N149" s="35">
        <f t="shared" si="7"/>
        <v>2606996.48</v>
      </c>
      <c r="O149" s="141">
        <f t="shared" si="8"/>
        <v>2247.4107586206896</v>
      </c>
      <c r="P149" s="43">
        <f t="shared" si="6"/>
        <v>62.058545673908405</v>
      </c>
    </row>
    <row r="150" spans="1:16" ht="15" customHeight="1">
      <c r="A150" s="10">
        <v>2299</v>
      </c>
      <c r="B150" s="30" t="s">
        <v>201</v>
      </c>
      <c r="C150" s="31">
        <v>1944</v>
      </c>
      <c r="D150" s="32">
        <v>3405485.05</v>
      </c>
      <c r="E150" s="33">
        <v>-2366.1999999999998</v>
      </c>
      <c r="F150" s="32">
        <v>458272.6</v>
      </c>
      <c r="G150" s="32">
        <v>339322.65000000008</v>
      </c>
      <c r="H150" s="33">
        <v>0</v>
      </c>
      <c r="I150" s="32">
        <v>140052.75000000006</v>
      </c>
      <c r="J150" s="34">
        <v>103377.2</v>
      </c>
      <c r="K150" s="35">
        <v>61019</v>
      </c>
      <c r="L150" s="35">
        <v>881153.853</v>
      </c>
      <c r="M150" s="36">
        <v>208323.6</v>
      </c>
      <c r="N150" s="35">
        <f t="shared" si="7"/>
        <v>5594640.5029999996</v>
      </c>
      <c r="O150" s="141">
        <f t="shared" si="8"/>
        <v>2877.9014933127569</v>
      </c>
      <c r="P150" s="43">
        <f t="shared" si="6"/>
        <v>79.468508630514293</v>
      </c>
    </row>
    <row r="151" spans="1:16" ht="15" customHeight="1">
      <c r="A151" s="10">
        <v>2300</v>
      </c>
      <c r="B151" s="30" t="s">
        <v>202</v>
      </c>
      <c r="C151" s="31">
        <v>1020</v>
      </c>
      <c r="D151" s="32">
        <v>1939066.1</v>
      </c>
      <c r="E151" s="33">
        <v>0</v>
      </c>
      <c r="F151" s="32">
        <v>134492.54999999999</v>
      </c>
      <c r="G151" s="32">
        <v>31139.699999999997</v>
      </c>
      <c r="H151" s="33">
        <v>0</v>
      </c>
      <c r="I151" s="32">
        <v>15056.85</v>
      </c>
      <c r="J151" s="34">
        <v>47751.15</v>
      </c>
      <c r="K151" s="35">
        <v>93709</v>
      </c>
      <c r="L151" s="35">
        <v>315589.28100000002</v>
      </c>
      <c r="M151" s="36">
        <v>99830.400000000009</v>
      </c>
      <c r="N151" s="35">
        <f t="shared" si="7"/>
        <v>2676635.031</v>
      </c>
      <c r="O151" s="141">
        <f t="shared" si="8"/>
        <v>2624.1519911764703</v>
      </c>
      <c r="P151" s="43">
        <f t="shared" si="6"/>
        <v>72.461634160570526</v>
      </c>
    </row>
    <row r="152" spans="1:16" ht="15" customHeight="1">
      <c r="A152" s="10">
        <v>2301</v>
      </c>
      <c r="B152" s="30" t="s">
        <v>203</v>
      </c>
      <c r="C152" s="31">
        <v>1084</v>
      </c>
      <c r="D152" s="32">
        <v>2187589.25</v>
      </c>
      <c r="E152" s="33">
        <v>-85.9</v>
      </c>
      <c r="F152" s="32">
        <v>193277.95</v>
      </c>
      <c r="G152" s="32">
        <v>70939.200000000012</v>
      </c>
      <c r="H152" s="33">
        <v>0</v>
      </c>
      <c r="I152" s="32">
        <v>22923.1</v>
      </c>
      <c r="J152" s="34">
        <v>11692.199999999999</v>
      </c>
      <c r="K152" s="35">
        <v>143153</v>
      </c>
      <c r="L152" s="35">
        <v>311960.505</v>
      </c>
      <c r="M152" s="36">
        <v>104829.90000000001</v>
      </c>
      <c r="N152" s="35">
        <f t="shared" si="7"/>
        <v>3046279.2050000005</v>
      </c>
      <c r="O152" s="141">
        <f t="shared" si="8"/>
        <v>2810.2206688191886</v>
      </c>
      <c r="P152" s="43">
        <f t="shared" si="6"/>
        <v>77.599614160746924</v>
      </c>
    </row>
    <row r="153" spans="1:16" s="3" customFormat="1" ht="15" customHeight="1">
      <c r="A153" s="10">
        <v>2302</v>
      </c>
      <c r="B153" s="30" t="s">
        <v>204</v>
      </c>
      <c r="C153" s="31">
        <v>1925</v>
      </c>
      <c r="D153" s="32">
        <v>3760532.65</v>
      </c>
      <c r="E153" s="33">
        <v>-126.80000000000001</v>
      </c>
      <c r="F153" s="32">
        <v>357977.35</v>
      </c>
      <c r="G153" s="32">
        <v>196370.89999999997</v>
      </c>
      <c r="H153" s="33">
        <v>0</v>
      </c>
      <c r="I153" s="32">
        <v>51718.5</v>
      </c>
      <c r="J153" s="34">
        <v>43530.600000000006</v>
      </c>
      <c r="K153" s="35">
        <v>84622</v>
      </c>
      <c r="L153" s="35">
        <v>597674.90099999995</v>
      </c>
      <c r="M153" s="36">
        <v>202330.30000000002</v>
      </c>
      <c r="N153" s="35">
        <f t="shared" si="7"/>
        <v>5294630.4009999996</v>
      </c>
      <c r="O153" s="141">
        <f t="shared" si="8"/>
        <v>2750.4573511688309</v>
      </c>
      <c r="P153" s="43">
        <f t="shared" si="6"/>
        <v>75.949348599009895</v>
      </c>
    </row>
    <row r="154" spans="1:16" ht="15" customHeight="1">
      <c r="A154" s="10">
        <v>2303</v>
      </c>
      <c r="B154" s="30" t="s">
        <v>205</v>
      </c>
      <c r="C154" s="31">
        <v>942</v>
      </c>
      <c r="D154" s="32">
        <v>1501525.95</v>
      </c>
      <c r="E154" s="33">
        <v>0</v>
      </c>
      <c r="F154" s="32">
        <v>90381.65</v>
      </c>
      <c r="G154" s="32">
        <v>56729.850000000006</v>
      </c>
      <c r="H154" s="33">
        <v>0</v>
      </c>
      <c r="I154" s="32">
        <v>19905.150000000001</v>
      </c>
      <c r="J154" s="34">
        <v>10479.799999999999</v>
      </c>
      <c r="K154" s="35">
        <v>44234</v>
      </c>
      <c r="L154" s="35">
        <v>265529.78100000002</v>
      </c>
      <c r="M154" s="36">
        <v>182549.9</v>
      </c>
      <c r="N154" s="35">
        <f t="shared" si="7"/>
        <v>2171336.0809999998</v>
      </c>
      <c r="O154" s="141">
        <f t="shared" si="8"/>
        <v>2305.0276868365177</v>
      </c>
      <c r="P154" s="43">
        <f t="shared" si="6"/>
        <v>63.649542227411935</v>
      </c>
    </row>
    <row r="155" spans="1:16" ht="15" customHeight="1">
      <c r="A155" s="10">
        <v>2304</v>
      </c>
      <c r="B155" s="30" t="s">
        <v>206</v>
      </c>
      <c r="C155" s="31">
        <v>1252</v>
      </c>
      <c r="D155" s="32">
        <v>2440869.1</v>
      </c>
      <c r="E155" s="33">
        <v>-139.44999999999999</v>
      </c>
      <c r="F155" s="32">
        <v>304552.8</v>
      </c>
      <c r="G155" s="32">
        <v>88570.6</v>
      </c>
      <c r="H155" s="33">
        <v>-8.9499999999999993</v>
      </c>
      <c r="I155" s="32">
        <v>28525.849999999995</v>
      </c>
      <c r="J155" s="34">
        <v>38288.400000000001</v>
      </c>
      <c r="K155" s="35">
        <v>19544</v>
      </c>
      <c r="L155" s="35">
        <v>385612.61700000003</v>
      </c>
      <c r="M155" s="36">
        <v>165643.5</v>
      </c>
      <c r="N155" s="35">
        <f t="shared" si="7"/>
        <v>3471458.4669999997</v>
      </c>
      <c r="O155" s="141">
        <f t="shared" si="8"/>
        <v>2772.7304049520762</v>
      </c>
      <c r="P155" s="43">
        <f t="shared" si="6"/>
        <v>76.564382286199887</v>
      </c>
    </row>
    <row r="156" spans="1:16" ht="15" customHeight="1">
      <c r="A156" s="10">
        <v>2305</v>
      </c>
      <c r="B156" s="30" t="s">
        <v>245</v>
      </c>
      <c r="C156" s="31">
        <v>3949</v>
      </c>
      <c r="D156" s="32">
        <v>8930497.4000000004</v>
      </c>
      <c r="E156" s="33">
        <v>-951.04999999999984</v>
      </c>
      <c r="F156" s="32">
        <v>829271.7</v>
      </c>
      <c r="G156" s="32">
        <v>2921419.1</v>
      </c>
      <c r="H156" s="33">
        <v>0</v>
      </c>
      <c r="I156" s="32">
        <v>163182.15000000002</v>
      </c>
      <c r="J156" s="34">
        <v>109275.75000000004</v>
      </c>
      <c r="K156" s="35">
        <v>256355</v>
      </c>
      <c r="L156" s="35">
        <v>1457305.62</v>
      </c>
      <c r="M156" s="36">
        <v>359380.5</v>
      </c>
      <c r="N156" s="35">
        <f t="shared" si="7"/>
        <v>15025736.169999998</v>
      </c>
      <c r="O156" s="141">
        <f t="shared" si="8"/>
        <v>3804.9471182577863</v>
      </c>
      <c r="P156" s="43">
        <f t="shared" si="6"/>
        <v>105.06734633153019</v>
      </c>
    </row>
    <row r="157" spans="1:16" ht="15" customHeight="1">
      <c r="A157" s="10">
        <v>2306</v>
      </c>
      <c r="B157" s="30" t="s">
        <v>208</v>
      </c>
      <c r="C157" s="31">
        <v>3097</v>
      </c>
      <c r="D157" s="32">
        <v>7925018.4500000002</v>
      </c>
      <c r="E157" s="33">
        <v>-2736.8999999999996</v>
      </c>
      <c r="F157" s="32">
        <v>816773.65</v>
      </c>
      <c r="G157" s="32">
        <v>731861.24999999988</v>
      </c>
      <c r="H157" s="33">
        <v>0</v>
      </c>
      <c r="I157" s="32">
        <v>187930.94999999992</v>
      </c>
      <c r="J157" s="34">
        <v>126998.5</v>
      </c>
      <c r="K157" s="35">
        <v>193334</v>
      </c>
      <c r="L157" s="35">
        <v>1100374.449</v>
      </c>
      <c r="M157" s="36">
        <v>306531</v>
      </c>
      <c r="N157" s="35">
        <f t="shared" si="7"/>
        <v>11386085.348999999</v>
      </c>
      <c r="O157" s="141">
        <f t="shared" si="8"/>
        <v>3676.4886499838553</v>
      </c>
      <c r="P157" s="43">
        <f t="shared" si="6"/>
        <v>101.52017735496503</v>
      </c>
    </row>
    <row r="158" spans="1:16" ht="15" customHeight="1">
      <c r="A158" s="10">
        <v>2307</v>
      </c>
      <c r="B158" s="30" t="s">
        <v>209</v>
      </c>
      <c r="C158" s="31">
        <v>1228</v>
      </c>
      <c r="D158" s="32">
        <v>2603476.75</v>
      </c>
      <c r="E158" s="33">
        <v>-300.85000000000002</v>
      </c>
      <c r="F158" s="32">
        <v>284431.40000000002</v>
      </c>
      <c r="G158" s="32">
        <v>171476.45</v>
      </c>
      <c r="H158" s="33">
        <v>0</v>
      </c>
      <c r="I158" s="32">
        <v>34136.6</v>
      </c>
      <c r="J158" s="34">
        <v>29018.299999999996</v>
      </c>
      <c r="K158" s="35">
        <v>210881</v>
      </c>
      <c r="L158" s="35">
        <v>423798.73200000002</v>
      </c>
      <c r="M158" s="36">
        <v>122788.3</v>
      </c>
      <c r="N158" s="35">
        <f t="shared" si="7"/>
        <v>3879706.6819999996</v>
      </c>
      <c r="O158" s="141">
        <f t="shared" si="8"/>
        <v>3159.3702622149835</v>
      </c>
      <c r="P158" s="43">
        <f t="shared" si="6"/>
        <v>87.240804986974737</v>
      </c>
    </row>
    <row r="159" spans="1:16" s="3" customFormat="1" ht="15" customHeight="1">
      <c r="A159" s="10">
        <v>2308</v>
      </c>
      <c r="B159" s="30" t="s">
        <v>210</v>
      </c>
      <c r="C159" s="31">
        <v>2395</v>
      </c>
      <c r="D159" s="32">
        <v>5691010.5999999996</v>
      </c>
      <c r="E159" s="33">
        <v>-4088.05</v>
      </c>
      <c r="F159" s="32">
        <v>660364.75</v>
      </c>
      <c r="G159" s="32">
        <v>182790.35</v>
      </c>
      <c r="H159" s="33">
        <v>0</v>
      </c>
      <c r="I159" s="32">
        <v>56718.299999999996</v>
      </c>
      <c r="J159" s="34">
        <v>29104.149999999998</v>
      </c>
      <c r="K159" s="35">
        <v>194388</v>
      </c>
      <c r="L159" s="35">
        <v>782075.87699999998</v>
      </c>
      <c r="M159" s="36">
        <v>227950.5</v>
      </c>
      <c r="N159" s="35">
        <f t="shared" si="7"/>
        <v>7820314.477</v>
      </c>
      <c r="O159" s="141">
        <f t="shared" si="8"/>
        <v>3265.2670050104384</v>
      </c>
      <c r="P159" s="43">
        <f t="shared" si="6"/>
        <v>90.164969083049101</v>
      </c>
    </row>
    <row r="160" spans="1:16" ht="15" customHeight="1">
      <c r="A160" s="10">
        <v>2309</v>
      </c>
      <c r="B160" s="30" t="s">
        <v>211</v>
      </c>
      <c r="C160" s="31">
        <v>5326</v>
      </c>
      <c r="D160" s="32">
        <v>11368285.85</v>
      </c>
      <c r="E160" s="33">
        <v>-4054.5000000000005</v>
      </c>
      <c r="F160" s="32">
        <v>1125889.75</v>
      </c>
      <c r="G160" s="32">
        <v>1741595.4000000006</v>
      </c>
      <c r="H160" s="33">
        <v>0</v>
      </c>
      <c r="I160" s="32">
        <v>215403.6</v>
      </c>
      <c r="J160" s="34">
        <v>164876.85000000006</v>
      </c>
      <c r="K160" s="35">
        <v>237866</v>
      </c>
      <c r="L160" s="35">
        <v>1935415.233</v>
      </c>
      <c r="M160" s="36">
        <v>458522.1</v>
      </c>
      <c r="N160" s="35">
        <f t="shared" si="7"/>
        <v>17243800.283</v>
      </c>
      <c r="O160" s="141">
        <f t="shared" si="8"/>
        <v>3237.6643415321064</v>
      </c>
      <c r="P160" s="43">
        <f t="shared" si="6"/>
        <v>89.402767004225339</v>
      </c>
    </row>
    <row r="161" spans="1:25" ht="15" customHeight="1">
      <c r="A161" s="10">
        <v>2310</v>
      </c>
      <c r="B161" s="30" t="s">
        <v>212</v>
      </c>
      <c r="C161" s="31">
        <v>401</v>
      </c>
      <c r="D161" s="32">
        <v>627288</v>
      </c>
      <c r="E161" s="33">
        <v>0</v>
      </c>
      <c r="F161" s="32">
        <v>66658.850000000006</v>
      </c>
      <c r="G161" s="32">
        <v>5375.05</v>
      </c>
      <c r="H161" s="33">
        <v>0</v>
      </c>
      <c r="I161" s="32">
        <v>3354.2999999999993</v>
      </c>
      <c r="J161" s="34">
        <v>8065.75</v>
      </c>
      <c r="K161" s="35">
        <v>2748</v>
      </c>
      <c r="L161" s="35">
        <v>118275.921</v>
      </c>
      <c r="M161" s="36">
        <v>43492.2</v>
      </c>
      <c r="N161" s="35">
        <f t="shared" si="7"/>
        <v>875258.071</v>
      </c>
      <c r="O161" s="141">
        <f t="shared" si="8"/>
        <v>2182.688456359102</v>
      </c>
      <c r="P161" s="43">
        <f t="shared" si="6"/>
        <v>60.271345921653797</v>
      </c>
    </row>
    <row r="162" spans="1:25" ht="15" customHeight="1">
      <c r="A162" s="10">
        <v>2321</v>
      </c>
      <c r="B162" s="30" t="s">
        <v>213</v>
      </c>
      <c r="C162" s="31">
        <v>3100</v>
      </c>
      <c r="D162" s="32">
        <v>7760415.5499999998</v>
      </c>
      <c r="E162" s="33">
        <v>-2185.8500000000004</v>
      </c>
      <c r="F162" s="32">
        <v>589267.65</v>
      </c>
      <c r="G162" s="32">
        <v>436280.40000000008</v>
      </c>
      <c r="H162" s="33">
        <v>0</v>
      </c>
      <c r="I162" s="32">
        <v>70947.499999999985</v>
      </c>
      <c r="J162" s="34">
        <v>146057.69999999998</v>
      </c>
      <c r="K162" s="35">
        <v>185411.35</v>
      </c>
      <c r="L162" s="35">
        <v>999619.55700000003</v>
      </c>
      <c r="M162" s="36">
        <v>271456.89999999997</v>
      </c>
      <c r="N162" s="35">
        <f t="shared" si="7"/>
        <v>10457270.756999999</v>
      </c>
      <c r="O162" s="141">
        <f t="shared" si="8"/>
        <v>3373.3131474193547</v>
      </c>
      <c r="P162" s="43">
        <f t="shared" si="6"/>
        <v>93.148485308489143</v>
      </c>
    </row>
    <row r="163" spans="1:25" ht="15" customHeight="1">
      <c r="A163" s="10">
        <v>2323</v>
      </c>
      <c r="B163" s="30" t="s">
        <v>214</v>
      </c>
      <c r="C163" s="31">
        <v>1390</v>
      </c>
      <c r="D163" s="32">
        <v>2971924.45</v>
      </c>
      <c r="E163" s="33">
        <v>-236.60000000000002</v>
      </c>
      <c r="F163" s="32">
        <v>202063.85</v>
      </c>
      <c r="G163" s="32">
        <v>249136.75</v>
      </c>
      <c r="H163" s="33">
        <v>0</v>
      </c>
      <c r="I163" s="32">
        <v>37738.749999999993</v>
      </c>
      <c r="J163" s="34">
        <v>91393.550000000017</v>
      </c>
      <c r="K163" s="35">
        <v>144968</v>
      </c>
      <c r="L163" s="35">
        <v>457272.05700000003</v>
      </c>
      <c r="M163" s="36">
        <v>119830.3</v>
      </c>
      <c r="N163" s="35">
        <f t="shared" si="7"/>
        <v>4274091.1069999998</v>
      </c>
      <c r="O163" s="141">
        <f t="shared" si="8"/>
        <v>3074.8856884892084</v>
      </c>
      <c r="P163" s="43">
        <f t="shared" si="6"/>
        <v>84.907902664962407</v>
      </c>
    </row>
    <row r="164" spans="1:25" ht="15" customHeight="1">
      <c r="A164" s="10">
        <v>2325</v>
      </c>
      <c r="B164" s="30" t="s">
        <v>215</v>
      </c>
      <c r="C164" s="31">
        <v>6090</v>
      </c>
      <c r="D164" s="32">
        <v>14952208.450000001</v>
      </c>
      <c r="E164" s="33">
        <v>-1672.4</v>
      </c>
      <c r="F164" s="32">
        <v>1347320.7</v>
      </c>
      <c r="G164" s="32">
        <v>2436222.3000000007</v>
      </c>
      <c r="H164" s="33">
        <v>-482.45</v>
      </c>
      <c r="I164" s="32">
        <v>903988.8</v>
      </c>
      <c r="J164" s="34">
        <v>688683.30000000051</v>
      </c>
      <c r="K164" s="35">
        <v>469605</v>
      </c>
      <c r="L164" s="35">
        <v>2488669.0109999999</v>
      </c>
      <c r="M164" s="36">
        <v>579587.19999999995</v>
      </c>
      <c r="N164" s="35">
        <f t="shared" si="7"/>
        <v>23864129.911000002</v>
      </c>
      <c r="O164" s="141">
        <f t="shared" si="8"/>
        <v>3918.576340065682</v>
      </c>
      <c r="P164" s="43">
        <f t="shared" si="6"/>
        <v>108.20503009690641</v>
      </c>
    </row>
    <row r="165" spans="1:25" ht="15" customHeight="1">
      <c r="A165" s="10">
        <v>2328</v>
      </c>
      <c r="B165" s="30" t="s">
        <v>246</v>
      </c>
      <c r="C165" s="31">
        <v>843</v>
      </c>
      <c r="D165" s="32">
        <v>1986167.35</v>
      </c>
      <c r="E165" s="33">
        <v>-173.2</v>
      </c>
      <c r="F165" s="32">
        <v>141844.4</v>
      </c>
      <c r="G165" s="32">
        <v>12505.85</v>
      </c>
      <c r="H165" s="33">
        <v>0</v>
      </c>
      <c r="I165" s="32">
        <v>17907.599999999999</v>
      </c>
      <c r="J165" s="34">
        <v>33966.450000000004</v>
      </c>
      <c r="K165" s="35">
        <v>53196.25</v>
      </c>
      <c r="L165" s="35">
        <v>303231.83400000003</v>
      </c>
      <c r="M165" s="36">
        <v>80007.8</v>
      </c>
      <c r="N165" s="35">
        <f t="shared" si="7"/>
        <v>2628654.3340000007</v>
      </c>
      <c r="O165" s="141">
        <f t="shared" si="8"/>
        <v>3118.2139193357066</v>
      </c>
      <c r="P165" s="43">
        <f t="shared" si="6"/>
        <v>86.104340380072088</v>
      </c>
    </row>
    <row r="166" spans="1:25" ht="15" customHeight="1">
      <c r="A166" s="10">
        <v>2333</v>
      </c>
      <c r="B166" s="30" t="s">
        <v>44</v>
      </c>
      <c r="C166" s="31">
        <v>973</v>
      </c>
      <c r="D166" s="32">
        <v>2153709.35</v>
      </c>
      <c r="E166" s="33">
        <v>-36.25</v>
      </c>
      <c r="F166" s="32">
        <v>159221.95000000001</v>
      </c>
      <c r="G166" s="32">
        <v>53420.350000000006</v>
      </c>
      <c r="H166" s="33">
        <v>0</v>
      </c>
      <c r="I166" s="32">
        <v>11516.500000000002</v>
      </c>
      <c r="J166" s="34">
        <v>43865.85</v>
      </c>
      <c r="K166" s="35">
        <v>53059</v>
      </c>
      <c r="L166" s="35">
        <v>292568.26199999999</v>
      </c>
      <c r="M166" s="36">
        <v>88573</v>
      </c>
      <c r="N166" s="35">
        <f t="shared" si="7"/>
        <v>2855898.0120000006</v>
      </c>
      <c r="O166" s="141">
        <f t="shared" si="8"/>
        <v>2935.1469804727653</v>
      </c>
      <c r="P166" s="43">
        <f t="shared" si="6"/>
        <v>81.049248451180105</v>
      </c>
    </row>
    <row r="167" spans="1:25" ht="15" customHeight="1">
      <c r="A167" s="10">
        <v>2335</v>
      </c>
      <c r="B167" s="30" t="s">
        <v>247</v>
      </c>
      <c r="C167" s="31">
        <v>985</v>
      </c>
      <c r="D167" s="32">
        <v>1905983.55</v>
      </c>
      <c r="E167" s="33">
        <v>-56.25</v>
      </c>
      <c r="F167" s="32">
        <v>206463</v>
      </c>
      <c r="G167" s="32">
        <v>11324.900000000001</v>
      </c>
      <c r="H167" s="33">
        <v>0</v>
      </c>
      <c r="I167" s="32">
        <v>5013.1000000000004</v>
      </c>
      <c r="J167" s="34">
        <v>25551.399999999998</v>
      </c>
      <c r="K167" s="35">
        <v>28573</v>
      </c>
      <c r="L167" s="35">
        <v>275089.92599999998</v>
      </c>
      <c r="M167" s="36">
        <v>94216.200000000012</v>
      </c>
      <c r="N167" s="35">
        <f t="shared" si="7"/>
        <v>2552158.8259999999</v>
      </c>
      <c r="O167" s="141">
        <f t="shared" si="8"/>
        <v>2591.0241888324872</v>
      </c>
      <c r="P167" s="43">
        <f t="shared" si="6"/>
        <v>71.546864474186165</v>
      </c>
    </row>
    <row r="168" spans="1:25" ht="15" customHeight="1">
      <c r="A168" s="10">
        <v>2336</v>
      </c>
      <c r="B168" s="30" t="s">
        <v>46</v>
      </c>
      <c r="C168" s="31">
        <v>1344</v>
      </c>
      <c r="D168" s="32">
        <v>2773116.25</v>
      </c>
      <c r="E168" s="33">
        <v>-948.65</v>
      </c>
      <c r="F168" s="32">
        <v>224831.4</v>
      </c>
      <c r="G168" s="32">
        <v>46672.350000000006</v>
      </c>
      <c r="H168" s="33">
        <v>0</v>
      </c>
      <c r="I168" s="32">
        <v>24910.850000000006</v>
      </c>
      <c r="J168" s="34">
        <v>68082.249999999985</v>
      </c>
      <c r="K168" s="35">
        <v>101952</v>
      </c>
      <c r="L168" s="35">
        <v>449228.97899999999</v>
      </c>
      <c r="M168" s="36">
        <v>120980.5</v>
      </c>
      <c r="N168" s="35">
        <f t="shared" si="7"/>
        <v>3808825.929</v>
      </c>
      <c r="O168" s="141">
        <f t="shared" si="8"/>
        <v>2833.9478638392857</v>
      </c>
      <c r="P168" s="43">
        <f t="shared" si="6"/>
        <v>78.254801562613835</v>
      </c>
    </row>
    <row r="169" spans="1:25" ht="15" customHeight="1">
      <c r="A169" s="10">
        <v>2337</v>
      </c>
      <c r="B169" s="30" t="s">
        <v>47</v>
      </c>
      <c r="C169" s="31">
        <v>1091</v>
      </c>
      <c r="D169" s="32">
        <v>1720166.75</v>
      </c>
      <c r="E169" s="33">
        <v>0</v>
      </c>
      <c r="F169" s="32">
        <v>117878.55</v>
      </c>
      <c r="G169" s="32">
        <v>40457.250000000007</v>
      </c>
      <c r="H169" s="33">
        <v>0</v>
      </c>
      <c r="I169" s="32">
        <v>7134.55</v>
      </c>
      <c r="J169" s="34">
        <v>16568.149999999998</v>
      </c>
      <c r="K169" s="35">
        <v>31919</v>
      </c>
      <c r="L169" s="35">
        <v>287999.38199999998</v>
      </c>
      <c r="M169" s="36">
        <v>95508.1</v>
      </c>
      <c r="N169" s="35">
        <f t="shared" si="7"/>
        <v>2317631.7320000003</v>
      </c>
      <c r="O169" s="141">
        <f t="shared" si="8"/>
        <v>2124.3187277726861</v>
      </c>
      <c r="P169" s="43">
        <f t="shared" si="6"/>
        <v>58.659562026093525</v>
      </c>
    </row>
    <row r="170" spans="1:25" ht="15" customHeight="1">
      <c r="A170" s="10">
        <v>2338</v>
      </c>
      <c r="B170" s="30" t="s">
        <v>48</v>
      </c>
      <c r="C170" s="31">
        <v>1136</v>
      </c>
      <c r="D170" s="32">
        <v>1877061.45</v>
      </c>
      <c r="E170" s="33">
        <v>0</v>
      </c>
      <c r="F170" s="32">
        <v>108765.45</v>
      </c>
      <c r="G170" s="32">
        <v>122271.15</v>
      </c>
      <c r="H170" s="33">
        <v>0</v>
      </c>
      <c r="I170" s="32">
        <v>33591.25</v>
      </c>
      <c r="J170" s="34">
        <v>49413.700000000004</v>
      </c>
      <c r="K170" s="35">
        <v>39231</v>
      </c>
      <c r="L170" s="35">
        <v>306672.15000000002</v>
      </c>
      <c r="M170" s="36">
        <v>104856</v>
      </c>
      <c r="N170" s="35">
        <f t="shared" si="7"/>
        <v>2641862.15</v>
      </c>
      <c r="O170" s="141">
        <f t="shared" si="8"/>
        <v>2325.5828785211265</v>
      </c>
      <c r="P170" s="43">
        <f t="shared" si="6"/>
        <v>64.217139982785383</v>
      </c>
    </row>
    <row r="171" spans="1:25" ht="15" customHeight="1">
      <c r="A171" s="39"/>
      <c r="B171" s="3"/>
      <c r="C171" s="40"/>
      <c r="D171" s="35"/>
      <c r="E171" s="41"/>
      <c r="F171" s="35"/>
      <c r="G171" s="35"/>
      <c r="H171" s="41"/>
      <c r="I171" s="35"/>
      <c r="J171" s="34"/>
      <c r="K171" s="35"/>
      <c r="L171" s="35"/>
      <c r="M171" s="35"/>
      <c r="N171" s="35"/>
      <c r="O171" s="141"/>
      <c r="P171" s="43"/>
    </row>
    <row r="172" spans="1:25" ht="15" customHeight="1">
      <c r="A172" s="24"/>
      <c r="B172" s="42" t="s">
        <v>34</v>
      </c>
      <c r="C172" s="40">
        <f t="shared" ref="C172:N172" si="9">SUM(C8:C170)</f>
        <v>291395</v>
      </c>
      <c r="D172" s="43">
        <f t="shared" si="9"/>
        <v>677449447.35000002</v>
      </c>
      <c r="E172" s="44">
        <f t="shared" si="9"/>
        <v>-238802.2</v>
      </c>
      <c r="F172" s="43">
        <f t="shared" si="9"/>
        <v>74473703.350000039</v>
      </c>
      <c r="G172" s="43">
        <f t="shared" si="9"/>
        <v>108828151.8</v>
      </c>
      <c r="H172" s="44">
        <f t="shared" si="9"/>
        <v>-105519.75000000001</v>
      </c>
      <c r="I172" s="43">
        <f t="shared" si="9"/>
        <v>22294582.200000029</v>
      </c>
      <c r="J172" s="43">
        <f t="shared" si="9"/>
        <v>23742618.750000026</v>
      </c>
      <c r="K172" s="43">
        <f t="shared" si="9"/>
        <v>17453596.300000001</v>
      </c>
      <c r="L172" s="43">
        <f t="shared" si="9"/>
        <v>105286032.42900001</v>
      </c>
      <c r="M172" s="43">
        <f t="shared" si="9"/>
        <v>26084647.800000001</v>
      </c>
      <c r="N172" s="43">
        <f t="shared" si="9"/>
        <v>1055268458.0290002</v>
      </c>
      <c r="O172" s="141">
        <f t="shared" ref="O172" si="10">N172/C172</f>
        <v>3621.4363939978384</v>
      </c>
      <c r="P172" s="43">
        <f t="shared" ref="P172" si="11">O172/$O$6*100</f>
        <v>100.00000000000003</v>
      </c>
    </row>
    <row r="173" spans="1:25" ht="15" customHeight="1">
      <c r="A173" s="24"/>
      <c r="B173" s="42"/>
      <c r="C173" s="40"/>
      <c r="F173" s="15"/>
    </row>
    <row r="174" spans="1:25" s="3" customFormat="1" ht="15" customHeight="1">
      <c r="A174" s="24"/>
      <c r="B174" s="42"/>
      <c r="C174" s="40"/>
      <c r="D174" s="46"/>
      <c r="E174" s="46"/>
      <c r="F174" s="46"/>
      <c r="G174" s="46"/>
      <c r="H174" s="46"/>
      <c r="I174" s="46"/>
      <c r="J174" s="46"/>
      <c r="K174" s="46"/>
      <c r="L174" s="46"/>
      <c r="M174" s="40"/>
      <c r="N174" s="9"/>
      <c r="O174" s="277"/>
      <c r="P174" s="9"/>
      <c r="Q174" s="47"/>
      <c r="R174" s="47"/>
      <c r="S174" s="47"/>
      <c r="T174" s="47"/>
      <c r="U174" s="47"/>
      <c r="V174" s="47"/>
      <c r="W174" s="47"/>
      <c r="X174" s="47"/>
      <c r="Y174" s="47"/>
    </row>
    <row r="175" spans="1:25" ht="15" customHeight="1">
      <c r="A175" s="24"/>
      <c r="B175" s="42"/>
      <c r="C175" s="40"/>
      <c r="D175" s="46"/>
      <c r="E175" s="46"/>
      <c r="F175" s="46"/>
      <c r="G175" s="46"/>
      <c r="H175" s="46"/>
      <c r="I175" s="46"/>
      <c r="J175" s="46"/>
      <c r="K175" s="46"/>
      <c r="L175" s="46"/>
      <c r="M175" s="40"/>
      <c r="Q175" s="47"/>
      <c r="R175" s="47"/>
      <c r="S175" s="47"/>
      <c r="T175" s="47"/>
      <c r="U175" s="47"/>
      <c r="V175" s="47"/>
      <c r="W175" s="47"/>
      <c r="X175" s="47"/>
      <c r="Y175" s="47"/>
    </row>
    <row r="176" spans="1:25" ht="15" customHeight="1">
      <c r="A176" s="24"/>
      <c r="B176" s="42"/>
      <c r="C176" s="40"/>
      <c r="F176" s="15"/>
    </row>
    <row r="177" spans="1:9" ht="15" customHeight="1">
      <c r="A177" s="24"/>
      <c r="B177" s="42"/>
      <c r="C177" s="40"/>
      <c r="F177" s="15"/>
    </row>
    <row r="178" spans="1:9" ht="15" customHeight="1">
      <c r="A178" s="10"/>
      <c r="B178" s="30"/>
      <c r="C178" s="12"/>
      <c r="F178" s="15"/>
    </row>
    <row r="179" spans="1:9" ht="15" customHeight="1">
      <c r="A179" s="10"/>
      <c r="B179" s="30"/>
      <c r="C179" s="12"/>
      <c r="F179" s="15"/>
    </row>
    <row r="180" spans="1:9" ht="15" customHeight="1">
      <c r="A180" s="10"/>
      <c r="B180" s="30"/>
      <c r="C180" s="12"/>
      <c r="F180" s="15"/>
    </row>
    <row r="181" spans="1:9" ht="15" customHeight="1">
      <c r="A181" s="10"/>
      <c r="B181" s="30"/>
      <c r="C181" s="12"/>
      <c r="F181" s="15"/>
    </row>
    <row r="182" spans="1:9" ht="15" customHeight="1">
      <c r="A182" s="10"/>
      <c r="B182" s="30"/>
      <c r="C182" s="12"/>
      <c r="F182" s="15"/>
      <c r="G182" s="7"/>
      <c r="H182" s="8"/>
      <c r="I182" s="7"/>
    </row>
    <row r="183" spans="1:9" ht="15" customHeight="1">
      <c r="A183" s="10"/>
      <c r="B183" s="30"/>
      <c r="C183" s="12"/>
    </row>
    <row r="184" spans="1:9" ht="15" customHeight="1">
      <c r="C184" s="12"/>
    </row>
    <row r="185" spans="1:9" ht="15" customHeight="1">
      <c r="C185" s="12"/>
    </row>
    <row r="186" spans="1:9" ht="15" customHeight="1">
      <c r="C186" s="12"/>
    </row>
    <row r="187" spans="1:9" ht="15" customHeight="1">
      <c r="C187" s="12"/>
    </row>
    <row r="188" spans="1:9" ht="15" customHeight="1">
      <c r="C188" s="12"/>
    </row>
    <row r="189" spans="1:9" ht="15" customHeight="1">
      <c r="C189" s="12"/>
    </row>
    <row r="190" spans="1:9" ht="15" customHeight="1">
      <c r="C190" s="12"/>
    </row>
    <row r="191" spans="1:9" ht="15" customHeight="1">
      <c r="C191" s="12"/>
    </row>
    <row r="192" spans="1:9" ht="15" customHeight="1">
      <c r="C192" s="12"/>
    </row>
  </sheetData>
  <printOptions gridLinesSet="0"/>
  <pageMargins left="0.19685039370078741" right="0.19685039370078741" top="0.39370078740157483" bottom="0.19685039370078741" header="0.51181102362204722" footer="0.51181102362204722"/>
  <pageSetup paperSize="9" orientation="landscape"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2"/>
  <sheetViews>
    <sheetView showGridLines="0" zoomScaleNormal="100" workbookViewId="0">
      <pane ySplit="7" topLeftCell="A23" activePane="bottomLeft" state="frozen"/>
      <selection activeCell="A62" sqref="A62:XFD62"/>
      <selection pane="bottomLeft" activeCell="A81" sqref="A81:XFD81"/>
    </sheetView>
  </sheetViews>
  <sheetFormatPr baseColWidth="10" defaultColWidth="15.7109375" defaultRowHeight="15" customHeight="1"/>
  <cols>
    <col min="1" max="1" width="9.85546875" style="48" customWidth="1"/>
    <col min="2" max="2" width="22.7109375" style="37" customWidth="1"/>
    <col min="3" max="3" width="10.7109375" style="49" customWidth="1"/>
    <col min="4" max="4" width="12.7109375" style="13" customWidth="1"/>
    <col min="5" max="5" width="12.7109375" style="14" customWidth="1"/>
    <col min="6" max="6" width="12.7109375" style="13" customWidth="1"/>
    <col min="7" max="7" width="12.7109375" style="15" customWidth="1"/>
    <col min="8" max="8" width="12.7109375" style="16" customWidth="1"/>
    <col min="9" max="12" width="12.7109375" style="15" customWidth="1"/>
    <col min="13" max="15" width="12.7109375" style="45" customWidth="1"/>
    <col min="16" max="31" width="8.7109375" style="37" customWidth="1"/>
    <col min="32" max="50" width="10.7109375" style="37" customWidth="1"/>
    <col min="51" max="16384" width="15.7109375" style="37"/>
  </cols>
  <sheetData>
    <row r="1" spans="1:24" s="3" customFormat="1" ht="15" customHeight="1">
      <c r="A1" s="2" t="s">
        <v>43</v>
      </c>
      <c r="B1" s="3" t="s">
        <v>42</v>
      </c>
      <c r="C1" s="4"/>
      <c r="D1" s="5"/>
      <c r="E1" s="6"/>
      <c r="F1" s="7"/>
      <c r="G1" s="7"/>
      <c r="H1" s="8"/>
      <c r="I1" s="7"/>
      <c r="J1" s="7"/>
      <c r="K1" s="7"/>
      <c r="L1" s="7"/>
      <c r="M1" s="9"/>
      <c r="N1" s="9"/>
      <c r="O1" s="9"/>
    </row>
    <row r="2" spans="1:24" s="3" customFormat="1" ht="15" customHeight="1">
      <c r="A2" s="10"/>
      <c r="B2" s="11"/>
      <c r="C2" s="12"/>
      <c r="D2" s="13"/>
      <c r="E2" s="14"/>
      <c r="F2" s="15"/>
      <c r="G2" s="15"/>
      <c r="H2" s="16"/>
      <c r="I2" s="15"/>
      <c r="J2" s="15"/>
      <c r="K2" s="15"/>
      <c r="L2" s="15"/>
      <c r="M2" s="9"/>
      <c r="N2" s="9"/>
      <c r="O2" s="9"/>
    </row>
    <row r="3" spans="1:24" s="18" customFormat="1" ht="15" customHeight="1">
      <c r="A3" s="17"/>
      <c r="B3" s="17"/>
      <c r="C3" s="18" t="s">
        <v>2</v>
      </c>
      <c r="D3" s="13" t="s">
        <v>3</v>
      </c>
      <c r="E3" s="14" t="s">
        <v>4</v>
      </c>
      <c r="F3" s="13" t="s">
        <v>5</v>
      </c>
      <c r="G3" s="13" t="s">
        <v>6</v>
      </c>
      <c r="H3" s="14" t="s">
        <v>7</v>
      </c>
      <c r="I3" s="13" t="s">
        <v>8</v>
      </c>
      <c r="J3" s="13" t="s">
        <v>9</v>
      </c>
      <c r="K3" s="13" t="s">
        <v>10</v>
      </c>
      <c r="L3" s="13" t="s">
        <v>11</v>
      </c>
      <c r="M3" s="13" t="s">
        <v>12</v>
      </c>
      <c r="N3" s="13" t="s">
        <v>13</v>
      </c>
      <c r="O3" s="13" t="s">
        <v>36</v>
      </c>
      <c r="P3" s="19" t="s">
        <v>14</v>
      </c>
      <c r="Q3" s="19" t="s">
        <v>15</v>
      </c>
      <c r="R3" s="19" t="s">
        <v>16</v>
      </c>
      <c r="S3" s="19" t="s">
        <v>17</v>
      </c>
      <c r="T3" s="19" t="s">
        <v>18</v>
      </c>
      <c r="U3" s="19" t="s">
        <v>19</v>
      </c>
      <c r="V3" s="19" t="s">
        <v>20</v>
      </c>
      <c r="W3" s="19" t="s">
        <v>21</v>
      </c>
      <c r="X3" s="19" t="s">
        <v>22</v>
      </c>
    </row>
    <row r="4" spans="1:24" s="18" customFormat="1" ht="15" customHeight="1">
      <c r="A4" s="17"/>
      <c r="B4" s="17"/>
      <c r="C4" s="18" t="s">
        <v>23</v>
      </c>
      <c r="D4" s="13" t="s">
        <v>24</v>
      </c>
      <c r="E4" s="14" t="s">
        <v>25</v>
      </c>
      <c r="F4" s="13" t="s">
        <v>26</v>
      </c>
      <c r="G4" s="13" t="s">
        <v>27</v>
      </c>
      <c r="H4" s="14" t="s">
        <v>25</v>
      </c>
      <c r="I4" s="13" t="s">
        <v>28</v>
      </c>
      <c r="J4" s="20" t="s">
        <v>29</v>
      </c>
      <c r="K4" s="20" t="s">
        <v>30</v>
      </c>
      <c r="L4" s="13" t="s">
        <v>31</v>
      </c>
      <c r="M4" s="13" t="s">
        <v>32</v>
      </c>
      <c r="N4" s="13"/>
      <c r="O4" s="13" t="s">
        <v>38</v>
      </c>
      <c r="P4" s="21"/>
      <c r="Q4" s="21"/>
      <c r="R4" s="21"/>
      <c r="S4" s="21"/>
      <c r="T4" s="21"/>
      <c r="U4" s="21"/>
      <c r="V4" s="21"/>
      <c r="W4" s="21"/>
      <c r="X4" s="21"/>
    </row>
    <row r="5" spans="1:24" s="18" customFormat="1" ht="15" customHeight="1">
      <c r="B5" s="22"/>
      <c r="C5" s="23">
        <v>2013</v>
      </c>
      <c r="D5" s="23">
        <v>2013</v>
      </c>
      <c r="E5" s="23">
        <v>2013</v>
      </c>
      <c r="F5" s="23">
        <v>2013</v>
      </c>
      <c r="G5" s="23">
        <v>2013</v>
      </c>
      <c r="H5" s="23">
        <v>2013</v>
      </c>
      <c r="I5" s="23">
        <v>2013</v>
      </c>
      <c r="J5" s="23">
        <v>2013</v>
      </c>
      <c r="K5" s="23">
        <f>C5</f>
        <v>2013</v>
      </c>
      <c r="L5" s="23">
        <f>C5</f>
        <v>2013</v>
      </c>
      <c r="M5" s="23">
        <f>C5</f>
        <v>2013</v>
      </c>
      <c r="N5" s="23">
        <f>C5</f>
        <v>2013</v>
      </c>
      <c r="O5" s="18" t="s">
        <v>37</v>
      </c>
      <c r="P5" s="21"/>
      <c r="Q5" s="21"/>
      <c r="R5" s="21"/>
      <c r="S5" s="21"/>
      <c r="T5" s="21"/>
      <c r="U5" s="21"/>
      <c r="V5" s="21"/>
      <c r="W5" s="21"/>
      <c r="X5" s="21"/>
    </row>
    <row r="6" spans="1:24" s="3" customFormat="1" ht="15" customHeight="1">
      <c r="A6" s="24"/>
      <c r="B6" s="25" t="s">
        <v>33</v>
      </c>
      <c r="C6" s="26"/>
      <c r="D6" s="7"/>
      <c r="E6" s="8"/>
      <c r="F6" s="7"/>
      <c r="G6" s="7"/>
      <c r="H6" s="8"/>
      <c r="I6" s="7"/>
      <c r="J6" s="7"/>
      <c r="K6" s="7"/>
      <c r="L6" s="7"/>
      <c r="M6" s="5"/>
      <c r="N6" s="9">
        <f>SUM(D6:M6)</f>
        <v>0</v>
      </c>
      <c r="O6" s="25" t="e">
        <f>N6/$C6</f>
        <v>#DIV/0!</v>
      </c>
      <c r="P6" s="27" t="e">
        <f>(D6+E6)/$N$6</f>
        <v>#DIV/0!</v>
      </c>
      <c r="Q6" s="27" t="e">
        <f>F6/$N$6</f>
        <v>#DIV/0!</v>
      </c>
      <c r="R6" s="27" t="e">
        <f>(G6+H6)/$N$6</f>
        <v>#DIV/0!</v>
      </c>
      <c r="S6" s="27" t="e">
        <f>I6/$N$6</f>
        <v>#DIV/0!</v>
      </c>
      <c r="T6" s="27" t="e">
        <f>J6/$N$6</f>
        <v>#DIV/0!</v>
      </c>
      <c r="U6" s="27" t="e">
        <f>K6/$N$6</f>
        <v>#DIV/0!</v>
      </c>
      <c r="V6" s="27" t="e">
        <f>L6/$N$6</f>
        <v>#DIV/0!</v>
      </c>
      <c r="W6" s="27" t="e">
        <f>M6/$N$6</f>
        <v>#DIV/0!</v>
      </c>
      <c r="X6" s="27" t="e">
        <f>SUM(P6:W6)</f>
        <v>#DIV/0!</v>
      </c>
    </row>
    <row r="7" spans="1:24" s="3" customFormat="1" ht="15" customHeight="1">
      <c r="A7" s="24"/>
      <c r="B7" s="25"/>
      <c r="C7" s="28"/>
      <c r="D7" s="5"/>
      <c r="E7" s="6"/>
      <c r="F7" s="7"/>
      <c r="G7" s="15"/>
      <c r="H7" s="16"/>
      <c r="I7" s="15"/>
      <c r="J7" s="7"/>
      <c r="K7" s="7"/>
      <c r="L7" s="7"/>
      <c r="M7" s="29"/>
      <c r="N7" s="9"/>
      <c r="O7" s="25"/>
    </row>
    <row r="8" spans="1:24" s="3" customFormat="1" ht="15" customHeight="1">
      <c r="A8" s="10" t="e">
        <f>#REF!</f>
        <v>#REF!</v>
      </c>
      <c r="B8" s="30" t="e">
        <f>#REF!</f>
        <v>#REF!</v>
      </c>
      <c r="C8" s="31"/>
      <c r="D8" s="32"/>
      <c r="E8" s="33"/>
      <c r="F8" s="32"/>
      <c r="G8" s="32"/>
      <c r="H8" s="33"/>
      <c r="I8" s="32"/>
      <c r="J8" s="34"/>
      <c r="K8" s="35"/>
      <c r="L8" s="35"/>
      <c r="M8" s="36"/>
      <c r="N8" s="35">
        <f t="shared" ref="N8:N71" si="0">SUM(D8:M8)</f>
        <v>0</v>
      </c>
      <c r="O8" s="25" t="e">
        <f t="shared" ref="O8:O71" si="1">N8/$C8</f>
        <v>#DIV/0!</v>
      </c>
    </row>
    <row r="9" spans="1:24" ht="15" customHeight="1">
      <c r="A9" s="10" t="e">
        <f>#REF!</f>
        <v>#REF!</v>
      </c>
      <c r="B9" s="30" t="e">
        <f>#REF!</f>
        <v>#REF!</v>
      </c>
      <c r="C9" s="31"/>
      <c r="D9" s="32"/>
      <c r="E9" s="33"/>
      <c r="F9" s="32"/>
      <c r="G9" s="32"/>
      <c r="H9" s="33"/>
      <c r="I9" s="32"/>
      <c r="J9" s="34"/>
      <c r="K9" s="35"/>
      <c r="L9" s="35"/>
      <c r="M9" s="36"/>
      <c r="N9" s="35">
        <f t="shared" si="0"/>
        <v>0</v>
      </c>
      <c r="O9" s="25" t="e">
        <f t="shared" si="1"/>
        <v>#DIV/0!</v>
      </c>
    </row>
    <row r="10" spans="1:24" ht="15" customHeight="1">
      <c r="A10" s="10" t="e">
        <f>#REF!</f>
        <v>#REF!</v>
      </c>
      <c r="B10" s="30" t="e">
        <f>#REF!</f>
        <v>#REF!</v>
      </c>
      <c r="C10" s="31"/>
      <c r="D10" s="32"/>
      <c r="E10" s="33"/>
      <c r="F10" s="32"/>
      <c r="G10" s="32"/>
      <c r="H10" s="33"/>
      <c r="I10" s="32"/>
      <c r="J10" s="34"/>
      <c r="K10" s="35"/>
      <c r="L10" s="35"/>
      <c r="M10" s="36"/>
      <c r="N10" s="35">
        <f t="shared" si="0"/>
        <v>0</v>
      </c>
      <c r="O10" s="25" t="e">
        <f t="shared" si="1"/>
        <v>#DIV/0!</v>
      </c>
    </row>
    <row r="11" spans="1:24" ht="15" customHeight="1">
      <c r="A11" s="10" t="e">
        <f>#REF!</f>
        <v>#REF!</v>
      </c>
      <c r="B11" s="30" t="e">
        <f>#REF!</f>
        <v>#REF!</v>
      </c>
      <c r="C11" s="31"/>
      <c r="D11" s="32"/>
      <c r="E11" s="33"/>
      <c r="F11" s="32"/>
      <c r="G11" s="32"/>
      <c r="H11" s="33"/>
      <c r="I11" s="32"/>
      <c r="J11" s="34"/>
      <c r="K11" s="35"/>
      <c r="L11" s="35"/>
      <c r="M11" s="36"/>
      <c r="N11" s="35">
        <f t="shared" si="0"/>
        <v>0</v>
      </c>
      <c r="O11" s="25" t="e">
        <f t="shared" si="1"/>
        <v>#DIV/0!</v>
      </c>
    </row>
    <row r="12" spans="1:24" ht="15" customHeight="1">
      <c r="A12" s="10" t="e">
        <f>#REF!</f>
        <v>#REF!</v>
      </c>
      <c r="B12" s="30" t="e">
        <f>#REF!</f>
        <v>#REF!</v>
      </c>
      <c r="C12" s="31"/>
      <c r="D12" s="32"/>
      <c r="E12" s="33"/>
      <c r="F12" s="32"/>
      <c r="G12" s="32"/>
      <c r="H12" s="33"/>
      <c r="I12" s="32"/>
      <c r="J12" s="34"/>
      <c r="K12" s="35"/>
      <c r="L12" s="35"/>
      <c r="M12" s="36"/>
      <c r="N12" s="35">
        <f t="shared" si="0"/>
        <v>0</v>
      </c>
      <c r="O12" s="25" t="e">
        <f t="shared" si="1"/>
        <v>#DIV/0!</v>
      </c>
    </row>
    <row r="13" spans="1:24" ht="15" customHeight="1">
      <c r="A13" s="10" t="e">
        <f>#REF!</f>
        <v>#REF!</v>
      </c>
      <c r="B13" s="30" t="e">
        <f>#REF!</f>
        <v>#REF!</v>
      </c>
      <c r="C13" s="31"/>
      <c r="D13" s="32"/>
      <c r="E13" s="33"/>
      <c r="F13" s="32"/>
      <c r="G13" s="32"/>
      <c r="H13" s="33"/>
      <c r="I13" s="32"/>
      <c r="J13" s="34"/>
      <c r="K13" s="35"/>
      <c r="L13" s="35"/>
      <c r="M13" s="36"/>
      <c r="N13" s="35">
        <f t="shared" si="0"/>
        <v>0</v>
      </c>
      <c r="O13" s="25" t="e">
        <f t="shared" si="1"/>
        <v>#DIV/0!</v>
      </c>
    </row>
    <row r="14" spans="1:24" ht="15" customHeight="1">
      <c r="A14" s="10" t="e">
        <f>#REF!</f>
        <v>#REF!</v>
      </c>
      <c r="B14" s="30" t="e">
        <f>#REF!</f>
        <v>#REF!</v>
      </c>
      <c r="C14" s="31"/>
      <c r="D14" s="32"/>
      <c r="E14" s="33"/>
      <c r="F14" s="32"/>
      <c r="G14" s="32"/>
      <c r="H14" s="33"/>
      <c r="I14" s="32"/>
      <c r="J14" s="34"/>
      <c r="K14" s="35"/>
      <c r="L14" s="35"/>
      <c r="M14" s="36"/>
      <c r="N14" s="35">
        <f t="shared" si="0"/>
        <v>0</v>
      </c>
      <c r="O14" s="25" t="e">
        <f t="shared" si="1"/>
        <v>#DIV/0!</v>
      </c>
    </row>
    <row r="15" spans="1:24" ht="15" customHeight="1">
      <c r="A15" s="10" t="e">
        <f>#REF!</f>
        <v>#REF!</v>
      </c>
      <c r="B15" s="30" t="e">
        <f>#REF!</f>
        <v>#REF!</v>
      </c>
      <c r="C15" s="31"/>
      <c r="D15" s="32"/>
      <c r="E15" s="33"/>
      <c r="F15" s="32"/>
      <c r="G15" s="32"/>
      <c r="H15" s="33"/>
      <c r="I15" s="32"/>
      <c r="J15" s="34"/>
      <c r="K15" s="35"/>
      <c r="L15" s="35"/>
      <c r="M15" s="36"/>
      <c r="N15" s="35">
        <f t="shared" si="0"/>
        <v>0</v>
      </c>
      <c r="O15" s="25" t="e">
        <f t="shared" si="1"/>
        <v>#DIV/0!</v>
      </c>
    </row>
    <row r="16" spans="1:24" s="180" customFormat="1" ht="15" customHeight="1">
      <c r="A16" s="172" t="e">
        <f>#REF!</f>
        <v>#REF!</v>
      </c>
      <c r="B16" s="171" t="e">
        <f>#REF!</f>
        <v>#REF!</v>
      </c>
      <c r="C16" s="173"/>
      <c r="D16" s="174"/>
      <c r="E16" s="175"/>
      <c r="F16" s="174"/>
      <c r="G16" s="174"/>
      <c r="H16" s="175"/>
      <c r="I16" s="174"/>
      <c r="J16" s="176"/>
      <c r="K16" s="177"/>
      <c r="L16" s="177"/>
      <c r="M16" s="178"/>
      <c r="N16" s="177">
        <f t="shared" si="0"/>
        <v>0</v>
      </c>
      <c r="O16" s="182" t="e">
        <f t="shared" si="1"/>
        <v>#DIV/0!</v>
      </c>
    </row>
    <row r="17" spans="1:15" ht="15" customHeight="1">
      <c r="A17" s="10" t="e">
        <f>#REF!</f>
        <v>#REF!</v>
      </c>
      <c r="B17" s="30" t="e">
        <f>#REF!</f>
        <v>#REF!</v>
      </c>
      <c r="C17" s="31"/>
      <c r="D17" s="32"/>
      <c r="E17" s="33"/>
      <c r="F17" s="32"/>
      <c r="G17" s="32"/>
      <c r="H17" s="33"/>
      <c r="I17" s="32"/>
      <c r="J17" s="34"/>
      <c r="K17" s="35"/>
      <c r="L17" s="35"/>
      <c r="M17" s="36"/>
      <c r="N17" s="35">
        <f t="shared" si="0"/>
        <v>0</v>
      </c>
      <c r="O17" s="25" t="e">
        <f t="shared" si="1"/>
        <v>#DIV/0!</v>
      </c>
    </row>
    <row r="18" spans="1:15" ht="15" customHeight="1">
      <c r="A18" s="10" t="e">
        <f>#REF!</f>
        <v>#REF!</v>
      </c>
      <c r="B18" s="30" t="e">
        <f>#REF!</f>
        <v>#REF!</v>
      </c>
      <c r="C18" s="31"/>
      <c r="D18" s="32"/>
      <c r="E18" s="33"/>
      <c r="F18" s="32"/>
      <c r="G18" s="32"/>
      <c r="H18" s="33"/>
      <c r="I18" s="32"/>
      <c r="J18" s="34"/>
      <c r="K18" s="35"/>
      <c r="L18" s="35"/>
      <c r="M18" s="36"/>
      <c r="N18" s="35">
        <f t="shared" si="0"/>
        <v>0</v>
      </c>
      <c r="O18" s="25" t="e">
        <f t="shared" si="1"/>
        <v>#DIV/0!</v>
      </c>
    </row>
    <row r="19" spans="1:15" ht="15" customHeight="1">
      <c r="A19" s="10" t="e">
        <f>#REF!</f>
        <v>#REF!</v>
      </c>
      <c r="B19" s="30" t="e">
        <f>#REF!</f>
        <v>#REF!</v>
      </c>
      <c r="C19" s="31"/>
      <c r="D19" s="32"/>
      <c r="E19" s="33"/>
      <c r="F19" s="32"/>
      <c r="G19" s="32"/>
      <c r="H19" s="33"/>
      <c r="I19" s="32"/>
      <c r="J19" s="34"/>
      <c r="K19" s="35"/>
      <c r="L19" s="35"/>
      <c r="M19" s="36"/>
      <c r="N19" s="35">
        <f t="shared" si="0"/>
        <v>0</v>
      </c>
      <c r="O19" s="25" t="e">
        <f t="shared" si="1"/>
        <v>#DIV/0!</v>
      </c>
    </row>
    <row r="20" spans="1:15" ht="15" customHeight="1">
      <c r="A20" s="10" t="e">
        <f>#REF!</f>
        <v>#REF!</v>
      </c>
      <c r="B20" s="30" t="e">
        <f>#REF!</f>
        <v>#REF!</v>
      </c>
      <c r="C20" s="31"/>
      <c r="D20" s="32"/>
      <c r="E20" s="33"/>
      <c r="F20" s="32"/>
      <c r="G20" s="32"/>
      <c r="H20" s="33"/>
      <c r="I20" s="32"/>
      <c r="J20" s="34"/>
      <c r="K20" s="35"/>
      <c r="L20" s="35"/>
      <c r="M20" s="36"/>
      <c r="N20" s="35">
        <f t="shared" si="0"/>
        <v>0</v>
      </c>
      <c r="O20" s="25" t="e">
        <f t="shared" si="1"/>
        <v>#DIV/0!</v>
      </c>
    </row>
    <row r="21" spans="1:15" ht="15" customHeight="1">
      <c r="A21" s="10" t="e">
        <f>#REF!</f>
        <v>#REF!</v>
      </c>
      <c r="B21" s="30" t="e">
        <f>#REF!</f>
        <v>#REF!</v>
      </c>
      <c r="C21" s="31"/>
      <c r="D21" s="32"/>
      <c r="E21" s="33"/>
      <c r="F21" s="32"/>
      <c r="G21" s="32"/>
      <c r="H21" s="33"/>
      <c r="I21" s="32"/>
      <c r="J21" s="34"/>
      <c r="K21" s="35"/>
      <c r="L21" s="35"/>
      <c r="M21" s="36"/>
      <c r="N21" s="35">
        <f t="shared" si="0"/>
        <v>0</v>
      </c>
      <c r="O21" s="25" t="e">
        <f t="shared" si="1"/>
        <v>#DIV/0!</v>
      </c>
    </row>
    <row r="22" spans="1:15" ht="15" customHeight="1">
      <c r="A22" s="10" t="e">
        <f>#REF!</f>
        <v>#REF!</v>
      </c>
      <c r="B22" s="30" t="e">
        <f>#REF!</f>
        <v>#REF!</v>
      </c>
      <c r="C22" s="31"/>
      <c r="D22" s="32"/>
      <c r="E22" s="33"/>
      <c r="F22" s="32"/>
      <c r="G22" s="32"/>
      <c r="H22" s="33"/>
      <c r="I22" s="32"/>
      <c r="J22" s="34"/>
      <c r="K22" s="35"/>
      <c r="L22" s="35"/>
      <c r="M22" s="36"/>
      <c r="N22" s="35">
        <f t="shared" si="0"/>
        <v>0</v>
      </c>
      <c r="O22" s="25" t="e">
        <f t="shared" si="1"/>
        <v>#DIV/0!</v>
      </c>
    </row>
    <row r="23" spans="1:15" ht="15" customHeight="1">
      <c r="A23" s="10" t="e">
        <f>#REF!</f>
        <v>#REF!</v>
      </c>
      <c r="B23" s="30" t="e">
        <f>#REF!</f>
        <v>#REF!</v>
      </c>
      <c r="C23" s="31"/>
      <c r="D23" s="32"/>
      <c r="E23" s="33"/>
      <c r="F23" s="32"/>
      <c r="G23" s="32"/>
      <c r="H23" s="33"/>
      <c r="I23" s="32"/>
      <c r="J23" s="34"/>
      <c r="K23" s="35"/>
      <c r="L23" s="35"/>
      <c r="M23" s="36"/>
      <c r="N23" s="35">
        <f t="shared" si="0"/>
        <v>0</v>
      </c>
      <c r="O23" s="25" t="e">
        <f t="shared" si="1"/>
        <v>#DIV/0!</v>
      </c>
    </row>
    <row r="24" spans="1:15" ht="15" customHeight="1">
      <c r="A24" s="10" t="e">
        <f>#REF!</f>
        <v>#REF!</v>
      </c>
      <c r="B24" s="30" t="e">
        <f>#REF!</f>
        <v>#REF!</v>
      </c>
      <c r="C24" s="31"/>
      <c r="D24" s="32"/>
      <c r="E24" s="33"/>
      <c r="F24" s="32"/>
      <c r="G24" s="32"/>
      <c r="H24" s="33"/>
      <c r="I24" s="32"/>
      <c r="J24" s="34"/>
      <c r="K24" s="35"/>
      <c r="L24" s="35"/>
      <c r="M24" s="36"/>
      <c r="N24" s="35">
        <f t="shared" si="0"/>
        <v>0</v>
      </c>
      <c r="O24" s="25" t="e">
        <f t="shared" si="1"/>
        <v>#DIV/0!</v>
      </c>
    </row>
    <row r="25" spans="1:15" ht="15" customHeight="1">
      <c r="A25" s="10" t="e">
        <f>#REF!</f>
        <v>#REF!</v>
      </c>
      <c r="B25" s="30" t="e">
        <f>#REF!</f>
        <v>#REF!</v>
      </c>
      <c r="C25" s="31"/>
      <c r="D25" s="32"/>
      <c r="E25" s="33"/>
      <c r="F25" s="32"/>
      <c r="G25" s="32"/>
      <c r="H25" s="33"/>
      <c r="I25" s="32"/>
      <c r="J25" s="34"/>
      <c r="K25" s="35"/>
      <c r="L25" s="35"/>
      <c r="M25" s="36"/>
      <c r="N25" s="35">
        <f t="shared" si="0"/>
        <v>0</v>
      </c>
      <c r="O25" s="25" t="e">
        <f t="shared" si="1"/>
        <v>#DIV/0!</v>
      </c>
    </row>
    <row r="26" spans="1:15" ht="15" customHeight="1">
      <c r="A26" s="10" t="e">
        <f>#REF!</f>
        <v>#REF!</v>
      </c>
      <c r="B26" s="30" t="e">
        <f>#REF!</f>
        <v>#REF!</v>
      </c>
      <c r="C26" s="31"/>
      <c r="D26" s="32"/>
      <c r="E26" s="33"/>
      <c r="F26" s="32"/>
      <c r="G26" s="32"/>
      <c r="H26" s="33"/>
      <c r="I26" s="32"/>
      <c r="J26" s="34"/>
      <c r="K26" s="35"/>
      <c r="L26" s="35"/>
      <c r="M26" s="36"/>
      <c r="N26" s="35">
        <f t="shared" si="0"/>
        <v>0</v>
      </c>
      <c r="O26" s="25" t="e">
        <f t="shared" si="1"/>
        <v>#DIV/0!</v>
      </c>
    </row>
    <row r="27" spans="1:15" ht="15" customHeight="1">
      <c r="A27" s="10" t="e">
        <f>#REF!</f>
        <v>#REF!</v>
      </c>
      <c r="B27" s="30" t="e">
        <f>#REF!</f>
        <v>#REF!</v>
      </c>
      <c r="C27" s="31"/>
      <c r="D27" s="32"/>
      <c r="E27" s="33"/>
      <c r="F27" s="32"/>
      <c r="G27" s="32"/>
      <c r="H27" s="33"/>
      <c r="I27" s="32"/>
      <c r="J27" s="34"/>
      <c r="K27" s="35"/>
      <c r="L27" s="35"/>
      <c r="M27" s="36"/>
      <c r="N27" s="35">
        <f t="shared" si="0"/>
        <v>0</v>
      </c>
      <c r="O27" s="25" t="e">
        <f t="shared" si="1"/>
        <v>#DIV/0!</v>
      </c>
    </row>
    <row r="28" spans="1:15" ht="15" customHeight="1">
      <c r="A28" s="10" t="e">
        <f>#REF!</f>
        <v>#REF!</v>
      </c>
      <c r="B28" s="30" t="e">
        <f>#REF!</f>
        <v>#REF!</v>
      </c>
      <c r="C28" s="31"/>
      <c r="D28" s="32"/>
      <c r="E28" s="33"/>
      <c r="F28" s="32"/>
      <c r="G28" s="32"/>
      <c r="H28" s="33"/>
      <c r="I28" s="32"/>
      <c r="J28" s="34"/>
      <c r="K28" s="35"/>
      <c r="L28" s="35"/>
      <c r="M28" s="36"/>
      <c r="N28" s="35">
        <f t="shared" si="0"/>
        <v>0</v>
      </c>
      <c r="O28" s="25" t="e">
        <f t="shared" si="1"/>
        <v>#DIV/0!</v>
      </c>
    </row>
    <row r="29" spans="1:15" ht="15" customHeight="1">
      <c r="A29" s="10" t="e">
        <f>#REF!</f>
        <v>#REF!</v>
      </c>
      <c r="B29" s="30" t="e">
        <f>#REF!</f>
        <v>#REF!</v>
      </c>
      <c r="C29" s="31"/>
      <c r="D29" s="32"/>
      <c r="E29" s="33"/>
      <c r="F29" s="32"/>
      <c r="G29" s="32"/>
      <c r="H29" s="33"/>
      <c r="I29" s="32"/>
      <c r="J29" s="34"/>
      <c r="K29" s="35"/>
      <c r="L29" s="35"/>
      <c r="M29" s="36"/>
      <c r="N29" s="35">
        <f t="shared" si="0"/>
        <v>0</v>
      </c>
      <c r="O29" s="25" t="e">
        <f t="shared" si="1"/>
        <v>#DIV/0!</v>
      </c>
    </row>
    <row r="30" spans="1:15" ht="15" customHeight="1">
      <c r="A30" s="10" t="e">
        <f>#REF!</f>
        <v>#REF!</v>
      </c>
      <c r="B30" s="30" t="e">
        <f>#REF!</f>
        <v>#REF!</v>
      </c>
      <c r="C30" s="31"/>
      <c r="D30" s="32"/>
      <c r="E30" s="33"/>
      <c r="F30" s="32"/>
      <c r="G30" s="32"/>
      <c r="H30" s="33"/>
      <c r="I30" s="32"/>
      <c r="J30" s="34"/>
      <c r="K30" s="35"/>
      <c r="L30" s="35"/>
      <c r="M30" s="36"/>
      <c r="N30" s="35">
        <f t="shared" si="0"/>
        <v>0</v>
      </c>
      <c r="O30" s="25" t="e">
        <f t="shared" si="1"/>
        <v>#DIV/0!</v>
      </c>
    </row>
    <row r="31" spans="1:15" ht="15" customHeight="1">
      <c r="A31" s="10" t="e">
        <f>#REF!</f>
        <v>#REF!</v>
      </c>
      <c r="B31" s="30" t="e">
        <f>#REF!</f>
        <v>#REF!</v>
      </c>
      <c r="C31" s="31"/>
      <c r="D31" s="32"/>
      <c r="E31" s="33"/>
      <c r="F31" s="32"/>
      <c r="G31" s="32"/>
      <c r="H31" s="33"/>
      <c r="I31" s="32"/>
      <c r="J31" s="34"/>
      <c r="K31" s="35"/>
      <c r="L31" s="35"/>
      <c r="M31" s="36"/>
      <c r="N31" s="35">
        <f t="shared" si="0"/>
        <v>0</v>
      </c>
      <c r="O31" s="25" t="e">
        <f t="shared" si="1"/>
        <v>#DIV/0!</v>
      </c>
    </row>
    <row r="32" spans="1:15" ht="15" customHeight="1">
      <c r="A32" s="10" t="e">
        <f>#REF!</f>
        <v>#REF!</v>
      </c>
      <c r="B32" s="30" t="e">
        <f>#REF!</f>
        <v>#REF!</v>
      </c>
      <c r="C32" s="31"/>
      <c r="D32" s="32"/>
      <c r="E32" s="33"/>
      <c r="F32" s="32"/>
      <c r="G32" s="32"/>
      <c r="H32" s="33"/>
      <c r="I32" s="32"/>
      <c r="J32" s="34"/>
      <c r="K32" s="35"/>
      <c r="L32" s="35"/>
      <c r="M32" s="36"/>
      <c r="N32" s="35">
        <f t="shared" si="0"/>
        <v>0</v>
      </c>
      <c r="O32" s="25" t="e">
        <f t="shared" si="1"/>
        <v>#DIV/0!</v>
      </c>
    </row>
    <row r="33" spans="1:15" ht="15" customHeight="1">
      <c r="A33" s="10" t="e">
        <f>#REF!</f>
        <v>#REF!</v>
      </c>
      <c r="B33" s="30" t="e">
        <f>#REF!</f>
        <v>#REF!</v>
      </c>
      <c r="C33" s="31"/>
      <c r="D33" s="32"/>
      <c r="E33" s="33"/>
      <c r="F33" s="32"/>
      <c r="G33" s="32"/>
      <c r="H33" s="33"/>
      <c r="I33" s="32"/>
      <c r="J33" s="34"/>
      <c r="K33" s="35"/>
      <c r="L33" s="35"/>
      <c r="M33" s="36"/>
      <c r="N33" s="35">
        <f t="shared" si="0"/>
        <v>0</v>
      </c>
      <c r="O33" s="25" t="e">
        <f t="shared" si="1"/>
        <v>#DIV/0!</v>
      </c>
    </row>
    <row r="34" spans="1:15" ht="15" customHeight="1">
      <c r="A34" s="10" t="e">
        <f>#REF!</f>
        <v>#REF!</v>
      </c>
      <c r="B34" s="30" t="e">
        <f>#REF!</f>
        <v>#REF!</v>
      </c>
      <c r="C34" s="31"/>
      <c r="D34" s="32"/>
      <c r="E34" s="33"/>
      <c r="F34" s="32"/>
      <c r="G34" s="32"/>
      <c r="H34" s="33"/>
      <c r="I34" s="32"/>
      <c r="J34" s="34"/>
      <c r="K34" s="35"/>
      <c r="L34" s="35"/>
      <c r="M34" s="36"/>
      <c r="N34" s="35">
        <f t="shared" si="0"/>
        <v>0</v>
      </c>
      <c r="O34" s="25" t="e">
        <f t="shared" si="1"/>
        <v>#DIV/0!</v>
      </c>
    </row>
    <row r="35" spans="1:15" ht="15" customHeight="1">
      <c r="A35" s="10" t="e">
        <f>#REF!</f>
        <v>#REF!</v>
      </c>
      <c r="B35" s="30" t="e">
        <f>#REF!</f>
        <v>#REF!</v>
      </c>
      <c r="C35" s="31"/>
      <c r="D35" s="32"/>
      <c r="E35" s="33"/>
      <c r="F35" s="32"/>
      <c r="G35" s="32"/>
      <c r="H35" s="33"/>
      <c r="I35" s="32"/>
      <c r="J35" s="34"/>
      <c r="K35" s="35"/>
      <c r="L35" s="35"/>
      <c r="M35" s="36"/>
      <c r="N35" s="35">
        <f t="shared" si="0"/>
        <v>0</v>
      </c>
      <c r="O35" s="25" t="e">
        <f t="shared" si="1"/>
        <v>#DIV/0!</v>
      </c>
    </row>
    <row r="36" spans="1:15" ht="15" customHeight="1">
      <c r="A36" s="10" t="e">
        <f>#REF!</f>
        <v>#REF!</v>
      </c>
      <c r="B36" s="30" t="e">
        <f>#REF!</f>
        <v>#REF!</v>
      </c>
      <c r="C36" s="31"/>
      <c r="D36" s="32"/>
      <c r="E36" s="33"/>
      <c r="F36" s="32"/>
      <c r="G36" s="32"/>
      <c r="H36" s="33"/>
      <c r="I36" s="32"/>
      <c r="J36" s="34"/>
      <c r="K36" s="35"/>
      <c r="L36" s="35"/>
      <c r="M36" s="36"/>
      <c r="N36" s="35">
        <f t="shared" si="0"/>
        <v>0</v>
      </c>
      <c r="O36" s="25" t="e">
        <f t="shared" si="1"/>
        <v>#DIV/0!</v>
      </c>
    </row>
    <row r="37" spans="1:15" ht="15" customHeight="1">
      <c r="A37" s="10" t="e">
        <f>#REF!</f>
        <v>#REF!</v>
      </c>
      <c r="B37" s="30" t="e">
        <f>#REF!</f>
        <v>#REF!</v>
      </c>
      <c r="C37" s="31"/>
      <c r="D37" s="32"/>
      <c r="E37" s="33"/>
      <c r="F37" s="32"/>
      <c r="G37" s="32"/>
      <c r="H37" s="33"/>
      <c r="I37" s="32"/>
      <c r="J37" s="34"/>
      <c r="K37" s="35"/>
      <c r="L37" s="35"/>
      <c r="M37" s="36"/>
      <c r="N37" s="35">
        <f t="shared" si="0"/>
        <v>0</v>
      </c>
      <c r="O37" s="25" t="e">
        <f t="shared" si="1"/>
        <v>#DIV/0!</v>
      </c>
    </row>
    <row r="38" spans="1:15" ht="15" customHeight="1">
      <c r="A38" s="10" t="e">
        <f>#REF!</f>
        <v>#REF!</v>
      </c>
      <c r="B38" s="30" t="e">
        <f>#REF!</f>
        <v>#REF!</v>
      </c>
      <c r="C38" s="31"/>
      <c r="D38" s="32"/>
      <c r="E38" s="33"/>
      <c r="F38" s="32"/>
      <c r="G38" s="32"/>
      <c r="H38" s="33"/>
      <c r="I38" s="32"/>
      <c r="J38" s="38"/>
      <c r="K38" s="35"/>
      <c r="L38" s="35"/>
      <c r="M38" s="36"/>
      <c r="N38" s="35">
        <f t="shared" si="0"/>
        <v>0</v>
      </c>
      <c r="O38" s="25" t="e">
        <f t="shared" si="1"/>
        <v>#DIV/0!</v>
      </c>
    </row>
    <row r="39" spans="1:15" ht="15" customHeight="1">
      <c r="A39" s="10" t="e">
        <f>#REF!</f>
        <v>#REF!</v>
      </c>
      <c r="B39" s="30" t="e">
        <f>#REF!</f>
        <v>#REF!</v>
      </c>
      <c r="C39" s="31"/>
      <c r="D39" s="32"/>
      <c r="E39" s="33"/>
      <c r="F39" s="32"/>
      <c r="G39" s="32"/>
      <c r="H39" s="33"/>
      <c r="I39" s="32"/>
      <c r="J39" s="38"/>
      <c r="K39" s="35"/>
      <c r="L39" s="35"/>
      <c r="M39" s="36"/>
      <c r="N39" s="35">
        <f t="shared" si="0"/>
        <v>0</v>
      </c>
      <c r="O39" s="25" t="e">
        <f t="shared" si="1"/>
        <v>#DIV/0!</v>
      </c>
    </row>
    <row r="40" spans="1:15" s="3" customFormat="1" ht="15" customHeight="1">
      <c r="A40" s="10" t="e">
        <f>#REF!</f>
        <v>#REF!</v>
      </c>
      <c r="B40" s="30" t="e">
        <f>#REF!</f>
        <v>#REF!</v>
      </c>
      <c r="C40" s="31"/>
      <c r="D40" s="32"/>
      <c r="E40" s="33"/>
      <c r="F40" s="32"/>
      <c r="G40" s="32"/>
      <c r="H40" s="33"/>
      <c r="I40" s="32"/>
      <c r="J40" s="38"/>
      <c r="K40" s="35"/>
      <c r="L40" s="35"/>
      <c r="M40" s="36"/>
      <c r="N40" s="35">
        <f t="shared" si="0"/>
        <v>0</v>
      </c>
      <c r="O40" s="25" t="e">
        <f t="shared" si="1"/>
        <v>#DIV/0!</v>
      </c>
    </row>
    <row r="41" spans="1:15" ht="15" customHeight="1">
      <c r="A41" s="10" t="e">
        <f>#REF!</f>
        <v>#REF!</v>
      </c>
      <c r="B41" s="30" t="e">
        <f>#REF!</f>
        <v>#REF!</v>
      </c>
      <c r="C41" s="31"/>
      <c r="D41" s="32"/>
      <c r="E41" s="33"/>
      <c r="F41" s="32"/>
      <c r="G41" s="32"/>
      <c r="H41" s="33"/>
      <c r="I41" s="32"/>
      <c r="J41" s="38"/>
      <c r="K41" s="35"/>
      <c r="L41" s="35"/>
      <c r="M41" s="36"/>
      <c r="N41" s="35">
        <f t="shared" si="0"/>
        <v>0</v>
      </c>
      <c r="O41" s="25" t="e">
        <f t="shared" si="1"/>
        <v>#DIV/0!</v>
      </c>
    </row>
    <row r="42" spans="1:15" ht="15" customHeight="1">
      <c r="A42" s="10" t="e">
        <f>#REF!</f>
        <v>#REF!</v>
      </c>
      <c r="B42" s="30" t="e">
        <f>#REF!</f>
        <v>#REF!</v>
      </c>
      <c r="C42" s="31"/>
      <c r="D42" s="32"/>
      <c r="E42" s="33"/>
      <c r="F42" s="32"/>
      <c r="G42" s="32"/>
      <c r="H42" s="33"/>
      <c r="I42" s="32"/>
      <c r="J42" s="38"/>
      <c r="K42" s="35"/>
      <c r="L42" s="35"/>
      <c r="M42" s="36"/>
      <c r="N42" s="35">
        <f t="shared" si="0"/>
        <v>0</v>
      </c>
      <c r="O42" s="25" t="e">
        <f t="shared" si="1"/>
        <v>#DIV/0!</v>
      </c>
    </row>
    <row r="43" spans="1:15" ht="15" customHeight="1">
      <c r="A43" s="10" t="e">
        <f>#REF!</f>
        <v>#REF!</v>
      </c>
      <c r="B43" s="30" t="e">
        <f>#REF!</f>
        <v>#REF!</v>
      </c>
      <c r="C43" s="31"/>
      <c r="D43" s="32"/>
      <c r="E43" s="33"/>
      <c r="F43" s="32"/>
      <c r="G43" s="32"/>
      <c r="H43" s="33"/>
      <c r="I43" s="32"/>
      <c r="J43" s="38"/>
      <c r="K43" s="35"/>
      <c r="L43" s="35"/>
      <c r="M43" s="36"/>
      <c r="N43" s="35">
        <f t="shared" si="0"/>
        <v>0</v>
      </c>
      <c r="O43" s="25" t="e">
        <f t="shared" si="1"/>
        <v>#DIV/0!</v>
      </c>
    </row>
    <row r="44" spans="1:15" s="3" customFormat="1" ht="15" customHeight="1">
      <c r="A44" s="10" t="e">
        <f>#REF!</f>
        <v>#REF!</v>
      </c>
      <c r="B44" s="30" t="e">
        <f>#REF!</f>
        <v>#REF!</v>
      </c>
      <c r="C44" s="31"/>
      <c r="D44" s="32"/>
      <c r="E44" s="33"/>
      <c r="F44" s="32"/>
      <c r="G44" s="32"/>
      <c r="H44" s="33"/>
      <c r="I44" s="32"/>
      <c r="J44" s="38"/>
      <c r="K44" s="35"/>
      <c r="L44" s="35"/>
      <c r="M44" s="36"/>
      <c r="N44" s="35">
        <f t="shared" si="0"/>
        <v>0</v>
      </c>
      <c r="O44" s="25" t="e">
        <f t="shared" si="1"/>
        <v>#DIV/0!</v>
      </c>
    </row>
    <row r="45" spans="1:15" ht="15" customHeight="1">
      <c r="A45" s="10" t="e">
        <f>#REF!</f>
        <v>#REF!</v>
      </c>
      <c r="B45" s="30" t="e">
        <f>#REF!</f>
        <v>#REF!</v>
      </c>
      <c r="C45" s="31"/>
      <c r="D45" s="32"/>
      <c r="E45" s="33"/>
      <c r="F45" s="32"/>
      <c r="G45" s="32"/>
      <c r="H45" s="33"/>
      <c r="I45" s="32"/>
      <c r="J45" s="38"/>
      <c r="K45" s="35"/>
      <c r="L45" s="35"/>
      <c r="M45" s="36"/>
      <c r="N45" s="35">
        <f t="shared" si="0"/>
        <v>0</v>
      </c>
      <c r="O45" s="25" t="e">
        <f t="shared" si="1"/>
        <v>#DIV/0!</v>
      </c>
    </row>
    <row r="46" spans="1:15" ht="15" customHeight="1">
      <c r="A46" s="10" t="e">
        <f>#REF!</f>
        <v>#REF!</v>
      </c>
      <c r="B46" s="30" t="e">
        <f>#REF!</f>
        <v>#REF!</v>
      </c>
      <c r="C46" s="31"/>
      <c r="D46" s="32"/>
      <c r="E46" s="33"/>
      <c r="F46" s="32"/>
      <c r="G46" s="32"/>
      <c r="H46" s="33"/>
      <c r="I46" s="32"/>
      <c r="J46" s="38"/>
      <c r="K46" s="35"/>
      <c r="L46" s="35"/>
      <c r="M46" s="36"/>
      <c r="N46" s="35">
        <f t="shared" si="0"/>
        <v>0</v>
      </c>
      <c r="O46" s="25" t="e">
        <f t="shared" si="1"/>
        <v>#DIV/0!</v>
      </c>
    </row>
    <row r="47" spans="1:15" ht="15" customHeight="1">
      <c r="A47" s="10" t="e">
        <f>#REF!</f>
        <v>#REF!</v>
      </c>
      <c r="B47" s="30" t="e">
        <f>#REF!</f>
        <v>#REF!</v>
      </c>
      <c r="C47" s="31"/>
      <c r="D47" s="32"/>
      <c r="E47" s="33"/>
      <c r="F47" s="32"/>
      <c r="G47" s="32"/>
      <c r="H47" s="33"/>
      <c r="I47" s="32"/>
      <c r="J47" s="38"/>
      <c r="K47" s="35"/>
      <c r="L47" s="35"/>
      <c r="M47" s="36"/>
      <c r="N47" s="35">
        <f t="shared" si="0"/>
        <v>0</v>
      </c>
      <c r="O47" s="25" t="e">
        <f t="shared" si="1"/>
        <v>#DIV/0!</v>
      </c>
    </row>
    <row r="48" spans="1:15" ht="15" customHeight="1">
      <c r="A48" s="10" t="e">
        <f>#REF!</f>
        <v>#REF!</v>
      </c>
      <c r="B48" s="30" t="e">
        <f>#REF!</f>
        <v>#REF!</v>
      </c>
      <c r="C48" s="31"/>
      <c r="D48" s="32"/>
      <c r="E48" s="33"/>
      <c r="F48" s="32"/>
      <c r="G48" s="32"/>
      <c r="H48" s="33"/>
      <c r="I48" s="32"/>
      <c r="J48" s="38"/>
      <c r="K48" s="35"/>
      <c r="L48" s="35"/>
      <c r="M48" s="36"/>
      <c r="N48" s="35">
        <f t="shared" si="0"/>
        <v>0</v>
      </c>
      <c r="O48" s="25" t="e">
        <f t="shared" si="1"/>
        <v>#DIV/0!</v>
      </c>
    </row>
    <row r="49" spans="1:15" ht="15" customHeight="1">
      <c r="A49" s="10" t="e">
        <f>#REF!</f>
        <v>#REF!</v>
      </c>
      <c r="B49" s="30" t="e">
        <f>#REF!</f>
        <v>#REF!</v>
      </c>
      <c r="C49" s="31"/>
      <c r="D49" s="32"/>
      <c r="E49" s="33"/>
      <c r="F49" s="32"/>
      <c r="G49" s="32"/>
      <c r="H49" s="33"/>
      <c r="I49" s="32"/>
      <c r="J49" s="38"/>
      <c r="K49" s="35"/>
      <c r="L49" s="35"/>
      <c r="M49" s="36"/>
      <c r="N49" s="35">
        <f t="shared" si="0"/>
        <v>0</v>
      </c>
      <c r="O49" s="25" t="e">
        <f t="shared" si="1"/>
        <v>#DIV/0!</v>
      </c>
    </row>
    <row r="50" spans="1:15" ht="15" customHeight="1">
      <c r="A50" s="10" t="e">
        <f>#REF!</f>
        <v>#REF!</v>
      </c>
      <c r="B50" s="30" t="e">
        <f>#REF!</f>
        <v>#REF!</v>
      </c>
      <c r="C50" s="31"/>
      <c r="D50" s="32"/>
      <c r="E50" s="33"/>
      <c r="F50" s="32"/>
      <c r="G50" s="32"/>
      <c r="H50" s="33"/>
      <c r="I50" s="32"/>
      <c r="J50" s="38"/>
      <c r="K50" s="35"/>
      <c r="L50" s="35"/>
      <c r="M50" s="36"/>
      <c r="N50" s="35">
        <f t="shared" si="0"/>
        <v>0</v>
      </c>
      <c r="O50" s="25" t="e">
        <f t="shared" si="1"/>
        <v>#DIV/0!</v>
      </c>
    </row>
    <row r="51" spans="1:15" s="180" customFormat="1" ht="15" customHeight="1">
      <c r="A51" s="172" t="e">
        <f>#REF!</f>
        <v>#REF!</v>
      </c>
      <c r="B51" s="171" t="e">
        <f>#REF!</f>
        <v>#REF!</v>
      </c>
      <c r="C51" s="173"/>
      <c r="D51" s="174"/>
      <c r="E51" s="175"/>
      <c r="F51" s="174"/>
      <c r="G51" s="174"/>
      <c r="H51" s="175"/>
      <c r="I51" s="174"/>
      <c r="J51" s="181"/>
      <c r="K51" s="177"/>
      <c r="L51" s="177"/>
      <c r="M51" s="178"/>
      <c r="N51" s="177">
        <f t="shared" si="0"/>
        <v>0</v>
      </c>
      <c r="O51" s="182" t="e">
        <f t="shared" si="1"/>
        <v>#DIV/0!</v>
      </c>
    </row>
    <row r="52" spans="1:15" ht="15" customHeight="1">
      <c r="A52" s="10" t="e">
        <f>#REF!</f>
        <v>#REF!</v>
      </c>
      <c r="B52" s="30" t="e">
        <f>#REF!</f>
        <v>#REF!</v>
      </c>
      <c r="C52" s="31"/>
      <c r="D52" s="32"/>
      <c r="E52" s="33"/>
      <c r="F52" s="32"/>
      <c r="G52" s="32"/>
      <c r="H52" s="33"/>
      <c r="I52" s="32"/>
      <c r="J52" s="38"/>
      <c r="K52" s="35"/>
      <c r="L52" s="35"/>
      <c r="M52" s="36"/>
      <c r="N52" s="35">
        <f t="shared" si="0"/>
        <v>0</v>
      </c>
      <c r="O52" s="25" t="e">
        <f t="shared" si="1"/>
        <v>#DIV/0!</v>
      </c>
    </row>
    <row r="53" spans="1:15" ht="15" customHeight="1">
      <c r="A53" s="10" t="e">
        <f>#REF!</f>
        <v>#REF!</v>
      </c>
      <c r="B53" s="30" t="e">
        <f>#REF!</f>
        <v>#REF!</v>
      </c>
      <c r="C53" s="31"/>
      <c r="D53" s="32"/>
      <c r="E53" s="33"/>
      <c r="F53" s="32"/>
      <c r="G53" s="32"/>
      <c r="H53" s="33"/>
      <c r="I53" s="32"/>
      <c r="J53" s="38"/>
      <c r="K53" s="35"/>
      <c r="L53" s="35"/>
      <c r="M53" s="36"/>
      <c r="N53" s="35">
        <f t="shared" si="0"/>
        <v>0</v>
      </c>
      <c r="O53" s="25" t="e">
        <f t="shared" si="1"/>
        <v>#DIV/0!</v>
      </c>
    </row>
    <row r="54" spans="1:15" s="3" customFormat="1" ht="15" customHeight="1">
      <c r="A54" s="10" t="e">
        <f>#REF!</f>
        <v>#REF!</v>
      </c>
      <c r="B54" s="30" t="e">
        <f>#REF!</f>
        <v>#REF!</v>
      </c>
      <c r="C54" s="31"/>
      <c r="D54" s="32"/>
      <c r="E54" s="33"/>
      <c r="F54" s="32"/>
      <c r="G54" s="32"/>
      <c r="H54" s="33"/>
      <c r="I54" s="32"/>
      <c r="J54" s="38"/>
      <c r="K54" s="35"/>
      <c r="L54" s="35"/>
      <c r="M54" s="36"/>
      <c r="N54" s="35">
        <f t="shared" si="0"/>
        <v>0</v>
      </c>
      <c r="O54" s="25" t="e">
        <f t="shared" si="1"/>
        <v>#DIV/0!</v>
      </c>
    </row>
    <row r="55" spans="1:15" ht="15" customHeight="1">
      <c r="A55" s="10" t="e">
        <f>#REF!</f>
        <v>#REF!</v>
      </c>
      <c r="B55" s="30" t="e">
        <f>#REF!</f>
        <v>#REF!</v>
      </c>
      <c r="C55" s="31"/>
      <c r="D55" s="32"/>
      <c r="E55" s="33"/>
      <c r="F55" s="32"/>
      <c r="G55" s="32"/>
      <c r="H55" s="33"/>
      <c r="I55" s="32"/>
      <c r="J55" s="38"/>
      <c r="K55" s="35"/>
      <c r="L55" s="35"/>
      <c r="M55" s="36"/>
      <c r="N55" s="35">
        <f t="shared" si="0"/>
        <v>0</v>
      </c>
      <c r="O55" s="25" t="e">
        <f t="shared" si="1"/>
        <v>#DIV/0!</v>
      </c>
    </row>
    <row r="56" spans="1:15" ht="15" customHeight="1">
      <c r="A56" s="10" t="e">
        <f>#REF!</f>
        <v>#REF!</v>
      </c>
      <c r="B56" s="30" t="e">
        <f>#REF!</f>
        <v>#REF!</v>
      </c>
      <c r="C56" s="31"/>
      <c r="D56" s="32"/>
      <c r="E56" s="33"/>
      <c r="F56" s="32"/>
      <c r="G56" s="32"/>
      <c r="H56" s="33"/>
      <c r="I56" s="32"/>
      <c r="J56" s="38"/>
      <c r="K56" s="35"/>
      <c r="L56" s="35"/>
      <c r="M56" s="36"/>
      <c r="N56" s="35">
        <f t="shared" si="0"/>
        <v>0</v>
      </c>
      <c r="O56" s="25" t="e">
        <f t="shared" si="1"/>
        <v>#DIV/0!</v>
      </c>
    </row>
    <row r="57" spans="1:15" ht="15" customHeight="1">
      <c r="A57" s="10" t="e">
        <f>#REF!</f>
        <v>#REF!</v>
      </c>
      <c r="B57" s="30" t="e">
        <f>#REF!</f>
        <v>#REF!</v>
      </c>
      <c r="C57" s="31"/>
      <c r="D57" s="32"/>
      <c r="E57" s="33"/>
      <c r="F57" s="32"/>
      <c r="G57" s="32"/>
      <c r="H57" s="33"/>
      <c r="I57" s="32"/>
      <c r="J57" s="34"/>
      <c r="K57" s="35"/>
      <c r="L57" s="35"/>
      <c r="M57" s="36"/>
      <c r="N57" s="35">
        <f t="shared" si="0"/>
        <v>0</v>
      </c>
      <c r="O57" s="25" t="e">
        <f t="shared" si="1"/>
        <v>#DIV/0!</v>
      </c>
    </row>
    <row r="58" spans="1:15" ht="15" customHeight="1">
      <c r="A58" s="10" t="e">
        <f>#REF!</f>
        <v>#REF!</v>
      </c>
      <c r="B58" s="30" t="e">
        <f>#REF!</f>
        <v>#REF!</v>
      </c>
      <c r="C58" s="31"/>
      <c r="D58" s="32"/>
      <c r="E58" s="33"/>
      <c r="F58" s="32"/>
      <c r="G58" s="32"/>
      <c r="H58" s="33"/>
      <c r="I58" s="32"/>
      <c r="J58" s="34"/>
      <c r="K58" s="35"/>
      <c r="L58" s="35"/>
      <c r="M58" s="36"/>
      <c r="N58" s="35">
        <f t="shared" si="0"/>
        <v>0</v>
      </c>
      <c r="O58" s="25" t="e">
        <f t="shared" si="1"/>
        <v>#DIV/0!</v>
      </c>
    </row>
    <row r="59" spans="1:15" ht="15" customHeight="1">
      <c r="A59" s="10" t="e">
        <f>#REF!</f>
        <v>#REF!</v>
      </c>
      <c r="B59" s="30" t="e">
        <f>#REF!</f>
        <v>#REF!</v>
      </c>
      <c r="C59" s="31"/>
      <c r="D59" s="32"/>
      <c r="E59" s="33"/>
      <c r="F59" s="32"/>
      <c r="G59" s="32"/>
      <c r="H59" s="33"/>
      <c r="I59" s="32"/>
      <c r="J59" s="34"/>
      <c r="K59" s="35"/>
      <c r="L59" s="35"/>
      <c r="M59" s="36"/>
      <c r="N59" s="35">
        <f t="shared" si="0"/>
        <v>0</v>
      </c>
      <c r="O59" s="25" t="e">
        <f t="shared" si="1"/>
        <v>#DIV/0!</v>
      </c>
    </row>
    <row r="60" spans="1:15" ht="15" customHeight="1">
      <c r="A60" s="10" t="e">
        <f>#REF!</f>
        <v>#REF!</v>
      </c>
      <c r="B60" s="30" t="e">
        <f>#REF!</f>
        <v>#REF!</v>
      </c>
      <c r="C60" s="31"/>
      <c r="D60" s="32"/>
      <c r="E60" s="33"/>
      <c r="F60" s="32"/>
      <c r="G60" s="32"/>
      <c r="H60" s="33"/>
      <c r="I60" s="32"/>
      <c r="J60" s="34"/>
      <c r="K60" s="35"/>
      <c r="L60" s="35"/>
      <c r="M60" s="36"/>
      <c r="N60" s="35">
        <f t="shared" si="0"/>
        <v>0</v>
      </c>
      <c r="O60" s="25" t="e">
        <f t="shared" si="1"/>
        <v>#DIV/0!</v>
      </c>
    </row>
    <row r="61" spans="1:15" s="3" customFormat="1" ht="15" customHeight="1">
      <c r="A61" s="10" t="e">
        <f>#REF!</f>
        <v>#REF!</v>
      </c>
      <c r="B61" s="30" t="e">
        <f>#REF!</f>
        <v>#REF!</v>
      </c>
      <c r="C61" s="31"/>
      <c r="D61" s="32"/>
      <c r="E61" s="33"/>
      <c r="F61" s="32"/>
      <c r="G61" s="32"/>
      <c r="H61" s="33"/>
      <c r="I61" s="32"/>
      <c r="J61" s="34"/>
      <c r="K61" s="35"/>
      <c r="L61" s="35"/>
      <c r="M61" s="36"/>
      <c r="N61" s="35">
        <f t="shared" si="0"/>
        <v>0</v>
      </c>
      <c r="O61" s="25" t="e">
        <f t="shared" si="1"/>
        <v>#DIV/0!</v>
      </c>
    </row>
    <row r="62" spans="1:15" ht="15" customHeight="1">
      <c r="A62" s="10" t="e">
        <f>#REF!</f>
        <v>#REF!</v>
      </c>
      <c r="B62" s="30" t="e">
        <f>#REF!</f>
        <v>#REF!</v>
      </c>
      <c r="C62" s="31"/>
      <c r="D62" s="32"/>
      <c r="E62" s="33"/>
      <c r="F62" s="32"/>
      <c r="G62" s="32"/>
      <c r="H62" s="33"/>
      <c r="I62" s="32"/>
      <c r="J62" s="34"/>
      <c r="K62" s="35"/>
      <c r="L62" s="35"/>
      <c r="M62" s="36"/>
      <c r="N62" s="35">
        <f t="shared" si="0"/>
        <v>0</v>
      </c>
      <c r="O62" s="25" t="e">
        <f t="shared" si="1"/>
        <v>#DIV/0!</v>
      </c>
    </row>
    <row r="63" spans="1:15" s="180" customFormat="1" ht="15" customHeight="1">
      <c r="A63" s="172" t="e">
        <f>#REF!</f>
        <v>#REF!</v>
      </c>
      <c r="B63" s="171" t="e">
        <f>#REF!</f>
        <v>#REF!</v>
      </c>
      <c r="C63" s="173"/>
      <c r="D63" s="174"/>
      <c r="E63" s="175"/>
      <c r="F63" s="174"/>
      <c r="G63" s="174"/>
      <c r="H63" s="175"/>
      <c r="I63" s="174"/>
      <c r="J63" s="176"/>
      <c r="K63" s="177"/>
      <c r="L63" s="177"/>
      <c r="M63" s="178"/>
      <c r="N63" s="177">
        <f t="shared" si="0"/>
        <v>0</v>
      </c>
      <c r="O63" s="182" t="e">
        <f t="shared" si="1"/>
        <v>#DIV/0!</v>
      </c>
    </row>
    <row r="64" spans="1:15" ht="15" customHeight="1">
      <c r="A64" s="10" t="e">
        <f>#REF!</f>
        <v>#REF!</v>
      </c>
      <c r="B64" s="30" t="e">
        <f>#REF!</f>
        <v>#REF!</v>
      </c>
      <c r="C64" s="31"/>
      <c r="D64" s="32"/>
      <c r="E64" s="33"/>
      <c r="F64" s="32"/>
      <c r="G64" s="32"/>
      <c r="H64" s="33"/>
      <c r="I64" s="32"/>
      <c r="J64" s="34"/>
      <c r="K64" s="35"/>
      <c r="L64" s="35"/>
      <c r="M64" s="36"/>
      <c r="N64" s="35">
        <f t="shared" si="0"/>
        <v>0</v>
      </c>
      <c r="O64" s="25" t="e">
        <f t="shared" si="1"/>
        <v>#DIV/0!</v>
      </c>
    </row>
    <row r="65" spans="1:15" ht="15" customHeight="1">
      <c r="A65" s="10" t="e">
        <f>#REF!</f>
        <v>#REF!</v>
      </c>
      <c r="B65" s="30" t="e">
        <f>#REF!</f>
        <v>#REF!</v>
      </c>
      <c r="C65" s="31"/>
      <c r="D65" s="32"/>
      <c r="E65" s="33"/>
      <c r="F65" s="32"/>
      <c r="G65" s="32"/>
      <c r="H65" s="33"/>
      <c r="I65" s="32"/>
      <c r="J65" s="34"/>
      <c r="K65" s="35"/>
      <c r="L65" s="35"/>
      <c r="M65" s="36"/>
      <c r="N65" s="35">
        <f t="shared" si="0"/>
        <v>0</v>
      </c>
      <c r="O65" s="25" t="e">
        <f t="shared" si="1"/>
        <v>#DIV/0!</v>
      </c>
    </row>
    <row r="66" spans="1:15" ht="15" customHeight="1">
      <c r="A66" s="10" t="e">
        <f>#REF!</f>
        <v>#REF!</v>
      </c>
      <c r="B66" s="30" t="e">
        <f>#REF!</f>
        <v>#REF!</v>
      </c>
      <c r="C66" s="31"/>
      <c r="D66" s="32"/>
      <c r="E66" s="33"/>
      <c r="F66" s="32"/>
      <c r="G66" s="32"/>
      <c r="H66" s="33"/>
      <c r="I66" s="32"/>
      <c r="J66" s="34"/>
      <c r="K66" s="35"/>
      <c r="L66" s="35"/>
      <c r="M66" s="36"/>
      <c r="N66" s="35">
        <f t="shared" si="0"/>
        <v>0</v>
      </c>
      <c r="O66" s="25" t="e">
        <f t="shared" si="1"/>
        <v>#DIV/0!</v>
      </c>
    </row>
    <row r="67" spans="1:15" ht="15" customHeight="1">
      <c r="A67" s="10" t="e">
        <f>#REF!</f>
        <v>#REF!</v>
      </c>
      <c r="B67" s="30" t="e">
        <f>#REF!</f>
        <v>#REF!</v>
      </c>
      <c r="C67" s="31"/>
      <c r="D67" s="32"/>
      <c r="E67" s="33"/>
      <c r="F67" s="32"/>
      <c r="G67" s="32"/>
      <c r="H67" s="33"/>
      <c r="I67" s="32"/>
      <c r="J67" s="34"/>
      <c r="K67" s="35"/>
      <c r="L67" s="35"/>
      <c r="M67" s="36"/>
      <c r="N67" s="35">
        <f t="shared" si="0"/>
        <v>0</v>
      </c>
      <c r="O67" s="25" t="e">
        <f t="shared" si="1"/>
        <v>#DIV/0!</v>
      </c>
    </row>
    <row r="68" spans="1:15" ht="15" customHeight="1">
      <c r="A68" s="10" t="e">
        <f>#REF!</f>
        <v>#REF!</v>
      </c>
      <c r="B68" s="30" t="e">
        <f>#REF!</f>
        <v>#REF!</v>
      </c>
      <c r="C68" s="31"/>
      <c r="D68" s="32"/>
      <c r="E68" s="33"/>
      <c r="F68" s="32"/>
      <c r="G68" s="32"/>
      <c r="H68" s="33"/>
      <c r="I68" s="32"/>
      <c r="J68" s="34"/>
      <c r="K68" s="35"/>
      <c r="L68" s="35"/>
      <c r="M68" s="36"/>
      <c r="N68" s="35">
        <f t="shared" si="0"/>
        <v>0</v>
      </c>
      <c r="O68" s="25" t="e">
        <f t="shared" si="1"/>
        <v>#DIV/0!</v>
      </c>
    </row>
    <row r="69" spans="1:15" ht="15" customHeight="1">
      <c r="A69" s="10" t="e">
        <f>#REF!</f>
        <v>#REF!</v>
      </c>
      <c r="B69" s="30" t="e">
        <f>#REF!</f>
        <v>#REF!</v>
      </c>
      <c r="C69" s="31"/>
      <c r="D69" s="32"/>
      <c r="E69" s="33"/>
      <c r="F69" s="32"/>
      <c r="G69" s="32"/>
      <c r="H69" s="33"/>
      <c r="I69" s="32"/>
      <c r="J69" s="34"/>
      <c r="K69" s="35"/>
      <c r="L69" s="35"/>
      <c r="M69" s="36"/>
      <c r="N69" s="35">
        <f t="shared" si="0"/>
        <v>0</v>
      </c>
      <c r="O69" s="25" t="e">
        <f t="shared" si="1"/>
        <v>#DIV/0!</v>
      </c>
    </row>
    <row r="70" spans="1:15" ht="15" customHeight="1">
      <c r="A70" s="10" t="e">
        <f>#REF!</f>
        <v>#REF!</v>
      </c>
      <c r="B70" s="30" t="e">
        <f>#REF!</f>
        <v>#REF!</v>
      </c>
      <c r="C70" s="31"/>
      <c r="D70" s="32"/>
      <c r="E70" s="33"/>
      <c r="F70" s="32"/>
      <c r="G70" s="32"/>
      <c r="H70" s="33"/>
      <c r="I70" s="32"/>
      <c r="J70" s="34"/>
      <c r="K70" s="35"/>
      <c r="L70" s="35"/>
      <c r="M70" s="36"/>
      <c r="N70" s="35">
        <f t="shared" si="0"/>
        <v>0</v>
      </c>
      <c r="O70" s="25" t="e">
        <f t="shared" si="1"/>
        <v>#DIV/0!</v>
      </c>
    </row>
    <row r="71" spans="1:15" ht="15" customHeight="1">
      <c r="A71" s="10" t="e">
        <f>#REF!</f>
        <v>#REF!</v>
      </c>
      <c r="B71" s="30" t="e">
        <f>#REF!</f>
        <v>#REF!</v>
      </c>
      <c r="C71" s="31"/>
      <c r="D71" s="32"/>
      <c r="E71" s="33"/>
      <c r="F71" s="32"/>
      <c r="G71" s="32"/>
      <c r="H71" s="33"/>
      <c r="I71" s="32"/>
      <c r="J71" s="34"/>
      <c r="K71" s="35"/>
      <c r="L71" s="35"/>
      <c r="M71" s="36"/>
      <c r="N71" s="35">
        <f t="shared" si="0"/>
        <v>0</v>
      </c>
      <c r="O71" s="25" t="e">
        <f t="shared" si="1"/>
        <v>#DIV/0!</v>
      </c>
    </row>
    <row r="72" spans="1:15" ht="15" customHeight="1">
      <c r="A72" s="10" t="e">
        <f>#REF!</f>
        <v>#REF!</v>
      </c>
      <c r="B72" s="30" t="e">
        <f>#REF!</f>
        <v>#REF!</v>
      </c>
      <c r="C72" s="31"/>
      <c r="D72" s="32"/>
      <c r="E72" s="33"/>
      <c r="F72" s="32"/>
      <c r="G72" s="32"/>
      <c r="H72" s="33"/>
      <c r="I72" s="32"/>
      <c r="J72" s="34"/>
      <c r="K72" s="35"/>
      <c r="L72" s="35"/>
      <c r="M72" s="36"/>
      <c r="N72" s="35">
        <f t="shared" ref="N72:N135" si="2">SUM(D72:M72)</f>
        <v>0</v>
      </c>
      <c r="O72" s="25" t="e">
        <f t="shared" ref="O72:O135" si="3">N72/$C72</f>
        <v>#DIV/0!</v>
      </c>
    </row>
    <row r="73" spans="1:15" ht="15" customHeight="1">
      <c r="A73" s="10" t="e">
        <f>#REF!</f>
        <v>#REF!</v>
      </c>
      <c r="B73" s="30" t="e">
        <f>#REF!</f>
        <v>#REF!</v>
      </c>
      <c r="C73" s="31"/>
      <c r="D73" s="32"/>
      <c r="E73" s="33"/>
      <c r="F73" s="32"/>
      <c r="G73" s="32"/>
      <c r="H73" s="33"/>
      <c r="I73" s="32"/>
      <c r="J73" s="34"/>
      <c r="K73" s="35"/>
      <c r="L73" s="35"/>
      <c r="M73" s="36"/>
      <c r="N73" s="35">
        <f t="shared" si="2"/>
        <v>0</v>
      </c>
      <c r="O73" s="25" t="e">
        <f t="shared" si="3"/>
        <v>#DIV/0!</v>
      </c>
    </row>
    <row r="74" spans="1:15" ht="15" customHeight="1">
      <c r="A74" s="10" t="e">
        <f>#REF!</f>
        <v>#REF!</v>
      </c>
      <c r="B74" s="30" t="e">
        <f>#REF!</f>
        <v>#REF!</v>
      </c>
      <c r="C74" s="31"/>
      <c r="D74" s="32"/>
      <c r="E74" s="33"/>
      <c r="F74" s="32"/>
      <c r="G74" s="32"/>
      <c r="H74" s="33"/>
      <c r="I74" s="32"/>
      <c r="J74" s="34"/>
      <c r="K74" s="35"/>
      <c r="L74" s="35"/>
      <c r="M74" s="36"/>
      <c r="N74" s="35">
        <f t="shared" si="2"/>
        <v>0</v>
      </c>
      <c r="O74" s="25" t="e">
        <f t="shared" si="3"/>
        <v>#DIV/0!</v>
      </c>
    </row>
    <row r="75" spans="1:15" ht="15" customHeight="1">
      <c r="A75" s="10" t="e">
        <f>#REF!</f>
        <v>#REF!</v>
      </c>
      <c r="B75" s="30" t="e">
        <f>#REF!</f>
        <v>#REF!</v>
      </c>
      <c r="C75" s="31"/>
      <c r="D75" s="32"/>
      <c r="E75" s="33"/>
      <c r="F75" s="32"/>
      <c r="G75" s="32"/>
      <c r="H75" s="33"/>
      <c r="I75" s="32"/>
      <c r="J75" s="34"/>
      <c r="K75" s="35"/>
      <c r="L75" s="35"/>
      <c r="M75" s="36"/>
      <c r="N75" s="35">
        <f t="shared" si="2"/>
        <v>0</v>
      </c>
      <c r="O75" s="25" t="e">
        <f t="shared" si="3"/>
        <v>#DIV/0!</v>
      </c>
    </row>
    <row r="76" spans="1:15" ht="15" customHeight="1">
      <c r="A76" s="10" t="e">
        <f>#REF!</f>
        <v>#REF!</v>
      </c>
      <c r="B76" s="30" t="e">
        <f>#REF!</f>
        <v>#REF!</v>
      </c>
      <c r="C76" s="31"/>
      <c r="D76" s="32"/>
      <c r="E76" s="33"/>
      <c r="F76" s="32"/>
      <c r="G76" s="32"/>
      <c r="H76" s="33"/>
      <c r="I76" s="32"/>
      <c r="J76" s="34"/>
      <c r="K76" s="35"/>
      <c r="L76" s="35"/>
      <c r="M76" s="36"/>
      <c r="N76" s="35">
        <f t="shared" si="2"/>
        <v>0</v>
      </c>
      <c r="O76" s="25" t="e">
        <f t="shared" si="3"/>
        <v>#DIV/0!</v>
      </c>
    </row>
    <row r="77" spans="1:15" ht="15" customHeight="1">
      <c r="A77" s="10" t="e">
        <f>#REF!</f>
        <v>#REF!</v>
      </c>
      <c r="B77" s="30" t="e">
        <f>#REF!</f>
        <v>#REF!</v>
      </c>
      <c r="C77" s="31"/>
      <c r="D77" s="32"/>
      <c r="E77" s="33"/>
      <c r="F77" s="32"/>
      <c r="G77" s="32"/>
      <c r="H77" s="33"/>
      <c r="I77" s="32"/>
      <c r="J77" s="34"/>
      <c r="K77" s="35"/>
      <c r="L77" s="35"/>
      <c r="M77" s="36"/>
      <c r="N77" s="35">
        <f t="shared" si="2"/>
        <v>0</v>
      </c>
      <c r="O77" s="25" t="e">
        <f t="shared" si="3"/>
        <v>#DIV/0!</v>
      </c>
    </row>
    <row r="78" spans="1:15" ht="15" customHeight="1">
      <c r="A78" s="10" t="e">
        <f>#REF!</f>
        <v>#REF!</v>
      </c>
      <c r="B78" s="30" t="e">
        <f>#REF!</f>
        <v>#REF!</v>
      </c>
      <c r="C78" s="31"/>
      <c r="D78" s="32"/>
      <c r="E78" s="33"/>
      <c r="F78" s="32"/>
      <c r="G78" s="32"/>
      <c r="H78" s="33"/>
      <c r="I78" s="32"/>
      <c r="J78" s="34"/>
      <c r="K78" s="35"/>
      <c r="L78" s="35"/>
      <c r="M78" s="36"/>
      <c r="N78" s="35">
        <f t="shared" si="2"/>
        <v>0</v>
      </c>
      <c r="O78" s="25" t="e">
        <f t="shared" si="3"/>
        <v>#DIV/0!</v>
      </c>
    </row>
    <row r="79" spans="1:15" ht="15" customHeight="1">
      <c r="A79" s="10" t="e">
        <f>#REF!</f>
        <v>#REF!</v>
      </c>
      <c r="B79" s="30" t="e">
        <f>#REF!</f>
        <v>#REF!</v>
      </c>
      <c r="C79" s="31"/>
      <c r="D79" s="32"/>
      <c r="E79" s="33"/>
      <c r="F79" s="32"/>
      <c r="G79" s="32"/>
      <c r="H79" s="33"/>
      <c r="I79" s="32"/>
      <c r="J79" s="34"/>
      <c r="K79" s="35"/>
      <c r="L79" s="35"/>
      <c r="M79" s="36"/>
      <c r="N79" s="35">
        <f t="shared" si="2"/>
        <v>0</v>
      </c>
      <c r="O79" s="25" t="e">
        <f t="shared" si="3"/>
        <v>#DIV/0!</v>
      </c>
    </row>
    <row r="80" spans="1:15" ht="15" customHeight="1">
      <c r="A80" s="10" t="e">
        <f>#REF!</f>
        <v>#REF!</v>
      </c>
      <c r="B80" s="30" t="e">
        <f>#REF!</f>
        <v>#REF!</v>
      </c>
      <c r="C80" s="31"/>
      <c r="D80" s="32"/>
      <c r="E80" s="33"/>
      <c r="F80" s="32"/>
      <c r="G80" s="32"/>
      <c r="H80" s="33"/>
      <c r="I80" s="32"/>
      <c r="J80" s="34"/>
      <c r="K80" s="35"/>
      <c r="L80" s="35"/>
      <c r="M80" s="36"/>
      <c r="N80" s="35">
        <f t="shared" si="2"/>
        <v>0</v>
      </c>
      <c r="O80" s="25" t="e">
        <f t="shared" si="3"/>
        <v>#DIV/0!</v>
      </c>
    </row>
    <row r="81" spans="1:15" s="180" customFormat="1" ht="15" customHeight="1">
      <c r="A81" s="172" t="e">
        <f>#REF!</f>
        <v>#REF!</v>
      </c>
      <c r="B81" s="171" t="e">
        <f>#REF!</f>
        <v>#REF!</v>
      </c>
      <c r="C81" s="173"/>
      <c r="D81" s="174"/>
      <c r="E81" s="175"/>
      <c r="F81" s="174"/>
      <c r="G81" s="174"/>
      <c r="H81" s="175"/>
      <c r="I81" s="174"/>
      <c r="J81" s="176"/>
      <c r="K81" s="177"/>
      <c r="L81" s="177"/>
      <c r="M81" s="178"/>
      <c r="N81" s="177">
        <f t="shared" si="2"/>
        <v>0</v>
      </c>
      <c r="O81" s="182" t="e">
        <f t="shared" si="3"/>
        <v>#DIV/0!</v>
      </c>
    </row>
    <row r="82" spans="1:15" ht="15" customHeight="1">
      <c r="A82" s="10" t="e">
        <f>#REF!</f>
        <v>#REF!</v>
      </c>
      <c r="B82" s="30" t="e">
        <f>#REF!</f>
        <v>#REF!</v>
      </c>
      <c r="C82" s="31"/>
      <c r="D82" s="32"/>
      <c r="E82" s="33"/>
      <c r="F82" s="32"/>
      <c r="G82" s="32"/>
      <c r="H82" s="33"/>
      <c r="I82" s="32"/>
      <c r="J82" s="34"/>
      <c r="K82" s="35"/>
      <c r="L82" s="35"/>
      <c r="M82" s="36"/>
      <c r="N82" s="35">
        <f t="shared" si="2"/>
        <v>0</v>
      </c>
      <c r="O82" s="25" t="e">
        <f t="shared" si="3"/>
        <v>#DIV/0!</v>
      </c>
    </row>
    <row r="83" spans="1:15" ht="15" customHeight="1">
      <c r="A83" s="10" t="e">
        <f>#REF!</f>
        <v>#REF!</v>
      </c>
      <c r="B83" s="30" t="e">
        <f>#REF!</f>
        <v>#REF!</v>
      </c>
      <c r="C83" s="31"/>
      <c r="D83" s="32"/>
      <c r="E83" s="33"/>
      <c r="F83" s="32"/>
      <c r="G83" s="32"/>
      <c r="H83" s="33"/>
      <c r="I83" s="32"/>
      <c r="J83" s="34"/>
      <c r="K83" s="35"/>
      <c r="L83" s="35"/>
      <c r="M83" s="36"/>
      <c r="N83" s="35">
        <f t="shared" si="2"/>
        <v>0</v>
      </c>
      <c r="O83" s="25" t="e">
        <f t="shared" si="3"/>
        <v>#DIV/0!</v>
      </c>
    </row>
    <row r="84" spans="1:15" ht="15" customHeight="1">
      <c r="A84" s="10" t="e">
        <f>#REF!</f>
        <v>#REF!</v>
      </c>
      <c r="B84" s="30" t="e">
        <f>#REF!</f>
        <v>#REF!</v>
      </c>
      <c r="C84" s="31"/>
      <c r="D84" s="32"/>
      <c r="E84" s="33"/>
      <c r="F84" s="32"/>
      <c r="G84" s="32"/>
      <c r="H84" s="33"/>
      <c r="I84" s="32"/>
      <c r="J84" s="34"/>
      <c r="K84" s="35"/>
      <c r="L84" s="35"/>
      <c r="M84" s="36"/>
      <c r="N84" s="35">
        <f t="shared" si="2"/>
        <v>0</v>
      </c>
      <c r="O84" s="25" t="e">
        <f t="shared" si="3"/>
        <v>#DIV/0!</v>
      </c>
    </row>
    <row r="85" spans="1:15" ht="15" customHeight="1">
      <c r="A85" s="10" t="e">
        <f>#REF!</f>
        <v>#REF!</v>
      </c>
      <c r="B85" s="30" t="e">
        <f>#REF!</f>
        <v>#REF!</v>
      </c>
      <c r="C85" s="31"/>
      <c r="D85" s="32"/>
      <c r="E85" s="33"/>
      <c r="F85" s="32"/>
      <c r="G85" s="32"/>
      <c r="H85" s="33"/>
      <c r="I85" s="32"/>
      <c r="J85" s="34"/>
      <c r="K85" s="35"/>
      <c r="L85" s="35"/>
      <c r="M85" s="36"/>
      <c r="N85" s="35">
        <f t="shared" si="2"/>
        <v>0</v>
      </c>
      <c r="O85" s="25" t="e">
        <f t="shared" si="3"/>
        <v>#DIV/0!</v>
      </c>
    </row>
    <row r="86" spans="1:15" ht="15" customHeight="1">
      <c r="A86" s="10" t="e">
        <f>#REF!</f>
        <v>#REF!</v>
      </c>
      <c r="B86" s="30" t="e">
        <f>#REF!</f>
        <v>#REF!</v>
      </c>
      <c r="C86" s="31"/>
      <c r="D86" s="32"/>
      <c r="E86" s="33"/>
      <c r="F86" s="32"/>
      <c r="G86" s="32"/>
      <c r="H86" s="33"/>
      <c r="I86" s="32"/>
      <c r="J86" s="34"/>
      <c r="K86" s="35"/>
      <c r="L86" s="35"/>
      <c r="M86" s="36"/>
      <c r="N86" s="35">
        <f t="shared" si="2"/>
        <v>0</v>
      </c>
      <c r="O86" s="25" t="e">
        <f t="shared" si="3"/>
        <v>#DIV/0!</v>
      </c>
    </row>
    <row r="87" spans="1:15" ht="15" customHeight="1">
      <c r="A87" s="10" t="e">
        <f>#REF!</f>
        <v>#REF!</v>
      </c>
      <c r="B87" s="30" t="e">
        <f>#REF!</f>
        <v>#REF!</v>
      </c>
      <c r="C87" s="31"/>
      <c r="D87" s="32"/>
      <c r="E87" s="33"/>
      <c r="F87" s="32"/>
      <c r="G87" s="32"/>
      <c r="H87" s="33"/>
      <c r="I87" s="32"/>
      <c r="J87" s="34"/>
      <c r="K87" s="35"/>
      <c r="L87" s="35"/>
      <c r="M87" s="36"/>
      <c r="N87" s="35">
        <f t="shared" si="2"/>
        <v>0</v>
      </c>
      <c r="O87" s="25" t="e">
        <f t="shared" si="3"/>
        <v>#DIV/0!</v>
      </c>
    </row>
    <row r="88" spans="1:15" s="3" customFormat="1" ht="15" customHeight="1">
      <c r="A88" s="10" t="e">
        <f>#REF!</f>
        <v>#REF!</v>
      </c>
      <c r="B88" s="30" t="e">
        <f>#REF!</f>
        <v>#REF!</v>
      </c>
      <c r="C88" s="31"/>
      <c r="D88" s="32"/>
      <c r="E88" s="33"/>
      <c r="F88" s="32"/>
      <c r="G88" s="32"/>
      <c r="H88" s="33"/>
      <c r="I88" s="32"/>
      <c r="J88" s="34"/>
      <c r="K88" s="35"/>
      <c r="L88" s="35"/>
      <c r="M88" s="36"/>
      <c r="N88" s="35">
        <f t="shared" si="2"/>
        <v>0</v>
      </c>
      <c r="O88" s="25" t="e">
        <f t="shared" si="3"/>
        <v>#DIV/0!</v>
      </c>
    </row>
    <row r="89" spans="1:15" ht="15" customHeight="1">
      <c r="A89" s="10" t="e">
        <f>#REF!</f>
        <v>#REF!</v>
      </c>
      <c r="B89" s="30" t="e">
        <f>#REF!</f>
        <v>#REF!</v>
      </c>
      <c r="C89" s="31"/>
      <c r="D89" s="32"/>
      <c r="E89" s="33"/>
      <c r="F89" s="32"/>
      <c r="G89" s="32"/>
      <c r="H89" s="33"/>
      <c r="I89" s="32"/>
      <c r="J89" s="34"/>
      <c r="K89" s="35"/>
      <c r="L89" s="35"/>
      <c r="M89" s="36"/>
      <c r="N89" s="35">
        <f t="shared" si="2"/>
        <v>0</v>
      </c>
      <c r="O89" s="25" t="e">
        <f t="shared" si="3"/>
        <v>#DIV/0!</v>
      </c>
    </row>
    <row r="90" spans="1:15" ht="15" customHeight="1">
      <c r="A90" s="10" t="e">
        <f>#REF!</f>
        <v>#REF!</v>
      </c>
      <c r="B90" s="30" t="e">
        <f>#REF!</f>
        <v>#REF!</v>
      </c>
      <c r="C90" s="31"/>
      <c r="D90" s="32"/>
      <c r="E90" s="33"/>
      <c r="F90" s="32"/>
      <c r="G90" s="32"/>
      <c r="H90" s="33"/>
      <c r="I90" s="32"/>
      <c r="J90" s="34"/>
      <c r="K90" s="35"/>
      <c r="L90" s="35"/>
      <c r="M90" s="36"/>
      <c r="N90" s="35">
        <f t="shared" si="2"/>
        <v>0</v>
      </c>
      <c r="O90" s="25" t="e">
        <f t="shared" si="3"/>
        <v>#DIV/0!</v>
      </c>
    </row>
    <row r="91" spans="1:15" s="3" customFormat="1" ht="15" customHeight="1">
      <c r="A91" s="10" t="e">
        <f>#REF!</f>
        <v>#REF!</v>
      </c>
      <c r="B91" s="30" t="e">
        <f>#REF!</f>
        <v>#REF!</v>
      </c>
      <c r="C91" s="31"/>
      <c r="D91" s="32"/>
      <c r="E91" s="33"/>
      <c r="F91" s="32"/>
      <c r="G91" s="32"/>
      <c r="H91" s="33"/>
      <c r="I91" s="32"/>
      <c r="J91" s="34"/>
      <c r="K91" s="35"/>
      <c r="L91" s="35"/>
      <c r="M91" s="36"/>
      <c r="N91" s="35">
        <f t="shared" si="2"/>
        <v>0</v>
      </c>
      <c r="O91" s="25" t="e">
        <f t="shared" si="3"/>
        <v>#DIV/0!</v>
      </c>
    </row>
    <row r="92" spans="1:15" ht="15" customHeight="1">
      <c r="A92" s="10" t="e">
        <f>#REF!</f>
        <v>#REF!</v>
      </c>
      <c r="B92" s="30" t="e">
        <f>#REF!</f>
        <v>#REF!</v>
      </c>
      <c r="C92" s="31"/>
      <c r="D92" s="32"/>
      <c r="E92" s="33"/>
      <c r="F92" s="32"/>
      <c r="G92" s="32"/>
      <c r="H92" s="33"/>
      <c r="I92" s="32"/>
      <c r="J92" s="34"/>
      <c r="K92" s="35"/>
      <c r="L92" s="35"/>
      <c r="M92" s="36"/>
      <c r="N92" s="35">
        <f t="shared" si="2"/>
        <v>0</v>
      </c>
      <c r="O92" s="25" t="e">
        <f t="shared" si="3"/>
        <v>#DIV/0!</v>
      </c>
    </row>
    <row r="93" spans="1:15" ht="15" customHeight="1">
      <c r="A93" s="10" t="e">
        <f>#REF!</f>
        <v>#REF!</v>
      </c>
      <c r="B93" s="30" t="e">
        <f>#REF!</f>
        <v>#REF!</v>
      </c>
      <c r="C93" s="31"/>
      <c r="D93" s="32"/>
      <c r="E93" s="33"/>
      <c r="F93" s="32"/>
      <c r="G93" s="32"/>
      <c r="H93" s="33"/>
      <c r="I93" s="32"/>
      <c r="J93" s="34"/>
      <c r="K93" s="35"/>
      <c r="L93" s="35"/>
      <c r="M93" s="36"/>
      <c r="N93" s="35">
        <f t="shared" si="2"/>
        <v>0</v>
      </c>
      <c r="O93" s="25" t="e">
        <f t="shared" si="3"/>
        <v>#DIV/0!</v>
      </c>
    </row>
    <row r="94" spans="1:15" ht="15" customHeight="1">
      <c r="A94" s="10" t="e">
        <f>#REF!</f>
        <v>#REF!</v>
      </c>
      <c r="B94" s="30" t="e">
        <f>#REF!</f>
        <v>#REF!</v>
      </c>
      <c r="C94" s="31"/>
      <c r="D94" s="32"/>
      <c r="E94" s="33"/>
      <c r="F94" s="32"/>
      <c r="G94" s="32"/>
      <c r="H94" s="33"/>
      <c r="I94" s="32"/>
      <c r="J94" s="34"/>
      <c r="K94" s="35"/>
      <c r="L94" s="35"/>
      <c r="M94" s="36"/>
      <c r="N94" s="35">
        <f t="shared" si="2"/>
        <v>0</v>
      </c>
      <c r="O94" s="25" t="e">
        <f t="shared" si="3"/>
        <v>#DIV/0!</v>
      </c>
    </row>
    <row r="95" spans="1:15" ht="15" customHeight="1">
      <c r="A95" s="10" t="e">
        <f>#REF!</f>
        <v>#REF!</v>
      </c>
      <c r="B95" s="30" t="e">
        <f>#REF!</f>
        <v>#REF!</v>
      </c>
      <c r="C95" s="31"/>
      <c r="D95" s="32"/>
      <c r="E95" s="33"/>
      <c r="F95" s="32"/>
      <c r="G95" s="32"/>
      <c r="H95" s="33"/>
      <c r="I95" s="32"/>
      <c r="J95" s="34"/>
      <c r="K95" s="35"/>
      <c r="L95" s="35"/>
      <c r="M95" s="36"/>
      <c r="N95" s="35">
        <f t="shared" si="2"/>
        <v>0</v>
      </c>
      <c r="O95" s="25" t="e">
        <f t="shared" si="3"/>
        <v>#DIV/0!</v>
      </c>
    </row>
    <row r="96" spans="1:15" ht="15" customHeight="1">
      <c r="A96" s="10" t="e">
        <f>#REF!</f>
        <v>#REF!</v>
      </c>
      <c r="B96" s="30" t="e">
        <f>#REF!</f>
        <v>#REF!</v>
      </c>
      <c r="C96" s="31"/>
      <c r="D96" s="32"/>
      <c r="E96" s="33"/>
      <c r="F96" s="32"/>
      <c r="G96" s="32"/>
      <c r="H96" s="33"/>
      <c r="I96" s="32"/>
      <c r="J96" s="34"/>
      <c r="K96" s="35"/>
      <c r="L96" s="35"/>
      <c r="M96" s="36"/>
      <c r="N96" s="35">
        <f t="shared" si="2"/>
        <v>0</v>
      </c>
      <c r="O96" s="25" t="e">
        <f t="shared" si="3"/>
        <v>#DIV/0!</v>
      </c>
    </row>
    <row r="97" spans="1:15" ht="15" customHeight="1">
      <c r="A97" s="10" t="e">
        <f>#REF!</f>
        <v>#REF!</v>
      </c>
      <c r="B97" s="30" t="e">
        <f>#REF!</f>
        <v>#REF!</v>
      </c>
      <c r="C97" s="31"/>
      <c r="D97" s="32"/>
      <c r="E97" s="33"/>
      <c r="F97" s="32"/>
      <c r="G97" s="32"/>
      <c r="H97" s="33"/>
      <c r="I97" s="32"/>
      <c r="J97" s="34"/>
      <c r="K97" s="35"/>
      <c r="L97" s="35"/>
      <c r="M97" s="36"/>
      <c r="N97" s="35">
        <f t="shared" si="2"/>
        <v>0</v>
      </c>
      <c r="O97" s="25" t="e">
        <f t="shared" si="3"/>
        <v>#DIV/0!</v>
      </c>
    </row>
    <row r="98" spans="1:15" ht="15" customHeight="1">
      <c r="A98" s="10" t="e">
        <f>#REF!</f>
        <v>#REF!</v>
      </c>
      <c r="B98" s="30" t="e">
        <f>#REF!</f>
        <v>#REF!</v>
      </c>
      <c r="C98" s="31"/>
      <c r="D98" s="32"/>
      <c r="E98" s="33"/>
      <c r="F98" s="32"/>
      <c r="G98" s="32"/>
      <c r="H98" s="33"/>
      <c r="I98" s="32"/>
      <c r="J98" s="34"/>
      <c r="K98" s="35"/>
      <c r="L98" s="35"/>
      <c r="M98" s="36"/>
      <c r="N98" s="35">
        <f t="shared" si="2"/>
        <v>0</v>
      </c>
      <c r="O98" s="25" t="e">
        <f t="shared" si="3"/>
        <v>#DIV/0!</v>
      </c>
    </row>
    <row r="99" spans="1:15" ht="15" customHeight="1">
      <c r="A99" s="10" t="e">
        <f>#REF!</f>
        <v>#REF!</v>
      </c>
      <c r="B99" s="30" t="e">
        <f>#REF!</f>
        <v>#REF!</v>
      </c>
      <c r="C99" s="31"/>
      <c r="D99" s="32"/>
      <c r="E99" s="33"/>
      <c r="F99" s="32"/>
      <c r="G99" s="32"/>
      <c r="H99" s="33"/>
      <c r="I99" s="32"/>
      <c r="J99" s="34"/>
      <c r="K99" s="35"/>
      <c r="L99" s="35"/>
      <c r="M99" s="36"/>
      <c r="N99" s="35">
        <f t="shared" si="2"/>
        <v>0</v>
      </c>
      <c r="O99" s="25" t="e">
        <f t="shared" si="3"/>
        <v>#DIV/0!</v>
      </c>
    </row>
    <row r="100" spans="1:15" ht="15" customHeight="1">
      <c r="A100" s="10" t="e">
        <f>#REF!</f>
        <v>#REF!</v>
      </c>
      <c r="B100" s="30" t="e">
        <f>#REF!</f>
        <v>#REF!</v>
      </c>
      <c r="C100" s="31"/>
      <c r="D100" s="32"/>
      <c r="E100" s="33"/>
      <c r="F100" s="32"/>
      <c r="G100" s="32"/>
      <c r="H100" s="33"/>
      <c r="I100" s="32"/>
      <c r="J100" s="34"/>
      <c r="K100" s="35"/>
      <c r="L100" s="35"/>
      <c r="M100" s="36"/>
      <c r="N100" s="35">
        <f t="shared" si="2"/>
        <v>0</v>
      </c>
      <c r="O100" s="25" t="e">
        <f t="shared" si="3"/>
        <v>#DIV/0!</v>
      </c>
    </row>
    <row r="101" spans="1:15" ht="15" customHeight="1">
      <c r="A101" s="10" t="e">
        <f>#REF!</f>
        <v>#REF!</v>
      </c>
      <c r="B101" s="30" t="e">
        <f>#REF!</f>
        <v>#REF!</v>
      </c>
      <c r="C101" s="31"/>
      <c r="D101" s="32"/>
      <c r="E101" s="33"/>
      <c r="F101" s="32"/>
      <c r="G101" s="32"/>
      <c r="H101" s="33"/>
      <c r="I101" s="32"/>
      <c r="J101" s="34"/>
      <c r="K101" s="35"/>
      <c r="L101" s="35"/>
      <c r="M101" s="36"/>
      <c r="N101" s="35">
        <f t="shared" si="2"/>
        <v>0</v>
      </c>
      <c r="O101" s="25" t="e">
        <f t="shared" si="3"/>
        <v>#DIV/0!</v>
      </c>
    </row>
    <row r="102" spans="1:15" ht="15" customHeight="1">
      <c r="A102" s="10" t="e">
        <f>#REF!</f>
        <v>#REF!</v>
      </c>
      <c r="B102" s="30" t="e">
        <f>#REF!</f>
        <v>#REF!</v>
      </c>
      <c r="C102" s="31"/>
      <c r="D102" s="32"/>
      <c r="E102" s="33"/>
      <c r="F102" s="32"/>
      <c r="G102" s="32"/>
      <c r="H102" s="33"/>
      <c r="I102" s="32"/>
      <c r="J102" s="34"/>
      <c r="K102" s="35"/>
      <c r="L102" s="35"/>
      <c r="M102" s="36"/>
      <c r="N102" s="35">
        <f t="shared" si="2"/>
        <v>0</v>
      </c>
      <c r="O102" s="25" t="e">
        <f t="shared" si="3"/>
        <v>#DIV/0!</v>
      </c>
    </row>
    <row r="103" spans="1:15" ht="15" customHeight="1">
      <c r="A103" s="10" t="e">
        <f>#REF!</f>
        <v>#REF!</v>
      </c>
      <c r="B103" s="30" t="e">
        <f>#REF!</f>
        <v>#REF!</v>
      </c>
      <c r="C103" s="31"/>
      <c r="D103" s="32"/>
      <c r="E103" s="33"/>
      <c r="F103" s="32"/>
      <c r="G103" s="32"/>
      <c r="H103" s="33"/>
      <c r="I103" s="32"/>
      <c r="J103" s="34"/>
      <c r="K103" s="35"/>
      <c r="L103" s="35"/>
      <c r="M103" s="36"/>
      <c r="N103" s="35">
        <f t="shared" si="2"/>
        <v>0</v>
      </c>
      <c r="O103" s="25" t="e">
        <f t="shared" si="3"/>
        <v>#DIV/0!</v>
      </c>
    </row>
    <row r="104" spans="1:15" ht="15" customHeight="1">
      <c r="A104" s="10" t="e">
        <f>#REF!</f>
        <v>#REF!</v>
      </c>
      <c r="B104" s="30" t="e">
        <f>#REF!</f>
        <v>#REF!</v>
      </c>
      <c r="C104" s="31"/>
      <c r="D104" s="32"/>
      <c r="E104" s="33"/>
      <c r="F104" s="32"/>
      <c r="G104" s="32"/>
      <c r="H104" s="33"/>
      <c r="I104" s="32"/>
      <c r="J104" s="34"/>
      <c r="K104" s="35"/>
      <c r="L104" s="35"/>
      <c r="M104" s="36"/>
      <c r="N104" s="35">
        <f t="shared" si="2"/>
        <v>0</v>
      </c>
      <c r="O104" s="25" t="e">
        <f t="shared" si="3"/>
        <v>#DIV/0!</v>
      </c>
    </row>
    <row r="105" spans="1:15" ht="15" customHeight="1">
      <c r="A105" s="10" t="e">
        <f>#REF!</f>
        <v>#REF!</v>
      </c>
      <c r="B105" s="30" t="e">
        <f>#REF!</f>
        <v>#REF!</v>
      </c>
      <c r="C105" s="31"/>
      <c r="D105" s="32"/>
      <c r="E105" s="33"/>
      <c r="F105" s="32"/>
      <c r="G105" s="32"/>
      <c r="H105" s="33"/>
      <c r="I105" s="32"/>
      <c r="J105" s="34"/>
      <c r="K105" s="35"/>
      <c r="L105" s="35"/>
      <c r="M105" s="36"/>
      <c r="N105" s="35">
        <f t="shared" si="2"/>
        <v>0</v>
      </c>
      <c r="O105" s="25" t="e">
        <f t="shared" si="3"/>
        <v>#DIV/0!</v>
      </c>
    </row>
    <row r="106" spans="1:15" ht="15" customHeight="1">
      <c r="A106" s="10" t="e">
        <f>#REF!</f>
        <v>#REF!</v>
      </c>
      <c r="B106" s="30" t="e">
        <f>#REF!</f>
        <v>#REF!</v>
      </c>
      <c r="C106" s="31"/>
      <c r="D106" s="32"/>
      <c r="E106" s="33"/>
      <c r="F106" s="32"/>
      <c r="G106" s="32"/>
      <c r="H106" s="33"/>
      <c r="I106" s="32"/>
      <c r="J106" s="34"/>
      <c r="K106" s="35"/>
      <c r="L106" s="35"/>
      <c r="M106" s="36"/>
      <c r="N106" s="35">
        <f t="shared" si="2"/>
        <v>0</v>
      </c>
      <c r="O106" s="25" t="e">
        <f t="shared" si="3"/>
        <v>#DIV/0!</v>
      </c>
    </row>
    <row r="107" spans="1:15" ht="15" customHeight="1">
      <c r="A107" s="10" t="e">
        <f>#REF!</f>
        <v>#REF!</v>
      </c>
      <c r="B107" s="30" t="e">
        <f>#REF!</f>
        <v>#REF!</v>
      </c>
      <c r="C107" s="31"/>
      <c r="D107" s="32"/>
      <c r="E107" s="33"/>
      <c r="F107" s="32"/>
      <c r="G107" s="32"/>
      <c r="H107" s="33"/>
      <c r="I107" s="32"/>
      <c r="J107" s="34"/>
      <c r="K107" s="35"/>
      <c r="L107" s="35"/>
      <c r="M107" s="36"/>
      <c r="N107" s="35">
        <f t="shared" si="2"/>
        <v>0</v>
      </c>
      <c r="O107" s="25" t="e">
        <f t="shared" si="3"/>
        <v>#DIV/0!</v>
      </c>
    </row>
    <row r="108" spans="1:15" ht="15" customHeight="1">
      <c r="A108" s="10" t="e">
        <f>#REF!</f>
        <v>#REF!</v>
      </c>
      <c r="B108" s="30" t="e">
        <f>#REF!</f>
        <v>#REF!</v>
      </c>
      <c r="C108" s="31"/>
      <c r="D108" s="32"/>
      <c r="E108" s="33"/>
      <c r="F108" s="32"/>
      <c r="G108" s="32"/>
      <c r="H108" s="33"/>
      <c r="I108" s="32"/>
      <c r="J108" s="34"/>
      <c r="K108" s="35"/>
      <c r="L108" s="35"/>
      <c r="M108" s="36"/>
      <c r="N108" s="35">
        <f t="shared" si="2"/>
        <v>0</v>
      </c>
      <c r="O108" s="25" t="e">
        <f t="shared" si="3"/>
        <v>#DIV/0!</v>
      </c>
    </row>
    <row r="109" spans="1:15" ht="15" customHeight="1">
      <c r="A109" s="10" t="e">
        <f>#REF!</f>
        <v>#REF!</v>
      </c>
      <c r="B109" s="30" t="e">
        <f>#REF!</f>
        <v>#REF!</v>
      </c>
      <c r="C109" s="31"/>
      <c r="D109" s="32"/>
      <c r="E109" s="33"/>
      <c r="F109" s="32"/>
      <c r="G109" s="32"/>
      <c r="H109" s="33"/>
      <c r="I109" s="32"/>
      <c r="J109" s="34"/>
      <c r="K109" s="35"/>
      <c r="L109" s="35"/>
      <c r="M109" s="36"/>
      <c r="N109" s="35">
        <f t="shared" si="2"/>
        <v>0</v>
      </c>
      <c r="O109" s="25" t="e">
        <f t="shared" si="3"/>
        <v>#DIV/0!</v>
      </c>
    </row>
    <row r="110" spans="1:15" ht="15" customHeight="1">
      <c r="A110" s="10" t="e">
        <f>#REF!</f>
        <v>#REF!</v>
      </c>
      <c r="B110" s="30" t="e">
        <f>#REF!</f>
        <v>#REF!</v>
      </c>
      <c r="C110" s="31"/>
      <c r="D110" s="32"/>
      <c r="E110" s="33"/>
      <c r="F110" s="32"/>
      <c r="G110" s="32"/>
      <c r="H110" s="33"/>
      <c r="I110" s="32"/>
      <c r="J110" s="34"/>
      <c r="K110" s="35"/>
      <c r="L110" s="35"/>
      <c r="M110" s="36"/>
      <c r="N110" s="35">
        <f t="shared" si="2"/>
        <v>0</v>
      </c>
      <c r="O110" s="25" t="e">
        <f t="shared" si="3"/>
        <v>#DIV/0!</v>
      </c>
    </row>
    <row r="111" spans="1:15" ht="15" customHeight="1">
      <c r="A111" s="10" t="e">
        <f>#REF!</f>
        <v>#REF!</v>
      </c>
      <c r="B111" s="30" t="e">
        <f>#REF!</f>
        <v>#REF!</v>
      </c>
      <c r="C111" s="31"/>
      <c r="D111" s="32"/>
      <c r="E111" s="33"/>
      <c r="F111" s="32"/>
      <c r="G111" s="32"/>
      <c r="H111" s="33"/>
      <c r="I111" s="32"/>
      <c r="J111" s="34"/>
      <c r="K111" s="35"/>
      <c r="L111" s="35"/>
      <c r="M111" s="36"/>
      <c r="N111" s="35">
        <f t="shared" si="2"/>
        <v>0</v>
      </c>
      <c r="O111" s="25" t="e">
        <f t="shared" si="3"/>
        <v>#DIV/0!</v>
      </c>
    </row>
    <row r="112" spans="1:15" ht="15" customHeight="1">
      <c r="A112" s="10" t="e">
        <f>#REF!</f>
        <v>#REF!</v>
      </c>
      <c r="B112" s="30" t="e">
        <f>#REF!</f>
        <v>#REF!</v>
      </c>
      <c r="C112" s="31"/>
      <c r="D112" s="32"/>
      <c r="E112" s="33"/>
      <c r="F112" s="32"/>
      <c r="G112" s="32"/>
      <c r="H112" s="33"/>
      <c r="I112" s="32"/>
      <c r="J112" s="34"/>
      <c r="K112" s="35"/>
      <c r="L112" s="35"/>
      <c r="M112" s="36"/>
      <c r="N112" s="35">
        <f t="shared" si="2"/>
        <v>0</v>
      </c>
      <c r="O112" s="25" t="e">
        <f t="shared" si="3"/>
        <v>#DIV/0!</v>
      </c>
    </row>
    <row r="113" spans="1:15" ht="15" customHeight="1">
      <c r="A113" s="10" t="e">
        <f>#REF!</f>
        <v>#REF!</v>
      </c>
      <c r="B113" s="30" t="e">
        <f>#REF!</f>
        <v>#REF!</v>
      </c>
      <c r="C113" s="31"/>
      <c r="D113" s="32"/>
      <c r="E113" s="33"/>
      <c r="F113" s="32"/>
      <c r="G113" s="32"/>
      <c r="H113" s="33"/>
      <c r="I113" s="32"/>
      <c r="J113" s="34"/>
      <c r="K113" s="35"/>
      <c r="L113" s="35"/>
      <c r="M113" s="36"/>
      <c r="N113" s="35">
        <f t="shared" si="2"/>
        <v>0</v>
      </c>
      <c r="O113" s="25" t="e">
        <f t="shared" si="3"/>
        <v>#DIV/0!</v>
      </c>
    </row>
    <row r="114" spans="1:15" ht="15" customHeight="1">
      <c r="A114" s="10" t="e">
        <f>#REF!</f>
        <v>#REF!</v>
      </c>
      <c r="B114" s="30" t="e">
        <f>#REF!</f>
        <v>#REF!</v>
      </c>
      <c r="C114" s="31"/>
      <c r="D114" s="32"/>
      <c r="E114" s="33"/>
      <c r="F114" s="32"/>
      <c r="G114" s="32"/>
      <c r="H114" s="33"/>
      <c r="I114" s="32"/>
      <c r="J114" s="34"/>
      <c r="K114" s="35"/>
      <c r="L114" s="35"/>
      <c r="M114" s="36"/>
      <c r="N114" s="35">
        <f t="shared" si="2"/>
        <v>0</v>
      </c>
      <c r="O114" s="25" t="e">
        <f t="shared" si="3"/>
        <v>#DIV/0!</v>
      </c>
    </row>
    <row r="115" spans="1:15" ht="15" customHeight="1">
      <c r="A115" s="10" t="e">
        <f>#REF!</f>
        <v>#REF!</v>
      </c>
      <c r="B115" s="30" t="e">
        <f>#REF!</f>
        <v>#REF!</v>
      </c>
      <c r="C115" s="31"/>
      <c r="D115" s="32"/>
      <c r="E115" s="33"/>
      <c r="F115" s="32"/>
      <c r="G115" s="32"/>
      <c r="H115" s="33"/>
      <c r="I115" s="32"/>
      <c r="J115" s="34"/>
      <c r="K115" s="35"/>
      <c r="L115" s="35"/>
      <c r="M115" s="36"/>
      <c r="N115" s="35">
        <f t="shared" si="2"/>
        <v>0</v>
      </c>
      <c r="O115" s="25" t="e">
        <f t="shared" si="3"/>
        <v>#DIV/0!</v>
      </c>
    </row>
    <row r="116" spans="1:15" ht="15" customHeight="1">
      <c r="A116" s="10" t="e">
        <f>#REF!</f>
        <v>#REF!</v>
      </c>
      <c r="B116" s="30" t="e">
        <f>#REF!</f>
        <v>#REF!</v>
      </c>
      <c r="C116" s="31"/>
      <c r="D116" s="32"/>
      <c r="E116" s="33"/>
      <c r="F116" s="32"/>
      <c r="G116" s="32"/>
      <c r="H116" s="33"/>
      <c r="I116" s="32"/>
      <c r="J116" s="34"/>
      <c r="K116" s="35"/>
      <c r="L116" s="35"/>
      <c r="M116" s="36"/>
      <c r="N116" s="35">
        <f t="shared" si="2"/>
        <v>0</v>
      </c>
      <c r="O116" s="25" t="e">
        <f t="shared" si="3"/>
        <v>#DIV/0!</v>
      </c>
    </row>
    <row r="117" spans="1:15" ht="15" customHeight="1">
      <c r="A117" s="10" t="e">
        <f>#REF!</f>
        <v>#REF!</v>
      </c>
      <c r="B117" s="30" t="e">
        <f>#REF!</f>
        <v>#REF!</v>
      </c>
      <c r="C117" s="31"/>
      <c r="D117" s="32"/>
      <c r="E117" s="33"/>
      <c r="F117" s="32"/>
      <c r="G117" s="32"/>
      <c r="H117" s="33"/>
      <c r="I117" s="32"/>
      <c r="J117" s="34"/>
      <c r="K117" s="35"/>
      <c r="L117" s="35"/>
      <c r="M117" s="36"/>
      <c r="N117" s="35">
        <f t="shared" si="2"/>
        <v>0</v>
      </c>
      <c r="O117" s="25" t="e">
        <f t="shared" si="3"/>
        <v>#DIV/0!</v>
      </c>
    </row>
    <row r="118" spans="1:15" ht="15" customHeight="1">
      <c r="A118" s="10" t="e">
        <f>#REF!</f>
        <v>#REF!</v>
      </c>
      <c r="B118" s="30" t="e">
        <f>#REF!</f>
        <v>#REF!</v>
      </c>
      <c r="C118" s="31"/>
      <c r="D118" s="32"/>
      <c r="E118" s="33"/>
      <c r="F118" s="32"/>
      <c r="G118" s="32"/>
      <c r="H118" s="33"/>
      <c r="I118" s="32"/>
      <c r="J118" s="34"/>
      <c r="K118" s="35"/>
      <c r="L118" s="35"/>
      <c r="M118" s="36"/>
      <c r="N118" s="35">
        <f t="shared" si="2"/>
        <v>0</v>
      </c>
      <c r="O118" s="25" t="e">
        <f t="shared" si="3"/>
        <v>#DIV/0!</v>
      </c>
    </row>
    <row r="119" spans="1:15" ht="15" customHeight="1">
      <c r="A119" s="10" t="e">
        <f>#REF!</f>
        <v>#REF!</v>
      </c>
      <c r="B119" s="30" t="e">
        <f>#REF!</f>
        <v>#REF!</v>
      </c>
      <c r="C119" s="31"/>
      <c r="D119" s="32"/>
      <c r="E119" s="33"/>
      <c r="F119" s="32"/>
      <c r="G119" s="32"/>
      <c r="H119" s="33"/>
      <c r="I119" s="32"/>
      <c r="J119" s="34"/>
      <c r="K119" s="35"/>
      <c r="L119" s="35"/>
      <c r="M119" s="36"/>
      <c r="N119" s="35">
        <f t="shared" si="2"/>
        <v>0</v>
      </c>
      <c r="O119" s="25" t="e">
        <f t="shared" si="3"/>
        <v>#DIV/0!</v>
      </c>
    </row>
    <row r="120" spans="1:15" s="3" customFormat="1" ht="15" customHeight="1">
      <c r="A120" s="10" t="e">
        <f>#REF!</f>
        <v>#REF!</v>
      </c>
      <c r="B120" s="30" t="e">
        <f>#REF!</f>
        <v>#REF!</v>
      </c>
      <c r="C120" s="31"/>
      <c r="D120" s="32"/>
      <c r="E120" s="33"/>
      <c r="F120" s="32"/>
      <c r="G120" s="32"/>
      <c r="H120" s="33"/>
      <c r="I120" s="32"/>
      <c r="J120" s="34"/>
      <c r="K120" s="35"/>
      <c r="L120" s="35"/>
      <c r="M120" s="36"/>
      <c r="N120" s="35">
        <f t="shared" si="2"/>
        <v>0</v>
      </c>
      <c r="O120" s="25" t="e">
        <f t="shared" si="3"/>
        <v>#DIV/0!</v>
      </c>
    </row>
    <row r="121" spans="1:15" ht="15" customHeight="1">
      <c r="A121" s="10" t="e">
        <f>#REF!</f>
        <v>#REF!</v>
      </c>
      <c r="B121" s="30" t="e">
        <f>#REF!</f>
        <v>#REF!</v>
      </c>
      <c r="C121" s="31"/>
      <c r="D121" s="32"/>
      <c r="E121" s="33"/>
      <c r="F121" s="32"/>
      <c r="G121" s="32"/>
      <c r="H121" s="33"/>
      <c r="I121" s="32"/>
      <c r="J121" s="34"/>
      <c r="K121" s="35"/>
      <c r="L121" s="35"/>
      <c r="M121" s="36"/>
      <c r="N121" s="35">
        <f t="shared" si="2"/>
        <v>0</v>
      </c>
      <c r="O121" s="25" t="e">
        <f t="shared" si="3"/>
        <v>#DIV/0!</v>
      </c>
    </row>
    <row r="122" spans="1:15" ht="15" customHeight="1">
      <c r="A122" s="10" t="e">
        <f>#REF!</f>
        <v>#REF!</v>
      </c>
      <c r="B122" s="30" t="e">
        <f>#REF!</f>
        <v>#REF!</v>
      </c>
      <c r="C122" s="31"/>
      <c r="D122" s="32"/>
      <c r="E122" s="33"/>
      <c r="F122" s="32"/>
      <c r="G122" s="32"/>
      <c r="H122" s="33"/>
      <c r="I122" s="32"/>
      <c r="J122" s="34"/>
      <c r="K122" s="35"/>
      <c r="L122" s="35"/>
      <c r="M122" s="36"/>
      <c r="N122" s="35">
        <f t="shared" si="2"/>
        <v>0</v>
      </c>
      <c r="O122" s="25" t="e">
        <f t="shared" si="3"/>
        <v>#DIV/0!</v>
      </c>
    </row>
    <row r="123" spans="1:15" ht="15" customHeight="1">
      <c r="A123" s="10" t="e">
        <f>#REF!</f>
        <v>#REF!</v>
      </c>
      <c r="B123" s="30" t="e">
        <f>#REF!</f>
        <v>#REF!</v>
      </c>
      <c r="C123" s="31"/>
      <c r="D123" s="32"/>
      <c r="E123" s="33"/>
      <c r="F123" s="32"/>
      <c r="G123" s="32"/>
      <c r="H123" s="33"/>
      <c r="I123" s="32"/>
      <c r="J123" s="34"/>
      <c r="K123" s="35"/>
      <c r="L123" s="35"/>
      <c r="M123" s="36"/>
      <c r="N123" s="35">
        <f t="shared" si="2"/>
        <v>0</v>
      </c>
      <c r="O123" s="25" t="e">
        <f t="shared" si="3"/>
        <v>#DIV/0!</v>
      </c>
    </row>
    <row r="124" spans="1:15" ht="15" customHeight="1">
      <c r="A124" s="10" t="e">
        <f>#REF!</f>
        <v>#REF!</v>
      </c>
      <c r="B124" s="30" t="e">
        <f>#REF!</f>
        <v>#REF!</v>
      </c>
      <c r="C124" s="31"/>
      <c r="D124" s="32"/>
      <c r="E124" s="33"/>
      <c r="F124" s="32"/>
      <c r="G124" s="32"/>
      <c r="H124" s="33"/>
      <c r="I124" s="32"/>
      <c r="J124" s="34"/>
      <c r="K124" s="35"/>
      <c r="L124" s="35"/>
      <c r="M124" s="36"/>
      <c r="N124" s="35">
        <f t="shared" si="2"/>
        <v>0</v>
      </c>
      <c r="O124" s="25" t="e">
        <f t="shared" si="3"/>
        <v>#DIV/0!</v>
      </c>
    </row>
    <row r="125" spans="1:15" s="3" customFormat="1" ht="15" customHeight="1">
      <c r="A125" s="10" t="e">
        <f>#REF!</f>
        <v>#REF!</v>
      </c>
      <c r="B125" s="30" t="e">
        <f>#REF!</f>
        <v>#REF!</v>
      </c>
      <c r="C125" s="31"/>
      <c r="D125" s="32"/>
      <c r="E125" s="33"/>
      <c r="F125" s="32"/>
      <c r="G125" s="32"/>
      <c r="H125" s="33"/>
      <c r="I125" s="32"/>
      <c r="J125" s="34"/>
      <c r="K125" s="35"/>
      <c r="L125" s="35"/>
      <c r="M125" s="36"/>
      <c r="N125" s="35">
        <f t="shared" si="2"/>
        <v>0</v>
      </c>
      <c r="O125" s="25" t="e">
        <f t="shared" si="3"/>
        <v>#DIV/0!</v>
      </c>
    </row>
    <row r="126" spans="1:15" ht="15" customHeight="1">
      <c r="A126" s="10" t="e">
        <f>#REF!</f>
        <v>#REF!</v>
      </c>
      <c r="B126" s="30" t="e">
        <f>#REF!</f>
        <v>#REF!</v>
      </c>
      <c r="C126" s="31"/>
      <c r="D126" s="32"/>
      <c r="E126" s="33"/>
      <c r="F126" s="32"/>
      <c r="G126" s="32"/>
      <c r="H126" s="33"/>
      <c r="I126" s="32"/>
      <c r="J126" s="34"/>
      <c r="K126" s="35"/>
      <c r="L126" s="35"/>
      <c r="M126" s="36"/>
      <c r="N126" s="35">
        <f t="shared" si="2"/>
        <v>0</v>
      </c>
      <c r="O126" s="25" t="e">
        <f t="shared" si="3"/>
        <v>#DIV/0!</v>
      </c>
    </row>
    <row r="127" spans="1:15" ht="15" customHeight="1">
      <c r="A127" s="10" t="e">
        <f>#REF!</f>
        <v>#REF!</v>
      </c>
      <c r="B127" s="30" t="e">
        <f>#REF!</f>
        <v>#REF!</v>
      </c>
      <c r="C127" s="31"/>
      <c r="D127" s="32"/>
      <c r="E127" s="33"/>
      <c r="F127" s="32"/>
      <c r="G127" s="32"/>
      <c r="H127" s="33"/>
      <c r="I127" s="32"/>
      <c r="J127" s="34"/>
      <c r="K127" s="35"/>
      <c r="L127" s="35"/>
      <c r="M127" s="36"/>
      <c r="N127" s="35">
        <f t="shared" si="2"/>
        <v>0</v>
      </c>
      <c r="O127" s="25" t="e">
        <f t="shared" si="3"/>
        <v>#DIV/0!</v>
      </c>
    </row>
    <row r="128" spans="1:15" ht="15" customHeight="1">
      <c r="A128" s="10" t="e">
        <f>#REF!</f>
        <v>#REF!</v>
      </c>
      <c r="B128" s="30" t="e">
        <f>#REF!</f>
        <v>#REF!</v>
      </c>
      <c r="C128" s="31"/>
      <c r="D128" s="32"/>
      <c r="E128" s="33"/>
      <c r="F128" s="32"/>
      <c r="G128" s="32"/>
      <c r="H128" s="33"/>
      <c r="I128" s="32"/>
      <c r="J128" s="34"/>
      <c r="K128" s="35"/>
      <c r="L128" s="35"/>
      <c r="M128" s="36"/>
      <c r="N128" s="35">
        <f t="shared" si="2"/>
        <v>0</v>
      </c>
      <c r="O128" s="25" t="e">
        <f t="shared" si="3"/>
        <v>#DIV/0!</v>
      </c>
    </row>
    <row r="129" spans="1:15" ht="15" customHeight="1">
      <c r="A129" s="10" t="e">
        <f>#REF!</f>
        <v>#REF!</v>
      </c>
      <c r="B129" s="30" t="e">
        <f>#REF!</f>
        <v>#REF!</v>
      </c>
      <c r="C129" s="31"/>
      <c r="D129" s="32"/>
      <c r="E129" s="33"/>
      <c r="F129" s="32"/>
      <c r="G129" s="32"/>
      <c r="H129" s="33"/>
      <c r="I129" s="32"/>
      <c r="J129" s="34"/>
      <c r="K129" s="35"/>
      <c r="L129" s="35"/>
      <c r="M129" s="36"/>
      <c r="N129" s="35">
        <f t="shared" si="2"/>
        <v>0</v>
      </c>
      <c r="O129" s="25" t="e">
        <f t="shared" si="3"/>
        <v>#DIV/0!</v>
      </c>
    </row>
    <row r="130" spans="1:15" s="3" customFormat="1" ht="15" customHeight="1">
      <c r="A130" s="10" t="e">
        <f>#REF!</f>
        <v>#REF!</v>
      </c>
      <c r="B130" s="30" t="e">
        <f>#REF!</f>
        <v>#REF!</v>
      </c>
      <c r="C130" s="31"/>
      <c r="D130" s="32"/>
      <c r="E130" s="33"/>
      <c r="F130" s="32"/>
      <c r="G130" s="32"/>
      <c r="H130" s="33"/>
      <c r="I130" s="32"/>
      <c r="J130" s="34"/>
      <c r="K130" s="35"/>
      <c r="L130" s="35"/>
      <c r="M130" s="36"/>
      <c r="N130" s="35">
        <f t="shared" si="2"/>
        <v>0</v>
      </c>
      <c r="O130" s="25" t="e">
        <f t="shared" si="3"/>
        <v>#DIV/0!</v>
      </c>
    </row>
    <row r="131" spans="1:15" ht="15" customHeight="1">
      <c r="A131" s="10" t="e">
        <f>#REF!</f>
        <v>#REF!</v>
      </c>
      <c r="B131" s="30" t="e">
        <f>#REF!</f>
        <v>#REF!</v>
      </c>
      <c r="C131" s="31"/>
      <c r="D131" s="32"/>
      <c r="E131" s="33"/>
      <c r="F131" s="32"/>
      <c r="G131" s="32"/>
      <c r="H131" s="33"/>
      <c r="I131" s="32"/>
      <c r="J131" s="34"/>
      <c r="K131" s="35"/>
      <c r="L131" s="35"/>
      <c r="M131" s="36"/>
      <c r="N131" s="35">
        <f t="shared" si="2"/>
        <v>0</v>
      </c>
      <c r="O131" s="25" t="e">
        <f t="shared" si="3"/>
        <v>#DIV/0!</v>
      </c>
    </row>
    <row r="132" spans="1:15" ht="15" customHeight="1">
      <c r="A132" s="10" t="e">
        <f>#REF!</f>
        <v>#REF!</v>
      </c>
      <c r="B132" s="30" t="e">
        <f>#REF!</f>
        <v>#REF!</v>
      </c>
      <c r="C132" s="31"/>
      <c r="D132" s="32"/>
      <c r="E132" s="33"/>
      <c r="F132" s="32"/>
      <c r="G132" s="32"/>
      <c r="H132" s="33"/>
      <c r="I132" s="32"/>
      <c r="J132" s="34"/>
      <c r="K132" s="35"/>
      <c r="L132" s="35"/>
      <c r="M132" s="36"/>
      <c r="N132" s="35">
        <f t="shared" si="2"/>
        <v>0</v>
      </c>
      <c r="O132" s="25" t="e">
        <f t="shared" si="3"/>
        <v>#DIV/0!</v>
      </c>
    </row>
    <row r="133" spans="1:15" s="3" customFormat="1" ht="15" customHeight="1">
      <c r="A133" s="10" t="e">
        <f>#REF!</f>
        <v>#REF!</v>
      </c>
      <c r="B133" s="30" t="e">
        <f>#REF!</f>
        <v>#REF!</v>
      </c>
      <c r="C133" s="31"/>
      <c r="D133" s="32"/>
      <c r="E133" s="33"/>
      <c r="F133" s="32"/>
      <c r="G133" s="32"/>
      <c r="H133" s="33"/>
      <c r="I133" s="32"/>
      <c r="J133" s="34"/>
      <c r="K133" s="35"/>
      <c r="L133" s="35"/>
      <c r="M133" s="36"/>
      <c r="N133" s="35">
        <f t="shared" si="2"/>
        <v>0</v>
      </c>
      <c r="O133" s="25" t="e">
        <f t="shared" si="3"/>
        <v>#DIV/0!</v>
      </c>
    </row>
    <row r="134" spans="1:15" ht="15" customHeight="1">
      <c r="A134" s="10" t="e">
        <f>#REF!</f>
        <v>#REF!</v>
      </c>
      <c r="B134" s="30" t="e">
        <f>#REF!</f>
        <v>#REF!</v>
      </c>
      <c r="C134" s="31"/>
      <c r="D134" s="32"/>
      <c r="E134" s="33"/>
      <c r="F134" s="32"/>
      <c r="G134" s="32"/>
      <c r="H134" s="33"/>
      <c r="I134" s="32"/>
      <c r="J134" s="34"/>
      <c r="K134" s="35"/>
      <c r="L134" s="35"/>
      <c r="M134" s="36"/>
      <c r="N134" s="35">
        <f t="shared" si="2"/>
        <v>0</v>
      </c>
      <c r="O134" s="25" t="e">
        <f t="shared" si="3"/>
        <v>#DIV/0!</v>
      </c>
    </row>
    <row r="135" spans="1:15" s="180" customFormat="1" ht="15" customHeight="1">
      <c r="A135" s="172" t="e">
        <f>#REF!</f>
        <v>#REF!</v>
      </c>
      <c r="B135" s="171" t="e">
        <f>#REF!</f>
        <v>#REF!</v>
      </c>
      <c r="C135" s="173"/>
      <c r="D135" s="174"/>
      <c r="E135" s="175"/>
      <c r="F135" s="174"/>
      <c r="G135" s="174"/>
      <c r="H135" s="175"/>
      <c r="I135" s="174"/>
      <c r="J135" s="176"/>
      <c r="K135" s="177"/>
      <c r="L135" s="177"/>
      <c r="M135" s="178"/>
      <c r="N135" s="177">
        <f t="shared" si="2"/>
        <v>0</v>
      </c>
      <c r="O135" s="182" t="e">
        <f t="shared" si="3"/>
        <v>#DIV/0!</v>
      </c>
    </row>
    <row r="136" spans="1:15" ht="15" customHeight="1">
      <c r="A136" s="10" t="e">
        <f>#REF!</f>
        <v>#REF!</v>
      </c>
      <c r="B136" s="30" t="e">
        <f>#REF!</f>
        <v>#REF!</v>
      </c>
      <c r="C136" s="31"/>
      <c r="D136" s="32"/>
      <c r="E136" s="33"/>
      <c r="F136" s="32"/>
      <c r="G136" s="32"/>
      <c r="H136" s="33"/>
      <c r="I136" s="32"/>
      <c r="J136" s="34"/>
      <c r="K136" s="35"/>
      <c r="L136" s="35"/>
      <c r="M136" s="36"/>
      <c r="N136" s="35">
        <f t="shared" ref="N136:N170" si="4">SUM(D136:M136)</f>
        <v>0</v>
      </c>
      <c r="O136" s="25" t="e">
        <f t="shared" ref="O136:O172" si="5">N136/$C136</f>
        <v>#DIV/0!</v>
      </c>
    </row>
    <row r="137" spans="1:15" ht="15" customHeight="1">
      <c r="A137" s="10" t="e">
        <f>#REF!</f>
        <v>#REF!</v>
      </c>
      <c r="B137" s="30" t="e">
        <f>#REF!</f>
        <v>#REF!</v>
      </c>
      <c r="C137" s="31"/>
      <c r="D137" s="32"/>
      <c r="E137" s="33"/>
      <c r="F137" s="32"/>
      <c r="G137" s="32"/>
      <c r="H137" s="33"/>
      <c r="I137" s="32"/>
      <c r="J137" s="34"/>
      <c r="K137" s="35"/>
      <c r="L137" s="35"/>
      <c r="M137" s="36"/>
      <c r="N137" s="35">
        <f t="shared" si="4"/>
        <v>0</v>
      </c>
      <c r="O137" s="25" t="e">
        <f t="shared" si="5"/>
        <v>#DIV/0!</v>
      </c>
    </row>
    <row r="138" spans="1:15" ht="15" customHeight="1">
      <c r="A138" s="10" t="e">
        <f>#REF!</f>
        <v>#REF!</v>
      </c>
      <c r="B138" s="30" t="e">
        <f>#REF!</f>
        <v>#REF!</v>
      </c>
      <c r="C138" s="31"/>
      <c r="D138" s="32"/>
      <c r="E138" s="33"/>
      <c r="F138" s="32"/>
      <c r="G138" s="32"/>
      <c r="H138" s="33"/>
      <c r="I138" s="32"/>
      <c r="J138" s="34"/>
      <c r="K138" s="35"/>
      <c r="L138" s="35"/>
      <c r="M138" s="36"/>
      <c r="N138" s="35">
        <f t="shared" si="4"/>
        <v>0</v>
      </c>
      <c r="O138" s="25" t="e">
        <f t="shared" si="5"/>
        <v>#DIV/0!</v>
      </c>
    </row>
    <row r="139" spans="1:15" ht="15" customHeight="1">
      <c r="A139" s="10" t="e">
        <f>#REF!</f>
        <v>#REF!</v>
      </c>
      <c r="B139" s="30" t="e">
        <f>#REF!</f>
        <v>#REF!</v>
      </c>
      <c r="C139" s="31"/>
      <c r="D139" s="32"/>
      <c r="E139" s="33"/>
      <c r="F139" s="32"/>
      <c r="G139" s="32"/>
      <c r="H139" s="33"/>
      <c r="I139" s="32"/>
      <c r="J139" s="34"/>
      <c r="K139" s="35"/>
      <c r="L139" s="35"/>
      <c r="M139" s="36"/>
      <c r="N139" s="35">
        <f t="shared" si="4"/>
        <v>0</v>
      </c>
      <c r="O139" s="25" t="e">
        <f t="shared" si="5"/>
        <v>#DIV/0!</v>
      </c>
    </row>
    <row r="140" spans="1:15" ht="15" customHeight="1">
      <c r="A140" s="10" t="e">
        <f>#REF!</f>
        <v>#REF!</v>
      </c>
      <c r="B140" s="30" t="e">
        <f>#REF!</f>
        <v>#REF!</v>
      </c>
      <c r="C140" s="31"/>
      <c r="D140" s="32"/>
      <c r="E140" s="33"/>
      <c r="F140" s="32"/>
      <c r="G140" s="32"/>
      <c r="H140" s="33"/>
      <c r="I140" s="32"/>
      <c r="J140" s="34"/>
      <c r="K140" s="35"/>
      <c r="L140" s="35"/>
      <c r="M140" s="36"/>
      <c r="N140" s="35">
        <f t="shared" si="4"/>
        <v>0</v>
      </c>
      <c r="O140" s="25" t="e">
        <f t="shared" si="5"/>
        <v>#DIV/0!</v>
      </c>
    </row>
    <row r="141" spans="1:15" ht="15" customHeight="1">
      <c r="A141" s="10" t="e">
        <f>#REF!</f>
        <v>#REF!</v>
      </c>
      <c r="B141" s="30" t="e">
        <f>#REF!</f>
        <v>#REF!</v>
      </c>
      <c r="C141" s="31"/>
      <c r="D141" s="32"/>
      <c r="E141" s="33"/>
      <c r="F141" s="32"/>
      <c r="G141" s="32"/>
      <c r="H141" s="33"/>
      <c r="I141" s="32"/>
      <c r="J141" s="34"/>
      <c r="K141" s="35"/>
      <c r="L141" s="35"/>
      <c r="M141" s="36"/>
      <c r="N141" s="35">
        <f t="shared" si="4"/>
        <v>0</v>
      </c>
      <c r="O141" s="25" t="e">
        <f t="shared" si="5"/>
        <v>#DIV/0!</v>
      </c>
    </row>
    <row r="142" spans="1:15" ht="15" customHeight="1">
      <c r="A142" s="10" t="e">
        <f>#REF!</f>
        <v>#REF!</v>
      </c>
      <c r="B142" s="30" t="e">
        <f>#REF!</f>
        <v>#REF!</v>
      </c>
      <c r="C142" s="31"/>
      <c r="D142" s="32"/>
      <c r="E142" s="33"/>
      <c r="F142" s="32"/>
      <c r="G142" s="32"/>
      <c r="H142" s="33"/>
      <c r="I142" s="32"/>
      <c r="J142" s="34"/>
      <c r="K142" s="35"/>
      <c r="L142" s="35"/>
      <c r="M142" s="36"/>
      <c r="N142" s="35">
        <f t="shared" si="4"/>
        <v>0</v>
      </c>
      <c r="O142" s="25" t="e">
        <f t="shared" si="5"/>
        <v>#DIV/0!</v>
      </c>
    </row>
    <row r="143" spans="1:15" ht="15" customHeight="1">
      <c r="A143" s="10" t="e">
        <f>#REF!</f>
        <v>#REF!</v>
      </c>
      <c r="B143" s="30" t="e">
        <f>#REF!</f>
        <v>#REF!</v>
      </c>
      <c r="C143" s="31"/>
      <c r="D143" s="32"/>
      <c r="E143" s="33"/>
      <c r="F143" s="32"/>
      <c r="G143" s="32"/>
      <c r="H143" s="33"/>
      <c r="I143" s="32"/>
      <c r="J143" s="34"/>
      <c r="K143" s="35"/>
      <c r="L143" s="35"/>
      <c r="M143" s="36"/>
      <c r="N143" s="35">
        <f t="shared" si="4"/>
        <v>0</v>
      </c>
      <c r="O143" s="25" t="e">
        <f t="shared" si="5"/>
        <v>#DIV/0!</v>
      </c>
    </row>
    <row r="144" spans="1:15" ht="15" customHeight="1">
      <c r="A144" s="10" t="e">
        <f>#REF!</f>
        <v>#REF!</v>
      </c>
      <c r="B144" s="30" t="e">
        <f>#REF!</f>
        <v>#REF!</v>
      </c>
      <c r="C144" s="31"/>
      <c r="D144" s="32"/>
      <c r="E144" s="33"/>
      <c r="F144" s="32"/>
      <c r="G144" s="32"/>
      <c r="H144" s="33"/>
      <c r="I144" s="32"/>
      <c r="J144" s="34"/>
      <c r="K144" s="35"/>
      <c r="L144" s="35"/>
      <c r="M144" s="36"/>
      <c r="N144" s="35">
        <f t="shared" si="4"/>
        <v>0</v>
      </c>
      <c r="O144" s="25" t="e">
        <f t="shared" si="5"/>
        <v>#DIV/0!</v>
      </c>
    </row>
    <row r="145" spans="1:15" ht="15" customHeight="1">
      <c r="A145" s="10" t="e">
        <f>#REF!</f>
        <v>#REF!</v>
      </c>
      <c r="B145" s="30" t="e">
        <f>#REF!</f>
        <v>#REF!</v>
      </c>
      <c r="C145" s="31"/>
      <c r="D145" s="32"/>
      <c r="E145" s="33"/>
      <c r="F145" s="32"/>
      <c r="G145" s="32"/>
      <c r="H145" s="33"/>
      <c r="I145" s="32"/>
      <c r="J145" s="34"/>
      <c r="K145" s="35"/>
      <c r="L145" s="35"/>
      <c r="M145" s="36"/>
      <c r="N145" s="35">
        <f t="shared" si="4"/>
        <v>0</v>
      </c>
      <c r="O145" s="25" t="e">
        <f t="shared" si="5"/>
        <v>#DIV/0!</v>
      </c>
    </row>
    <row r="146" spans="1:15" ht="15" customHeight="1">
      <c r="A146" s="10" t="e">
        <f>#REF!</f>
        <v>#REF!</v>
      </c>
      <c r="B146" s="30" t="e">
        <f>#REF!</f>
        <v>#REF!</v>
      </c>
      <c r="C146" s="31"/>
      <c r="D146" s="32"/>
      <c r="E146" s="33"/>
      <c r="F146" s="32"/>
      <c r="G146" s="32"/>
      <c r="H146" s="33"/>
      <c r="I146" s="32"/>
      <c r="J146" s="34"/>
      <c r="K146" s="35"/>
      <c r="L146" s="35"/>
      <c r="M146" s="36"/>
      <c r="N146" s="35">
        <f t="shared" si="4"/>
        <v>0</v>
      </c>
      <c r="O146" s="25" t="e">
        <f t="shared" si="5"/>
        <v>#DIV/0!</v>
      </c>
    </row>
    <row r="147" spans="1:15" ht="15" customHeight="1">
      <c r="A147" s="10" t="e">
        <f>#REF!</f>
        <v>#REF!</v>
      </c>
      <c r="B147" s="30" t="e">
        <f>#REF!</f>
        <v>#REF!</v>
      </c>
      <c r="C147" s="31"/>
      <c r="D147" s="32"/>
      <c r="E147" s="33"/>
      <c r="F147" s="32"/>
      <c r="G147" s="32"/>
      <c r="H147" s="33"/>
      <c r="I147" s="32"/>
      <c r="J147" s="34"/>
      <c r="K147" s="35"/>
      <c r="L147" s="35"/>
      <c r="M147" s="36"/>
      <c r="N147" s="35">
        <f t="shared" si="4"/>
        <v>0</v>
      </c>
      <c r="O147" s="25" t="e">
        <f t="shared" si="5"/>
        <v>#DIV/0!</v>
      </c>
    </row>
    <row r="148" spans="1:15" ht="15" customHeight="1">
      <c r="A148" s="10" t="e">
        <f>#REF!</f>
        <v>#REF!</v>
      </c>
      <c r="B148" s="30" t="e">
        <f>#REF!</f>
        <v>#REF!</v>
      </c>
      <c r="C148" s="31"/>
      <c r="D148" s="32"/>
      <c r="E148" s="33"/>
      <c r="F148" s="32"/>
      <c r="G148" s="32"/>
      <c r="H148" s="33"/>
      <c r="I148" s="32"/>
      <c r="J148" s="34"/>
      <c r="K148" s="35"/>
      <c r="L148" s="35"/>
      <c r="M148" s="36"/>
      <c r="N148" s="35">
        <f t="shared" si="4"/>
        <v>0</v>
      </c>
      <c r="O148" s="25" t="e">
        <f t="shared" si="5"/>
        <v>#DIV/0!</v>
      </c>
    </row>
    <row r="149" spans="1:15" ht="15" customHeight="1">
      <c r="A149" s="10" t="e">
        <f>#REF!</f>
        <v>#REF!</v>
      </c>
      <c r="B149" s="30" t="e">
        <f>#REF!</f>
        <v>#REF!</v>
      </c>
      <c r="C149" s="31"/>
      <c r="D149" s="32"/>
      <c r="E149" s="33"/>
      <c r="F149" s="32"/>
      <c r="G149" s="32"/>
      <c r="H149" s="33"/>
      <c r="I149" s="32"/>
      <c r="J149" s="34"/>
      <c r="K149" s="35"/>
      <c r="L149" s="35"/>
      <c r="M149" s="36"/>
      <c r="N149" s="35">
        <f t="shared" si="4"/>
        <v>0</v>
      </c>
      <c r="O149" s="25" t="e">
        <f t="shared" si="5"/>
        <v>#DIV/0!</v>
      </c>
    </row>
    <row r="150" spans="1:15" ht="15" customHeight="1">
      <c r="A150" s="10" t="e">
        <f>#REF!</f>
        <v>#REF!</v>
      </c>
      <c r="B150" s="30" t="e">
        <f>#REF!</f>
        <v>#REF!</v>
      </c>
      <c r="C150" s="31"/>
      <c r="D150" s="32"/>
      <c r="E150" s="33"/>
      <c r="F150" s="32"/>
      <c r="G150" s="32"/>
      <c r="H150" s="33"/>
      <c r="I150" s="32"/>
      <c r="J150" s="34"/>
      <c r="K150" s="35"/>
      <c r="L150" s="35"/>
      <c r="M150" s="36"/>
      <c r="N150" s="35">
        <f t="shared" si="4"/>
        <v>0</v>
      </c>
      <c r="O150" s="25" t="e">
        <f t="shared" si="5"/>
        <v>#DIV/0!</v>
      </c>
    </row>
    <row r="151" spans="1:15" ht="15" customHeight="1">
      <c r="A151" s="10" t="e">
        <f>#REF!</f>
        <v>#REF!</v>
      </c>
      <c r="B151" s="30" t="e">
        <f>#REF!</f>
        <v>#REF!</v>
      </c>
      <c r="C151" s="31"/>
      <c r="D151" s="32"/>
      <c r="E151" s="33"/>
      <c r="F151" s="32"/>
      <c r="G151" s="32"/>
      <c r="H151" s="33"/>
      <c r="I151" s="32"/>
      <c r="J151" s="34"/>
      <c r="K151" s="35"/>
      <c r="L151" s="35"/>
      <c r="M151" s="36"/>
      <c r="N151" s="35">
        <f t="shared" si="4"/>
        <v>0</v>
      </c>
      <c r="O151" s="25" t="e">
        <f t="shared" si="5"/>
        <v>#DIV/0!</v>
      </c>
    </row>
    <row r="152" spans="1:15" ht="15" customHeight="1">
      <c r="A152" s="10" t="e">
        <f>#REF!</f>
        <v>#REF!</v>
      </c>
      <c r="B152" s="30" t="e">
        <f>#REF!</f>
        <v>#REF!</v>
      </c>
      <c r="C152" s="31"/>
      <c r="D152" s="32"/>
      <c r="E152" s="33"/>
      <c r="F152" s="32"/>
      <c r="G152" s="32"/>
      <c r="H152" s="33"/>
      <c r="I152" s="32"/>
      <c r="J152" s="34"/>
      <c r="K152" s="35"/>
      <c r="L152" s="35"/>
      <c r="M152" s="36"/>
      <c r="N152" s="35">
        <f t="shared" si="4"/>
        <v>0</v>
      </c>
      <c r="O152" s="25" t="e">
        <f t="shared" si="5"/>
        <v>#DIV/0!</v>
      </c>
    </row>
    <row r="153" spans="1:15" s="3" customFormat="1" ht="15" customHeight="1">
      <c r="A153" s="10" t="e">
        <f>#REF!</f>
        <v>#REF!</v>
      </c>
      <c r="B153" s="30" t="e">
        <f>#REF!</f>
        <v>#REF!</v>
      </c>
      <c r="C153" s="31"/>
      <c r="D153" s="32"/>
      <c r="E153" s="33"/>
      <c r="F153" s="32"/>
      <c r="G153" s="32"/>
      <c r="H153" s="33"/>
      <c r="I153" s="32"/>
      <c r="J153" s="34"/>
      <c r="K153" s="35"/>
      <c r="L153" s="35"/>
      <c r="M153" s="36"/>
      <c r="N153" s="35">
        <f t="shared" si="4"/>
        <v>0</v>
      </c>
      <c r="O153" s="25" t="e">
        <f t="shared" si="5"/>
        <v>#DIV/0!</v>
      </c>
    </row>
    <row r="154" spans="1:15" ht="15" customHeight="1">
      <c r="A154" s="10" t="e">
        <f>#REF!</f>
        <v>#REF!</v>
      </c>
      <c r="B154" s="30" t="e">
        <f>#REF!</f>
        <v>#REF!</v>
      </c>
      <c r="C154" s="31"/>
      <c r="D154" s="32"/>
      <c r="E154" s="33"/>
      <c r="F154" s="32"/>
      <c r="G154" s="32"/>
      <c r="H154" s="33"/>
      <c r="I154" s="32"/>
      <c r="J154" s="34"/>
      <c r="K154" s="35"/>
      <c r="L154" s="35"/>
      <c r="M154" s="36"/>
      <c r="N154" s="35">
        <f t="shared" si="4"/>
        <v>0</v>
      </c>
      <c r="O154" s="25" t="e">
        <f t="shared" si="5"/>
        <v>#DIV/0!</v>
      </c>
    </row>
    <row r="155" spans="1:15" ht="15" customHeight="1">
      <c r="A155" s="10" t="e">
        <f>#REF!</f>
        <v>#REF!</v>
      </c>
      <c r="B155" s="30" t="e">
        <f>#REF!</f>
        <v>#REF!</v>
      </c>
      <c r="C155" s="31"/>
      <c r="D155" s="32"/>
      <c r="E155" s="33"/>
      <c r="F155" s="32"/>
      <c r="G155" s="32"/>
      <c r="H155" s="33"/>
      <c r="I155" s="32"/>
      <c r="J155" s="34"/>
      <c r="K155" s="35"/>
      <c r="L155" s="35"/>
      <c r="M155" s="36"/>
      <c r="N155" s="35">
        <f t="shared" si="4"/>
        <v>0</v>
      </c>
      <c r="O155" s="25" t="e">
        <f t="shared" si="5"/>
        <v>#DIV/0!</v>
      </c>
    </row>
    <row r="156" spans="1:15" ht="15" customHeight="1">
      <c r="A156" s="10" t="e">
        <f>#REF!</f>
        <v>#REF!</v>
      </c>
      <c r="B156" s="30" t="e">
        <f>#REF!</f>
        <v>#REF!</v>
      </c>
      <c r="C156" s="31"/>
      <c r="D156" s="32"/>
      <c r="E156" s="33"/>
      <c r="F156" s="32"/>
      <c r="G156" s="32"/>
      <c r="H156" s="33"/>
      <c r="I156" s="32"/>
      <c r="J156" s="34"/>
      <c r="K156" s="35"/>
      <c r="L156" s="35"/>
      <c r="M156" s="36"/>
      <c r="N156" s="35">
        <f t="shared" si="4"/>
        <v>0</v>
      </c>
      <c r="O156" s="25" t="e">
        <f t="shared" si="5"/>
        <v>#DIV/0!</v>
      </c>
    </row>
    <row r="157" spans="1:15" ht="15" customHeight="1">
      <c r="A157" s="10" t="e">
        <f>#REF!</f>
        <v>#REF!</v>
      </c>
      <c r="B157" s="30" t="e">
        <f>#REF!</f>
        <v>#REF!</v>
      </c>
      <c r="C157" s="31"/>
      <c r="D157" s="32"/>
      <c r="E157" s="33"/>
      <c r="F157" s="32"/>
      <c r="G157" s="32"/>
      <c r="H157" s="33"/>
      <c r="I157" s="32"/>
      <c r="J157" s="34"/>
      <c r="K157" s="35"/>
      <c r="L157" s="35"/>
      <c r="M157" s="36"/>
      <c r="N157" s="35">
        <f t="shared" si="4"/>
        <v>0</v>
      </c>
      <c r="O157" s="25" t="e">
        <f t="shared" si="5"/>
        <v>#DIV/0!</v>
      </c>
    </row>
    <row r="158" spans="1:15" ht="15" customHeight="1">
      <c r="A158" s="10" t="e">
        <f>#REF!</f>
        <v>#REF!</v>
      </c>
      <c r="B158" s="30" t="e">
        <f>#REF!</f>
        <v>#REF!</v>
      </c>
      <c r="C158" s="31"/>
      <c r="D158" s="32"/>
      <c r="E158" s="33"/>
      <c r="F158" s="32"/>
      <c r="G158" s="32"/>
      <c r="H158" s="33"/>
      <c r="I158" s="32"/>
      <c r="J158" s="34"/>
      <c r="K158" s="35"/>
      <c r="L158" s="35"/>
      <c r="M158" s="36"/>
      <c r="N158" s="35">
        <f t="shared" si="4"/>
        <v>0</v>
      </c>
      <c r="O158" s="25" t="e">
        <f t="shared" si="5"/>
        <v>#DIV/0!</v>
      </c>
    </row>
    <row r="159" spans="1:15" s="3" customFormat="1" ht="15" customHeight="1">
      <c r="A159" s="10" t="e">
        <f>#REF!</f>
        <v>#REF!</v>
      </c>
      <c r="B159" s="30" t="e">
        <f>#REF!</f>
        <v>#REF!</v>
      </c>
      <c r="C159" s="31"/>
      <c r="D159" s="32"/>
      <c r="E159" s="33"/>
      <c r="F159" s="32"/>
      <c r="G159" s="32"/>
      <c r="H159" s="33"/>
      <c r="I159" s="32"/>
      <c r="J159" s="34"/>
      <c r="K159" s="35"/>
      <c r="L159" s="35"/>
      <c r="M159" s="36"/>
      <c r="N159" s="35">
        <f t="shared" si="4"/>
        <v>0</v>
      </c>
      <c r="O159" s="25" t="e">
        <f t="shared" si="5"/>
        <v>#DIV/0!</v>
      </c>
    </row>
    <row r="160" spans="1:15" ht="15" customHeight="1">
      <c r="A160" s="10" t="e">
        <f>#REF!</f>
        <v>#REF!</v>
      </c>
      <c r="B160" s="30" t="e">
        <f>#REF!</f>
        <v>#REF!</v>
      </c>
      <c r="C160" s="31"/>
      <c r="D160" s="32"/>
      <c r="E160" s="33"/>
      <c r="F160" s="32"/>
      <c r="G160" s="32"/>
      <c r="H160" s="33"/>
      <c r="I160" s="32"/>
      <c r="J160" s="34"/>
      <c r="K160" s="35"/>
      <c r="L160" s="35"/>
      <c r="M160" s="36"/>
      <c r="N160" s="35">
        <f t="shared" si="4"/>
        <v>0</v>
      </c>
      <c r="O160" s="25" t="e">
        <f t="shared" si="5"/>
        <v>#DIV/0!</v>
      </c>
    </row>
    <row r="161" spans="1:24" ht="15" customHeight="1">
      <c r="A161" s="10" t="e">
        <f>#REF!</f>
        <v>#REF!</v>
      </c>
      <c r="B161" s="30" t="e">
        <f>#REF!</f>
        <v>#REF!</v>
      </c>
      <c r="C161" s="31"/>
      <c r="D161" s="32"/>
      <c r="E161" s="33"/>
      <c r="F161" s="32"/>
      <c r="G161" s="32"/>
      <c r="H161" s="33"/>
      <c r="I161" s="32"/>
      <c r="J161" s="34"/>
      <c r="K161" s="35"/>
      <c r="L161" s="35"/>
      <c r="M161" s="36"/>
      <c r="N161" s="35">
        <f t="shared" si="4"/>
        <v>0</v>
      </c>
      <c r="O161" s="25" t="e">
        <f t="shared" si="5"/>
        <v>#DIV/0!</v>
      </c>
    </row>
    <row r="162" spans="1:24" ht="15" customHeight="1">
      <c r="A162" s="10" t="e">
        <f>#REF!</f>
        <v>#REF!</v>
      </c>
      <c r="B162" s="30" t="e">
        <f>#REF!</f>
        <v>#REF!</v>
      </c>
      <c r="C162" s="31"/>
      <c r="D162" s="32"/>
      <c r="E162" s="33"/>
      <c r="F162" s="32"/>
      <c r="G162" s="32"/>
      <c r="H162" s="33"/>
      <c r="I162" s="32"/>
      <c r="J162" s="34"/>
      <c r="K162" s="35"/>
      <c r="L162" s="35"/>
      <c r="M162" s="36"/>
      <c r="N162" s="35">
        <f t="shared" si="4"/>
        <v>0</v>
      </c>
      <c r="O162" s="25" t="e">
        <f t="shared" si="5"/>
        <v>#DIV/0!</v>
      </c>
    </row>
    <row r="163" spans="1:24" ht="15" customHeight="1">
      <c r="A163" s="10" t="e">
        <f>#REF!</f>
        <v>#REF!</v>
      </c>
      <c r="B163" s="30" t="e">
        <f>#REF!</f>
        <v>#REF!</v>
      </c>
      <c r="C163" s="31"/>
      <c r="D163" s="32"/>
      <c r="E163" s="33"/>
      <c r="F163" s="32"/>
      <c r="G163" s="32"/>
      <c r="H163" s="33"/>
      <c r="I163" s="32"/>
      <c r="J163" s="34"/>
      <c r="K163" s="35"/>
      <c r="L163" s="35"/>
      <c r="M163" s="36"/>
      <c r="N163" s="35">
        <f t="shared" si="4"/>
        <v>0</v>
      </c>
      <c r="O163" s="25" t="e">
        <f t="shared" si="5"/>
        <v>#DIV/0!</v>
      </c>
    </row>
    <row r="164" spans="1:24" ht="15" customHeight="1">
      <c r="A164" s="10" t="e">
        <f>#REF!</f>
        <v>#REF!</v>
      </c>
      <c r="B164" s="30" t="e">
        <f>#REF!</f>
        <v>#REF!</v>
      </c>
      <c r="C164" s="31"/>
      <c r="D164" s="32"/>
      <c r="E164" s="33"/>
      <c r="F164" s="32"/>
      <c r="G164" s="32"/>
      <c r="H164" s="33"/>
      <c r="I164" s="32"/>
      <c r="J164" s="34"/>
      <c r="K164" s="35"/>
      <c r="L164" s="35"/>
      <c r="M164" s="36"/>
      <c r="N164" s="35">
        <f t="shared" si="4"/>
        <v>0</v>
      </c>
      <c r="O164" s="25" t="e">
        <f t="shared" si="5"/>
        <v>#DIV/0!</v>
      </c>
    </row>
    <row r="165" spans="1:24" ht="15" customHeight="1">
      <c r="A165" s="10" t="e">
        <f>#REF!</f>
        <v>#REF!</v>
      </c>
      <c r="B165" s="30" t="e">
        <f>#REF!</f>
        <v>#REF!</v>
      </c>
      <c r="C165" s="31"/>
      <c r="D165" s="32"/>
      <c r="E165" s="33"/>
      <c r="F165" s="32"/>
      <c r="G165" s="32"/>
      <c r="H165" s="33"/>
      <c r="I165" s="32"/>
      <c r="J165" s="34"/>
      <c r="K165" s="35"/>
      <c r="L165" s="35"/>
      <c r="M165" s="36"/>
      <c r="N165" s="35">
        <f t="shared" si="4"/>
        <v>0</v>
      </c>
      <c r="O165" s="25" t="e">
        <f t="shared" si="5"/>
        <v>#DIV/0!</v>
      </c>
    </row>
    <row r="166" spans="1:24" ht="15" customHeight="1">
      <c r="A166" s="10" t="e">
        <f>#REF!</f>
        <v>#REF!</v>
      </c>
      <c r="B166" s="30" t="e">
        <f>#REF!</f>
        <v>#REF!</v>
      </c>
      <c r="C166" s="31"/>
      <c r="D166" s="32"/>
      <c r="E166" s="33"/>
      <c r="F166" s="32"/>
      <c r="G166" s="32"/>
      <c r="H166" s="33"/>
      <c r="I166" s="32"/>
      <c r="J166" s="34"/>
      <c r="K166" s="35"/>
      <c r="L166" s="35"/>
      <c r="M166" s="36"/>
      <c r="N166" s="35">
        <f t="shared" si="4"/>
        <v>0</v>
      </c>
      <c r="O166" s="25" t="e">
        <f t="shared" si="5"/>
        <v>#DIV/0!</v>
      </c>
    </row>
    <row r="167" spans="1:24" ht="15" customHeight="1">
      <c r="A167" s="10" t="e">
        <f>#REF!</f>
        <v>#REF!</v>
      </c>
      <c r="B167" s="30" t="e">
        <f>#REF!</f>
        <v>#REF!</v>
      </c>
      <c r="C167" s="31"/>
      <c r="D167" s="32"/>
      <c r="E167" s="33"/>
      <c r="F167" s="32"/>
      <c r="G167" s="32"/>
      <c r="H167" s="33"/>
      <c r="I167" s="32"/>
      <c r="J167" s="34"/>
      <c r="K167" s="35"/>
      <c r="L167" s="35"/>
      <c r="M167" s="36"/>
      <c r="N167" s="35">
        <f t="shared" si="4"/>
        <v>0</v>
      </c>
      <c r="O167" s="25" t="e">
        <f t="shared" si="5"/>
        <v>#DIV/0!</v>
      </c>
    </row>
    <row r="168" spans="1:24" ht="15" customHeight="1">
      <c r="A168" s="10" t="e">
        <f>#REF!</f>
        <v>#REF!</v>
      </c>
      <c r="B168" s="30" t="e">
        <f>#REF!</f>
        <v>#REF!</v>
      </c>
      <c r="C168" s="31"/>
      <c r="D168" s="32"/>
      <c r="E168" s="33"/>
      <c r="F168" s="32"/>
      <c r="G168" s="32"/>
      <c r="H168" s="33"/>
      <c r="I168" s="32"/>
      <c r="J168" s="34"/>
      <c r="K168" s="35"/>
      <c r="L168" s="35"/>
      <c r="M168" s="36"/>
      <c r="N168" s="35">
        <f t="shared" si="4"/>
        <v>0</v>
      </c>
      <c r="O168" s="25" t="e">
        <f t="shared" si="5"/>
        <v>#DIV/0!</v>
      </c>
    </row>
    <row r="169" spans="1:24" ht="15" customHeight="1">
      <c r="A169" s="10" t="e">
        <f>#REF!</f>
        <v>#REF!</v>
      </c>
      <c r="B169" s="30" t="e">
        <f>#REF!</f>
        <v>#REF!</v>
      </c>
      <c r="C169" s="31"/>
      <c r="D169" s="32"/>
      <c r="E169" s="33"/>
      <c r="F169" s="32"/>
      <c r="G169" s="32"/>
      <c r="H169" s="33"/>
      <c r="I169" s="32"/>
      <c r="J169" s="34"/>
      <c r="K169" s="35"/>
      <c r="L169" s="35"/>
      <c r="M169" s="36"/>
      <c r="N169" s="35">
        <f t="shared" si="4"/>
        <v>0</v>
      </c>
      <c r="O169" s="25" t="e">
        <f t="shared" si="5"/>
        <v>#DIV/0!</v>
      </c>
    </row>
    <row r="170" spans="1:24" ht="15" customHeight="1">
      <c r="A170" s="10" t="e">
        <f>#REF!</f>
        <v>#REF!</v>
      </c>
      <c r="B170" s="30" t="e">
        <f>#REF!</f>
        <v>#REF!</v>
      </c>
      <c r="C170" s="31"/>
      <c r="D170" s="32"/>
      <c r="E170" s="33"/>
      <c r="F170" s="32"/>
      <c r="G170" s="32"/>
      <c r="H170" s="33"/>
      <c r="I170" s="32"/>
      <c r="J170" s="34"/>
      <c r="K170" s="35"/>
      <c r="L170" s="35"/>
      <c r="M170" s="36"/>
      <c r="N170" s="35">
        <f t="shared" si="4"/>
        <v>0</v>
      </c>
      <c r="O170" s="25" t="e">
        <f t="shared" si="5"/>
        <v>#DIV/0!</v>
      </c>
    </row>
    <row r="171" spans="1:24" ht="15" customHeight="1">
      <c r="A171" s="39"/>
      <c r="B171" s="3"/>
      <c r="C171" s="40"/>
      <c r="D171" s="35"/>
      <c r="E171" s="41"/>
      <c r="F171" s="35"/>
      <c r="G171" s="35"/>
      <c r="H171" s="41"/>
      <c r="I171" s="35"/>
      <c r="J171" s="34"/>
      <c r="K171" s="35"/>
      <c r="L171" s="35"/>
      <c r="M171" s="35"/>
      <c r="N171" s="35"/>
      <c r="O171" s="25"/>
    </row>
    <row r="172" spans="1:24" ht="15" customHeight="1">
      <c r="A172" s="24"/>
      <c r="B172" s="42" t="s">
        <v>34</v>
      </c>
      <c r="C172" s="40">
        <f t="shared" ref="C172:N172" si="6">SUM(C8:C170)</f>
        <v>0</v>
      </c>
      <c r="D172" s="43">
        <f t="shared" si="6"/>
        <v>0</v>
      </c>
      <c r="E172" s="44">
        <f t="shared" si="6"/>
        <v>0</v>
      </c>
      <c r="F172" s="43">
        <f t="shared" si="6"/>
        <v>0</v>
      </c>
      <c r="G172" s="43">
        <f t="shared" si="6"/>
        <v>0</v>
      </c>
      <c r="H172" s="44">
        <f t="shared" si="6"/>
        <v>0</v>
      </c>
      <c r="I172" s="43">
        <f t="shared" si="6"/>
        <v>0</v>
      </c>
      <c r="J172" s="43">
        <f t="shared" si="6"/>
        <v>0</v>
      </c>
      <c r="K172" s="43">
        <f t="shared" si="6"/>
        <v>0</v>
      </c>
      <c r="L172" s="43">
        <f t="shared" si="6"/>
        <v>0</v>
      </c>
      <c r="M172" s="43">
        <f t="shared" si="6"/>
        <v>0</v>
      </c>
      <c r="N172" s="43">
        <f t="shared" si="6"/>
        <v>0</v>
      </c>
      <c r="O172" s="25" t="e">
        <f t="shared" si="5"/>
        <v>#DIV/0!</v>
      </c>
    </row>
    <row r="173" spans="1:24" ht="15" customHeight="1">
      <c r="A173" s="24"/>
      <c r="B173" s="42"/>
      <c r="C173" s="40"/>
      <c r="F173" s="15"/>
    </row>
    <row r="174" spans="1:24" s="3" customFormat="1" ht="15" customHeight="1">
      <c r="A174" s="24"/>
      <c r="B174" s="42"/>
      <c r="C174" s="40"/>
      <c r="D174" s="46"/>
      <c r="E174" s="46"/>
      <c r="F174" s="46"/>
      <c r="G174" s="46"/>
      <c r="H174" s="46"/>
      <c r="I174" s="46"/>
      <c r="J174" s="46"/>
      <c r="K174" s="46"/>
      <c r="L174" s="46"/>
      <c r="M174" s="40"/>
      <c r="N174" s="9"/>
      <c r="O174" s="9"/>
      <c r="P174" s="47"/>
      <c r="Q174" s="47"/>
      <c r="R174" s="47"/>
      <c r="S174" s="47"/>
      <c r="T174" s="47"/>
      <c r="U174" s="47"/>
      <c r="V174" s="47"/>
      <c r="W174" s="47"/>
      <c r="X174" s="47"/>
    </row>
    <row r="175" spans="1:24" ht="15" customHeight="1">
      <c r="A175" s="24"/>
      <c r="B175" s="42"/>
      <c r="C175" s="40"/>
      <c r="D175" s="46"/>
      <c r="E175" s="46"/>
      <c r="F175" s="46"/>
      <c r="G175" s="46"/>
      <c r="H175" s="46"/>
      <c r="I175" s="46"/>
      <c r="J175" s="46"/>
      <c r="K175" s="46"/>
      <c r="L175" s="46"/>
      <c r="M175" s="40"/>
      <c r="P175" s="47"/>
      <c r="Q175" s="47"/>
      <c r="R175" s="47"/>
      <c r="S175" s="47"/>
      <c r="T175" s="47"/>
      <c r="U175" s="47"/>
      <c r="V175" s="47"/>
      <c r="W175" s="47"/>
      <c r="X175" s="47"/>
    </row>
    <row r="176" spans="1:24" ht="15" customHeight="1">
      <c r="A176" s="24"/>
      <c r="B176" s="42"/>
      <c r="C176" s="40"/>
      <c r="F176" s="15"/>
    </row>
    <row r="177" spans="1:9" ht="15" customHeight="1">
      <c r="A177" s="24"/>
      <c r="B177" s="42"/>
      <c r="C177" s="40"/>
      <c r="F177" s="15"/>
    </row>
    <row r="178" spans="1:9" ht="15" customHeight="1">
      <c r="A178" s="10"/>
      <c r="B178" s="30"/>
      <c r="C178" s="12"/>
      <c r="F178" s="15"/>
    </row>
    <row r="179" spans="1:9" ht="15" customHeight="1">
      <c r="A179" s="10"/>
      <c r="B179" s="30"/>
      <c r="C179" s="12"/>
      <c r="F179" s="15"/>
    </row>
    <row r="180" spans="1:9" ht="15" customHeight="1">
      <c r="A180" s="10"/>
      <c r="B180" s="30"/>
      <c r="C180" s="12"/>
      <c r="F180" s="15"/>
    </row>
    <row r="181" spans="1:9" ht="15" customHeight="1">
      <c r="A181" s="10"/>
      <c r="B181" s="30"/>
      <c r="C181" s="12"/>
      <c r="F181" s="15"/>
    </row>
    <row r="182" spans="1:9" ht="15" customHeight="1">
      <c r="A182" s="10"/>
      <c r="B182" s="30"/>
      <c r="C182" s="12"/>
      <c r="F182" s="15"/>
      <c r="G182" s="7"/>
      <c r="H182" s="8"/>
      <c r="I182" s="7"/>
    </row>
    <row r="183" spans="1:9" ht="15" customHeight="1">
      <c r="A183" s="10"/>
      <c r="B183" s="30"/>
      <c r="C183" s="12"/>
    </row>
    <row r="184" spans="1:9" ht="15" customHeight="1">
      <c r="C184" s="12"/>
    </row>
    <row r="185" spans="1:9" ht="15" customHeight="1">
      <c r="C185" s="12"/>
    </row>
    <row r="186" spans="1:9" ht="15" customHeight="1">
      <c r="C186" s="12"/>
    </row>
    <row r="187" spans="1:9" ht="15" customHeight="1">
      <c r="C187" s="12"/>
    </row>
    <row r="188" spans="1:9" ht="15" customHeight="1">
      <c r="C188" s="12"/>
    </row>
    <row r="189" spans="1:9" ht="15" customHeight="1">
      <c r="C189" s="12"/>
    </row>
    <row r="190" spans="1:9" ht="15" customHeight="1">
      <c r="C190" s="12"/>
    </row>
    <row r="191" spans="1:9" ht="15" customHeight="1">
      <c r="C191" s="12"/>
    </row>
    <row r="192" spans="1:9" ht="15" customHeight="1">
      <c r="C192" s="12"/>
    </row>
  </sheetData>
  <printOptions gridLinesSet="0"/>
  <pageMargins left="0.19685039370078741" right="0.19685039370078741" top="0.39370078740157483" bottom="0.19685039370078741" header="0.51181102362204722" footer="0.51181102362204722"/>
  <pageSetup paperSize="9" orientation="landscape"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28"/>
  <sheetViews>
    <sheetView showGridLines="0" topLeftCell="B1" workbookViewId="0">
      <pane ySplit="7" topLeftCell="A173" activePane="bottomLeft" state="frozen"/>
      <selection activeCell="B79" sqref="B79"/>
      <selection pane="bottomLeft" activeCell="E140" sqref="E140"/>
    </sheetView>
  </sheetViews>
  <sheetFormatPr baseColWidth="10" defaultColWidth="15.7109375" defaultRowHeight="15" customHeight="1"/>
  <cols>
    <col min="1" max="1" width="5.7109375" style="120" customWidth="1"/>
    <col min="2" max="2" width="25.7109375" style="119" customWidth="1"/>
    <col min="3" max="3" width="10.7109375" style="59" customWidth="1"/>
    <col min="4" max="4" width="10.7109375" style="58" customWidth="1"/>
    <col min="5" max="6" width="15.7109375" style="135" customWidth="1"/>
    <col min="7" max="7" width="10.7109375" style="136" customWidth="1"/>
    <col min="8" max="9" width="15.7109375" style="135" customWidth="1"/>
    <col min="10" max="10" width="10.7109375" style="58" customWidth="1"/>
    <col min="11" max="11" width="15.7109375" style="59" customWidth="1"/>
    <col min="12" max="12" width="10.7109375" style="58" customWidth="1"/>
    <col min="13" max="17" width="15.7109375" style="60" customWidth="1"/>
    <col min="18" max="16384" width="15.7109375" style="119"/>
  </cols>
  <sheetData>
    <row r="1" spans="1:17" s="54" customFormat="1" ht="15" customHeight="1">
      <c r="A1" s="53" t="s">
        <v>49</v>
      </c>
      <c r="C1" s="26"/>
      <c r="D1" s="55"/>
      <c r="E1" s="56"/>
      <c r="F1" s="56"/>
      <c r="G1" s="57"/>
      <c r="H1" s="56"/>
      <c r="I1" s="56"/>
      <c r="J1" s="58"/>
      <c r="K1" s="59"/>
      <c r="L1" s="58"/>
      <c r="M1" s="60"/>
      <c r="N1" s="60"/>
      <c r="O1" s="60"/>
      <c r="P1" s="60"/>
      <c r="Q1" s="60"/>
    </row>
    <row r="2" spans="1:17" s="71" customFormat="1" ht="15" customHeight="1">
      <c r="A2" s="61"/>
      <c r="B2" s="62"/>
      <c r="C2" s="63"/>
      <c r="D2" s="64"/>
      <c r="E2" s="65">
        <v>1</v>
      </c>
      <c r="F2" s="66" t="s">
        <v>50</v>
      </c>
      <c r="G2" s="67"/>
      <c r="H2" s="65">
        <v>1</v>
      </c>
      <c r="I2" s="66" t="s">
        <v>50</v>
      </c>
      <c r="J2" s="68"/>
      <c r="K2" s="69"/>
      <c r="L2" s="68"/>
      <c r="M2" s="70"/>
      <c r="N2" s="70"/>
      <c r="O2" s="70"/>
      <c r="P2" s="70"/>
      <c r="Q2" s="70"/>
    </row>
    <row r="3" spans="1:17" s="82" customFormat="1" ht="15" customHeight="1">
      <c r="A3" s="72"/>
      <c r="B3" s="73"/>
      <c r="C3" s="74" t="str">
        <f>'[1]IPF 3 ress 2008'!C3</f>
        <v>H</v>
      </c>
      <c r="D3" s="57" t="str">
        <f>'[1]IPF 13 Indices 2006-8'!K3</f>
        <v>IPF</v>
      </c>
      <c r="E3" s="75" t="s">
        <v>51</v>
      </c>
      <c r="F3" s="76" t="s">
        <v>52</v>
      </c>
      <c r="G3" s="77" t="s">
        <v>52</v>
      </c>
      <c r="H3" s="75" t="s">
        <v>51</v>
      </c>
      <c r="I3" s="78" t="s">
        <v>52</v>
      </c>
      <c r="J3" s="79" t="s">
        <v>52</v>
      </c>
      <c r="K3" s="80" t="s">
        <v>52</v>
      </c>
      <c r="L3" s="81" t="s">
        <v>52</v>
      </c>
      <c r="M3" s="56"/>
      <c r="N3" s="56"/>
      <c r="O3" s="56"/>
      <c r="P3" s="56"/>
      <c r="Q3" s="56"/>
    </row>
    <row r="4" spans="1:17" s="82" customFormat="1" ht="15" customHeight="1">
      <c r="A4" s="72"/>
      <c r="B4" s="72"/>
      <c r="C4" s="74" t="str">
        <f>'[1]IPF 3 ress 2008'!C4</f>
        <v>pop. légale</v>
      </c>
      <c r="D4" s="83">
        <f>'[1]IPF 13 Indices 2006-8'!K4</f>
        <v>0</v>
      </c>
      <c r="E4" s="84" t="s">
        <v>53</v>
      </c>
      <c r="F4" s="76" t="s">
        <v>54</v>
      </c>
      <c r="G4" s="77" t="s">
        <v>54</v>
      </c>
      <c r="H4" s="84" t="s">
        <v>55</v>
      </c>
      <c r="I4" s="85" t="s">
        <v>56</v>
      </c>
      <c r="J4" s="86" t="s">
        <v>56</v>
      </c>
      <c r="K4" s="80"/>
      <c r="L4" s="81" t="s">
        <v>37</v>
      </c>
      <c r="M4" s="56"/>
      <c r="N4" s="56"/>
      <c r="O4" s="56"/>
      <c r="P4" s="56"/>
      <c r="Q4" s="56"/>
    </row>
    <row r="5" spans="1:17" s="82" customFormat="1" ht="15" customHeight="1">
      <c r="B5" s="74"/>
      <c r="C5" s="87">
        <f>'[1]IPF 3a pop 2009'!C5</f>
        <v>2009</v>
      </c>
      <c r="D5" s="57"/>
      <c r="E5" s="88" t="s">
        <v>57</v>
      </c>
      <c r="F5" s="89"/>
      <c r="G5" s="77" t="s">
        <v>37</v>
      </c>
      <c r="H5" s="88" t="s">
        <v>58</v>
      </c>
      <c r="I5" s="90"/>
      <c r="J5" s="79" t="s">
        <v>37</v>
      </c>
      <c r="K5" s="80"/>
      <c r="L5" s="81"/>
      <c r="M5" s="56"/>
      <c r="N5" s="56"/>
      <c r="O5" s="56"/>
      <c r="P5" s="56"/>
      <c r="Q5" s="56"/>
    </row>
    <row r="6" spans="1:17" s="54" customFormat="1" ht="15" customHeight="1">
      <c r="A6" s="91"/>
      <c r="B6" s="26" t="s">
        <v>33</v>
      </c>
      <c r="C6" s="26">
        <f>'[1]IPF 3a pop 2009'!C6</f>
        <v>273159</v>
      </c>
      <c r="D6" s="55">
        <f>'[1]IPF 13 Indices 2006-8'!K6</f>
        <v>100</v>
      </c>
      <c r="E6" s="92"/>
      <c r="F6" s="93">
        <v>24483781</v>
      </c>
      <c r="G6" s="94"/>
      <c r="H6" s="92"/>
      <c r="I6" s="95">
        <f>F6</f>
        <v>24483781</v>
      </c>
      <c r="J6" s="96"/>
      <c r="K6" s="97"/>
      <c r="L6" s="98"/>
      <c r="M6" s="99"/>
      <c r="N6" s="99"/>
      <c r="O6" s="99"/>
      <c r="P6" s="99"/>
      <c r="Q6" s="99"/>
    </row>
    <row r="7" spans="1:17" s="110" customFormat="1" ht="15" customHeight="1">
      <c r="A7" s="100"/>
      <c r="B7" s="28"/>
      <c r="C7" s="26"/>
      <c r="D7" s="101"/>
      <c r="E7" s="102" t="s">
        <v>59</v>
      </c>
      <c r="F7" s="103">
        <v>12241891</v>
      </c>
      <c r="G7" s="104"/>
      <c r="H7" s="102" t="s">
        <v>59</v>
      </c>
      <c r="I7" s="105">
        <f>F7</f>
        <v>12241891</v>
      </c>
      <c r="J7" s="106"/>
      <c r="K7" s="107"/>
      <c r="L7" s="108"/>
      <c r="M7" s="109"/>
      <c r="N7" s="109"/>
      <c r="O7" s="109"/>
      <c r="P7" s="109"/>
      <c r="Q7" s="109"/>
    </row>
    <row r="8" spans="1:17" s="54" customFormat="1" ht="15" customHeight="1">
      <c r="A8" s="111">
        <v>2004</v>
      </c>
      <c r="B8" s="112" t="s">
        <v>1</v>
      </c>
      <c r="C8" s="59">
        <f>'[1]IPF 3a pop 2009'!C8</f>
        <v>348</v>
      </c>
      <c r="D8" s="35">
        <f>'[1]IPF 13 Indices 2006-8'!L8</f>
        <v>71.78</v>
      </c>
      <c r="E8" s="113">
        <f t="shared" ref="E8:E71" si="0">IF(D8&gt;100,((D8-100)^$E$2)*C8,0)</f>
        <v>0</v>
      </c>
      <c r="F8" s="114">
        <f t="shared" ref="F8:F71" si="1">E8*-$F$6/$E$176</f>
        <v>0</v>
      </c>
      <c r="G8" s="77">
        <f t="shared" ref="G8:G71" si="2">SUM(F8/C8)</f>
        <v>0</v>
      </c>
      <c r="H8" s="113">
        <f t="shared" ref="H8:H71" si="3">IF(D8&lt;100,((100-D8)^$H$2)*C8,0)</f>
        <v>9820.56</v>
      </c>
      <c r="I8" s="115">
        <f t="shared" ref="I8:I71" si="4">H8*$I$6/$H$176</f>
        <v>82688.938900498892</v>
      </c>
      <c r="J8" s="116">
        <f t="shared" ref="J8:J71" si="5">SUM(I8/C8)</f>
        <v>237.61189339223819</v>
      </c>
      <c r="K8" s="117">
        <f t="shared" ref="K8:K71" si="6">SUM(F8,I8)</f>
        <v>82688.938900498892</v>
      </c>
      <c r="L8" s="118">
        <f>K8/C8</f>
        <v>237.61189339223819</v>
      </c>
      <c r="M8" s="60"/>
      <c r="N8" s="60"/>
      <c r="O8" s="60"/>
      <c r="P8" s="60"/>
      <c r="Q8" s="60"/>
    </row>
    <row r="9" spans="1:17" ht="15" customHeight="1">
      <c r="A9" s="111">
        <v>2005</v>
      </c>
      <c r="B9" s="112" t="s">
        <v>60</v>
      </c>
      <c r="C9" s="59">
        <f>'[1]IPF 3a pop 2009'!C9</f>
        <v>661</v>
      </c>
      <c r="D9" s="35">
        <f>'[1]IPF 13 Indices 2006-8'!L9</f>
        <v>91.99</v>
      </c>
      <c r="E9" s="113">
        <f t="shared" si="0"/>
        <v>0</v>
      </c>
      <c r="F9" s="114">
        <f t="shared" si="1"/>
        <v>0</v>
      </c>
      <c r="G9" s="77">
        <f t="shared" si="2"/>
        <v>0</v>
      </c>
      <c r="H9" s="113">
        <f t="shared" si="3"/>
        <v>5294.6100000000033</v>
      </c>
      <c r="I9" s="115">
        <f t="shared" si="4"/>
        <v>44580.521150725697</v>
      </c>
      <c r="J9" s="116">
        <f t="shared" si="5"/>
        <v>67.44405620382102</v>
      </c>
      <c r="K9" s="117">
        <f t="shared" si="6"/>
        <v>44580.521150725697</v>
      </c>
      <c r="L9" s="118">
        <f t="shared" ref="L9:L72" si="7">K9/C9</f>
        <v>67.44405620382102</v>
      </c>
    </row>
    <row r="10" spans="1:17" ht="15" customHeight="1">
      <c r="A10" s="111">
        <v>2008</v>
      </c>
      <c r="B10" s="112" t="s">
        <v>61</v>
      </c>
      <c r="C10" s="59">
        <f>'[1]IPF 3a pop 2009'!C10</f>
        <v>342</v>
      </c>
      <c r="D10" s="35">
        <f>'[1]IPF 13 Indices 2006-8'!L10</f>
        <v>96.15</v>
      </c>
      <c r="E10" s="113">
        <f t="shared" si="0"/>
        <v>0</v>
      </c>
      <c r="F10" s="114">
        <f t="shared" si="1"/>
        <v>0</v>
      </c>
      <c r="G10" s="77">
        <f t="shared" si="2"/>
        <v>0</v>
      </c>
      <c r="H10" s="113">
        <f t="shared" si="3"/>
        <v>1316.699999999998</v>
      </c>
      <c r="I10" s="115">
        <f t="shared" si="4"/>
        <v>11086.590362493253</v>
      </c>
      <c r="J10" s="116">
        <f t="shared" si="5"/>
        <v>32.416930884483193</v>
      </c>
      <c r="K10" s="117">
        <f t="shared" si="6"/>
        <v>11086.590362493253</v>
      </c>
      <c r="L10" s="118">
        <f t="shared" si="7"/>
        <v>32.416930884483193</v>
      </c>
    </row>
    <row r="11" spans="1:17" ht="15" customHeight="1">
      <c r="A11" s="111">
        <v>2009</v>
      </c>
      <c r="B11" s="112" t="s">
        <v>62</v>
      </c>
      <c r="C11" s="59">
        <f>'[1]IPF 3a pop 2009'!C11</f>
        <v>363</v>
      </c>
      <c r="D11" s="35">
        <f>'[1]IPF 13 Indices 2006-8'!L11</f>
        <v>55.85</v>
      </c>
      <c r="E11" s="113">
        <f t="shared" si="0"/>
        <v>0</v>
      </c>
      <c r="F11" s="114">
        <f t="shared" si="1"/>
        <v>0</v>
      </c>
      <c r="G11" s="77">
        <f t="shared" si="2"/>
        <v>0</v>
      </c>
      <c r="H11" s="113">
        <f t="shared" si="3"/>
        <v>16026.449999999999</v>
      </c>
      <c r="I11" s="115">
        <f t="shared" si="4"/>
        <v>134942.421291851</v>
      </c>
      <c r="J11" s="116">
        <f t="shared" si="5"/>
        <v>371.74220741556752</v>
      </c>
      <c r="K11" s="117">
        <f t="shared" si="6"/>
        <v>134942.421291851</v>
      </c>
      <c r="L11" s="118">
        <f t="shared" si="7"/>
        <v>371.74220741556752</v>
      </c>
    </row>
    <row r="12" spans="1:17" ht="15" customHeight="1">
      <c r="A12" s="111">
        <v>2010</v>
      </c>
      <c r="B12" s="112" t="s">
        <v>63</v>
      </c>
      <c r="C12" s="59">
        <f>'[1]IPF 3a pop 2009'!C12</f>
        <v>1134</v>
      </c>
      <c r="D12" s="35">
        <f>'[1]IPF 13 Indices 2006-8'!L12</f>
        <v>106.91</v>
      </c>
      <c r="E12" s="113">
        <f t="shared" si="0"/>
        <v>7835.939999999996</v>
      </c>
      <c r="F12" s="114">
        <f t="shared" si="1"/>
        <v>-65581.441246660397</v>
      </c>
      <c r="G12" s="77">
        <f t="shared" si="2"/>
        <v>-57.831958771305466</v>
      </c>
      <c r="H12" s="113">
        <f t="shared" si="3"/>
        <v>0</v>
      </c>
      <c r="I12" s="115">
        <f t="shared" si="4"/>
        <v>0</v>
      </c>
      <c r="J12" s="116">
        <f t="shared" si="5"/>
        <v>0</v>
      </c>
      <c r="K12" s="117">
        <f t="shared" si="6"/>
        <v>-65581.441246660397</v>
      </c>
      <c r="L12" s="118">
        <f t="shared" si="7"/>
        <v>-57.831958771305466</v>
      </c>
    </row>
    <row r="13" spans="1:17" ht="15" customHeight="1">
      <c r="A13" s="111">
        <v>2011</v>
      </c>
      <c r="B13" s="112" t="s">
        <v>64</v>
      </c>
      <c r="C13" s="59">
        <f>'[1]IPF 3a pop 2009'!C13</f>
        <v>1400</v>
      </c>
      <c r="D13" s="35">
        <f>'[1]IPF 13 Indices 2006-8'!L13</f>
        <v>81.91</v>
      </c>
      <c r="E13" s="113">
        <f t="shared" si="0"/>
        <v>0</v>
      </c>
      <c r="F13" s="114">
        <f t="shared" si="1"/>
        <v>0</v>
      </c>
      <c r="G13" s="77">
        <f t="shared" si="2"/>
        <v>0</v>
      </c>
      <c r="H13" s="113">
        <f t="shared" si="3"/>
        <v>25326.000000000004</v>
      </c>
      <c r="I13" s="115">
        <f t="shared" si="4"/>
        <v>213244.46534556436</v>
      </c>
      <c r="J13" s="116">
        <f t="shared" si="5"/>
        <v>152.31747524683169</v>
      </c>
      <c r="K13" s="117">
        <f t="shared" si="6"/>
        <v>213244.46534556436</v>
      </c>
      <c r="L13" s="118">
        <f t="shared" si="7"/>
        <v>152.31747524683169</v>
      </c>
    </row>
    <row r="14" spans="1:17" ht="15" customHeight="1">
      <c r="A14" s="111">
        <v>2013</v>
      </c>
      <c r="B14" s="112" t="s">
        <v>65</v>
      </c>
      <c r="C14" s="59">
        <f>'[1]IPF 3a pop 2009'!C14</f>
        <v>2535</v>
      </c>
      <c r="D14" s="35">
        <f>'[1]IPF 13 Indices 2006-8'!L14</f>
        <v>99.46</v>
      </c>
      <c r="E14" s="113">
        <f t="shared" si="0"/>
        <v>0</v>
      </c>
      <c r="F14" s="114">
        <f t="shared" si="1"/>
        <v>0</v>
      </c>
      <c r="G14" s="77">
        <f t="shared" si="2"/>
        <v>0</v>
      </c>
      <c r="H14" s="113">
        <f t="shared" si="3"/>
        <v>1368.9000000000158</v>
      </c>
      <c r="I14" s="115">
        <f t="shared" si="4"/>
        <v>11526.113425394708</v>
      </c>
      <c r="J14" s="116">
        <f t="shared" si="5"/>
        <v>4.546790305875624</v>
      </c>
      <c r="K14" s="117">
        <f t="shared" si="6"/>
        <v>11526.113425394708</v>
      </c>
      <c r="L14" s="118">
        <f t="shared" si="7"/>
        <v>4.546790305875624</v>
      </c>
    </row>
    <row r="15" spans="1:17" ht="15" customHeight="1">
      <c r="A15" s="111">
        <v>2014</v>
      </c>
      <c r="B15" s="112" t="s">
        <v>66</v>
      </c>
      <c r="C15" s="59">
        <f>'[1]IPF 3a pop 2009'!C15</f>
        <v>742</v>
      </c>
      <c r="D15" s="35">
        <f>'[1]IPF 13 Indices 2006-8'!L15</f>
        <v>65.44</v>
      </c>
      <c r="E15" s="113">
        <f t="shared" si="0"/>
        <v>0</v>
      </c>
      <c r="F15" s="114">
        <f t="shared" si="1"/>
        <v>0</v>
      </c>
      <c r="G15" s="77">
        <f t="shared" si="2"/>
        <v>0</v>
      </c>
      <c r="H15" s="113">
        <f t="shared" si="3"/>
        <v>25643.52</v>
      </c>
      <c r="I15" s="115">
        <f t="shared" si="4"/>
        <v>215917.97804541915</v>
      </c>
      <c r="J15" s="116">
        <f t="shared" si="5"/>
        <v>290.99457957603659</v>
      </c>
      <c r="K15" s="117">
        <f t="shared" si="6"/>
        <v>215917.97804541915</v>
      </c>
      <c r="L15" s="118">
        <f t="shared" si="7"/>
        <v>290.99457957603659</v>
      </c>
    </row>
    <row r="16" spans="1:17" ht="15" customHeight="1">
      <c r="A16" s="111">
        <v>2015</v>
      </c>
      <c r="B16" s="112" t="s">
        <v>67</v>
      </c>
      <c r="C16" s="59">
        <f>'[1]IPF 3a pop 2009'!C16</f>
        <v>4966</v>
      </c>
      <c r="D16" s="35">
        <f>'[1]IPF 13 Indices 2006-8'!L16</f>
        <v>102.9</v>
      </c>
      <c r="E16" s="113">
        <f t="shared" si="0"/>
        <v>14401.400000000029</v>
      </c>
      <c r="F16" s="114">
        <f t="shared" si="1"/>
        <v>-120529.83662070631</v>
      </c>
      <c r="G16" s="77">
        <f t="shared" si="2"/>
        <v>-24.271010193456767</v>
      </c>
      <c r="H16" s="113">
        <f t="shared" si="3"/>
        <v>0</v>
      </c>
      <c r="I16" s="115">
        <f t="shared" si="4"/>
        <v>0</v>
      </c>
      <c r="J16" s="116">
        <f t="shared" si="5"/>
        <v>0</v>
      </c>
      <c r="K16" s="117">
        <f t="shared" si="6"/>
        <v>-120529.83662070631</v>
      </c>
      <c r="L16" s="118">
        <f t="shared" si="7"/>
        <v>-24.271010193456767</v>
      </c>
    </row>
    <row r="17" spans="1:12" ht="15" customHeight="1">
      <c r="A17" s="111">
        <v>2016</v>
      </c>
      <c r="B17" s="112" t="s">
        <v>68</v>
      </c>
      <c r="C17" s="59">
        <f>'[1]IPF 3a pop 2009'!C17</f>
        <v>816</v>
      </c>
      <c r="D17" s="35">
        <f>'[1]IPF 13 Indices 2006-8'!L17</f>
        <v>66.66</v>
      </c>
      <c r="E17" s="113">
        <f t="shared" si="0"/>
        <v>0</v>
      </c>
      <c r="F17" s="114">
        <f t="shared" si="1"/>
        <v>0</v>
      </c>
      <c r="G17" s="77">
        <f t="shared" si="2"/>
        <v>0</v>
      </c>
      <c r="H17" s="113">
        <f t="shared" si="3"/>
        <v>27205.440000000002</v>
      </c>
      <c r="I17" s="115">
        <f t="shared" si="4"/>
        <v>229069.31640570282</v>
      </c>
      <c r="J17" s="116">
        <f t="shared" si="5"/>
        <v>280.72220147757696</v>
      </c>
      <c r="K17" s="117">
        <f t="shared" si="6"/>
        <v>229069.31640570282</v>
      </c>
      <c r="L17" s="118">
        <f t="shared" si="7"/>
        <v>280.72220147757696</v>
      </c>
    </row>
    <row r="18" spans="1:12" s="191" customFormat="1" ht="15" customHeight="1">
      <c r="A18" s="183">
        <v>2017</v>
      </c>
      <c r="B18" s="184" t="s">
        <v>255</v>
      </c>
      <c r="C18" s="185">
        <f>'[1]IPF 3a pop 2009'!C18</f>
        <v>351</v>
      </c>
      <c r="D18" s="177">
        <f>'[1]IPF 13 Indices 2006-8'!L18</f>
        <v>85.76</v>
      </c>
      <c r="E18" s="186">
        <f t="shared" si="0"/>
        <v>0</v>
      </c>
      <c r="F18" s="187">
        <f t="shared" si="1"/>
        <v>0</v>
      </c>
      <c r="G18" s="188">
        <f t="shared" si="2"/>
        <v>0</v>
      </c>
      <c r="H18" s="186">
        <f t="shared" si="3"/>
        <v>4998.239999999998</v>
      </c>
      <c r="I18" s="187">
        <f t="shared" si="4"/>
        <v>42085.091071184281</v>
      </c>
      <c r="J18" s="189">
        <f t="shared" si="5"/>
        <v>119.90054436234838</v>
      </c>
      <c r="K18" s="190">
        <f t="shared" si="6"/>
        <v>42085.091071184281</v>
      </c>
      <c r="L18" s="189">
        <f t="shared" si="7"/>
        <v>119.90054436234838</v>
      </c>
    </row>
    <row r="19" spans="1:12" ht="15" customHeight="1">
      <c r="A19" s="111">
        <v>2022</v>
      </c>
      <c r="B19" s="112" t="s">
        <v>69</v>
      </c>
      <c r="C19" s="59">
        <f>'[1]IPF 3a pop 2009'!C19</f>
        <v>752</v>
      </c>
      <c r="D19" s="35">
        <f>'[1]IPF 13 Indices 2006-8'!L19</f>
        <v>93.78</v>
      </c>
      <c r="E19" s="113">
        <f t="shared" si="0"/>
        <v>0</v>
      </c>
      <c r="F19" s="114">
        <f t="shared" si="1"/>
        <v>0</v>
      </c>
      <c r="G19" s="77">
        <f t="shared" si="2"/>
        <v>0</v>
      </c>
      <c r="H19" s="113">
        <f t="shared" si="3"/>
        <v>4677.4399999999987</v>
      </c>
      <c r="I19" s="115">
        <f t="shared" si="4"/>
        <v>39383.960830212272</v>
      </c>
      <c r="J19" s="116">
        <f t="shared" si="5"/>
        <v>52.372288338048236</v>
      </c>
      <c r="K19" s="117">
        <f t="shared" si="6"/>
        <v>39383.960830212272</v>
      </c>
      <c r="L19" s="118">
        <f t="shared" si="7"/>
        <v>52.372288338048236</v>
      </c>
    </row>
    <row r="20" spans="1:12" ht="15" customHeight="1">
      <c r="A20" s="111">
        <v>2024</v>
      </c>
      <c r="B20" s="112" t="s">
        <v>70</v>
      </c>
      <c r="C20" s="59">
        <f>'[1]IPF 3a pop 2009'!C20</f>
        <v>602</v>
      </c>
      <c r="D20" s="35">
        <f>'[1]IPF 13 Indices 2006-8'!L20</f>
        <v>83.15</v>
      </c>
      <c r="E20" s="113">
        <f t="shared" si="0"/>
        <v>0</v>
      </c>
      <c r="F20" s="114">
        <f t="shared" si="1"/>
        <v>0</v>
      </c>
      <c r="G20" s="77">
        <f t="shared" si="2"/>
        <v>0</v>
      </c>
      <c r="H20" s="113">
        <f t="shared" si="3"/>
        <v>10143.699999999997</v>
      </c>
      <c r="I20" s="115">
        <f t="shared" si="4"/>
        <v>85409.771899462998</v>
      </c>
      <c r="J20" s="116">
        <f t="shared" si="5"/>
        <v>141.87669750741361</v>
      </c>
      <c r="K20" s="117">
        <f t="shared" si="6"/>
        <v>85409.771899462998</v>
      </c>
      <c r="L20" s="118">
        <f t="shared" si="7"/>
        <v>141.87669750741361</v>
      </c>
    </row>
    <row r="21" spans="1:12" ht="15" customHeight="1">
      <c r="A21" s="111">
        <v>2025</v>
      </c>
      <c r="B21" s="112" t="s">
        <v>71</v>
      </c>
      <c r="C21" s="59">
        <f>'[1]IPF 3a pop 2009'!C21</f>
        <v>912</v>
      </c>
      <c r="D21" s="35">
        <f>'[1]IPF 13 Indices 2006-8'!L21</f>
        <v>79.849999999999994</v>
      </c>
      <c r="E21" s="113">
        <f t="shared" si="0"/>
        <v>0</v>
      </c>
      <c r="F21" s="114">
        <f t="shared" si="1"/>
        <v>0</v>
      </c>
      <c r="G21" s="77">
        <f t="shared" si="2"/>
        <v>0</v>
      </c>
      <c r="H21" s="113">
        <f t="shared" si="3"/>
        <v>18376.800000000007</v>
      </c>
      <c r="I21" s="115">
        <f t="shared" si="4"/>
        <v>154732.32609817453</v>
      </c>
      <c r="J21" s="116">
        <f t="shared" si="5"/>
        <v>169.66263826554226</v>
      </c>
      <c r="K21" s="117">
        <f t="shared" si="6"/>
        <v>154732.32609817453</v>
      </c>
      <c r="L21" s="118">
        <f t="shared" si="7"/>
        <v>169.66263826554226</v>
      </c>
    </row>
    <row r="22" spans="1:12" ht="15" customHeight="1">
      <c r="A22" s="111">
        <v>2027</v>
      </c>
      <c r="B22" s="112" t="s">
        <v>72</v>
      </c>
      <c r="C22" s="59">
        <f>'[1]IPF 3a pop 2009'!C22</f>
        <v>324</v>
      </c>
      <c r="D22" s="35">
        <f>'[1]IPF 13 Indices 2006-8'!L22</f>
        <v>79.48</v>
      </c>
      <c r="E22" s="113">
        <f t="shared" si="0"/>
        <v>0</v>
      </c>
      <c r="F22" s="114">
        <f t="shared" si="1"/>
        <v>0</v>
      </c>
      <c r="G22" s="77">
        <f t="shared" si="2"/>
        <v>0</v>
      </c>
      <c r="H22" s="113">
        <f t="shared" si="3"/>
        <v>6648.4799999999987</v>
      </c>
      <c r="I22" s="115">
        <f t="shared" si="4"/>
        <v>55980.08224594003</v>
      </c>
      <c r="J22" s="116">
        <f t="shared" si="5"/>
        <v>172.77803162327169</v>
      </c>
      <c r="K22" s="117">
        <f t="shared" si="6"/>
        <v>55980.08224594003</v>
      </c>
      <c r="L22" s="118">
        <f t="shared" si="7"/>
        <v>172.77803162327169</v>
      </c>
    </row>
    <row r="23" spans="1:12" ht="15" customHeight="1">
      <c r="A23" s="111">
        <v>2029</v>
      </c>
      <c r="B23" s="112" t="s">
        <v>73</v>
      </c>
      <c r="C23" s="59">
        <f>'[1]IPF 3a pop 2009'!C23</f>
        <v>2058</v>
      </c>
      <c r="D23" s="35">
        <f>'[1]IPF 13 Indices 2006-8'!L23</f>
        <v>69.430000000000007</v>
      </c>
      <c r="E23" s="113">
        <f t="shared" si="0"/>
        <v>0</v>
      </c>
      <c r="F23" s="114">
        <f t="shared" si="1"/>
        <v>0</v>
      </c>
      <c r="G23" s="77">
        <f t="shared" si="2"/>
        <v>0</v>
      </c>
      <c r="H23" s="113">
        <f t="shared" si="3"/>
        <v>62913.059999999983</v>
      </c>
      <c r="I23" s="115">
        <f t="shared" si="4"/>
        <v>529726.83577957063</v>
      </c>
      <c r="J23" s="116">
        <f t="shared" si="5"/>
        <v>257.39885120484479</v>
      </c>
      <c r="K23" s="117">
        <f t="shared" si="6"/>
        <v>529726.83577957063</v>
      </c>
      <c r="L23" s="118">
        <f t="shared" si="7"/>
        <v>257.39885120484479</v>
      </c>
    </row>
    <row r="24" spans="1:12" ht="15" customHeight="1">
      <c r="A24" s="111">
        <v>2033</v>
      </c>
      <c r="B24" s="112" t="s">
        <v>74</v>
      </c>
      <c r="C24" s="59">
        <f>'[1]IPF 3a pop 2009'!C24</f>
        <v>153</v>
      </c>
      <c r="D24" s="35">
        <f>'[1]IPF 13 Indices 2006-8'!L24</f>
        <v>63.23</v>
      </c>
      <c r="E24" s="113">
        <f t="shared" si="0"/>
        <v>0</v>
      </c>
      <c r="F24" s="114">
        <f t="shared" si="1"/>
        <v>0</v>
      </c>
      <c r="G24" s="77">
        <f t="shared" si="2"/>
        <v>0</v>
      </c>
      <c r="H24" s="113">
        <f t="shared" si="3"/>
        <v>5625.81</v>
      </c>
      <c r="I24" s="115">
        <f t="shared" si="4"/>
        <v>47369.219204996021</v>
      </c>
      <c r="J24" s="116">
        <f t="shared" si="5"/>
        <v>309.6027399019348</v>
      </c>
      <c r="K24" s="117">
        <f t="shared" si="6"/>
        <v>47369.219204996021</v>
      </c>
      <c r="L24" s="118">
        <f t="shared" si="7"/>
        <v>309.6027399019348</v>
      </c>
    </row>
    <row r="25" spans="1:12" ht="15" customHeight="1">
      <c r="A25" s="111">
        <v>2034</v>
      </c>
      <c r="B25" s="112" t="s">
        <v>75</v>
      </c>
      <c r="C25" s="59">
        <f>'[1]IPF 3a pop 2009'!C25</f>
        <v>558</v>
      </c>
      <c r="D25" s="35">
        <f>'[1]IPF 13 Indices 2006-8'!L25</f>
        <v>65.92</v>
      </c>
      <c r="E25" s="113">
        <f t="shared" si="0"/>
        <v>0</v>
      </c>
      <c r="F25" s="114">
        <f t="shared" si="1"/>
        <v>0</v>
      </c>
      <c r="G25" s="77">
        <f t="shared" si="2"/>
        <v>0</v>
      </c>
      <c r="H25" s="113">
        <f t="shared" si="3"/>
        <v>19016.64</v>
      </c>
      <c r="I25" s="115">
        <f t="shared" si="4"/>
        <v>160119.76741171413</v>
      </c>
      <c r="J25" s="116">
        <f t="shared" si="5"/>
        <v>286.95298819303605</v>
      </c>
      <c r="K25" s="117">
        <f t="shared" si="6"/>
        <v>160119.76741171413</v>
      </c>
      <c r="L25" s="118">
        <f t="shared" si="7"/>
        <v>286.95298819303605</v>
      </c>
    </row>
    <row r="26" spans="1:12" ht="15" customHeight="1">
      <c r="A26" s="111">
        <v>2035</v>
      </c>
      <c r="B26" s="112" t="s">
        <v>76</v>
      </c>
      <c r="C26" s="59">
        <f>'[1]IPF 3a pop 2009'!C26</f>
        <v>349</v>
      </c>
      <c r="D26" s="35">
        <f>'[1]IPF 13 Indices 2006-8'!L26</f>
        <v>69.150000000000006</v>
      </c>
      <c r="E26" s="113">
        <f t="shared" si="0"/>
        <v>0</v>
      </c>
      <c r="F26" s="114">
        <f t="shared" si="1"/>
        <v>0</v>
      </c>
      <c r="G26" s="77">
        <f t="shared" si="2"/>
        <v>0</v>
      </c>
      <c r="H26" s="113">
        <f t="shared" si="3"/>
        <v>10766.649999999998</v>
      </c>
      <c r="I26" s="115">
        <f t="shared" si="4"/>
        <v>90654.999716213351</v>
      </c>
      <c r="J26" s="116">
        <f t="shared" si="5"/>
        <v>259.75644617826174</v>
      </c>
      <c r="K26" s="117">
        <f t="shared" si="6"/>
        <v>90654.999716213351</v>
      </c>
      <c r="L26" s="118">
        <f t="shared" si="7"/>
        <v>259.75644617826174</v>
      </c>
    </row>
    <row r="27" spans="1:12" ht="15" customHeight="1">
      <c r="A27" s="111">
        <v>2038</v>
      </c>
      <c r="B27" s="112" t="s">
        <v>77</v>
      </c>
      <c r="C27" s="59">
        <f>'[1]IPF 3a pop 2009'!C27</f>
        <v>63</v>
      </c>
      <c r="D27" s="35">
        <f>'[1]IPF 13 Indices 2006-8'!L27</f>
        <v>66.790000000000006</v>
      </c>
      <c r="E27" s="113">
        <f t="shared" si="0"/>
        <v>0</v>
      </c>
      <c r="F27" s="114">
        <f t="shared" si="1"/>
        <v>0</v>
      </c>
      <c r="G27" s="77">
        <f t="shared" si="2"/>
        <v>0</v>
      </c>
      <c r="H27" s="113">
        <f t="shared" si="3"/>
        <v>2092.2299999999996</v>
      </c>
      <c r="I27" s="115">
        <f t="shared" si="4"/>
        <v>17616.539040114898</v>
      </c>
      <c r="J27" s="116">
        <f t="shared" si="5"/>
        <v>279.62760381134757</v>
      </c>
      <c r="K27" s="117">
        <f t="shared" si="6"/>
        <v>17616.539040114898</v>
      </c>
      <c r="L27" s="118">
        <f t="shared" si="7"/>
        <v>279.62760381134757</v>
      </c>
    </row>
    <row r="28" spans="1:12" ht="15" customHeight="1">
      <c r="A28" s="111">
        <v>2039</v>
      </c>
      <c r="B28" s="112" t="s">
        <v>78</v>
      </c>
      <c r="C28" s="59">
        <f>'[1]IPF 3a pop 2009'!C28</f>
        <v>320</v>
      </c>
      <c r="D28" s="35">
        <f>'[1]IPF 13 Indices 2006-8'!L28</f>
        <v>72.73</v>
      </c>
      <c r="E28" s="113">
        <f t="shared" si="0"/>
        <v>0</v>
      </c>
      <c r="F28" s="114">
        <f t="shared" si="1"/>
        <v>0</v>
      </c>
      <c r="G28" s="77">
        <f t="shared" si="2"/>
        <v>0</v>
      </c>
      <c r="H28" s="113">
        <f t="shared" si="3"/>
        <v>8726.3999999999978</v>
      </c>
      <c r="I28" s="115">
        <f t="shared" si="4"/>
        <v>73476.131342949215</v>
      </c>
      <c r="J28" s="116">
        <f t="shared" si="5"/>
        <v>229.61291044671628</v>
      </c>
      <c r="K28" s="117">
        <f t="shared" si="6"/>
        <v>73476.131342949215</v>
      </c>
      <c r="L28" s="118">
        <f t="shared" si="7"/>
        <v>229.61291044671628</v>
      </c>
    </row>
    <row r="29" spans="1:12" ht="15" customHeight="1">
      <c r="A29" s="111">
        <v>2040</v>
      </c>
      <c r="B29" s="112" t="s">
        <v>79</v>
      </c>
      <c r="C29" s="59">
        <f>'[1]IPF 3a pop 2009'!C29</f>
        <v>210</v>
      </c>
      <c r="D29" s="35">
        <f>'[1]IPF 13 Indices 2006-8'!L29</f>
        <v>74.48</v>
      </c>
      <c r="E29" s="113">
        <f t="shared" si="0"/>
        <v>0</v>
      </c>
      <c r="F29" s="114">
        <f t="shared" si="1"/>
        <v>0</v>
      </c>
      <c r="G29" s="77">
        <f t="shared" si="2"/>
        <v>0</v>
      </c>
      <c r="H29" s="113">
        <f t="shared" si="3"/>
        <v>5359.1999999999989</v>
      </c>
      <c r="I29" s="115">
        <f t="shared" si="4"/>
        <v>45124.367791200661</v>
      </c>
      <c r="J29" s="116">
        <f t="shared" si="5"/>
        <v>214.8779418628603</v>
      </c>
      <c r="K29" s="117">
        <f t="shared" si="6"/>
        <v>45124.367791200661</v>
      </c>
      <c r="L29" s="118">
        <f t="shared" si="7"/>
        <v>214.8779418628603</v>
      </c>
    </row>
    <row r="30" spans="1:12" ht="15" customHeight="1">
      <c r="A30" s="111">
        <v>2041</v>
      </c>
      <c r="B30" s="112" t="s">
        <v>80</v>
      </c>
      <c r="C30" s="59">
        <f>'[1]IPF 3a pop 2009'!C30</f>
        <v>1397</v>
      </c>
      <c r="D30" s="35">
        <f>'[1]IPF 13 Indices 2006-8'!L30</f>
        <v>81.66</v>
      </c>
      <c r="E30" s="113">
        <f t="shared" si="0"/>
        <v>0</v>
      </c>
      <c r="F30" s="114">
        <f t="shared" si="1"/>
        <v>0</v>
      </c>
      <c r="G30" s="77">
        <f t="shared" si="2"/>
        <v>0</v>
      </c>
      <c r="H30" s="113">
        <f t="shared" si="3"/>
        <v>25620.980000000003</v>
      </c>
      <c r="I30" s="115">
        <f t="shared" si="4"/>
        <v>215728.19165005913</v>
      </c>
      <c r="J30" s="116">
        <f t="shared" si="5"/>
        <v>154.42247075881113</v>
      </c>
      <c r="K30" s="117">
        <f t="shared" si="6"/>
        <v>215728.19165005913</v>
      </c>
      <c r="L30" s="118">
        <f t="shared" si="7"/>
        <v>154.42247075881113</v>
      </c>
    </row>
    <row r="31" spans="1:12" ht="15" customHeight="1">
      <c r="A31" s="111">
        <v>2043</v>
      </c>
      <c r="B31" s="112" t="s">
        <v>81</v>
      </c>
      <c r="C31" s="59">
        <f>'[1]IPF 3a pop 2009'!C31</f>
        <v>246</v>
      </c>
      <c r="D31" s="35">
        <f>'[1]IPF 13 Indices 2006-8'!L31</f>
        <v>105.47</v>
      </c>
      <c r="E31" s="113">
        <f t="shared" si="0"/>
        <v>1345.6199999999997</v>
      </c>
      <c r="F31" s="114">
        <f t="shared" si="1"/>
        <v>-11261.916116041113</v>
      </c>
      <c r="G31" s="77">
        <f t="shared" si="2"/>
        <v>-45.780146813175257</v>
      </c>
      <c r="H31" s="113">
        <f t="shared" si="3"/>
        <v>0</v>
      </c>
      <c r="I31" s="115">
        <f t="shared" si="4"/>
        <v>0</v>
      </c>
      <c r="J31" s="116">
        <f t="shared" si="5"/>
        <v>0</v>
      </c>
      <c r="K31" s="117">
        <f t="shared" si="6"/>
        <v>-11261.916116041113</v>
      </c>
      <c r="L31" s="118">
        <f t="shared" si="7"/>
        <v>-45.780146813175257</v>
      </c>
    </row>
    <row r="32" spans="1:12" ht="15" customHeight="1">
      <c r="A32" s="111">
        <v>2044</v>
      </c>
      <c r="B32" s="112" t="s">
        <v>82</v>
      </c>
      <c r="C32" s="59">
        <f>'[1]IPF 3a pop 2009'!C32</f>
        <v>308</v>
      </c>
      <c r="D32" s="35">
        <f>'[1]IPF 13 Indices 2006-8'!L32</f>
        <v>64.91</v>
      </c>
      <c r="E32" s="113">
        <f t="shared" si="0"/>
        <v>0</v>
      </c>
      <c r="F32" s="114">
        <f t="shared" si="1"/>
        <v>0</v>
      </c>
      <c r="G32" s="77">
        <f t="shared" si="2"/>
        <v>0</v>
      </c>
      <c r="H32" s="113">
        <f t="shared" si="3"/>
        <v>10807.720000000001</v>
      </c>
      <c r="I32" s="115">
        <f t="shared" si="4"/>
        <v>91000.808378921371</v>
      </c>
      <c r="J32" s="116">
        <f t="shared" si="5"/>
        <v>295.45717006143303</v>
      </c>
      <c r="K32" s="117">
        <f t="shared" si="6"/>
        <v>91000.808378921371</v>
      </c>
      <c r="L32" s="118">
        <f t="shared" si="7"/>
        <v>295.45717006143303</v>
      </c>
    </row>
    <row r="33" spans="1:17" ht="15" customHeight="1">
      <c r="A33" s="111">
        <v>2045</v>
      </c>
      <c r="B33" s="112" t="s">
        <v>83</v>
      </c>
      <c r="C33" s="59">
        <f>'[1]IPF 3a pop 2009'!C33</f>
        <v>316</v>
      </c>
      <c r="D33" s="35">
        <f>'[1]IPF 13 Indices 2006-8'!L33</f>
        <v>66.62</v>
      </c>
      <c r="E33" s="113">
        <f t="shared" si="0"/>
        <v>0</v>
      </c>
      <c r="F33" s="114">
        <f t="shared" si="1"/>
        <v>0</v>
      </c>
      <c r="G33" s="77">
        <f t="shared" si="2"/>
        <v>0</v>
      </c>
      <c r="H33" s="113">
        <f t="shared" si="3"/>
        <v>10548.079999999998</v>
      </c>
      <c r="I33" s="115">
        <f t="shared" si="4"/>
        <v>88814.64423999998</v>
      </c>
      <c r="J33" s="116">
        <f t="shared" si="5"/>
        <v>281.05900075949359</v>
      </c>
      <c r="K33" s="117">
        <f t="shared" si="6"/>
        <v>88814.64423999998</v>
      </c>
      <c r="L33" s="118">
        <f t="shared" si="7"/>
        <v>281.05900075949359</v>
      </c>
    </row>
    <row r="34" spans="1:17" ht="15" customHeight="1">
      <c r="A34" s="111">
        <v>2047</v>
      </c>
      <c r="B34" s="112" t="s">
        <v>84</v>
      </c>
      <c r="C34" s="59">
        <f>'[1]IPF 3a pop 2009'!C34</f>
        <v>304</v>
      </c>
      <c r="D34" s="35">
        <f>'[1]IPF 13 Indices 2006-8'!L34</f>
        <v>64.739999999999995</v>
      </c>
      <c r="E34" s="113">
        <f t="shared" si="0"/>
        <v>0</v>
      </c>
      <c r="F34" s="114">
        <f t="shared" si="1"/>
        <v>0</v>
      </c>
      <c r="G34" s="77">
        <f t="shared" si="2"/>
        <v>0</v>
      </c>
      <c r="H34" s="113">
        <f t="shared" si="3"/>
        <v>10719.04</v>
      </c>
      <c r="I34" s="115">
        <f t="shared" si="4"/>
        <v>90254.124370912017</v>
      </c>
      <c r="J34" s="116">
        <f t="shared" si="5"/>
        <v>296.88856700957899</v>
      </c>
      <c r="K34" s="117">
        <f t="shared" si="6"/>
        <v>90254.124370912017</v>
      </c>
      <c r="L34" s="118">
        <f t="shared" si="7"/>
        <v>296.88856700957899</v>
      </c>
    </row>
    <row r="35" spans="1:17" ht="15" customHeight="1">
      <c r="A35" s="111">
        <v>2049</v>
      </c>
      <c r="B35" s="112" t="s">
        <v>85</v>
      </c>
      <c r="C35" s="59">
        <f>'[1]IPF 3a pop 2009'!C35</f>
        <v>181</v>
      </c>
      <c r="D35" s="35">
        <f>'[1]IPF 13 Indices 2006-8'!L35</f>
        <v>83.98</v>
      </c>
      <c r="E35" s="113">
        <f t="shared" si="0"/>
        <v>0</v>
      </c>
      <c r="F35" s="114">
        <f t="shared" si="1"/>
        <v>0</v>
      </c>
      <c r="G35" s="77">
        <f t="shared" si="2"/>
        <v>0</v>
      </c>
      <c r="H35" s="113">
        <f t="shared" si="3"/>
        <v>2899.6199999999994</v>
      </c>
      <c r="I35" s="115">
        <f t="shared" si="4"/>
        <v>24414.748345783191</v>
      </c>
      <c r="J35" s="116">
        <f t="shared" si="5"/>
        <v>134.88811240764193</v>
      </c>
      <c r="K35" s="117">
        <f t="shared" si="6"/>
        <v>24414.748345783191</v>
      </c>
      <c r="L35" s="118">
        <f t="shared" si="7"/>
        <v>134.88811240764193</v>
      </c>
    </row>
    <row r="36" spans="1:17" ht="15" customHeight="1">
      <c r="A36" s="111">
        <v>2050</v>
      </c>
      <c r="B36" s="112" t="s">
        <v>86</v>
      </c>
      <c r="C36" s="59">
        <f>'[1]IPF 3a pop 2009'!C36</f>
        <v>1233</v>
      </c>
      <c r="D36" s="35">
        <f>'[1]IPF 13 Indices 2006-8'!L36</f>
        <v>71.86</v>
      </c>
      <c r="E36" s="113">
        <f t="shared" si="0"/>
        <v>0</v>
      </c>
      <c r="F36" s="114">
        <f t="shared" si="1"/>
        <v>0</v>
      </c>
      <c r="G36" s="77">
        <f t="shared" si="2"/>
        <v>0</v>
      </c>
      <c r="H36" s="113">
        <f t="shared" si="3"/>
        <v>34696.620000000003</v>
      </c>
      <c r="I36" s="115">
        <f t="shared" si="4"/>
        <v>292144.91752342315</v>
      </c>
      <c r="J36" s="116">
        <f t="shared" si="5"/>
        <v>236.93829482840482</v>
      </c>
      <c r="K36" s="117">
        <f t="shared" si="6"/>
        <v>292144.91752342315</v>
      </c>
      <c r="L36" s="118">
        <f t="shared" si="7"/>
        <v>236.93829482840482</v>
      </c>
    </row>
    <row r="37" spans="1:17" ht="15" customHeight="1">
      <c r="A37" s="111">
        <v>2051</v>
      </c>
      <c r="B37" s="112" t="s">
        <v>87</v>
      </c>
      <c r="C37" s="59">
        <f>'[1]IPF 3a pop 2009'!C37</f>
        <v>867</v>
      </c>
      <c r="D37" s="35">
        <f>'[1]IPF 13 Indices 2006-8'!L37</f>
        <v>100.71</v>
      </c>
      <c r="E37" s="113">
        <f t="shared" si="0"/>
        <v>615.56999999999459</v>
      </c>
      <c r="F37" s="114">
        <f t="shared" si="1"/>
        <v>-5151.898532684836</v>
      </c>
      <c r="G37" s="77">
        <f t="shared" si="2"/>
        <v>-5.9422128404669392</v>
      </c>
      <c r="H37" s="113">
        <f t="shared" si="3"/>
        <v>0</v>
      </c>
      <c r="I37" s="115">
        <f t="shared" si="4"/>
        <v>0</v>
      </c>
      <c r="J37" s="116">
        <f t="shared" si="5"/>
        <v>0</v>
      </c>
      <c r="K37" s="117">
        <f t="shared" si="6"/>
        <v>-5151.898532684836</v>
      </c>
      <c r="L37" s="118">
        <f t="shared" si="7"/>
        <v>-5.9422128404669392</v>
      </c>
    </row>
    <row r="38" spans="1:17" ht="15" customHeight="1">
      <c r="A38" s="111">
        <v>2052</v>
      </c>
      <c r="B38" s="112" t="s">
        <v>88</v>
      </c>
      <c r="C38" s="59">
        <f>'[1]IPF 3a pop 2009'!C38</f>
        <v>1021</v>
      </c>
      <c r="D38" s="35">
        <f>'[1]IPF 13 Indices 2006-8'!L38</f>
        <v>64.8</v>
      </c>
      <c r="E38" s="113">
        <f t="shared" si="0"/>
        <v>0</v>
      </c>
      <c r="F38" s="114">
        <f t="shared" si="1"/>
        <v>0</v>
      </c>
      <c r="G38" s="77">
        <f t="shared" si="2"/>
        <v>0</v>
      </c>
      <c r="H38" s="113">
        <f t="shared" si="3"/>
        <v>35939.200000000004</v>
      </c>
      <c r="I38" s="115">
        <f t="shared" si="4"/>
        <v>302607.41881652473</v>
      </c>
      <c r="J38" s="116">
        <f t="shared" si="5"/>
        <v>296.38336808670397</v>
      </c>
      <c r="K38" s="117">
        <f t="shared" si="6"/>
        <v>302607.41881652473</v>
      </c>
      <c r="L38" s="118">
        <f t="shared" si="7"/>
        <v>296.38336808670397</v>
      </c>
    </row>
    <row r="39" spans="1:17" ht="15" customHeight="1">
      <c r="A39" s="111">
        <v>2061</v>
      </c>
      <c r="B39" s="112" t="s">
        <v>89</v>
      </c>
      <c r="C39" s="59">
        <f>'[1]IPF 3a pop 2009'!C39</f>
        <v>268</v>
      </c>
      <c r="D39" s="35">
        <f>'[1]IPF 13 Indices 2006-8'!L39</f>
        <v>75.430000000000007</v>
      </c>
      <c r="E39" s="113">
        <f t="shared" si="0"/>
        <v>0</v>
      </c>
      <c r="F39" s="114">
        <f t="shared" si="1"/>
        <v>0</v>
      </c>
      <c r="G39" s="77">
        <f t="shared" si="2"/>
        <v>0</v>
      </c>
      <c r="H39" s="113">
        <f t="shared" si="3"/>
        <v>6584.7599999999984</v>
      </c>
      <c r="I39" s="115">
        <f t="shared" si="4"/>
        <v>55443.560989846708</v>
      </c>
      <c r="J39" s="116">
        <f t="shared" si="5"/>
        <v>206.87895891733845</v>
      </c>
      <c r="K39" s="117">
        <f t="shared" si="6"/>
        <v>55443.560989846708</v>
      </c>
      <c r="L39" s="118">
        <f t="shared" si="7"/>
        <v>206.87895891733845</v>
      </c>
    </row>
    <row r="40" spans="1:17" ht="15" customHeight="1">
      <c r="A40" s="111">
        <v>2063</v>
      </c>
      <c r="B40" s="112" t="s">
        <v>90</v>
      </c>
      <c r="C40" s="59">
        <f>'[1]IPF 3a pop 2009'!C40</f>
        <v>660</v>
      </c>
      <c r="D40" s="35">
        <f>'[1]IPF 13 Indices 2006-8'!L40</f>
        <v>67.489999999999995</v>
      </c>
      <c r="E40" s="113">
        <f t="shared" si="0"/>
        <v>0</v>
      </c>
      <c r="F40" s="114">
        <f t="shared" si="1"/>
        <v>0</v>
      </c>
      <c r="G40" s="77">
        <f t="shared" si="2"/>
        <v>0</v>
      </c>
      <c r="H40" s="113">
        <f t="shared" si="3"/>
        <v>21456.600000000002</v>
      </c>
      <c r="I40" s="115">
        <f t="shared" si="4"/>
        <v>180664.18680935149</v>
      </c>
      <c r="J40" s="116">
        <f t="shared" si="5"/>
        <v>273.73361637780528</v>
      </c>
      <c r="K40" s="117">
        <f t="shared" si="6"/>
        <v>180664.18680935149</v>
      </c>
      <c r="L40" s="118">
        <f t="shared" si="7"/>
        <v>273.73361637780528</v>
      </c>
    </row>
    <row r="41" spans="1:17" s="54" customFormat="1" ht="15" customHeight="1">
      <c r="A41" s="111">
        <v>2066</v>
      </c>
      <c r="B41" s="112" t="s">
        <v>91</v>
      </c>
      <c r="C41" s="59">
        <f>'[1]IPF 3a pop 2009'!C41</f>
        <v>240</v>
      </c>
      <c r="D41" s="35">
        <f>'[1]IPF 13 Indices 2006-8'!L41</f>
        <v>98.33</v>
      </c>
      <c r="E41" s="113">
        <f t="shared" si="0"/>
        <v>0</v>
      </c>
      <c r="F41" s="114">
        <f t="shared" si="1"/>
        <v>0</v>
      </c>
      <c r="G41" s="77">
        <f t="shared" si="2"/>
        <v>0</v>
      </c>
      <c r="H41" s="113">
        <f t="shared" si="3"/>
        <v>400.80000000000041</v>
      </c>
      <c r="I41" s="115">
        <f t="shared" si="4"/>
        <v>3374.7288048054279</v>
      </c>
      <c r="J41" s="116">
        <f t="shared" si="5"/>
        <v>14.061370020022617</v>
      </c>
      <c r="K41" s="117">
        <f t="shared" si="6"/>
        <v>3374.7288048054279</v>
      </c>
      <c r="L41" s="118">
        <f t="shared" si="7"/>
        <v>14.061370020022617</v>
      </c>
      <c r="M41" s="60"/>
      <c r="N41" s="60"/>
      <c r="O41" s="60"/>
      <c r="P41" s="60"/>
      <c r="Q41" s="60"/>
    </row>
    <row r="42" spans="1:17" ht="15" customHeight="1">
      <c r="A42" s="111">
        <v>2067</v>
      </c>
      <c r="B42" s="112" t="s">
        <v>92</v>
      </c>
      <c r="C42" s="59">
        <f>'[1]IPF 3a pop 2009'!C42</f>
        <v>351</v>
      </c>
      <c r="D42" s="35">
        <f>'[1]IPF 13 Indices 2006-8'!L42</f>
        <v>58.96</v>
      </c>
      <c r="E42" s="113">
        <f t="shared" si="0"/>
        <v>0</v>
      </c>
      <c r="F42" s="114">
        <f t="shared" si="1"/>
        <v>0</v>
      </c>
      <c r="G42" s="77">
        <f t="shared" si="2"/>
        <v>0</v>
      </c>
      <c r="H42" s="113">
        <f t="shared" si="3"/>
        <v>14405.039999999999</v>
      </c>
      <c r="I42" s="115">
        <f t="shared" si="4"/>
        <v>121290.17819953675</v>
      </c>
      <c r="J42" s="116">
        <f t="shared" si="5"/>
        <v>345.55606324654343</v>
      </c>
      <c r="K42" s="117">
        <f t="shared" si="6"/>
        <v>121290.17819953675</v>
      </c>
      <c r="L42" s="118">
        <f t="shared" si="7"/>
        <v>345.55606324654343</v>
      </c>
    </row>
    <row r="43" spans="1:17" ht="15" customHeight="1">
      <c r="A43" s="111">
        <v>2068</v>
      </c>
      <c r="B43" s="112" t="s">
        <v>93</v>
      </c>
      <c r="C43" s="59">
        <f>'[1]IPF 3a pop 2009'!C43</f>
        <v>709</v>
      </c>
      <c r="D43" s="35">
        <f>'[1]IPF 13 Indices 2006-8'!L43</f>
        <v>71.75</v>
      </c>
      <c r="E43" s="113">
        <f t="shared" si="0"/>
        <v>0</v>
      </c>
      <c r="F43" s="114">
        <f t="shared" si="1"/>
        <v>0</v>
      </c>
      <c r="G43" s="77">
        <f t="shared" si="2"/>
        <v>0</v>
      </c>
      <c r="H43" s="113">
        <f t="shared" si="3"/>
        <v>20029.25</v>
      </c>
      <c r="I43" s="115">
        <f t="shared" si="4"/>
        <v>168645.92543325611</v>
      </c>
      <c r="J43" s="116">
        <f t="shared" si="5"/>
        <v>237.86449285367576</v>
      </c>
      <c r="K43" s="117">
        <f t="shared" si="6"/>
        <v>168645.92543325611</v>
      </c>
      <c r="L43" s="118">
        <f t="shared" si="7"/>
        <v>237.86449285367576</v>
      </c>
    </row>
    <row r="44" spans="1:17" ht="15" customHeight="1">
      <c r="A44" s="111">
        <v>2072</v>
      </c>
      <c r="B44" s="112" t="s">
        <v>94</v>
      </c>
      <c r="C44" s="59">
        <f>'[1]IPF 3a pop 2009'!C44</f>
        <v>277</v>
      </c>
      <c r="D44" s="35">
        <f>'[1]IPF 13 Indices 2006-8'!L44</f>
        <v>71.08</v>
      </c>
      <c r="E44" s="113">
        <f t="shared" si="0"/>
        <v>0</v>
      </c>
      <c r="F44" s="114">
        <f t="shared" si="1"/>
        <v>0</v>
      </c>
      <c r="G44" s="77">
        <f t="shared" si="2"/>
        <v>0</v>
      </c>
      <c r="H44" s="113">
        <f t="shared" si="3"/>
        <v>8010.84</v>
      </c>
      <c r="I44" s="115">
        <f t="shared" si="4"/>
        <v>67451.128988741228</v>
      </c>
      <c r="J44" s="116">
        <f t="shared" si="5"/>
        <v>243.50588082578059</v>
      </c>
      <c r="K44" s="117">
        <f t="shared" si="6"/>
        <v>67451.128988741228</v>
      </c>
      <c r="L44" s="118">
        <f t="shared" si="7"/>
        <v>243.50588082578059</v>
      </c>
    </row>
    <row r="45" spans="1:17" s="54" customFormat="1" ht="15" customHeight="1">
      <c r="A45" s="111">
        <v>2079</v>
      </c>
      <c r="B45" s="112" t="s">
        <v>95</v>
      </c>
      <c r="C45" s="59">
        <f>'[1]IPF 3a pop 2009'!C45</f>
        <v>159</v>
      </c>
      <c r="D45" s="35">
        <f>'[1]IPF 13 Indices 2006-8'!L45</f>
        <v>68.19</v>
      </c>
      <c r="E45" s="113">
        <f t="shared" si="0"/>
        <v>0</v>
      </c>
      <c r="F45" s="114">
        <f t="shared" si="1"/>
        <v>0</v>
      </c>
      <c r="G45" s="77">
        <f t="shared" si="2"/>
        <v>0</v>
      </c>
      <c r="H45" s="113">
        <f t="shared" si="3"/>
        <v>5057.79</v>
      </c>
      <c r="I45" s="115">
        <f t="shared" si="4"/>
        <v>42586.501002137797</v>
      </c>
      <c r="J45" s="116">
        <f t="shared" si="5"/>
        <v>267.83962894426287</v>
      </c>
      <c r="K45" s="117">
        <f t="shared" si="6"/>
        <v>42586.501002137797</v>
      </c>
      <c r="L45" s="118">
        <f t="shared" si="7"/>
        <v>267.83962894426287</v>
      </c>
      <c r="M45" s="60"/>
      <c r="N45" s="60"/>
      <c r="O45" s="60"/>
      <c r="P45" s="60"/>
      <c r="Q45" s="60"/>
    </row>
    <row r="46" spans="1:17" ht="15" customHeight="1">
      <c r="A46" s="111">
        <v>2086</v>
      </c>
      <c r="B46" s="112" t="s">
        <v>96</v>
      </c>
      <c r="C46" s="59">
        <f>'[1]IPF 3a pop 2009'!C46</f>
        <v>431</v>
      </c>
      <c r="D46" s="35">
        <f>'[1]IPF 13 Indices 2006-8'!L46</f>
        <v>60.23</v>
      </c>
      <c r="E46" s="113">
        <f t="shared" si="0"/>
        <v>0</v>
      </c>
      <c r="F46" s="114">
        <f t="shared" si="1"/>
        <v>0</v>
      </c>
      <c r="G46" s="77">
        <f t="shared" si="2"/>
        <v>0</v>
      </c>
      <c r="H46" s="113">
        <f t="shared" si="3"/>
        <v>17140.870000000003</v>
      </c>
      <c r="I46" s="115">
        <f t="shared" si="4"/>
        <v>144325.81768569152</v>
      </c>
      <c r="J46" s="116">
        <f t="shared" si="5"/>
        <v>334.86268604568801</v>
      </c>
      <c r="K46" s="117">
        <f t="shared" si="6"/>
        <v>144325.81768569152</v>
      </c>
      <c r="L46" s="118">
        <f t="shared" si="7"/>
        <v>334.86268604568801</v>
      </c>
    </row>
    <row r="47" spans="1:17" ht="15" customHeight="1">
      <c r="A47" s="111">
        <v>2087</v>
      </c>
      <c r="B47" s="112" t="s">
        <v>97</v>
      </c>
      <c r="C47" s="59">
        <f>'[1]IPF 3a pop 2009'!C47</f>
        <v>995</v>
      </c>
      <c r="D47" s="35">
        <f>'[1]IPF 13 Indices 2006-8'!L47</f>
        <v>63.12</v>
      </c>
      <c r="E47" s="113">
        <f t="shared" si="0"/>
        <v>0</v>
      </c>
      <c r="F47" s="114">
        <f t="shared" si="1"/>
        <v>0</v>
      </c>
      <c r="G47" s="77">
        <f t="shared" si="2"/>
        <v>0</v>
      </c>
      <c r="H47" s="113">
        <f t="shared" si="3"/>
        <v>36695.600000000006</v>
      </c>
      <c r="I47" s="115">
        <f t="shared" si="4"/>
        <v>308976.29323756974</v>
      </c>
      <c r="J47" s="116">
        <f t="shared" si="5"/>
        <v>310.52893792720579</v>
      </c>
      <c r="K47" s="117">
        <f t="shared" si="6"/>
        <v>308976.29323756974</v>
      </c>
      <c r="L47" s="118">
        <f t="shared" si="7"/>
        <v>310.52893792720579</v>
      </c>
    </row>
    <row r="48" spans="1:17" ht="15" customHeight="1">
      <c r="A48" s="111">
        <v>2089</v>
      </c>
      <c r="B48" s="112" t="s">
        <v>98</v>
      </c>
      <c r="C48" s="59">
        <f>'[1]IPF 3a pop 2009'!C48</f>
        <v>372</v>
      </c>
      <c r="D48" s="35">
        <f>'[1]IPF 13 Indices 2006-8'!L48</f>
        <v>73.33</v>
      </c>
      <c r="E48" s="113">
        <f t="shared" si="0"/>
        <v>0</v>
      </c>
      <c r="F48" s="114">
        <f t="shared" si="1"/>
        <v>0</v>
      </c>
      <c r="G48" s="77">
        <f t="shared" si="2"/>
        <v>0</v>
      </c>
      <c r="H48" s="113">
        <f t="shared" si="3"/>
        <v>9921.24</v>
      </c>
      <c r="I48" s="115">
        <f t="shared" si="4"/>
        <v>83536.662693083257</v>
      </c>
      <c r="J48" s="116">
        <f t="shared" si="5"/>
        <v>224.56092121796576</v>
      </c>
      <c r="K48" s="117">
        <f t="shared" si="6"/>
        <v>83536.662693083257</v>
      </c>
      <c r="L48" s="118">
        <f t="shared" si="7"/>
        <v>224.56092121796576</v>
      </c>
    </row>
    <row r="49" spans="1:17" ht="15" customHeight="1">
      <c r="A49" s="111">
        <v>2096</v>
      </c>
      <c r="B49" s="112" t="s">
        <v>99</v>
      </c>
      <c r="C49" s="59">
        <f>'[1]IPF 3a pop 2009'!C49</f>
        <v>4390</v>
      </c>
      <c r="D49" s="35">
        <f>'[1]IPF 13 Indices 2006-8'!L49</f>
        <v>87.6</v>
      </c>
      <c r="E49" s="113">
        <f t="shared" si="0"/>
        <v>0</v>
      </c>
      <c r="F49" s="114">
        <f t="shared" si="1"/>
        <v>0</v>
      </c>
      <c r="G49" s="77">
        <f t="shared" si="2"/>
        <v>0</v>
      </c>
      <c r="H49" s="113">
        <f t="shared" si="3"/>
        <v>54436.000000000022</v>
      </c>
      <c r="I49" s="115">
        <f t="shared" si="4"/>
        <v>458350.1427604495</v>
      </c>
      <c r="J49" s="116">
        <f t="shared" si="5"/>
        <v>104.40777739417985</v>
      </c>
      <c r="K49" s="117">
        <f t="shared" si="6"/>
        <v>458350.1427604495</v>
      </c>
      <c r="L49" s="118">
        <f t="shared" si="7"/>
        <v>104.40777739417985</v>
      </c>
    </row>
    <row r="50" spans="1:17" ht="15" customHeight="1">
      <c r="A50" s="111">
        <v>2097</v>
      </c>
      <c r="B50" s="112" t="s">
        <v>100</v>
      </c>
      <c r="C50" s="59">
        <f>'[1]IPF 3a pop 2009'!C50</f>
        <v>1202</v>
      </c>
      <c r="D50" s="35">
        <f>'[1]IPF 13 Indices 2006-8'!L50</f>
        <v>69.569999999999993</v>
      </c>
      <c r="E50" s="113">
        <f t="shared" si="0"/>
        <v>0</v>
      </c>
      <c r="F50" s="114">
        <f t="shared" si="1"/>
        <v>0</v>
      </c>
      <c r="G50" s="77">
        <f t="shared" si="2"/>
        <v>0</v>
      </c>
      <c r="H50" s="113">
        <f t="shared" si="3"/>
        <v>36576.860000000008</v>
      </c>
      <c r="I50" s="115">
        <f t="shared" si="4"/>
        <v>307976.50456919998</v>
      </c>
      <c r="J50" s="116">
        <f t="shared" si="5"/>
        <v>256.2200537181364</v>
      </c>
      <c r="K50" s="117">
        <f t="shared" si="6"/>
        <v>307976.50456919998</v>
      </c>
      <c r="L50" s="118">
        <f t="shared" si="7"/>
        <v>256.2200537181364</v>
      </c>
    </row>
    <row r="51" spans="1:17" ht="15" customHeight="1">
      <c r="A51" s="111">
        <v>2099</v>
      </c>
      <c r="B51" s="112" t="s">
        <v>101</v>
      </c>
      <c r="C51" s="59">
        <f>'[1]IPF 3a pop 2009'!C51</f>
        <v>2054</v>
      </c>
      <c r="D51" s="35">
        <f>'[1]IPF 13 Indices 2006-8'!L51</f>
        <v>195.36</v>
      </c>
      <c r="E51" s="113">
        <f t="shared" si="0"/>
        <v>195869.44000000003</v>
      </c>
      <c r="F51" s="114">
        <f t="shared" si="1"/>
        <v>-1639292.8189057449</v>
      </c>
      <c r="G51" s="77">
        <f t="shared" si="2"/>
        <v>-798.09776967173559</v>
      </c>
      <c r="H51" s="113">
        <f t="shared" si="3"/>
        <v>0</v>
      </c>
      <c r="I51" s="115">
        <f t="shared" si="4"/>
        <v>0</v>
      </c>
      <c r="J51" s="116">
        <f t="shared" si="5"/>
        <v>0</v>
      </c>
      <c r="K51" s="117">
        <f t="shared" si="6"/>
        <v>-1639292.8189057449</v>
      </c>
      <c r="L51" s="118">
        <f t="shared" si="7"/>
        <v>-798.09776967173559</v>
      </c>
    </row>
    <row r="52" spans="1:17" ht="15" customHeight="1">
      <c r="A52" s="111">
        <v>2102</v>
      </c>
      <c r="B52" s="112" t="s">
        <v>102</v>
      </c>
      <c r="C52" s="59">
        <f>'[1]IPF 3a pop 2009'!C52</f>
        <v>1759</v>
      </c>
      <c r="D52" s="35">
        <f>'[1]IPF 13 Indices 2006-8'!L52</f>
        <v>93.71</v>
      </c>
      <c r="E52" s="113">
        <f t="shared" si="0"/>
        <v>0</v>
      </c>
      <c r="F52" s="114">
        <f t="shared" si="1"/>
        <v>0</v>
      </c>
      <c r="G52" s="77">
        <f t="shared" si="2"/>
        <v>0</v>
      </c>
      <c r="H52" s="113">
        <f t="shared" si="3"/>
        <v>11064.110000000011</v>
      </c>
      <c r="I52" s="115">
        <f t="shared" si="4"/>
        <v>93159.607576187074</v>
      </c>
      <c r="J52" s="116">
        <f t="shared" si="5"/>
        <v>52.961687081402545</v>
      </c>
      <c r="K52" s="117">
        <f t="shared" si="6"/>
        <v>93159.607576187074</v>
      </c>
      <c r="L52" s="118">
        <f t="shared" si="7"/>
        <v>52.961687081402545</v>
      </c>
    </row>
    <row r="53" spans="1:17" ht="15" customHeight="1">
      <c r="A53" s="111">
        <v>2111</v>
      </c>
      <c r="B53" s="112" t="s">
        <v>103</v>
      </c>
      <c r="C53" s="59">
        <f>'[1]IPF 3a pop 2009'!C53</f>
        <v>935</v>
      </c>
      <c r="D53" s="35">
        <f>'[1]IPF 13 Indices 2006-8'!L53</f>
        <v>92.08</v>
      </c>
      <c r="E53" s="113">
        <f t="shared" si="0"/>
        <v>0</v>
      </c>
      <c r="F53" s="114">
        <f t="shared" si="1"/>
        <v>0</v>
      </c>
      <c r="G53" s="77">
        <f t="shared" si="2"/>
        <v>0</v>
      </c>
      <c r="H53" s="113">
        <f t="shared" si="3"/>
        <v>7405.2000000000016</v>
      </c>
      <c r="I53" s="115">
        <f t="shared" si="4"/>
        <v>62351.651061240358</v>
      </c>
      <c r="J53" s="116">
        <f t="shared" si="5"/>
        <v>66.686257819508398</v>
      </c>
      <c r="K53" s="117">
        <f t="shared" si="6"/>
        <v>62351.651061240358</v>
      </c>
      <c r="L53" s="118">
        <f t="shared" si="7"/>
        <v>66.686257819508398</v>
      </c>
    </row>
    <row r="54" spans="1:17" s="192" customFormat="1" ht="15" customHeight="1">
      <c r="A54" s="183">
        <v>2112</v>
      </c>
      <c r="B54" s="184" t="s">
        <v>256</v>
      </c>
      <c r="C54" s="185">
        <f>'[1]IPF 3a pop 2009'!C54</f>
        <v>603</v>
      </c>
      <c r="D54" s="177">
        <f>'[1]IPF 13 Indices 2006-8'!L54</f>
        <v>56.4</v>
      </c>
      <c r="E54" s="186">
        <f t="shared" si="0"/>
        <v>0</v>
      </c>
      <c r="F54" s="187">
        <f t="shared" si="1"/>
        <v>0</v>
      </c>
      <c r="G54" s="188">
        <f t="shared" si="2"/>
        <v>0</v>
      </c>
      <c r="H54" s="186">
        <f t="shared" si="3"/>
        <v>26290.799999999999</v>
      </c>
      <c r="I54" s="187">
        <f t="shared" si="4"/>
        <v>221368.06402539532</v>
      </c>
      <c r="J54" s="189">
        <f t="shared" si="5"/>
        <v>367.11121728921279</v>
      </c>
      <c r="K54" s="190">
        <f t="shared" si="6"/>
        <v>221368.06402539532</v>
      </c>
      <c r="L54" s="189">
        <f t="shared" si="7"/>
        <v>367.11121728921279</v>
      </c>
      <c r="M54" s="191"/>
      <c r="N54" s="191"/>
      <c r="O54" s="191"/>
      <c r="P54" s="191"/>
      <c r="Q54" s="191"/>
    </row>
    <row r="55" spans="1:17" ht="15" customHeight="1">
      <c r="A55" s="111">
        <v>2113</v>
      </c>
      <c r="B55" s="112" t="s">
        <v>104</v>
      </c>
      <c r="C55" s="59">
        <f>'[1]IPF 3a pop 2009'!C55</f>
        <v>1954</v>
      </c>
      <c r="D55" s="35">
        <f>'[1]IPF 13 Indices 2006-8'!L55</f>
        <v>66.09</v>
      </c>
      <c r="E55" s="113">
        <f t="shared" si="0"/>
        <v>0</v>
      </c>
      <c r="F55" s="114">
        <f t="shared" si="1"/>
        <v>0</v>
      </c>
      <c r="G55" s="77">
        <f t="shared" si="2"/>
        <v>0</v>
      </c>
      <c r="H55" s="113">
        <f t="shared" si="3"/>
        <v>66260.14</v>
      </c>
      <c r="I55" s="115">
        <f t="shared" si="4"/>
        <v>557909.18929251528</v>
      </c>
      <c r="J55" s="116">
        <f t="shared" si="5"/>
        <v>285.52159124489009</v>
      </c>
      <c r="K55" s="117">
        <f t="shared" si="6"/>
        <v>557909.18929251528</v>
      </c>
      <c r="L55" s="118">
        <f t="shared" si="7"/>
        <v>285.52159124489009</v>
      </c>
    </row>
    <row r="56" spans="1:17" s="54" customFormat="1" ht="15" customHeight="1">
      <c r="A56" s="111">
        <v>2114</v>
      </c>
      <c r="B56" s="112" t="s">
        <v>105</v>
      </c>
      <c r="C56" s="59">
        <f>'[1]IPF 3a pop 2009'!C56</f>
        <v>1243</v>
      </c>
      <c r="D56" s="35">
        <f>'[1]IPF 13 Indices 2006-8'!L56</f>
        <v>64.45</v>
      </c>
      <c r="E56" s="113">
        <f t="shared" si="0"/>
        <v>0</v>
      </c>
      <c r="F56" s="114">
        <f t="shared" si="1"/>
        <v>0</v>
      </c>
      <c r="G56" s="77">
        <f t="shared" si="2"/>
        <v>0</v>
      </c>
      <c r="H56" s="113">
        <f t="shared" si="3"/>
        <v>44188.649999999994</v>
      </c>
      <c r="I56" s="115">
        <f t="shared" si="4"/>
        <v>372067.63972171955</v>
      </c>
      <c r="J56" s="116">
        <f t="shared" si="5"/>
        <v>299.33036180347511</v>
      </c>
      <c r="K56" s="117">
        <f t="shared" si="6"/>
        <v>372067.63972171955</v>
      </c>
      <c r="L56" s="118">
        <f t="shared" si="7"/>
        <v>299.33036180347511</v>
      </c>
      <c r="M56" s="60"/>
      <c r="N56" s="60"/>
      <c r="O56" s="60"/>
      <c r="P56" s="60"/>
      <c r="Q56" s="60"/>
    </row>
    <row r="57" spans="1:17" ht="15" customHeight="1">
      <c r="A57" s="111">
        <v>2115</v>
      </c>
      <c r="B57" s="112" t="s">
        <v>106</v>
      </c>
      <c r="C57" s="59">
        <f>'[1]IPF 3a pop 2009'!C57</f>
        <v>783</v>
      </c>
      <c r="D57" s="35">
        <f>'[1]IPF 13 Indices 2006-8'!L57</f>
        <v>73.28</v>
      </c>
      <c r="E57" s="113">
        <f t="shared" si="0"/>
        <v>0</v>
      </c>
      <c r="F57" s="114">
        <f t="shared" si="1"/>
        <v>0</v>
      </c>
      <c r="G57" s="77">
        <f t="shared" si="2"/>
        <v>0</v>
      </c>
      <c r="H57" s="113">
        <f t="shared" si="3"/>
        <v>20921.759999999998</v>
      </c>
      <c r="I57" s="115">
        <f t="shared" si="4"/>
        <v>176160.84361084312</v>
      </c>
      <c r="J57" s="116">
        <f t="shared" si="5"/>
        <v>224.98192032036158</v>
      </c>
      <c r="K57" s="117">
        <f t="shared" si="6"/>
        <v>176160.84361084312</v>
      </c>
      <c r="L57" s="118">
        <f t="shared" si="7"/>
        <v>224.98192032036158</v>
      </c>
    </row>
    <row r="58" spans="1:17" ht="15" customHeight="1">
      <c r="A58" s="111">
        <v>2116</v>
      </c>
      <c r="B58" s="112" t="s">
        <v>107</v>
      </c>
      <c r="C58" s="59">
        <f>'[1]IPF 3a pop 2009'!C58</f>
        <v>864</v>
      </c>
      <c r="D58" s="35">
        <f>'[1]IPF 13 Indices 2006-8'!L58</f>
        <v>69.48</v>
      </c>
      <c r="E58" s="113">
        <f t="shared" si="0"/>
        <v>0</v>
      </c>
      <c r="F58" s="114">
        <f t="shared" si="1"/>
        <v>0</v>
      </c>
      <c r="G58" s="77">
        <f t="shared" si="2"/>
        <v>0</v>
      </c>
      <c r="H58" s="113">
        <f t="shared" si="3"/>
        <v>26369.279999999995</v>
      </c>
      <c r="I58" s="115">
        <f t="shared" si="4"/>
        <v>222028.86421651588</v>
      </c>
      <c r="J58" s="116">
        <f t="shared" si="5"/>
        <v>256.97785210244894</v>
      </c>
      <c r="K58" s="117">
        <f t="shared" si="6"/>
        <v>222028.86421651588</v>
      </c>
      <c r="L58" s="118">
        <f t="shared" si="7"/>
        <v>256.97785210244894</v>
      </c>
    </row>
    <row r="59" spans="1:17" ht="15" customHeight="1">
      <c r="A59" s="111">
        <v>2121</v>
      </c>
      <c r="B59" s="112" t="s">
        <v>108</v>
      </c>
      <c r="C59" s="59">
        <f>'[1]IPF 3a pop 2009'!C59</f>
        <v>1433</v>
      </c>
      <c r="D59" s="35">
        <f>'[1]IPF 13 Indices 2006-8'!L59</f>
        <v>66.48</v>
      </c>
      <c r="E59" s="113">
        <f t="shared" si="0"/>
        <v>0</v>
      </c>
      <c r="F59" s="114">
        <f t="shared" si="1"/>
        <v>0</v>
      </c>
      <c r="G59" s="77">
        <f t="shared" si="2"/>
        <v>0</v>
      </c>
      <c r="H59" s="113">
        <f t="shared" si="3"/>
        <v>48034.159999999996</v>
      </c>
      <c r="I59" s="115">
        <f t="shared" si="4"/>
        <v>404446.76488680765</v>
      </c>
      <c r="J59" s="116">
        <f t="shared" si="5"/>
        <v>282.23779824620215</v>
      </c>
      <c r="K59" s="117">
        <f t="shared" si="6"/>
        <v>404446.76488680765</v>
      </c>
      <c r="L59" s="118">
        <f t="shared" si="7"/>
        <v>282.23779824620215</v>
      </c>
    </row>
    <row r="60" spans="1:17" ht="15" customHeight="1">
      <c r="A60" s="111">
        <v>2122</v>
      </c>
      <c r="B60" s="112" t="s">
        <v>109</v>
      </c>
      <c r="C60" s="59">
        <f>'[1]IPF 3a pop 2009'!C60</f>
        <v>1609</v>
      </c>
      <c r="D60" s="35">
        <f>'[1]IPF 13 Indices 2006-8'!L60</f>
        <v>83.07</v>
      </c>
      <c r="E60" s="113">
        <f t="shared" si="0"/>
        <v>0</v>
      </c>
      <c r="F60" s="114">
        <f t="shared" si="1"/>
        <v>0</v>
      </c>
      <c r="G60" s="77">
        <f t="shared" si="2"/>
        <v>0</v>
      </c>
      <c r="H60" s="113">
        <f t="shared" si="3"/>
        <v>27240.37000000001</v>
      </c>
      <c r="I60" s="115">
        <f t="shared" si="4"/>
        <v>229363.42637863665</v>
      </c>
      <c r="J60" s="116">
        <f t="shared" si="5"/>
        <v>142.55029607124715</v>
      </c>
      <c r="K60" s="117">
        <f t="shared" si="6"/>
        <v>229363.42637863665</v>
      </c>
      <c r="L60" s="118">
        <f t="shared" si="7"/>
        <v>142.55029607124715</v>
      </c>
    </row>
    <row r="61" spans="1:17" ht="15" customHeight="1">
      <c r="A61" s="111">
        <v>2123</v>
      </c>
      <c r="B61" s="112" t="s">
        <v>110</v>
      </c>
      <c r="C61" s="59">
        <f>'[1]IPF 3a pop 2009'!C61</f>
        <v>470</v>
      </c>
      <c r="D61" s="35">
        <f>'[1]IPF 13 Indices 2006-8'!L61</f>
        <v>76.94</v>
      </c>
      <c r="E61" s="113">
        <f t="shared" si="0"/>
        <v>0</v>
      </c>
      <c r="F61" s="114">
        <f t="shared" si="1"/>
        <v>0</v>
      </c>
      <c r="G61" s="77">
        <f t="shared" si="2"/>
        <v>0</v>
      </c>
      <c r="H61" s="113">
        <f t="shared" si="3"/>
        <v>10838.2</v>
      </c>
      <c r="I61" s="115">
        <f t="shared" si="4"/>
        <v>91257.449431741901</v>
      </c>
      <c r="J61" s="116">
        <f t="shared" si="5"/>
        <v>194.16478602498276</v>
      </c>
      <c r="K61" s="117">
        <f t="shared" si="6"/>
        <v>91257.449431741901</v>
      </c>
      <c r="L61" s="118">
        <f t="shared" si="7"/>
        <v>194.16478602498276</v>
      </c>
    </row>
    <row r="62" spans="1:17" ht="15" customHeight="1">
      <c r="A62" s="111">
        <v>2124</v>
      </c>
      <c r="B62" s="112" t="s">
        <v>111</v>
      </c>
      <c r="C62" s="59">
        <f>'[1]IPF 3a pop 2009'!C62</f>
        <v>2217</v>
      </c>
      <c r="D62" s="35">
        <f>'[1]IPF 13 Indices 2006-8'!L62</f>
        <v>81.569999999999993</v>
      </c>
      <c r="E62" s="113">
        <f t="shared" si="0"/>
        <v>0</v>
      </c>
      <c r="F62" s="114">
        <f t="shared" si="1"/>
        <v>0</v>
      </c>
      <c r="G62" s="77">
        <f t="shared" si="2"/>
        <v>0</v>
      </c>
      <c r="H62" s="113">
        <f t="shared" si="3"/>
        <v>40859.310000000012</v>
      </c>
      <c r="I62" s="115">
        <f t="shared" si="4"/>
        <v>344034.65669030533</v>
      </c>
      <c r="J62" s="116">
        <f t="shared" si="5"/>
        <v>155.18026914312375</v>
      </c>
      <c r="K62" s="117">
        <f t="shared" si="6"/>
        <v>344034.65669030533</v>
      </c>
      <c r="L62" s="118">
        <f t="shared" si="7"/>
        <v>155.18026914312375</v>
      </c>
    </row>
    <row r="63" spans="1:17" s="54" customFormat="1" ht="15" customHeight="1">
      <c r="A63" s="111">
        <v>2125</v>
      </c>
      <c r="B63" s="112" t="s">
        <v>112</v>
      </c>
      <c r="C63" s="59">
        <f>'[1]IPF 3a pop 2009'!C63</f>
        <v>18024</v>
      </c>
      <c r="D63" s="35">
        <f>'[1]IPF 13 Indices 2006-8'!L63</f>
        <v>112.28</v>
      </c>
      <c r="E63" s="113">
        <f t="shared" si="0"/>
        <v>221334.72000000003</v>
      </c>
      <c r="F63" s="114">
        <f t="shared" si="1"/>
        <v>-1852419.739753755</v>
      </c>
      <c r="G63" s="77">
        <f t="shared" si="2"/>
        <v>-102.7751741984995</v>
      </c>
      <c r="H63" s="113">
        <f t="shared" si="3"/>
        <v>0</v>
      </c>
      <c r="I63" s="115">
        <f t="shared" si="4"/>
        <v>0</v>
      </c>
      <c r="J63" s="116">
        <f t="shared" si="5"/>
        <v>0</v>
      </c>
      <c r="K63" s="117">
        <f t="shared" si="6"/>
        <v>-1852419.739753755</v>
      </c>
      <c r="L63" s="118">
        <f t="shared" si="7"/>
        <v>-102.7751741984995</v>
      </c>
      <c r="M63" s="60"/>
      <c r="N63" s="60"/>
      <c r="O63" s="60"/>
      <c r="P63" s="60"/>
      <c r="Q63" s="60"/>
    </row>
    <row r="64" spans="1:17" s="205" customFormat="1" ht="15" customHeight="1">
      <c r="A64" s="195">
        <v>2126</v>
      </c>
      <c r="B64" s="196" t="s">
        <v>258</v>
      </c>
      <c r="C64" s="197">
        <f>'[1]IPF 3a pop 2009'!C64</f>
        <v>327</v>
      </c>
      <c r="D64" s="198">
        <f>'[1]IPF 13 Indices 2006-8'!L64</f>
        <v>58.66</v>
      </c>
      <c r="E64" s="199">
        <f t="shared" si="0"/>
        <v>0</v>
      </c>
      <c r="F64" s="200">
        <f t="shared" si="1"/>
        <v>0</v>
      </c>
      <c r="G64" s="201">
        <f t="shared" si="2"/>
        <v>0</v>
      </c>
      <c r="H64" s="199">
        <f t="shared" si="3"/>
        <v>13518.18</v>
      </c>
      <c r="I64" s="200">
        <f t="shared" si="4"/>
        <v>113822.83292052045</v>
      </c>
      <c r="J64" s="202">
        <f t="shared" si="5"/>
        <v>348.08205786091878</v>
      </c>
      <c r="K64" s="203">
        <f t="shared" si="6"/>
        <v>113822.83292052045</v>
      </c>
      <c r="L64" s="202">
        <f t="shared" si="7"/>
        <v>348.08205786091878</v>
      </c>
      <c r="M64" s="204"/>
      <c r="N64" s="204"/>
      <c r="O64" s="204"/>
      <c r="P64" s="204"/>
      <c r="Q64" s="204"/>
    </row>
    <row r="65" spans="1:12" s="204" customFormat="1" ht="15" customHeight="1">
      <c r="A65" s="195">
        <v>2127</v>
      </c>
      <c r="B65" s="196" t="s">
        <v>259</v>
      </c>
      <c r="C65" s="197">
        <f>'[1]IPF 3a pop 2009'!C65</f>
        <v>1829</v>
      </c>
      <c r="D65" s="198">
        <f>'[1]IPF 13 Indices 2006-8'!L65</f>
        <v>97.08</v>
      </c>
      <c r="E65" s="199">
        <f t="shared" si="0"/>
        <v>0</v>
      </c>
      <c r="F65" s="200">
        <f t="shared" si="1"/>
        <v>0</v>
      </c>
      <c r="G65" s="201">
        <f t="shared" si="2"/>
        <v>0</v>
      </c>
      <c r="H65" s="199">
        <f t="shared" si="3"/>
        <v>5340.680000000003</v>
      </c>
      <c r="I65" s="200">
        <f t="shared" si="4"/>
        <v>44968.429723673267</v>
      </c>
      <c r="J65" s="202">
        <f t="shared" si="5"/>
        <v>24.586347579919774</v>
      </c>
      <c r="K65" s="203">
        <f t="shared" si="6"/>
        <v>44968.429723673267</v>
      </c>
      <c r="L65" s="202">
        <f t="shared" si="7"/>
        <v>24.586347579919774</v>
      </c>
    </row>
    <row r="66" spans="1:12" ht="15" customHeight="1">
      <c r="A66" s="111">
        <v>2128</v>
      </c>
      <c r="B66" s="112" t="s">
        <v>114</v>
      </c>
      <c r="C66" s="59">
        <f>'[1]IPF 3a pop 2009'!C66</f>
        <v>250</v>
      </c>
      <c r="D66" s="35">
        <f>'[1]IPF 13 Indices 2006-8'!L66</f>
        <v>94.12</v>
      </c>
      <c r="E66" s="113">
        <f t="shared" si="0"/>
        <v>0</v>
      </c>
      <c r="F66" s="114">
        <f t="shared" si="1"/>
        <v>0</v>
      </c>
      <c r="G66" s="77">
        <f t="shared" si="2"/>
        <v>0</v>
      </c>
      <c r="H66" s="113">
        <f t="shared" si="3"/>
        <v>1469.9999999999989</v>
      </c>
      <c r="I66" s="115">
        <f t="shared" si="4"/>
        <v>12377.373610439046</v>
      </c>
      <c r="J66" s="116">
        <f t="shared" si="5"/>
        <v>49.509494441756189</v>
      </c>
      <c r="K66" s="117">
        <f t="shared" si="6"/>
        <v>12377.373610439046</v>
      </c>
      <c r="L66" s="118">
        <f t="shared" si="7"/>
        <v>49.509494441756189</v>
      </c>
    </row>
    <row r="67" spans="1:12" s="349" customFormat="1" ht="15" customHeight="1">
      <c r="A67" s="340">
        <v>2129</v>
      </c>
      <c r="B67" s="341" t="s">
        <v>293</v>
      </c>
      <c r="C67" s="342">
        <f>'[1]IPF 3a pop 2009'!C67</f>
        <v>669</v>
      </c>
      <c r="D67" s="382">
        <f>'[1]IPF 13 Indices 2006-8'!L67</f>
        <v>85.24</v>
      </c>
      <c r="E67" s="344">
        <f t="shared" si="0"/>
        <v>0</v>
      </c>
      <c r="F67" s="386">
        <f t="shared" si="1"/>
        <v>0</v>
      </c>
      <c r="G67" s="387">
        <f t="shared" si="2"/>
        <v>0</v>
      </c>
      <c r="H67" s="344">
        <f t="shared" si="3"/>
        <v>9874.4400000000041</v>
      </c>
      <c r="I67" s="388">
        <f t="shared" si="4"/>
        <v>83142.607533240734</v>
      </c>
      <c r="J67" s="389">
        <f t="shared" si="5"/>
        <v>124.27893502726567</v>
      </c>
      <c r="K67" s="348">
        <f t="shared" si="6"/>
        <v>83142.607533240734</v>
      </c>
      <c r="L67" s="347">
        <f t="shared" si="7"/>
        <v>124.27893502726567</v>
      </c>
    </row>
    <row r="68" spans="1:12" ht="15" customHeight="1">
      <c r="A68" s="111">
        <v>2130</v>
      </c>
      <c r="B68" s="112" t="s">
        <v>116</v>
      </c>
      <c r="C68" s="59">
        <f>'[1]IPF 3a pop 2009'!C68</f>
        <v>280</v>
      </c>
      <c r="D68" s="35">
        <f>'[1]IPF 13 Indices 2006-8'!L68</f>
        <v>130.82</v>
      </c>
      <c r="E68" s="113">
        <f t="shared" si="0"/>
        <v>8629.5999999999985</v>
      </c>
      <c r="F68" s="114">
        <f t="shared" si="1"/>
        <v>-72223.830884639348</v>
      </c>
      <c r="G68" s="77">
        <f t="shared" si="2"/>
        <v>-257.94225315942623</v>
      </c>
      <c r="H68" s="113">
        <f t="shared" si="3"/>
        <v>0</v>
      </c>
      <c r="I68" s="115">
        <f t="shared" si="4"/>
        <v>0</v>
      </c>
      <c r="J68" s="116">
        <f t="shared" si="5"/>
        <v>0</v>
      </c>
      <c r="K68" s="117">
        <f t="shared" si="6"/>
        <v>-72223.830884639348</v>
      </c>
      <c r="L68" s="118">
        <f t="shared" si="7"/>
        <v>-257.94225315942623</v>
      </c>
    </row>
    <row r="69" spans="1:12" ht="15" customHeight="1">
      <c r="A69" s="111">
        <v>2131</v>
      </c>
      <c r="B69" s="112" t="s">
        <v>117</v>
      </c>
      <c r="C69" s="59">
        <f>'[1]IPF 3a pop 2009'!C69</f>
        <v>697</v>
      </c>
      <c r="D69" s="35">
        <f>'[1]IPF 13 Indices 2006-8'!L69</f>
        <v>85.99</v>
      </c>
      <c r="E69" s="113">
        <f t="shared" si="0"/>
        <v>0</v>
      </c>
      <c r="F69" s="114">
        <f t="shared" si="1"/>
        <v>0</v>
      </c>
      <c r="G69" s="77">
        <f t="shared" si="2"/>
        <v>0</v>
      </c>
      <c r="H69" s="113">
        <f t="shared" si="3"/>
        <v>9764.970000000003</v>
      </c>
      <c r="I69" s="115">
        <f t="shared" si="4"/>
        <v>82220.872098455176</v>
      </c>
      <c r="J69" s="116">
        <f t="shared" si="5"/>
        <v>117.96394849132737</v>
      </c>
      <c r="K69" s="117">
        <f t="shared" si="6"/>
        <v>82220.872098455176</v>
      </c>
      <c r="L69" s="118">
        <f t="shared" si="7"/>
        <v>117.96394849132737</v>
      </c>
    </row>
    <row r="70" spans="1:12" ht="15" customHeight="1">
      <c r="A70" s="111">
        <v>2134</v>
      </c>
      <c r="B70" s="112" t="s">
        <v>118</v>
      </c>
      <c r="C70" s="59">
        <f>'[1]IPF 3a pop 2009'!C70</f>
        <v>678</v>
      </c>
      <c r="D70" s="35">
        <f>'[1]IPF 13 Indices 2006-8'!L70</f>
        <v>81.87</v>
      </c>
      <c r="E70" s="113">
        <f t="shared" si="0"/>
        <v>0</v>
      </c>
      <c r="F70" s="114">
        <f t="shared" si="1"/>
        <v>0</v>
      </c>
      <c r="G70" s="77">
        <f t="shared" si="2"/>
        <v>0</v>
      </c>
      <c r="H70" s="113">
        <f t="shared" si="3"/>
        <v>12292.139999999998</v>
      </c>
      <c r="I70" s="115">
        <f t="shared" si="4"/>
        <v>103499.59813049137</v>
      </c>
      <c r="J70" s="116">
        <f t="shared" si="5"/>
        <v>152.65427452874835</v>
      </c>
      <c r="K70" s="117">
        <f t="shared" si="6"/>
        <v>103499.59813049137</v>
      </c>
      <c r="L70" s="118">
        <f t="shared" si="7"/>
        <v>152.65427452874835</v>
      </c>
    </row>
    <row r="71" spans="1:12" ht="15" customHeight="1">
      <c r="A71" s="111">
        <v>2135</v>
      </c>
      <c r="B71" s="112" t="s">
        <v>119</v>
      </c>
      <c r="C71" s="59">
        <f>'[1]IPF 3a pop 2009'!C71</f>
        <v>1797</v>
      </c>
      <c r="D71" s="35">
        <f>'[1]IPF 13 Indices 2006-8'!L71</f>
        <v>86.23</v>
      </c>
      <c r="E71" s="113">
        <f t="shared" si="0"/>
        <v>0</v>
      </c>
      <c r="F71" s="114">
        <f t="shared" si="1"/>
        <v>0</v>
      </c>
      <c r="G71" s="77">
        <f t="shared" si="2"/>
        <v>0</v>
      </c>
      <c r="H71" s="113">
        <f t="shared" si="3"/>
        <v>24744.689999999991</v>
      </c>
      <c r="I71" s="115">
        <f t="shared" si="4"/>
        <v>208349.84558128918</v>
      </c>
      <c r="J71" s="116">
        <f t="shared" si="5"/>
        <v>115.94315279982703</v>
      </c>
      <c r="K71" s="117">
        <f t="shared" si="6"/>
        <v>208349.84558128918</v>
      </c>
      <c r="L71" s="118">
        <f t="shared" si="7"/>
        <v>115.94315279982703</v>
      </c>
    </row>
    <row r="72" spans="1:12" ht="15" customHeight="1">
      <c r="A72" s="111">
        <v>2137</v>
      </c>
      <c r="B72" s="112" t="s">
        <v>120</v>
      </c>
      <c r="C72" s="59">
        <f>'[1]IPF 3a pop 2009'!C72</f>
        <v>553</v>
      </c>
      <c r="D72" s="35">
        <f>'[1]IPF 13 Indices 2006-8'!L72</f>
        <v>73.67</v>
      </c>
      <c r="E72" s="113">
        <f t="shared" ref="E72:E135" si="8">IF(D72&gt;100,((D72-100)^$E$2)*C72,0)</f>
        <v>0</v>
      </c>
      <c r="F72" s="114">
        <f t="shared" ref="F72:F135" si="9">E72*-$F$6/$E$176</f>
        <v>0</v>
      </c>
      <c r="G72" s="77">
        <f t="shared" ref="G72:G135" si="10">SUM(F72/C72)</f>
        <v>0</v>
      </c>
      <c r="H72" s="113">
        <f t="shared" ref="H72:H135" si="11">IF(D72&lt;100,((100-D72)^$H$2)*C72,0)</f>
        <v>14560.49</v>
      </c>
      <c r="I72" s="115">
        <f t="shared" ref="I72:I135" si="12">H72*$I$6/$H$176</f>
        <v>122599.06440888556</v>
      </c>
      <c r="J72" s="116">
        <f t="shared" ref="J72:J102" si="13">SUM(I72/C72)</f>
        <v>221.69812732167372</v>
      </c>
      <c r="K72" s="117">
        <f t="shared" ref="K72:K135" si="14">SUM(F72,I72)</f>
        <v>122599.06440888556</v>
      </c>
      <c r="L72" s="118">
        <f t="shared" si="7"/>
        <v>221.69812732167372</v>
      </c>
    </row>
    <row r="73" spans="1:12" ht="15" customHeight="1">
      <c r="A73" s="111">
        <v>2138</v>
      </c>
      <c r="B73" s="112" t="s">
        <v>121</v>
      </c>
      <c r="C73" s="59">
        <f>'[1]IPF 3a pop 2009'!C73</f>
        <v>700</v>
      </c>
      <c r="D73" s="35">
        <f>'[1]IPF 13 Indices 2006-8'!L73</f>
        <v>55.41</v>
      </c>
      <c r="E73" s="113">
        <f t="shared" si="8"/>
        <v>0</v>
      </c>
      <c r="F73" s="114">
        <f t="shared" si="9"/>
        <v>0</v>
      </c>
      <c r="G73" s="77">
        <f t="shared" si="10"/>
        <v>0</v>
      </c>
      <c r="H73" s="113">
        <f t="shared" si="11"/>
        <v>31213.000000000004</v>
      </c>
      <c r="I73" s="115">
        <f t="shared" si="12"/>
        <v>262812.899661656</v>
      </c>
      <c r="J73" s="116">
        <f t="shared" si="13"/>
        <v>375.44699951665143</v>
      </c>
      <c r="K73" s="117">
        <f t="shared" si="14"/>
        <v>262812.899661656</v>
      </c>
      <c r="L73" s="118">
        <f t="shared" ref="L73:L136" si="15">K73/C73</f>
        <v>375.44699951665143</v>
      </c>
    </row>
    <row r="74" spans="1:12" ht="15" customHeight="1">
      <c r="A74" s="111">
        <v>2140</v>
      </c>
      <c r="B74" s="112" t="s">
        <v>122</v>
      </c>
      <c r="C74" s="59">
        <f>'[1]IPF 3a pop 2009'!C74</f>
        <v>1549</v>
      </c>
      <c r="D74" s="35">
        <f>'[1]IPF 13 Indices 2006-8'!L74</f>
        <v>83.74</v>
      </c>
      <c r="E74" s="113">
        <f t="shared" si="8"/>
        <v>0</v>
      </c>
      <c r="F74" s="114">
        <f t="shared" si="9"/>
        <v>0</v>
      </c>
      <c r="G74" s="77">
        <f t="shared" si="10"/>
        <v>0</v>
      </c>
      <c r="H74" s="113">
        <f t="shared" si="11"/>
        <v>25186.740000000009</v>
      </c>
      <c r="I74" s="115">
        <f t="shared" si="12"/>
        <v>212071.89864557135</v>
      </c>
      <c r="J74" s="116">
        <f t="shared" si="13"/>
        <v>136.90890809914225</v>
      </c>
      <c r="K74" s="117">
        <f t="shared" si="14"/>
        <v>212071.89864557135</v>
      </c>
      <c r="L74" s="118">
        <f t="shared" si="15"/>
        <v>136.90890809914225</v>
      </c>
    </row>
    <row r="75" spans="1:12" ht="15" customHeight="1">
      <c r="A75" s="111">
        <v>2143</v>
      </c>
      <c r="B75" s="112" t="s">
        <v>123</v>
      </c>
      <c r="C75" s="59">
        <f>'[1]IPF 3a pop 2009'!C75</f>
        <v>611</v>
      </c>
      <c r="D75" s="35">
        <f>'[1]IPF 13 Indices 2006-8'!L75</f>
        <v>83.72</v>
      </c>
      <c r="E75" s="113">
        <f t="shared" si="8"/>
        <v>0</v>
      </c>
      <c r="F75" s="114">
        <f t="shared" si="9"/>
        <v>0</v>
      </c>
      <c r="G75" s="77">
        <f t="shared" si="10"/>
        <v>0</v>
      </c>
      <c r="H75" s="113">
        <f t="shared" si="11"/>
        <v>9947.08</v>
      </c>
      <c r="I75" s="115">
        <f t="shared" si="12"/>
        <v>83754.235029201445</v>
      </c>
      <c r="J75" s="116">
        <f t="shared" si="13"/>
        <v>137.07730774010057</v>
      </c>
      <c r="K75" s="117">
        <f t="shared" si="14"/>
        <v>83754.235029201445</v>
      </c>
      <c r="L75" s="118">
        <f t="shared" si="15"/>
        <v>137.07730774010057</v>
      </c>
    </row>
    <row r="76" spans="1:12" ht="15" customHeight="1">
      <c r="A76" s="111">
        <v>2145</v>
      </c>
      <c r="B76" s="112" t="s">
        <v>124</v>
      </c>
      <c r="C76" s="59">
        <f>'[1]IPF 3a pop 2009'!C76</f>
        <v>1090</v>
      </c>
      <c r="D76" s="35">
        <f>'[1]IPF 13 Indices 2006-8'!L76</f>
        <v>77.33</v>
      </c>
      <c r="E76" s="113">
        <f t="shared" si="8"/>
        <v>0</v>
      </c>
      <c r="F76" s="114">
        <f t="shared" si="9"/>
        <v>0</v>
      </c>
      <c r="G76" s="77">
        <f t="shared" si="10"/>
        <v>0</v>
      </c>
      <c r="H76" s="113">
        <f t="shared" si="11"/>
        <v>24710.300000000003</v>
      </c>
      <c r="I76" s="115">
        <f t="shared" si="12"/>
        <v>208060.28239866139</v>
      </c>
      <c r="J76" s="116">
        <f t="shared" si="13"/>
        <v>190.88099302629485</v>
      </c>
      <c r="K76" s="117">
        <f t="shared" si="14"/>
        <v>208060.28239866139</v>
      </c>
      <c r="L76" s="118">
        <f t="shared" si="15"/>
        <v>190.88099302629485</v>
      </c>
    </row>
    <row r="77" spans="1:12" ht="15" customHeight="1">
      <c r="A77" s="111">
        <v>2147</v>
      </c>
      <c r="B77" s="112" t="s">
        <v>125</v>
      </c>
      <c r="C77" s="59">
        <f>'[1]IPF 3a pop 2009'!C77</f>
        <v>573</v>
      </c>
      <c r="D77" s="35">
        <f>'[1]IPF 13 Indices 2006-8'!L77</f>
        <v>89.65</v>
      </c>
      <c r="E77" s="113">
        <f t="shared" si="8"/>
        <v>0</v>
      </c>
      <c r="F77" s="114">
        <f t="shared" si="9"/>
        <v>0</v>
      </c>
      <c r="G77" s="77">
        <f t="shared" si="10"/>
        <v>0</v>
      </c>
      <c r="H77" s="113">
        <f t="shared" si="11"/>
        <v>5930.5499999999965</v>
      </c>
      <c r="I77" s="115">
        <f t="shared" si="12"/>
        <v>49935.124534278439</v>
      </c>
      <c r="J77" s="116">
        <f t="shared" si="13"/>
        <v>87.146814195948409</v>
      </c>
      <c r="K77" s="117">
        <f t="shared" si="14"/>
        <v>49935.124534278439</v>
      </c>
      <c r="L77" s="118">
        <f t="shared" si="15"/>
        <v>87.146814195948409</v>
      </c>
    </row>
    <row r="78" spans="1:12" ht="15" customHeight="1">
      <c r="A78" s="111">
        <v>2148</v>
      </c>
      <c r="B78" s="112" t="s">
        <v>126</v>
      </c>
      <c r="C78" s="59">
        <f>'[1]IPF 3a pop 2009'!C78</f>
        <v>2121</v>
      </c>
      <c r="D78" s="35">
        <f>'[1]IPF 13 Indices 2006-8'!L78</f>
        <v>92.81</v>
      </c>
      <c r="E78" s="113">
        <f t="shared" si="8"/>
        <v>0</v>
      </c>
      <c r="F78" s="114">
        <f t="shared" si="9"/>
        <v>0</v>
      </c>
      <c r="G78" s="77">
        <f t="shared" si="10"/>
        <v>0</v>
      </c>
      <c r="H78" s="113">
        <f t="shared" si="11"/>
        <v>15249.989999999994</v>
      </c>
      <c r="I78" s="115">
        <f t="shared" si="12"/>
        <v>128404.64203092479</v>
      </c>
      <c r="J78" s="116">
        <f t="shared" si="13"/>
        <v>60.539670924528423</v>
      </c>
      <c r="K78" s="117">
        <f t="shared" si="14"/>
        <v>128404.64203092479</v>
      </c>
      <c r="L78" s="118">
        <f t="shared" si="15"/>
        <v>60.539670924528423</v>
      </c>
    </row>
    <row r="79" spans="1:12" ht="15" customHeight="1">
      <c r="A79" s="111">
        <v>2149</v>
      </c>
      <c r="B79" s="112" t="s">
        <v>127</v>
      </c>
      <c r="C79" s="59">
        <f>'[1]IPF 3a pop 2009'!C79</f>
        <v>1413</v>
      </c>
      <c r="D79" s="35">
        <f>'[1]IPF 13 Indices 2006-8'!L79</f>
        <v>100.28</v>
      </c>
      <c r="E79" s="113">
        <f t="shared" si="8"/>
        <v>395.64000000000158</v>
      </c>
      <c r="F79" s="114">
        <f t="shared" si="9"/>
        <v>-3311.2353354962947</v>
      </c>
      <c r="G79" s="77">
        <f t="shared" si="10"/>
        <v>-2.3434078807475545</v>
      </c>
      <c r="H79" s="113">
        <f t="shared" si="11"/>
        <v>0</v>
      </c>
      <c r="I79" s="115">
        <f t="shared" si="12"/>
        <v>0</v>
      </c>
      <c r="J79" s="116">
        <f t="shared" si="13"/>
        <v>0</v>
      </c>
      <c r="K79" s="117">
        <f t="shared" si="14"/>
        <v>-3311.2353354962947</v>
      </c>
      <c r="L79" s="118">
        <f t="shared" si="15"/>
        <v>-2.3434078807475545</v>
      </c>
    </row>
    <row r="80" spans="1:12" ht="15" customHeight="1">
      <c r="A80" s="111">
        <v>2152</v>
      </c>
      <c r="B80" s="112" t="s">
        <v>128</v>
      </c>
      <c r="C80" s="59">
        <f>'[1]IPF 3a pop 2009'!C80</f>
        <v>1363</v>
      </c>
      <c r="D80" s="35">
        <f>'[1]IPF 13 Indices 2006-8'!L80</f>
        <v>74.400000000000006</v>
      </c>
      <c r="E80" s="113">
        <f t="shared" si="8"/>
        <v>0</v>
      </c>
      <c r="F80" s="114">
        <f t="shared" si="9"/>
        <v>0</v>
      </c>
      <c r="G80" s="77">
        <f t="shared" si="10"/>
        <v>0</v>
      </c>
      <c r="H80" s="113">
        <f t="shared" si="11"/>
        <v>34892.799999999996</v>
      </c>
      <c r="I80" s="115">
        <f t="shared" si="12"/>
        <v>293796.74960158358</v>
      </c>
      <c r="J80" s="116">
        <f t="shared" si="13"/>
        <v>215.55154042669375</v>
      </c>
      <c r="K80" s="117">
        <f t="shared" si="14"/>
        <v>293796.74960158358</v>
      </c>
      <c r="L80" s="118">
        <f t="shared" si="15"/>
        <v>215.55154042669375</v>
      </c>
    </row>
    <row r="81" spans="1:17" ht="15" customHeight="1">
      <c r="A81" s="111">
        <v>2153</v>
      </c>
      <c r="B81" s="112" t="s">
        <v>129</v>
      </c>
      <c r="C81" s="59">
        <f>'[1]IPF 3a pop 2009'!C81</f>
        <v>945</v>
      </c>
      <c r="D81" s="35">
        <f>'[1]IPF 13 Indices 2006-8'!L81</f>
        <v>72.930000000000007</v>
      </c>
      <c r="E81" s="113">
        <f t="shared" si="8"/>
        <v>0</v>
      </c>
      <c r="F81" s="114">
        <f t="shared" si="9"/>
        <v>0</v>
      </c>
      <c r="G81" s="77">
        <f t="shared" si="10"/>
        <v>0</v>
      </c>
      <c r="H81" s="113">
        <f t="shared" si="11"/>
        <v>25581.149999999994</v>
      </c>
      <c r="I81" s="115">
        <f t="shared" si="12"/>
        <v>215392.82376509049</v>
      </c>
      <c r="J81" s="116">
        <f t="shared" si="13"/>
        <v>227.92891403713278</v>
      </c>
      <c r="K81" s="117">
        <f t="shared" si="14"/>
        <v>215392.82376509049</v>
      </c>
      <c r="L81" s="118">
        <f t="shared" si="15"/>
        <v>227.92891403713278</v>
      </c>
    </row>
    <row r="82" spans="1:17" ht="15" customHeight="1">
      <c r="A82" s="111">
        <v>2155</v>
      </c>
      <c r="B82" s="112" t="s">
        <v>130</v>
      </c>
      <c r="C82" s="59">
        <f>'[1]IPF 3a pop 2009'!C82</f>
        <v>980</v>
      </c>
      <c r="D82" s="35">
        <f>'[1]IPF 13 Indices 2006-8'!L82</f>
        <v>75.56</v>
      </c>
      <c r="E82" s="113">
        <f t="shared" si="8"/>
        <v>0</v>
      </c>
      <c r="F82" s="114">
        <f t="shared" si="9"/>
        <v>0</v>
      </c>
      <c r="G82" s="77">
        <f t="shared" si="10"/>
        <v>0</v>
      </c>
      <c r="H82" s="113">
        <f t="shared" si="11"/>
        <v>23951.199999999997</v>
      </c>
      <c r="I82" s="115">
        <f t="shared" si="12"/>
        <v>201668.67402608701</v>
      </c>
      <c r="J82" s="116">
        <f t="shared" si="13"/>
        <v>205.7843612511092</v>
      </c>
      <c r="K82" s="117">
        <f t="shared" si="14"/>
        <v>201668.67402608701</v>
      </c>
      <c r="L82" s="118">
        <f t="shared" si="15"/>
        <v>205.7843612511092</v>
      </c>
    </row>
    <row r="83" spans="1:17" ht="15" customHeight="1">
      <c r="A83" s="111">
        <v>2160</v>
      </c>
      <c r="B83" s="112" t="s">
        <v>131</v>
      </c>
      <c r="C83" s="59">
        <f>'[1]IPF 3a pop 2009'!C83</f>
        <v>1934</v>
      </c>
      <c r="D83" s="35">
        <f>'[1]IPF 13 Indices 2006-8'!L83</f>
        <v>76.849999999999994</v>
      </c>
      <c r="E83" s="113">
        <f t="shared" si="8"/>
        <v>0</v>
      </c>
      <c r="F83" s="114">
        <f t="shared" si="9"/>
        <v>0</v>
      </c>
      <c r="G83" s="77">
        <f t="shared" si="10"/>
        <v>0</v>
      </c>
      <c r="H83" s="113">
        <f t="shared" si="11"/>
        <v>44772.100000000013</v>
      </c>
      <c r="I83" s="115">
        <f t="shared" si="12"/>
        <v>376980.27824757731</v>
      </c>
      <c r="J83" s="116">
        <f t="shared" si="13"/>
        <v>194.92258440929541</v>
      </c>
      <c r="K83" s="117">
        <f t="shared" si="14"/>
        <v>376980.27824757731</v>
      </c>
      <c r="L83" s="118">
        <f t="shared" si="15"/>
        <v>194.92258440929541</v>
      </c>
    </row>
    <row r="84" spans="1:17" ht="15" customHeight="1">
      <c r="A84" s="111">
        <v>2162</v>
      </c>
      <c r="B84" s="112" t="s">
        <v>132</v>
      </c>
      <c r="C84" s="59">
        <f>'[1]IPF 3a pop 2009'!C84</f>
        <v>1082</v>
      </c>
      <c r="D84" s="35">
        <f>'[1]IPF 13 Indices 2006-8'!L84</f>
        <v>71.260000000000005</v>
      </c>
      <c r="E84" s="113">
        <f t="shared" si="8"/>
        <v>0</v>
      </c>
      <c r="F84" s="114">
        <f t="shared" si="9"/>
        <v>0</v>
      </c>
      <c r="G84" s="77">
        <f t="shared" si="10"/>
        <v>0</v>
      </c>
      <c r="H84" s="113">
        <f t="shared" si="11"/>
        <v>31096.679999999993</v>
      </c>
      <c r="I84" s="115">
        <f t="shared" si="12"/>
        <v>261833.48734984212</v>
      </c>
      <c r="J84" s="116">
        <f t="shared" si="13"/>
        <v>241.99028405715538</v>
      </c>
      <c r="K84" s="117">
        <f t="shared" si="14"/>
        <v>261833.48734984212</v>
      </c>
      <c r="L84" s="118">
        <f t="shared" si="15"/>
        <v>241.99028405715538</v>
      </c>
    </row>
    <row r="85" spans="1:17" ht="15" customHeight="1">
      <c r="A85" s="111">
        <v>2171</v>
      </c>
      <c r="B85" s="112" t="s">
        <v>133</v>
      </c>
      <c r="C85" s="59">
        <f>'[1]IPF 3a pop 2009'!C85</f>
        <v>746</v>
      </c>
      <c r="D85" s="35">
        <f>'[1]IPF 13 Indices 2006-8'!L85</f>
        <v>89.95</v>
      </c>
      <c r="E85" s="113">
        <f t="shared" si="8"/>
        <v>0</v>
      </c>
      <c r="F85" s="114">
        <f t="shared" si="9"/>
        <v>0</v>
      </c>
      <c r="G85" s="77">
        <f t="shared" si="10"/>
        <v>0</v>
      </c>
      <c r="H85" s="113">
        <f t="shared" si="11"/>
        <v>7497.2999999999975</v>
      </c>
      <c r="I85" s="115">
        <f t="shared" si="12"/>
        <v>63127.131407853536</v>
      </c>
      <c r="J85" s="116">
        <f t="shared" si="13"/>
        <v>84.620819581573102</v>
      </c>
      <c r="K85" s="117">
        <f t="shared" si="14"/>
        <v>63127.131407853536</v>
      </c>
      <c r="L85" s="118">
        <f t="shared" si="15"/>
        <v>84.620819581573102</v>
      </c>
    </row>
    <row r="86" spans="1:17" ht="15" customHeight="1">
      <c r="A86" s="111">
        <v>2172</v>
      </c>
      <c r="B86" s="112" t="s">
        <v>134</v>
      </c>
      <c r="C86" s="59">
        <f>'[1]IPF 3a pop 2009'!C86</f>
        <v>69</v>
      </c>
      <c r="D86" s="35">
        <f>'[1]IPF 13 Indices 2006-8'!L86</f>
        <v>64.58</v>
      </c>
      <c r="E86" s="113">
        <f t="shared" si="8"/>
        <v>0</v>
      </c>
      <c r="F86" s="114">
        <f t="shared" si="9"/>
        <v>0</v>
      </c>
      <c r="G86" s="77">
        <f t="shared" si="10"/>
        <v>0</v>
      </c>
      <c r="H86" s="113">
        <f t="shared" si="11"/>
        <v>2443.98</v>
      </c>
      <c r="I86" s="115">
        <f t="shared" si="12"/>
        <v>20578.267725469963</v>
      </c>
      <c r="J86" s="116">
        <f t="shared" si="13"/>
        <v>298.23576413724584</v>
      </c>
      <c r="K86" s="117">
        <f t="shared" si="14"/>
        <v>20578.267725469963</v>
      </c>
      <c r="L86" s="118">
        <f t="shared" si="15"/>
        <v>298.23576413724584</v>
      </c>
    </row>
    <row r="87" spans="1:17" ht="15" customHeight="1">
      <c r="A87" s="111">
        <v>2173</v>
      </c>
      <c r="B87" s="112" t="s">
        <v>135</v>
      </c>
      <c r="C87" s="59">
        <f>'[1]IPF 3a pop 2009'!C87</f>
        <v>695</v>
      </c>
      <c r="D87" s="35">
        <f>'[1]IPF 13 Indices 2006-8'!L87</f>
        <v>73.16</v>
      </c>
      <c r="E87" s="113">
        <f t="shared" si="8"/>
        <v>0</v>
      </c>
      <c r="F87" s="114">
        <f t="shared" si="9"/>
        <v>0</v>
      </c>
      <c r="G87" s="77">
        <f t="shared" si="10"/>
        <v>0</v>
      </c>
      <c r="H87" s="113">
        <f t="shared" si="11"/>
        <v>18653.800000000003</v>
      </c>
      <c r="I87" s="115">
        <f t="shared" si="12"/>
        <v>157064.66112544769</v>
      </c>
      <c r="J87" s="116">
        <f t="shared" si="13"/>
        <v>225.99231816611177</v>
      </c>
      <c r="K87" s="117">
        <f t="shared" si="14"/>
        <v>157064.66112544769</v>
      </c>
      <c r="L87" s="118">
        <f t="shared" si="15"/>
        <v>225.99231816611177</v>
      </c>
    </row>
    <row r="88" spans="1:17" ht="15" customHeight="1">
      <c r="A88" s="111">
        <v>2174</v>
      </c>
      <c r="B88" s="112" t="s">
        <v>136</v>
      </c>
      <c r="C88" s="59">
        <f>'[1]IPF 3a pop 2009'!C88</f>
        <v>1690</v>
      </c>
      <c r="D88" s="35">
        <f>'[1]IPF 13 Indices 2006-8'!L88</f>
        <v>135.97999999999999</v>
      </c>
      <c r="E88" s="113">
        <f t="shared" si="8"/>
        <v>60806.199999999983</v>
      </c>
      <c r="F88" s="114">
        <f t="shared" si="9"/>
        <v>-508906.17242254055</v>
      </c>
      <c r="G88" s="77">
        <f t="shared" si="10"/>
        <v>-301.12791267605951</v>
      </c>
      <c r="H88" s="113">
        <f t="shared" si="11"/>
        <v>0</v>
      </c>
      <c r="I88" s="115">
        <f t="shared" si="12"/>
        <v>0</v>
      </c>
      <c r="J88" s="116">
        <f t="shared" si="13"/>
        <v>0</v>
      </c>
      <c r="K88" s="117">
        <f t="shared" si="14"/>
        <v>-508906.17242254055</v>
      </c>
      <c r="L88" s="118">
        <f t="shared" si="15"/>
        <v>-301.12791267605951</v>
      </c>
    </row>
    <row r="89" spans="1:17" ht="15" customHeight="1">
      <c r="A89" s="111">
        <v>2175</v>
      </c>
      <c r="B89" s="112" t="s">
        <v>137</v>
      </c>
      <c r="C89" s="59">
        <f>'[1]IPF 3a pop 2009'!C89</f>
        <v>2584</v>
      </c>
      <c r="D89" s="35">
        <f>'[1]IPF 13 Indices 2006-8'!L89</f>
        <v>85.6</v>
      </c>
      <c r="E89" s="113">
        <f t="shared" si="8"/>
        <v>0</v>
      </c>
      <c r="F89" s="114">
        <f t="shared" si="9"/>
        <v>0</v>
      </c>
      <c r="G89" s="77">
        <f t="shared" si="10"/>
        <v>0</v>
      </c>
      <c r="H89" s="113">
        <f t="shared" si="11"/>
        <v>37209.600000000013</v>
      </c>
      <c r="I89" s="115">
        <f t="shared" si="12"/>
        <v>313304.16401019954</v>
      </c>
      <c r="J89" s="116">
        <f t="shared" si="13"/>
        <v>121.2477414900153</v>
      </c>
      <c r="K89" s="117">
        <f t="shared" si="14"/>
        <v>313304.16401019954</v>
      </c>
      <c r="L89" s="118">
        <f t="shared" si="15"/>
        <v>121.2477414900153</v>
      </c>
    </row>
    <row r="90" spans="1:17" ht="15" customHeight="1">
      <c r="A90" s="111">
        <v>2177</v>
      </c>
      <c r="B90" s="112" t="s">
        <v>138</v>
      </c>
      <c r="C90" s="59">
        <f>'[1]IPF 3a pop 2009'!C90</f>
        <v>650</v>
      </c>
      <c r="D90" s="35">
        <f>'[1]IPF 13 Indices 2006-8'!L90</f>
        <v>72.22</v>
      </c>
      <c r="E90" s="113">
        <f t="shared" si="8"/>
        <v>0</v>
      </c>
      <c r="F90" s="114">
        <f t="shared" si="9"/>
        <v>0</v>
      </c>
      <c r="G90" s="77">
        <f t="shared" si="10"/>
        <v>0</v>
      </c>
      <c r="H90" s="113">
        <f t="shared" si="11"/>
        <v>18057</v>
      </c>
      <c r="I90" s="115">
        <f t="shared" si="12"/>
        <v>152039.61583925036</v>
      </c>
      <c r="J90" s="116">
        <f t="shared" si="13"/>
        <v>233.90710129115439</v>
      </c>
      <c r="K90" s="117">
        <f t="shared" si="14"/>
        <v>152039.61583925036</v>
      </c>
      <c r="L90" s="118">
        <f t="shared" si="15"/>
        <v>233.90710129115439</v>
      </c>
    </row>
    <row r="91" spans="1:17" s="54" customFormat="1" ht="15" customHeight="1">
      <c r="A91" s="111">
        <v>2179</v>
      </c>
      <c r="B91" s="112" t="s">
        <v>139</v>
      </c>
      <c r="C91" s="59">
        <f>'[1]IPF 3a pop 2009'!C91</f>
        <v>125</v>
      </c>
      <c r="D91" s="35">
        <f>'[1]IPF 13 Indices 2006-8'!L91</f>
        <v>197.32</v>
      </c>
      <c r="E91" s="113">
        <f t="shared" si="8"/>
        <v>12165</v>
      </c>
      <c r="F91" s="114">
        <f t="shared" si="9"/>
        <v>-101812.70310462103</v>
      </c>
      <c r="G91" s="77">
        <f t="shared" si="10"/>
        <v>-814.50162483696829</v>
      </c>
      <c r="H91" s="113">
        <f t="shared" si="11"/>
        <v>0</v>
      </c>
      <c r="I91" s="115">
        <f t="shared" si="12"/>
        <v>0</v>
      </c>
      <c r="J91" s="116">
        <f t="shared" si="13"/>
        <v>0</v>
      </c>
      <c r="K91" s="117">
        <f t="shared" si="14"/>
        <v>-101812.70310462103</v>
      </c>
      <c r="L91" s="118">
        <f t="shared" si="15"/>
        <v>-814.50162483696829</v>
      </c>
      <c r="M91" s="60"/>
      <c r="N91" s="60"/>
      <c r="O91" s="60"/>
      <c r="P91" s="60"/>
      <c r="Q91" s="60"/>
    </row>
    <row r="92" spans="1:17" ht="15" customHeight="1">
      <c r="A92" s="111">
        <v>2183</v>
      </c>
      <c r="B92" s="112" t="s">
        <v>140</v>
      </c>
      <c r="C92" s="59">
        <f>'[1]IPF 3a pop 2009'!C92</f>
        <v>2135</v>
      </c>
      <c r="D92" s="35">
        <f>'[1]IPF 13 Indices 2006-8'!L92</f>
        <v>125.11</v>
      </c>
      <c r="E92" s="113">
        <f t="shared" si="8"/>
        <v>53609.85</v>
      </c>
      <c r="F92" s="114">
        <f t="shared" si="9"/>
        <v>-448677.6606274778</v>
      </c>
      <c r="G92" s="77">
        <f t="shared" si="10"/>
        <v>-210.15347101989593</v>
      </c>
      <c r="H92" s="113">
        <f t="shared" si="11"/>
        <v>0</v>
      </c>
      <c r="I92" s="115">
        <f t="shared" si="12"/>
        <v>0</v>
      </c>
      <c r="J92" s="116">
        <f t="shared" si="13"/>
        <v>0</v>
      </c>
      <c r="K92" s="117">
        <f t="shared" si="14"/>
        <v>-448677.6606274778</v>
      </c>
      <c r="L92" s="118">
        <f t="shared" si="15"/>
        <v>-210.15347101989593</v>
      </c>
    </row>
    <row r="93" spans="1:17" ht="15" customHeight="1">
      <c r="A93" s="111">
        <v>2184</v>
      </c>
      <c r="B93" s="112" t="s">
        <v>141</v>
      </c>
      <c r="C93" s="59">
        <f>'[1]IPF 3a pop 2009'!C93</f>
        <v>1149</v>
      </c>
      <c r="D93" s="35">
        <f>'[1]IPF 13 Indices 2006-8'!L93</f>
        <v>72.92</v>
      </c>
      <c r="E93" s="113">
        <f t="shared" si="8"/>
        <v>0</v>
      </c>
      <c r="F93" s="114">
        <f t="shared" si="9"/>
        <v>0</v>
      </c>
      <c r="G93" s="77">
        <f t="shared" si="10"/>
        <v>0</v>
      </c>
      <c r="H93" s="113">
        <f t="shared" si="11"/>
        <v>31114.92</v>
      </c>
      <c r="I93" s="115">
        <f t="shared" si="12"/>
        <v>261987.06782239617</v>
      </c>
      <c r="J93" s="116">
        <f t="shared" si="13"/>
        <v>228.01311385761198</v>
      </c>
      <c r="K93" s="117">
        <f t="shared" si="14"/>
        <v>261987.06782239617</v>
      </c>
      <c r="L93" s="118">
        <f t="shared" si="15"/>
        <v>228.01311385761198</v>
      </c>
    </row>
    <row r="94" spans="1:17" s="54" customFormat="1" ht="15" customHeight="1">
      <c r="A94" s="111">
        <v>2185</v>
      </c>
      <c r="B94" s="112" t="s">
        <v>142</v>
      </c>
      <c r="C94" s="59">
        <f>'[1]IPF 3a pop 2009'!C94</f>
        <v>319</v>
      </c>
      <c r="D94" s="35">
        <f>'[1]IPF 13 Indices 2006-8'!L94</f>
        <v>68.209999999999994</v>
      </c>
      <c r="E94" s="113">
        <f t="shared" si="8"/>
        <v>0</v>
      </c>
      <c r="F94" s="114">
        <f t="shared" si="9"/>
        <v>0</v>
      </c>
      <c r="G94" s="77">
        <f t="shared" si="10"/>
        <v>0</v>
      </c>
      <c r="H94" s="113">
        <f t="shared" si="11"/>
        <v>10141.010000000002</v>
      </c>
      <c r="I94" s="115">
        <f t="shared" si="12"/>
        <v>85387.122147754155</v>
      </c>
      <c r="J94" s="116">
        <f t="shared" si="13"/>
        <v>267.67122930330459</v>
      </c>
      <c r="K94" s="117">
        <f t="shared" si="14"/>
        <v>85387.122147754155</v>
      </c>
      <c r="L94" s="118">
        <f t="shared" si="15"/>
        <v>267.67122930330459</v>
      </c>
      <c r="M94" s="60"/>
      <c r="N94" s="60"/>
      <c r="O94" s="60"/>
      <c r="P94" s="60"/>
      <c r="Q94" s="60"/>
    </row>
    <row r="95" spans="1:17" ht="15" customHeight="1">
      <c r="A95" s="111">
        <v>2186</v>
      </c>
      <c r="B95" s="112" t="s">
        <v>143</v>
      </c>
      <c r="C95" s="59">
        <f>'[1]IPF 3a pop 2009'!C95</f>
        <v>1259</v>
      </c>
      <c r="D95" s="35">
        <f>'[1]IPF 13 Indices 2006-8'!L95</f>
        <v>81.05</v>
      </c>
      <c r="E95" s="113">
        <f t="shared" si="8"/>
        <v>0</v>
      </c>
      <c r="F95" s="114">
        <f t="shared" si="9"/>
        <v>0</v>
      </c>
      <c r="G95" s="77">
        <f t="shared" si="10"/>
        <v>0</v>
      </c>
      <c r="H95" s="113">
        <f t="shared" si="11"/>
        <v>23858.050000000003</v>
      </c>
      <c r="I95" s="115">
        <f t="shared" si="12"/>
        <v>200884.35269832352</v>
      </c>
      <c r="J95" s="116">
        <f t="shared" si="13"/>
        <v>159.55865980804091</v>
      </c>
      <c r="K95" s="117">
        <f t="shared" si="14"/>
        <v>200884.35269832352</v>
      </c>
      <c r="L95" s="118">
        <f t="shared" si="15"/>
        <v>159.55865980804091</v>
      </c>
    </row>
    <row r="96" spans="1:17" ht="15" customHeight="1">
      <c r="A96" s="111">
        <v>2189</v>
      </c>
      <c r="B96" s="112" t="s">
        <v>144</v>
      </c>
      <c r="C96" s="59">
        <f>'[1]IPF 3a pop 2009'!C96</f>
        <v>1068</v>
      </c>
      <c r="D96" s="35">
        <f>'[1]IPF 13 Indices 2006-8'!L96</f>
        <v>91.93</v>
      </c>
      <c r="E96" s="113">
        <f t="shared" si="8"/>
        <v>0</v>
      </c>
      <c r="F96" s="114">
        <f t="shared" si="9"/>
        <v>0</v>
      </c>
      <c r="G96" s="77">
        <f t="shared" si="10"/>
        <v>0</v>
      </c>
      <c r="H96" s="113">
        <f t="shared" si="11"/>
        <v>8618.7599999999929</v>
      </c>
      <c r="I96" s="115">
        <f t="shared" si="12"/>
        <v>72569.804475311306</v>
      </c>
      <c r="J96" s="116">
        <f t="shared" si="13"/>
        <v>67.949255126695974</v>
      </c>
      <c r="K96" s="117">
        <f t="shared" si="14"/>
        <v>72569.804475311306</v>
      </c>
      <c r="L96" s="118">
        <f t="shared" si="15"/>
        <v>67.949255126695974</v>
      </c>
    </row>
    <row r="97" spans="1:12" ht="15" customHeight="1">
      <c r="A97" s="111">
        <v>2192</v>
      </c>
      <c r="B97" s="112" t="s">
        <v>145</v>
      </c>
      <c r="C97" s="59">
        <f>'[1]IPF 3a pop 2009'!C97</f>
        <v>2083</v>
      </c>
      <c r="D97" s="35">
        <f>'[1]IPF 13 Indices 2006-8'!L97</f>
        <v>78.27</v>
      </c>
      <c r="E97" s="113">
        <f t="shared" si="8"/>
        <v>0</v>
      </c>
      <c r="F97" s="114">
        <f t="shared" si="9"/>
        <v>0</v>
      </c>
      <c r="G97" s="77">
        <f t="shared" si="10"/>
        <v>0</v>
      </c>
      <c r="H97" s="113">
        <f t="shared" si="11"/>
        <v>45263.590000000011</v>
      </c>
      <c r="I97" s="115">
        <f t="shared" si="12"/>
        <v>381118.61522430839</v>
      </c>
      <c r="J97" s="116">
        <f t="shared" si="13"/>
        <v>182.96620990125223</v>
      </c>
      <c r="K97" s="117">
        <f t="shared" si="14"/>
        <v>381118.61522430839</v>
      </c>
      <c r="L97" s="118">
        <f t="shared" si="15"/>
        <v>182.96620990125223</v>
      </c>
    </row>
    <row r="98" spans="1:12" ht="15" customHeight="1">
      <c r="A98" s="111">
        <v>2194</v>
      </c>
      <c r="B98" s="112" t="s">
        <v>146</v>
      </c>
      <c r="C98" s="59">
        <f>'[1]IPF 3a pop 2009'!C98</f>
        <v>241</v>
      </c>
      <c r="D98" s="35">
        <f>'[1]IPF 13 Indices 2006-8'!L98</f>
        <v>452.04</v>
      </c>
      <c r="E98" s="113">
        <f t="shared" si="8"/>
        <v>84841.64</v>
      </c>
      <c r="F98" s="114">
        <f t="shared" si="9"/>
        <v>-710066.31354123645</v>
      </c>
      <c r="G98" s="77">
        <f t="shared" si="10"/>
        <v>-2946.3332512084498</v>
      </c>
      <c r="H98" s="113">
        <f t="shared" si="11"/>
        <v>0</v>
      </c>
      <c r="I98" s="115">
        <f t="shared" si="12"/>
        <v>0</v>
      </c>
      <c r="J98" s="116">
        <f t="shared" si="13"/>
        <v>0</v>
      </c>
      <c r="K98" s="117">
        <f t="shared" si="14"/>
        <v>-710066.31354123645</v>
      </c>
      <c r="L98" s="118">
        <f t="shared" si="15"/>
        <v>-2946.3332512084498</v>
      </c>
    </row>
    <row r="99" spans="1:12" ht="15" customHeight="1">
      <c r="A99" s="111">
        <v>2196</v>
      </c>
      <c r="B99" s="112" t="s">
        <v>147</v>
      </c>
      <c r="C99" s="59">
        <f>'[1]IPF 3a pop 2009'!C99</f>
        <v>34490</v>
      </c>
      <c r="D99" s="35">
        <f>'[1]IPF 13 Indices 2006-8'!L99</f>
        <v>117.64</v>
      </c>
      <c r="E99" s="113">
        <f t="shared" si="8"/>
        <v>608403.6</v>
      </c>
      <c r="F99" s="114">
        <f t="shared" si="9"/>
        <v>-5091920.6818399187</v>
      </c>
      <c r="G99" s="77">
        <f t="shared" si="10"/>
        <v>-147.63469648709534</v>
      </c>
      <c r="H99" s="113">
        <f t="shared" si="11"/>
        <v>0</v>
      </c>
      <c r="I99" s="115">
        <f t="shared" si="12"/>
        <v>0</v>
      </c>
      <c r="J99" s="116">
        <f t="shared" si="13"/>
        <v>0</v>
      </c>
      <c r="K99" s="117">
        <f t="shared" si="14"/>
        <v>-5091920.6818399187</v>
      </c>
      <c r="L99" s="118">
        <f t="shared" si="15"/>
        <v>-147.63469648709534</v>
      </c>
    </row>
    <row r="100" spans="1:12" ht="15" customHeight="1">
      <c r="A100" s="111">
        <v>2197</v>
      </c>
      <c r="B100" s="112" t="s">
        <v>148</v>
      </c>
      <c r="C100" s="59">
        <f>'[1]IPF 3a pop 2009'!C100</f>
        <v>2982</v>
      </c>
      <c r="D100" s="35">
        <f>'[1]IPF 13 Indices 2006-8'!L100</f>
        <v>157.18</v>
      </c>
      <c r="E100" s="113">
        <f t="shared" si="8"/>
        <v>170510.76</v>
      </c>
      <c r="F100" s="114">
        <f t="shared" si="9"/>
        <v>-1427058.0669151905</v>
      </c>
      <c r="G100" s="77">
        <f t="shared" si="10"/>
        <v>-478.55736650408807</v>
      </c>
      <c r="H100" s="113">
        <f t="shared" si="11"/>
        <v>0</v>
      </c>
      <c r="I100" s="115">
        <f t="shared" si="12"/>
        <v>0</v>
      </c>
      <c r="J100" s="116">
        <f t="shared" si="13"/>
        <v>0</v>
      </c>
      <c r="K100" s="117">
        <f t="shared" si="14"/>
        <v>-1427058.0669151905</v>
      </c>
      <c r="L100" s="118">
        <f t="shared" si="15"/>
        <v>-478.55736650408807</v>
      </c>
    </row>
    <row r="101" spans="1:12" ht="15" customHeight="1">
      <c r="A101" s="111">
        <v>2198</v>
      </c>
      <c r="B101" s="112" t="s">
        <v>149</v>
      </c>
      <c r="C101" s="59">
        <f>'[1]IPF 3a pop 2009'!C101</f>
        <v>2477</v>
      </c>
      <c r="D101" s="35">
        <f>'[1]IPF 13 Indices 2006-8'!L101</f>
        <v>161.51</v>
      </c>
      <c r="E101" s="113">
        <f t="shared" si="8"/>
        <v>152360.26999999999</v>
      </c>
      <c r="F101" s="114">
        <f t="shared" si="9"/>
        <v>-1275150.9193957993</v>
      </c>
      <c r="G101" s="77">
        <f t="shared" si="10"/>
        <v>-514.79649551707678</v>
      </c>
      <c r="H101" s="113">
        <f t="shared" si="11"/>
        <v>0</v>
      </c>
      <c r="I101" s="115">
        <f t="shared" si="12"/>
        <v>0</v>
      </c>
      <c r="J101" s="116">
        <f t="shared" si="13"/>
        <v>0</v>
      </c>
      <c r="K101" s="117">
        <f t="shared" si="14"/>
        <v>-1275150.9193957993</v>
      </c>
      <c r="L101" s="118">
        <f t="shared" si="15"/>
        <v>-514.79649551707678</v>
      </c>
    </row>
    <row r="102" spans="1:12" ht="15" customHeight="1">
      <c r="A102" s="111">
        <v>2200</v>
      </c>
      <c r="B102" s="112" t="s">
        <v>150</v>
      </c>
      <c r="C102" s="59">
        <f>'[1]IPF 3a pop 2009'!C102</f>
        <v>1640</v>
      </c>
      <c r="D102" s="35">
        <f>'[1]IPF 13 Indices 2006-8'!L102</f>
        <v>81.77</v>
      </c>
      <c r="E102" s="113">
        <f t="shared" si="8"/>
        <v>0</v>
      </c>
      <c r="F102" s="114">
        <f t="shared" si="9"/>
        <v>0</v>
      </c>
      <c r="G102" s="77">
        <f t="shared" si="10"/>
        <v>0</v>
      </c>
      <c r="H102" s="113">
        <f t="shared" si="11"/>
        <v>29897.200000000008</v>
      </c>
      <c r="I102" s="115">
        <f t="shared" si="12"/>
        <v>251733.8872830059</v>
      </c>
      <c r="J102" s="116">
        <f t="shared" si="13"/>
        <v>153.4962727335402</v>
      </c>
      <c r="K102" s="117">
        <f t="shared" si="14"/>
        <v>251733.8872830059</v>
      </c>
      <c r="L102" s="118">
        <f t="shared" si="15"/>
        <v>153.4962727335402</v>
      </c>
    </row>
    <row r="103" spans="1:12" ht="15" customHeight="1">
      <c r="A103" s="111">
        <v>2206</v>
      </c>
      <c r="B103" s="112" t="s">
        <v>151</v>
      </c>
      <c r="C103" s="59">
        <f>'[1]IPF 3a pop 2009'!C103</f>
        <v>7471</v>
      </c>
      <c r="D103" s="35">
        <f>'[1]IPF 13 Indices 2006-8'!L103</f>
        <v>103.37</v>
      </c>
      <c r="E103" s="113">
        <f t="shared" si="8"/>
        <v>25177.270000000033</v>
      </c>
      <c r="F103" s="114">
        <f t="shared" si="9"/>
        <v>-210716.47476324585</v>
      </c>
      <c r="G103" s="77">
        <f t="shared" si="10"/>
        <v>-28.204587707568713</v>
      </c>
      <c r="H103" s="113">
        <f t="shared" si="11"/>
        <v>0</v>
      </c>
      <c r="I103" s="115">
        <f t="shared" si="12"/>
        <v>0</v>
      </c>
      <c r="J103" s="116">
        <f t="shared" ref="J103:J166" si="16">SUM(I103/C103)</f>
        <v>0</v>
      </c>
      <c r="K103" s="117">
        <f t="shared" si="14"/>
        <v>-210716.47476324585</v>
      </c>
      <c r="L103" s="118">
        <f t="shared" si="15"/>
        <v>-28.204587707568713</v>
      </c>
    </row>
    <row r="104" spans="1:12" ht="15" customHeight="1">
      <c r="A104" s="111">
        <v>2208</v>
      </c>
      <c r="B104" s="112" t="s">
        <v>152</v>
      </c>
      <c r="C104" s="59">
        <f>'[1]IPF 3a pop 2009'!C104</f>
        <v>1581</v>
      </c>
      <c r="D104" s="35">
        <f>'[1]IPF 13 Indices 2006-8'!L104</f>
        <v>110.82</v>
      </c>
      <c r="E104" s="113">
        <f t="shared" si="8"/>
        <v>17106.419999999991</v>
      </c>
      <c r="F104" s="114">
        <f t="shared" si="9"/>
        <v>-143168.99799777646</v>
      </c>
      <c r="G104" s="77">
        <f t="shared" si="10"/>
        <v>-90.555975963172969</v>
      </c>
      <c r="H104" s="113">
        <f t="shared" si="11"/>
        <v>0</v>
      </c>
      <c r="I104" s="115">
        <f t="shared" si="12"/>
        <v>0</v>
      </c>
      <c r="J104" s="116">
        <f t="shared" si="16"/>
        <v>0</v>
      </c>
      <c r="K104" s="117">
        <f t="shared" si="14"/>
        <v>-143168.99799777646</v>
      </c>
      <c r="L104" s="118">
        <f t="shared" si="15"/>
        <v>-90.555975963172969</v>
      </c>
    </row>
    <row r="105" spans="1:12" ht="15" customHeight="1">
      <c r="A105" s="111">
        <v>2211</v>
      </c>
      <c r="B105" s="112" t="s">
        <v>153</v>
      </c>
      <c r="C105" s="59">
        <f>'[1]IPF 3a pop 2009'!C105</f>
        <v>2138</v>
      </c>
      <c r="D105" s="35">
        <f>'[1]IPF 13 Indices 2006-8'!L105</f>
        <v>97.45</v>
      </c>
      <c r="E105" s="113">
        <f t="shared" si="8"/>
        <v>0</v>
      </c>
      <c r="F105" s="114">
        <f t="shared" si="9"/>
        <v>0</v>
      </c>
      <c r="G105" s="77">
        <f t="shared" si="10"/>
        <v>0</v>
      </c>
      <c r="H105" s="113">
        <f t="shared" si="11"/>
        <v>5451.8999999999942</v>
      </c>
      <c r="I105" s="115">
        <f t="shared" si="12"/>
        <v>45904.900127042602</v>
      </c>
      <c r="J105" s="116">
        <f t="shared" si="16"/>
        <v>21.47095422219018</v>
      </c>
      <c r="K105" s="117">
        <f t="shared" si="14"/>
        <v>45904.900127042602</v>
      </c>
      <c r="L105" s="118">
        <f t="shared" si="15"/>
        <v>21.47095422219018</v>
      </c>
    </row>
    <row r="106" spans="1:12" ht="15" customHeight="1">
      <c r="A106" s="111">
        <v>2213</v>
      </c>
      <c r="B106" s="112" t="s">
        <v>154</v>
      </c>
      <c r="C106" s="59">
        <f>'[1]IPF 3a pop 2009'!C106</f>
        <v>536</v>
      </c>
      <c r="D106" s="35">
        <f>'[1]IPF 13 Indices 2006-8'!L106</f>
        <v>73.099999999999994</v>
      </c>
      <c r="E106" s="113">
        <f t="shared" si="8"/>
        <v>0</v>
      </c>
      <c r="F106" s="114">
        <f t="shared" si="9"/>
        <v>0</v>
      </c>
      <c r="G106" s="77">
        <f t="shared" si="10"/>
        <v>0</v>
      </c>
      <c r="H106" s="113">
        <f t="shared" si="11"/>
        <v>14418.400000000003</v>
      </c>
      <c r="I106" s="115">
        <f t="shared" si="12"/>
        <v>121402.66915969696</v>
      </c>
      <c r="J106" s="116">
        <f t="shared" si="16"/>
        <v>226.49751708898688</v>
      </c>
      <c r="K106" s="117">
        <f t="shared" si="14"/>
        <v>121402.66915969696</v>
      </c>
      <c r="L106" s="118">
        <f t="shared" si="15"/>
        <v>226.49751708898688</v>
      </c>
    </row>
    <row r="107" spans="1:12" ht="15" customHeight="1">
      <c r="A107" s="111">
        <v>2216</v>
      </c>
      <c r="B107" s="112" t="s">
        <v>155</v>
      </c>
      <c r="C107" s="59">
        <f>'[1]IPF 3a pop 2009'!C107</f>
        <v>151</v>
      </c>
      <c r="D107" s="35">
        <f>'[1]IPF 13 Indices 2006-8'!L107</f>
        <v>138.31</v>
      </c>
      <c r="E107" s="113">
        <f t="shared" si="8"/>
        <v>5784.81</v>
      </c>
      <c r="F107" s="114">
        <f t="shared" si="9"/>
        <v>-48414.890509382894</v>
      </c>
      <c r="G107" s="77">
        <f t="shared" si="10"/>
        <v>-320.62841396942315</v>
      </c>
      <c r="H107" s="113">
        <f t="shared" si="11"/>
        <v>0</v>
      </c>
      <c r="I107" s="115">
        <f t="shared" si="12"/>
        <v>0</v>
      </c>
      <c r="J107" s="116">
        <f t="shared" si="16"/>
        <v>0</v>
      </c>
      <c r="K107" s="117">
        <f t="shared" si="14"/>
        <v>-48414.890509382894</v>
      </c>
      <c r="L107" s="118">
        <f t="shared" si="15"/>
        <v>-320.62841396942315</v>
      </c>
    </row>
    <row r="108" spans="1:12" ht="15" customHeight="1">
      <c r="A108" s="111">
        <v>2217</v>
      </c>
      <c r="B108" s="112" t="s">
        <v>156</v>
      </c>
      <c r="C108" s="59">
        <f>'[1]IPF 3a pop 2009'!C108</f>
        <v>623</v>
      </c>
      <c r="D108" s="35">
        <f>'[1]IPF 13 Indices 2006-8'!L108</f>
        <v>71.98</v>
      </c>
      <c r="E108" s="113">
        <f t="shared" si="8"/>
        <v>0</v>
      </c>
      <c r="F108" s="114">
        <f t="shared" si="9"/>
        <v>0</v>
      </c>
      <c r="G108" s="77">
        <f t="shared" si="10"/>
        <v>0</v>
      </c>
      <c r="H108" s="113">
        <f t="shared" si="11"/>
        <v>17456.46</v>
      </c>
      <c r="I108" s="115">
        <f t="shared" si="12"/>
        <v>146983.07982019385</v>
      </c>
      <c r="J108" s="116">
        <f t="shared" si="16"/>
        <v>235.92789698265466</v>
      </c>
      <c r="K108" s="117">
        <f t="shared" si="14"/>
        <v>146983.07982019385</v>
      </c>
      <c r="L108" s="118">
        <f t="shared" si="15"/>
        <v>235.92789698265466</v>
      </c>
    </row>
    <row r="109" spans="1:12" ht="15" customHeight="1">
      <c r="A109" s="111">
        <v>2220</v>
      </c>
      <c r="B109" s="112" t="s">
        <v>157</v>
      </c>
      <c r="C109" s="59">
        <f>'[1]IPF 3a pop 2009'!C109</f>
        <v>2892</v>
      </c>
      <c r="D109" s="35">
        <f>'[1]IPF 13 Indices 2006-8'!L109</f>
        <v>80</v>
      </c>
      <c r="E109" s="113">
        <f t="shared" si="8"/>
        <v>0</v>
      </c>
      <c r="F109" s="114">
        <f t="shared" si="9"/>
        <v>0</v>
      </c>
      <c r="G109" s="77">
        <f t="shared" si="10"/>
        <v>0</v>
      </c>
      <c r="H109" s="113">
        <f t="shared" si="11"/>
        <v>57840</v>
      </c>
      <c r="I109" s="115">
        <f t="shared" si="12"/>
        <v>487011.76165156125</v>
      </c>
      <c r="J109" s="116">
        <f t="shared" si="16"/>
        <v>168.39964095835452</v>
      </c>
      <c r="K109" s="117">
        <f t="shared" si="14"/>
        <v>487011.76165156125</v>
      </c>
      <c r="L109" s="118">
        <f t="shared" si="15"/>
        <v>168.39964095835452</v>
      </c>
    </row>
    <row r="110" spans="1:12" ht="15" customHeight="1">
      <c r="A110" s="111">
        <v>2221</v>
      </c>
      <c r="B110" s="112" t="s">
        <v>158</v>
      </c>
      <c r="C110" s="59">
        <f>'[1]IPF 3a pop 2009'!C110</f>
        <v>852</v>
      </c>
      <c r="D110" s="35">
        <f>'[1]IPF 13 Indices 2006-8'!L110</f>
        <v>81.77</v>
      </c>
      <c r="E110" s="113">
        <f t="shared" si="8"/>
        <v>0</v>
      </c>
      <c r="F110" s="114">
        <f t="shared" si="9"/>
        <v>0</v>
      </c>
      <c r="G110" s="77">
        <f t="shared" si="10"/>
        <v>0</v>
      </c>
      <c r="H110" s="113">
        <f t="shared" si="11"/>
        <v>15531.960000000003</v>
      </c>
      <c r="I110" s="115">
        <f t="shared" si="12"/>
        <v>130778.82436897622</v>
      </c>
      <c r="J110" s="116">
        <f t="shared" si="16"/>
        <v>153.49627273354017</v>
      </c>
      <c r="K110" s="117">
        <f t="shared" si="14"/>
        <v>130778.82436897622</v>
      </c>
      <c r="L110" s="118">
        <f t="shared" si="15"/>
        <v>153.49627273354017</v>
      </c>
    </row>
    <row r="111" spans="1:12" ht="15" customHeight="1">
      <c r="A111" s="111">
        <v>2222</v>
      </c>
      <c r="B111" s="112" t="s">
        <v>159</v>
      </c>
      <c r="C111" s="59">
        <f>'[1]IPF 3a pop 2009'!C111</f>
        <v>1208</v>
      </c>
      <c r="D111" s="35">
        <f>'[1]IPF 13 Indices 2006-8'!L111</f>
        <v>95.81</v>
      </c>
      <c r="E111" s="113">
        <f t="shared" si="8"/>
        <v>0</v>
      </c>
      <c r="F111" s="114">
        <f t="shared" si="9"/>
        <v>0</v>
      </c>
      <c r="G111" s="77">
        <f t="shared" si="10"/>
        <v>0</v>
      </c>
      <c r="H111" s="113">
        <f t="shared" si="11"/>
        <v>5061.5199999999968</v>
      </c>
      <c r="I111" s="115">
        <f t="shared" si="12"/>
        <v>42617.907535176499</v>
      </c>
      <c r="J111" s="116">
        <f t="shared" si="16"/>
        <v>35.279724780775247</v>
      </c>
      <c r="K111" s="117">
        <f t="shared" si="14"/>
        <v>42617.907535176499</v>
      </c>
      <c r="L111" s="118">
        <f t="shared" si="15"/>
        <v>35.279724780775247</v>
      </c>
    </row>
    <row r="112" spans="1:12" ht="15" customHeight="1">
      <c r="A112" s="111">
        <v>2223</v>
      </c>
      <c r="B112" s="112" t="s">
        <v>160</v>
      </c>
      <c r="C112" s="59">
        <f>'[1]IPF 3a pop 2009'!C112</f>
        <v>1103</v>
      </c>
      <c r="D112" s="35">
        <f>'[1]IPF 13 Indices 2006-8'!L112</f>
        <v>73.72</v>
      </c>
      <c r="E112" s="113">
        <f t="shared" si="8"/>
        <v>0</v>
      </c>
      <c r="F112" s="114">
        <f t="shared" si="9"/>
        <v>0</v>
      </c>
      <c r="G112" s="77">
        <f t="shared" si="10"/>
        <v>0</v>
      </c>
      <c r="H112" s="113">
        <f t="shared" si="11"/>
        <v>28986.84</v>
      </c>
      <c r="I112" s="115">
        <f t="shared" si="12"/>
        <v>244068.67242586345</v>
      </c>
      <c r="J112" s="116">
        <f t="shared" si="16"/>
        <v>221.27712821927784</v>
      </c>
      <c r="K112" s="117">
        <f t="shared" si="14"/>
        <v>244068.67242586345</v>
      </c>
      <c r="L112" s="118">
        <f t="shared" si="15"/>
        <v>221.27712821927784</v>
      </c>
    </row>
    <row r="113" spans="1:17" ht="15" customHeight="1">
      <c r="A113" s="111">
        <v>2225</v>
      </c>
      <c r="B113" s="112" t="s">
        <v>161</v>
      </c>
      <c r="C113" s="59">
        <f>'[1]IPF 3a pop 2009'!C113</f>
        <v>117</v>
      </c>
      <c r="D113" s="35">
        <f>'[1]IPF 13 Indices 2006-8'!L113</f>
        <v>84.26</v>
      </c>
      <c r="E113" s="113">
        <f t="shared" si="8"/>
        <v>0</v>
      </c>
      <c r="F113" s="114">
        <f t="shared" si="9"/>
        <v>0</v>
      </c>
      <c r="G113" s="77">
        <f t="shared" si="10"/>
        <v>0</v>
      </c>
      <c r="H113" s="113">
        <f t="shared" si="11"/>
        <v>1841.5799999999995</v>
      </c>
      <c r="I113" s="115">
        <f t="shared" si="12"/>
        <v>15506.070539804321</v>
      </c>
      <c r="J113" s="116">
        <f t="shared" si="16"/>
        <v>132.53051743422498</v>
      </c>
      <c r="K113" s="117">
        <f t="shared" si="14"/>
        <v>15506.070539804321</v>
      </c>
      <c r="L113" s="118">
        <f t="shared" si="15"/>
        <v>132.53051743422498</v>
      </c>
    </row>
    <row r="114" spans="1:17" ht="15" customHeight="1">
      <c r="A114" s="111">
        <v>2226</v>
      </c>
      <c r="B114" s="112" t="s">
        <v>162</v>
      </c>
      <c r="C114" s="59">
        <f>'[1]IPF 3a pop 2009'!C114</f>
        <v>1425</v>
      </c>
      <c r="D114" s="35">
        <f>'[1]IPF 13 Indices 2006-8'!L114</f>
        <v>66.03</v>
      </c>
      <c r="E114" s="113">
        <f t="shared" si="8"/>
        <v>0</v>
      </c>
      <c r="F114" s="114">
        <f t="shared" si="9"/>
        <v>0</v>
      </c>
      <c r="G114" s="77">
        <f t="shared" si="10"/>
        <v>0</v>
      </c>
      <c r="H114" s="113">
        <f t="shared" si="11"/>
        <v>48407.25</v>
      </c>
      <c r="I114" s="115">
        <f t="shared" si="12"/>
        <v>407588.17598906532</v>
      </c>
      <c r="J114" s="116">
        <f t="shared" si="16"/>
        <v>286.02679016776511</v>
      </c>
      <c r="K114" s="117">
        <f t="shared" si="14"/>
        <v>407588.17598906532</v>
      </c>
      <c r="L114" s="118">
        <f t="shared" si="15"/>
        <v>286.02679016776511</v>
      </c>
    </row>
    <row r="115" spans="1:17" ht="15" customHeight="1">
      <c r="A115" s="111">
        <v>2228</v>
      </c>
      <c r="B115" s="112" t="s">
        <v>163</v>
      </c>
      <c r="C115" s="59">
        <f>'[1]IPF 3a pop 2009'!C115</f>
        <v>10892</v>
      </c>
      <c r="D115" s="35">
        <f>'[1]IPF 13 Indices 2006-8'!L115</f>
        <v>160.03</v>
      </c>
      <c r="E115" s="113">
        <f t="shared" si="8"/>
        <v>653846.76</v>
      </c>
      <c r="F115" s="114">
        <f t="shared" si="9"/>
        <v>-5472248.7506616041</v>
      </c>
      <c r="G115" s="77">
        <f t="shared" si="10"/>
        <v>-502.4099110045542</v>
      </c>
      <c r="H115" s="113">
        <f t="shared" si="11"/>
        <v>0</v>
      </c>
      <c r="I115" s="115">
        <f t="shared" si="12"/>
        <v>0</v>
      </c>
      <c r="J115" s="116">
        <f t="shared" si="16"/>
        <v>0</v>
      </c>
      <c r="K115" s="117">
        <f t="shared" si="14"/>
        <v>-5472248.7506616041</v>
      </c>
      <c r="L115" s="118">
        <f t="shared" si="15"/>
        <v>-502.4099110045542</v>
      </c>
    </row>
    <row r="116" spans="1:17" ht="15" customHeight="1">
      <c r="A116" s="111">
        <v>2230</v>
      </c>
      <c r="B116" s="112" t="s">
        <v>164</v>
      </c>
      <c r="C116" s="59">
        <f>'[1]IPF 3a pop 2009'!C116</f>
        <v>86</v>
      </c>
      <c r="D116" s="35">
        <f>'[1]IPF 13 Indices 2006-8'!L116</f>
        <v>82.56</v>
      </c>
      <c r="E116" s="113">
        <f t="shared" si="8"/>
        <v>0</v>
      </c>
      <c r="F116" s="114">
        <f t="shared" si="9"/>
        <v>0</v>
      </c>
      <c r="G116" s="77">
        <f t="shared" si="10"/>
        <v>0</v>
      </c>
      <c r="H116" s="113">
        <f t="shared" si="11"/>
        <v>1499.8399999999997</v>
      </c>
      <c r="I116" s="115">
        <f t="shared" si="12"/>
        <v>12628.625874748919</v>
      </c>
      <c r="J116" s="116">
        <f t="shared" si="16"/>
        <v>146.84448691568511</v>
      </c>
      <c r="K116" s="117">
        <f t="shared" si="14"/>
        <v>12628.625874748919</v>
      </c>
      <c r="L116" s="118">
        <f t="shared" si="15"/>
        <v>146.84448691568511</v>
      </c>
    </row>
    <row r="117" spans="1:17" ht="15" customHeight="1">
      <c r="A117" s="111">
        <v>2231</v>
      </c>
      <c r="B117" s="112" t="s">
        <v>165</v>
      </c>
      <c r="C117" s="59">
        <f>'[1]IPF 3a pop 2009'!C117</f>
        <v>802</v>
      </c>
      <c r="D117" s="35">
        <f>'[1]IPF 13 Indices 2006-8'!L117</f>
        <v>70.05</v>
      </c>
      <c r="E117" s="113">
        <f t="shared" si="8"/>
        <v>0</v>
      </c>
      <c r="F117" s="114">
        <f t="shared" si="9"/>
        <v>0</v>
      </c>
      <c r="G117" s="77">
        <f t="shared" si="10"/>
        <v>0</v>
      </c>
      <c r="H117" s="113">
        <f t="shared" si="11"/>
        <v>24019.9</v>
      </c>
      <c r="I117" s="115">
        <f t="shared" si="12"/>
        <v>202247.12679277899</v>
      </c>
      <c r="J117" s="116">
        <f t="shared" si="16"/>
        <v>252.17846233513589</v>
      </c>
      <c r="K117" s="117">
        <f t="shared" si="14"/>
        <v>202247.12679277899</v>
      </c>
      <c r="L117" s="118">
        <f t="shared" si="15"/>
        <v>252.17846233513589</v>
      </c>
    </row>
    <row r="118" spans="1:17" ht="15" customHeight="1">
      <c r="A118" s="111">
        <v>2233</v>
      </c>
      <c r="B118" s="112" t="s">
        <v>166</v>
      </c>
      <c r="C118" s="59">
        <f>'[1]IPF 3a pop 2009'!C118</f>
        <v>2155</v>
      </c>
      <c r="D118" s="35">
        <f>'[1]IPF 13 Indices 2006-8'!L118</f>
        <v>82.9</v>
      </c>
      <c r="E118" s="113">
        <f t="shared" si="8"/>
        <v>0</v>
      </c>
      <c r="F118" s="114">
        <f t="shared" si="9"/>
        <v>0</v>
      </c>
      <c r="G118" s="77">
        <f t="shared" si="10"/>
        <v>0</v>
      </c>
      <c r="H118" s="113">
        <f t="shared" si="11"/>
        <v>36850.499999999985</v>
      </c>
      <c r="I118" s="115">
        <f t="shared" si="12"/>
        <v>310280.54845679202</v>
      </c>
      <c r="J118" s="116">
        <f t="shared" si="16"/>
        <v>143.98169301939305</v>
      </c>
      <c r="K118" s="117">
        <f t="shared" si="14"/>
        <v>310280.54845679202</v>
      </c>
      <c r="L118" s="118">
        <f t="shared" si="15"/>
        <v>143.98169301939305</v>
      </c>
    </row>
    <row r="119" spans="1:17" ht="15" customHeight="1">
      <c r="A119" s="111">
        <v>2234</v>
      </c>
      <c r="B119" s="112" t="s">
        <v>167</v>
      </c>
      <c r="C119" s="59">
        <f>'[1]IPF 3a pop 2009'!C119</f>
        <v>1702</v>
      </c>
      <c r="D119" s="35">
        <f>'[1]IPF 13 Indices 2006-8'!L119</f>
        <v>85.9</v>
      </c>
      <c r="E119" s="113">
        <f t="shared" si="8"/>
        <v>0</v>
      </c>
      <c r="F119" s="114">
        <f t="shared" si="9"/>
        <v>0</v>
      </c>
      <c r="G119" s="77">
        <f t="shared" si="10"/>
        <v>0</v>
      </c>
      <c r="H119" s="113">
        <f t="shared" si="11"/>
        <v>23998.19999999999</v>
      </c>
      <c r="I119" s="115">
        <f t="shared" si="12"/>
        <v>202064.41318233905</v>
      </c>
      <c r="J119" s="116">
        <f t="shared" si="16"/>
        <v>118.72174687563987</v>
      </c>
      <c r="K119" s="117">
        <f t="shared" si="14"/>
        <v>202064.41318233905</v>
      </c>
      <c r="L119" s="118">
        <f t="shared" si="15"/>
        <v>118.72174687563987</v>
      </c>
    </row>
    <row r="120" spans="1:17" ht="15" customHeight="1">
      <c r="A120" s="111">
        <v>2235</v>
      </c>
      <c r="B120" s="112" t="s">
        <v>168</v>
      </c>
      <c r="C120" s="59">
        <f>'[1]IPF 3a pop 2009'!C120</f>
        <v>986</v>
      </c>
      <c r="D120" s="35">
        <f>'[1]IPF 13 Indices 2006-8'!L120</f>
        <v>89.46</v>
      </c>
      <c r="E120" s="113">
        <f t="shared" si="8"/>
        <v>0</v>
      </c>
      <c r="F120" s="114">
        <f t="shared" si="9"/>
        <v>0</v>
      </c>
      <c r="G120" s="77">
        <f t="shared" si="10"/>
        <v>0</v>
      </c>
      <c r="H120" s="113">
        <f t="shared" si="11"/>
        <v>10392.440000000006</v>
      </c>
      <c r="I120" s="115">
        <f t="shared" si="12"/>
        <v>87504.158234062139</v>
      </c>
      <c r="J120" s="116">
        <f t="shared" si="16"/>
        <v>88.74661078505288</v>
      </c>
      <c r="K120" s="117">
        <f t="shared" si="14"/>
        <v>87504.158234062139</v>
      </c>
      <c r="L120" s="118">
        <f t="shared" si="15"/>
        <v>88.74661078505288</v>
      </c>
    </row>
    <row r="121" spans="1:17" ht="15" customHeight="1">
      <c r="A121" s="111">
        <v>2243</v>
      </c>
      <c r="B121" s="112" t="s">
        <v>169</v>
      </c>
      <c r="C121" s="59">
        <f>'[1]IPF 3a pop 2009'!C121</f>
        <v>529</v>
      </c>
      <c r="D121" s="35">
        <f>'[1]IPF 13 Indices 2006-8'!L121</f>
        <v>85.09</v>
      </c>
      <c r="E121" s="113">
        <f t="shared" si="8"/>
        <v>0</v>
      </c>
      <c r="F121" s="114">
        <f t="shared" si="9"/>
        <v>0</v>
      </c>
      <c r="G121" s="77">
        <f t="shared" si="10"/>
        <v>0</v>
      </c>
      <c r="H121" s="113">
        <f t="shared" si="11"/>
        <v>7887.3899999999985</v>
      </c>
      <c r="I121" s="115">
        <f t="shared" si="12"/>
        <v>66411.682204925775</v>
      </c>
      <c r="J121" s="116">
        <f t="shared" si="16"/>
        <v>125.54193233445326</v>
      </c>
      <c r="K121" s="117">
        <f t="shared" si="14"/>
        <v>66411.682204925775</v>
      </c>
      <c r="L121" s="118">
        <f t="shared" si="15"/>
        <v>125.54193233445326</v>
      </c>
    </row>
    <row r="122" spans="1:17" s="192" customFormat="1" ht="15" customHeight="1">
      <c r="A122" s="183">
        <v>2244</v>
      </c>
      <c r="B122" s="184" t="s">
        <v>257</v>
      </c>
      <c r="C122" s="185">
        <f>'[1]IPF 3a pop 2009'!C122</f>
        <v>167</v>
      </c>
      <c r="D122" s="177">
        <f>'[1]IPF 13 Indices 2006-8'!L122</f>
        <v>115.04</v>
      </c>
      <c r="E122" s="186">
        <f t="shared" si="8"/>
        <v>2511.6800000000012</v>
      </c>
      <c r="F122" s="187">
        <f t="shared" si="9"/>
        <v>-21021.038235414278</v>
      </c>
      <c r="G122" s="188">
        <f t="shared" si="10"/>
        <v>-125.8744804515825</v>
      </c>
      <c r="H122" s="186">
        <f t="shared" si="11"/>
        <v>0</v>
      </c>
      <c r="I122" s="187">
        <f t="shared" si="12"/>
        <v>0</v>
      </c>
      <c r="J122" s="189">
        <f t="shared" si="16"/>
        <v>0</v>
      </c>
      <c r="K122" s="190">
        <f t="shared" si="14"/>
        <v>-21021.038235414278</v>
      </c>
      <c r="L122" s="189">
        <f t="shared" si="15"/>
        <v>-125.8744804515825</v>
      </c>
      <c r="M122" s="191"/>
      <c r="N122" s="191"/>
      <c r="O122" s="191"/>
      <c r="P122" s="191"/>
      <c r="Q122" s="191"/>
    </row>
    <row r="123" spans="1:17" ht="15" customHeight="1">
      <c r="A123" s="111">
        <v>2250</v>
      </c>
      <c r="B123" s="112" t="s">
        <v>170</v>
      </c>
      <c r="C123" s="59">
        <f>'[1]IPF 3a pop 2009'!C123</f>
        <v>1235</v>
      </c>
      <c r="D123" s="35">
        <f>'[1]IPF 13 Indices 2006-8'!L123</f>
        <v>120.97</v>
      </c>
      <c r="E123" s="113">
        <f t="shared" si="8"/>
        <v>25897.949999999997</v>
      </c>
      <c r="F123" s="114">
        <f t="shared" si="9"/>
        <v>-216748.07187573533</v>
      </c>
      <c r="G123" s="77">
        <f t="shared" si="10"/>
        <v>-175.50451164027152</v>
      </c>
      <c r="H123" s="113">
        <f t="shared" si="11"/>
        <v>0</v>
      </c>
      <c r="I123" s="115">
        <f t="shared" si="12"/>
        <v>0</v>
      </c>
      <c r="J123" s="116">
        <f t="shared" si="16"/>
        <v>0</v>
      </c>
      <c r="K123" s="117">
        <f t="shared" si="14"/>
        <v>-216748.07187573533</v>
      </c>
      <c r="L123" s="118">
        <f t="shared" si="15"/>
        <v>-175.50451164027152</v>
      </c>
    </row>
    <row r="124" spans="1:17" s="54" customFormat="1" ht="15" customHeight="1">
      <c r="A124" s="111">
        <v>2251</v>
      </c>
      <c r="B124" s="112" t="s">
        <v>171</v>
      </c>
      <c r="C124" s="59">
        <f>'[1]IPF 3a pop 2009'!C124</f>
        <v>294</v>
      </c>
      <c r="D124" s="35">
        <f>'[1]IPF 13 Indices 2006-8'!L124</f>
        <v>89.04</v>
      </c>
      <c r="E124" s="113">
        <f t="shared" si="8"/>
        <v>0</v>
      </c>
      <c r="F124" s="114">
        <f t="shared" si="9"/>
        <v>0</v>
      </c>
      <c r="G124" s="77">
        <f t="shared" si="10"/>
        <v>0</v>
      </c>
      <c r="H124" s="113">
        <f t="shared" si="11"/>
        <v>3222.239999999998</v>
      </c>
      <c r="I124" s="115">
        <f t="shared" si="12"/>
        <v>27131.202954082397</v>
      </c>
      <c r="J124" s="116">
        <f t="shared" si="16"/>
        <v>92.283003245178222</v>
      </c>
      <c r="K124" s="117">
        <f t="shared" si="14"/>
        <v>27131.202954082397</v>
      </c>
      <c r="L124" s="118">
        <f t="shared" si="15"/>
        <v>92.283003245178222</v>
      </c>
      <c r="M124" s="60"/>
      <c r="N124" s="60"/>
      <c r="O124" s="60"/>
      <c r="P124" s="60"/>
      <c r="Q124" s="60"/>
    </row>
    <row r="125" spans="1:17" ht="15" customHeight="1">
      <c r="A125" s="111">
        <v>2254</v>
      </c>
      <c r="B125" s="112" t="s">
        <v>172</v>
      </c>
      <c r="C125" s="59">
        <f>'[1]IPF 3a pop 2009'!C125</f>
        <v>3129</v>
      </c>
      <c r="D125" s="35">
        <f>'[1]IPF 13 Indices 2006-8'!L125</f>
        <v>80.78</v>
      </c>
      <c r="E125" s="113">
        <f t="shared" si="8"/>
        <v>0</v>
      </c>
      <c r="F125" s="114">
        <f t="shared" si="9"/>
        <v>0</v>
      </c>
      <c r="G125" s="77">
        <f t="shared" si="10"/>
        <v>0</v>
      </c>
      <c r="H125" s="113">
        <f t="shared" si="11"/>
        <v>60139.38</v>
      </c>
      <c r="I125" s="115">
        <f t="shared" si="12"/>
        <v>506372.4999729023</v>
      </c>
      <c r="J125" s="116">
        <f t="shared" si="16"/>
        <v>161.8320549609787</v>
      </c>
      <c r="K125" s="117">
        <f t="shared" si="14"/>
        <v>506372.4999729023</v>
      </c>
      <c r="L125" s="118">
        <f t="shared" si="15"/>
        <v>161.8320549609787</v>
      </c>
    </row>
    <row r="126" spans="1:17" ht="15" customHeight="1">
      <c r="A126" s="111">
        <v>2257</v>
      </c>
      <c r="B126" s="112" t="s">
        <v>173</v>
      </c>
      <c r="C126" s="59">
        <f>'[1]IPF 3a pop 2009'!C126</f>
        <v>833</v>
      </c>
      <c r="D126" s="35">
        <f>'[1]IPF 13 Indices 2006-8'!L126</f>
        <v>227.33</v>
      </c>
      <c r="E126" s="113">
        <f t="shared" si="8"/>
        <v>106065.89000000001</v>
      </c>
      <c r="F126" s="114">
        <f t="shared" si="9"/>
        <v>-887698.72323036543</v>
      </c>
      <c r="G126" s="77">
        <f t="shared" si="10"/>
        <v>-1065.6647337699465</v>
      </c>
      <c r="H126" s="113">
        <f t="shared" si="11"/>
        <v>0</v>
      </c>
      <c r="I126" s="115">
        <f t="shared" si="12"/>
        <v>0</v>
      </c>
      <c r="J126" s="116">
        <f t="shared" si="16"/>
        <v>0</v>
      </c>
      <c r="K126" s="117">
        <f t="shared" si="14"/>
        <v>-887698.72323036543</v>
      </c>
      <c r="L126" s="118">
        <f t="shared" si="15"/>
        <v>-1065.6647337699465</v>
      </c>
    </row>
    <row r="127" spans="1:17" ht="15" customHeight="1">
      <c r="A127" s="111">
        <v>2258</v>
      </c>
      <c r="B127" s="112" t="s">
        <v>174</v>
      </c>
      <c r="C127" s="59">
        <f>'[1]IPF 3a pop 2009'!C127</f>
        <v>498</v>
      </c>
      <c r="D127" s="35">
        <f>'[1]IPF 13 Indices 2006-8'!L127</f>
        <v>96.12</v>
      </c>
      <c r="E127" s="113">
        <f t="shared" si="8"/>
        <v>0</v>
      </c>
      <c r="F127" s="114">
        <f t="shared" si="9"/>
        <v>0</v>
      </c>
      <c r="G127" s="77">
        <f t="shared" si="10"/>
        <v>0</v>
      </c>
      <c r="H127" s="113">
        <f t="shared" si="11"/>
        <v>1932.2399999999977</v>
      </c>
      <c r="I127" s="115">
        <f t="shared" si="12"/>
        <v>16269.426112268526</v>
      </c>
      <c r="J127" s="116">
        <f t="shared" si="16"/>
        <v>32.669530345920734</v>
      </c>
      <c r="K127" s="117">
        <f t="shared" si="14"/>
        <v>16269.426112268526</v>
      </c>
      <c r="L127" s="118">
        <f t="shared" si="15"/>
        <v>32.669530345920734</v>
      </c>
    </row>
    <row r="128" spans="1:17" ht="15" customHeight="1">
      <c r="A128" s="111">
        <v>2259</v>
      </c>
      <c r="B128" s="112" t="s">
        <v>175</v>
      </c>
      <c r="C128" s="59">
        <f>'[1]IPF 3a pop 2009'!C128</f>
        <v>613</v>
      </c>
      <c r="D128" s="35">
        <f>'[1]IPF 13 Indices 2006-8'!L128</f>
        <v>86.92</v>
      </c>
      <c r="E128" s="113">
        <f t="shared" si="8"/>
        <v>0</v>
      </c>
      <c r="F128" s="114">
        <f t="shared" si="9"/>
        <v>0</v>
      </c>
      <c r="G128" s="77">
        <f t="shared" si="10"/>
        <v>0</v>
      </c>
      <c r="H128" s="113">
        <f t="shared" si="11"/>
        <v>8018.0399999999991</v>
      </c>
      <c r="I128" s="115">
        <f t="shared" si="12"/>
        <v>67511.752859486238</v>
      </c>
      <c r="J128" s="116">
        <f t="shared" si="16"/>
        <v>110.13336518676384</v>
      </c>
      <c r="K128" s="117">
        <f t="shared" si="14"/>
        <v>67511.752859486238</v>
      </c>
      <c r="L128" s="118">
        <f t="shared" si="15"/>
        <v>110.13336518676384</v>
      </c>
    </row>
    <row r="129" spans="1:17" s="54" customFormat="1" ht="15" customHeight="1">
      <c r="A129" s="111">
        <v>2260</v>
      </c>
      <c r="B129" s="112" t="s">
        <v>176</v>
      </c>
      <c r="C129" s="59">
        <f>'[1]IPF 3a pop 2009'!C129</f>
        <v>292</v>
      </c>
      <c r="D129" s="35">
        <f>'[1]IPF 13 Indices 2006-8'!L129</f>
        <v>73.61</v>
      </c>
      <c r="E129" s="113">
        <f t="shared" si="8"/>
        <v>0</v>
      </c>
      <c r="F129" s="114">
        <f t="shared" si="9"/>
        <v>0</v>
      </c>
      <c r="G129" s="77">
        <f t="shared" si="10"/>
        <v>0</v>
      </c>
      <c r="H129" s="113">
        <f t="shared" si="11"/>
        <v>7705.88</v>
      </c>
      <c r="I129" s="115">
        <f t="shared" si="12"/>
        <v>64883.37126340824</v>
      </c>
      <c r="J129" s="116">
        <f t="shared" si="16"/>
        <v>222.20332624454878</v>
      </c>
      <c r="K129" s="117">
        <f t="shared" si="14"/>
        <v>64883.37126340824</v>
      </c>
      <c r="L129" s="118">
        <f t="shared" si="15"/>
        <v>222.20332624454878</v>
      </c>
      <c r="M129" s="60"/>
      <c r="N129" s="60"/>
      <c r="O129" s="60"/>
      <c r="P129" s="60"/>
      <c r="Q129" s="60"/>
    </row>
    <row r="130" spans="1:17" ht="15" customHeight="1">
      <c r="A130" s="111">
        <v>2261</v>
      </c>
      <c r="B130" s="112" t="s">
        <v>177</v>
      </c>
      <c r="C130" s="59">
        <f>'[1]IPF 3a pop 2009'!C130</f>
        <v>158</v>
      </c>
      <c r="D130" s="35">
        <f>'[1]IPF 13 Indices 2006-8'!L130</f>
        <v>456.34</v>
      </c>
      <c r="E130" s="113">
        <f t="shared" si="8"/>
        <v>56301.719999999994</v>
      </c>
      <c r="F130" s="114">
        <f t="shared" si="9"/>
        <v>-471206.76552729169</v>
      </c>
      <c r="G130" s="77">
        <f t="shared" si="10"/>
        <v>-2982.3213008056437</v>
      </c>
      <c r="H130" s="113">
        <f t="shared" si="11"/>
        <v>0</v>
      </c>
      <c r="I130" s="115">
        <f t="shared" si="12"/>
        <v>0</v>
      </c>
      <c r="J130" s="116">
        <f t="shared" si="16"/>
        <v>0</v>
      </c>
      <c r="K130" s="117">
        <f t="shared" si="14"/>
        <v>-471206.76552729169</v>
      </c>
      <c r="L130" s="118">
        <f t="shared" si="15"/>
        <v>-2982.3213008056437</v>
      </c>
    </row>
    <row r="131" spans="1:17" ht="15" customHeight="1">
      <c r="A131" s="111">
        <v>2262</v>
      </c>
      <c r="B131" s="112" t="s">
        <v>178</v>
      </c>
      <c r="C131" s="59">
        <f>'[1]IPF 3a pop 2009'!C131</f>
        <v>3814</v>
      </c>
      <c r="D131" s="35">
        <f>'[1]IPF 13 Indices 2006-8'!L131</f>
        <v>78.28</v>
      </c>
      <c r="E131" s="113">
        <f t="shared" si="8"/>
        <v>0</v>
      </c>
      <c r="F131" s="114">
        <f t="shared" si="9"/>
        <v>0</v>
      </c>
      <c r="G131" s="77">
        <f t="shared" si="10"/>
        <v>0</v>
      </c>
      <c r="H131" s="113">
        <f t="shared" si="11"/>
        <v>82840.08</v>
      </c>
      <c r="I131" s="115">
        <f t="shared" si="12"/>
        <v>697511.98644806817</v>
      </c>
      <c r="J131" s="116">
        <f t="shared" si="16"/>
        <v>182.882010080773</v>
      </c>
      <c r="K131" s="117">
        <f t="shared" si="14"/>
        <v>697511.98644806817</v>
      </c>
      <c r="L131" s="118">
        <f t="shared" si="15"/>
        <v>182.882010080773</v>
      </c>
    </row>
    <row r="132" spans="1:17" ht="15" customHeight="1">
      <c r="A132" s="111">
        <v>2264</v>
      </c>
      <c r="B132" s="112" t="s">
        <v>179</v>
      </c>
      <c r="C132" s="59">
        <f>'[1]IPF 3a pop 2009'!C132</f>
        <v>426</v>
      </c>
      <c r="D132" s="35">
        <f>'[1]IPF 13 Indices 2006-8'!L132</f>
        <v>76.67</v>
      </c>
      <c r="E132" s="113">
        <f t="shared" si="8"/>
        <v>0</v>
      </c>
      <c r="F132" s="114">
        <f t="shared" si="9"/>
        <v>0</v>
      </c>
      <c r="G132" s="77">
        <f t="shared" si="10"/>
        <v>0</v>
      </c>
      <c r="H132" s="113">
        <f t="shared" si="11"/>
        <v>9938.58</v>
      </c>
      <c r="I132" s="115">
        <f t="shared" si="12"/>
        <v>83682.665181794146</v>
      </c>
      <c r="J132" s="116">
        <f t="shared" si="16"/>
        <v>196.43818117792054</v>
      </c>
      <c r="K132" s="117">
        <f t="shared" si="14"/>
        <v>83682.665181794146</v>
      </c>
      <c r="L132" s="118">
        <f t="shared" si="15"/>
        <v>196.43818117792054</v>
      </c>
    </row>
    <row r="133" spans="1:17" ht="15" customHeight="1">
      <c r="A133" s="111">
        <v>2265</v>
      </c>
      <c r="B133" s="112" t="s">
        <v>180</v>
      </c>
      <c r="C133" s="59">
        <f>'[1]IPF 3a pop 2009'!C133</f>
        <v>4530</v>
      </c>
      <c r="D133" s="35">
        <f>'[1]IPF 13 Indices 2006-8'!L133</f>
        <v>92</v>
      </c>
      <c r="E133" s="113">
        <f t="shared" si="8"/>
        <v>0</v>
      </c>
      <c r="F133" s="114">
        <f t="shared" si="9"/>
        <v>0</v>
      </c>
      <c r="G133" s="77">
        <f t="shared" si="10"/>
        <v>0</v>
      </c>
      <c r="H133" s="113">
        <f t="shared" si="11"/>
        <v>36240</v>
      </c>
      <c r="I133" s="115">
        <f t="shared" si="12"/>
        <v>305140.14941653836</v>
      </c>
      <c r="J133" s="116">
        <f t="shared" si="16"/>
        <v>67.359856383341807</v>
      </c>
      <c r="K133" s="117">
        <f t="shared" si="14"/>
        <v>305140.14941653836</v>
      </c>
      <c r="L133" s="118">
        <f t="shared" si="15"/>
        <v>67.359856383341807</v>
      </c>
    </row>
    <row r="134" spans="1:17" s="54" customFormat="1" ht="15" customHeight="1">
      <c r="A134" s="111">
        <v>2266</v>
      </c>
      <c r="B134" s="112" t="s">
        <v>181</v>
      </c>
      <c r="C134" s="59">
        <f>'[1]IPF 3a pop 2009'!C134</f>
        <v>576</v>
      </c>
      <c r="D134" s="35">
        <f>'[1]IPF 13 Indices 2006-8'!L134</f>
        <v>104.46</v>
      </c>
      <c r="E134" s="113">
        <f t="shared" si="8"/>
        <v>2568.9599999999964</v>
      </c>
      <c r="F134" s="114">
        <f t="shared" si="9"/>
        <v>-21500.432533304305</v>
      </c>
      <c r="G134" s="77">
        <f t="shared" si="10"/>
        <v>-37.327139814764422</v>
      </c>
      <c r="H134" s="113">
        <f t="shared" si="11"/>
        <v>0</v>
      </c>
      <c r="I134" s="115">
        <f t="shared" si="12"/>
        <v>0</v>
      </c>
      <c r="J134" s="116">
        <f t="shared" si="16"/>
        <v>0</v>
      </c>
      <c r="K134" s="117">
        <f t="shared" si="14"/>
        <v>-21500.432533304305</v>
      </c>
      <c r="L134" s="118">
        <f t="shared" si="15"/>
        <v>-37.327139814764422</v>
      </c>
      <c r="M134" s="60"/>
      <c r="N134" s="60"/>
      <c r="O134" s="60"/>
      <c r="P134" s="60"/>
      <c r="Q134" s="60"/>
    </row>
    <row r="135" spans="1:17" ht="15" customHeight="1">
      <c r="A135" s="111">
        <v>2270</v>
      </c>
      <c r="B135" s="112" t="s">
        <v>182</v>
      </c>
      <c r="C135" s="59">
        <f>'[1]IPF 3a pop 2009'!C135</f>
        <v>178</v>
      </c>
      <c r="D135" s="35">
        <f>'[1]IPF 13 Indices 2006-8'!L135</f>
        <v>66.89</v>
      </c>
      <c r="E135" s="113">
        <f t="shared" si="8"/>
        <v>0</v>
      </c>
      <c r="F135" s="114">
        <f t="shared" si="9"/>
        <v>0</v>
      </c>
      <c r="G135" s="77">
        <f t="shared" si="10"/>
        <v>0</v>
      </c>
      <c r="H135" s="113">
        <f t="shared" si="11"/>
        <v>5893.58</v>
      </c>
      <c r="I135" s="115">
        <f t="shared" si="12"/>
        <v>49623.837797966953</v>
      </c>
      <c r="J135" s="116">
        <f t="shared" si="16"/>
        <v>278.78560560655592</v>
      </c>
      <c r="K135" s="117">
        <f t="shared" si="14"/>
        <v>49623.837797966953</v>
      </c>
      <c r="L135" s="118">
        <f t="shared" si="15"/>
        <v>278.78560560655592</v>
      </c>
    </row>
    <row r="136" spans="1:17" ht="15" customHeight="1">
      <c r="A136" s="111">
        <v>2271</v>
      </c>
      <c r="B136" s="112" t="s">
        <v>183</v>
      </c>
      <c r="C136" s="59">
        <f>'[1]IPF 3a pop 2009'!C136</f>
        <v>598</v>
      </c>
      <c r="D136" s="35">
        <f>'[1]IPF 13 Indices 2006-8'!L136</f>
        <v>139.27000000000001</v>
      </c>
      <c r="E136" s="113">
        <f t="shared" ref="E136:E174" si="17">IF(D136&gt;100,((D136-100)^$E$2)*C136,0)</f>
        <v>23483.460000000006</v>
      </c>
      <c r="F136" s="114">
        <f t="shared" ref="F136:F174" si="18">E136*-$F$6/$E$176</f>
        <v>-196540.44725435632</v>
      </c>
      <c r="G136" s="77">
        <f t="shared" ref="G136:G174" si="19">SUM(F136/C136)</f>
        <v>-328.66295527484334</v>
      </c>
      <c r="H136" s="113">
        <f t="shared" ref="H136:H174" si="20">IF(D136&lt;100,((100-D136)^$H$2)*C136,0)</f>
        <v>0</v>
      </c>
      <c r="I136" s="115">
        <f t="shared" ref="I136:I174" si="21">H136*$I$6/$H$176</f>
        <v>0</v>
      </c>
      <c r="J136" s="116">
        <f t="shared" si="16"/>
        <v>0</v>
      </c>
      <c r="K136" s="117">
        <f t="shared" ref="K136:K174" si="22">SUM(F136,I136)</f>
        <v>-196540.44725435632</v>
      </c>
      <c r="L136" s="118">
        <f t="shared" si="15"/>
        <v>-328.66295527484334</v>
      </c>
    </row>
    <row r="137" spans="1:17" s="54" customFormat="1" ht="15" customHeight="1">
      <c r="A137" s="111">
        <v>2272</v>
      </c>
      <c r="B137" s="112" t="s">
        <v>184</v>
      </c>
      <c r="C137" s="59">
        <f>'[1]IPF 3a pop 2009'!C137</f>
        <v>1439</v>
      </c>
      <c r="D137" s="35">
        <f>'[1]IPF 13 Indices 2006-8'!L137</f>
        <v>69.78</v>
      </c>
      <c r="E137" s="113">
        <f t="shared" si="17"/>
        <v>0</v>
      </c>
      <c r="F137" s="114">
        <f t="shared" si="18"/>
        <v>0</v>
      </c>
      <c r="G137" s="77">
        <f t="shared" si="19"/>
        <v>0</v>
      </c>
      <c r="H137" s="113">
        <f t="shared" si="20"/>
        <v>43486.58</v>
      </c>
      <c r="I137" s="115">
        <f t="shared" si="21"/>
        <v>366156.22292533802</v>
      </c>
      <c r="J137" s="116">
        <f t="shared" si="16"/>
        <v>254.45185748807367</v>
      </c>
      <c r="K137" s="117">
        <f t="shared" si="22"/>
        <v>366156.22292533802</v>
      </c>
      <c r="L137" s="118">
        <f t="shared" ref="L137:L174" si="23">K137/C137</f>
        <v>254.45185748807367</v>
      </c>
      <c r="M137" s="60"/>
      <c r="N137" s="60"/>
      <c r="O137" s="60"/>
      <c r="P137" s="60"/>
      <c r="Q137" s="60"/>
    </row>
    <row r="138" spans="1:17" ht="15" customHeight="1">
      <c r="A138" s="111">
        <v>2274</v>
      </c>
      <c r="B138" s="112" t="s">
        <v>185</v>
      </c>
      <c r="C138" s="59">
        <f>'[1]IPF 3a pop 2009'!C138</f>
        <v>908</v>
      </c>
      <c r="D138" s="35">
        <f>'[1]IPF 13 Indices 2006-8'!L138</f>
        <v>172.99</v>
      </c>
      <c r="E138" s="113">
        <f t="shared" si="17"/>
        <v>66274.920000000013</v>
      </c>
      <c r="F138" s="114">
        <f t="shared" si="18"/>
        <v>-554675.60651397554</v>
      </c>
      <c r="G138" s="77">
        <f t="shared" si="19"/>
        <v>-610.87621862772642</v>
      </c>
      <c r="H138" s="113">
        <f t="shared" si="20"/>
        <v>0</v>
      </c>
      <c r="I138" s="115">
        <f t="shared" si="21"/>
        <v>0</v>
      </c>
      <c r="J138" s="116">
        <f t="shared" si="16"/>
        <v>0</v>
      </c>
      <c r="K138" s="117">
        <f t="shared" si="22"/>
        <v>-554675.60651397554</v>
      </c>
      <c r="L138" s="118">
        <f t="shared" si="23"/>
        <v>-610.87621862772642</v>
      </c>
    </row>
    <row r="139" spans="1:17" ht="15" customHeight="1">
      <c r="A139" s="111">
        <v>2275</v>
      </c>
      <c r="B139" s="112" t="s">
        <v>186</v>
      </c>
      <c r="C139" s="59">
        <f>'[1]IPF 3a pop 2009'!C139</f>
        <v>6074</v>
      </c>
      <c r="D139" s="35">
        <f>'[1]IPF 13 Indices 2006-8'!L139</f>
        <v>113</v>
      </c>
      <c r="E139" s="113">
        <f t="shared" si="17"/>
        <v>78962</v>
      </c>
      <c r="F139" s="114">
        <f t="shared" si="18"/>
        <v>-660857.7609985274</v>
      </c>
      <c r="G139" s="77">
        <f t="shared" si="19"/>
        <v>-108.8010801775646</v>
      </c>
      <c r="H139" s="113">
        <f t="shared" si="20"/>
        <v>0</v>
      </c>
      <c r="I139" s="115">
        <f t="shared" si="21"/>
        <v>0</v>
      </c>
      <c r="J139" s="116">
        <f t="shared" si="16"/>
        <v>0</v>
      </c>
      <c r="K139" s="117">
        <f t="shared" si="22"/>
        <v>-660857.7609985274</v>
      </c>
      <c r="L139" s="118">
        <f t="shared" si="23"/>
        <v>-108.8010801775646</v>
      </c>
    </row>
    <row r="140" spans="1:17" ht="15" customHeight="1">
      <c r="A140" s="111">
        <v>2276</v>
      </c>
      <c r="B140" s="112" t="s">
        <v>187</v>
      </c>
      <c r="C140" s="59">
        <f>'[1]IPF 3a pop 2009'!C140</f>
        <v>980</v>
      </c>
      <c r="D140" s="35">
        <f>'[1]IPF 13 Indices 2006-8'!L140</f>
        <v>102.46</v>
      </c>
      <c r="E140" s="113">
        <f t="shared" si="17"/>
        <v>2410.7999999999938</v>
      </c>
      <c r="F140" s="114">
        <f t="shared" si="18"/>
        <v>-20176.741853236315</v>
      </c>
      <c r="G140" s="77">
        <f t="shared" si="19"/>
        <v>-20.588512095139098</v>
      </c>
      <c r="H140" s="113">
        <f t="shared" si="20"/>
        <v>0</v>
      </c>
      <c r="I140" s="115">
        <f t="shared" si="21"/>
        <v>0</v>
      </c>
      <c r="J140" s="116">
        <f t="shared" si="16"/>
        <v>0</v>
      </c>
      <c r="K140" s="117">
        <f t="shared" si="22"/>
        <v>-20176.741853236315</v>
      </c>
      <c r="L140" s="118">
        <f t="shared" si="23"/>
        <v>-20.588512095139098</v>
      </c>
    </row>
    <row r="141" spans="1:17" ht="15" customHeight="1">
      <c r="A141" s="111">
        <v>2277</v>
      </c>
      <c r="B141" s="112" t="s">
        <v>188</v>
      </c>
      <c r="C141" s="59">
        <f>'[1]IPF 3a pop 2009'!C141</f>
        <v>511</v>
      </c>
      <c r="D141" s="35">
        <f>'[1]IPF 13 Indices 2006-8'!L141</f>
        <v>85.49</v>
      </c>
      <c r="E141" s="113">
        <f t="shared" si="17"/>
        <v>0</v>
      </c>
      <c r="F141" s="114">
        <f t="shared" si="18"/>
        <v>0</v>
      </c>
      <c r="G141" s="77">
        <f t="shared" si="19"/>
        <v>0</v>
      </c>
      <c r="H141" s="113">
        <f t="shared" si="20"/>
        <v>7414.6100000000024</v>
      </c>
      <c r="I141" s="115">
        <f t="shared" si="21"/>
        <v>62430.883092311269</v>
      </c>
      <c r="J141" s="116">
        <f t="shared" si="16"/>
        <v>122.17393951528624</v>
      </c>
      <c r="K141" s="117">
        <f t="shared" si="22"/>
        <v>62430.883092311269</v>
      </c>
      <c r="L141" s="118">
        <f t="shared" si="23"/>
        <v>122.17393951528624</v>
      </c>
    </row>
    <row r="142" spans="1:17" ht="15" customHeight="1">
      <c r="A142" s="111">
        <v>2278</v>
      </c>
      <c r="B142" s="112" t="s">
        <v>189</v>
      </c>
      <c r="C142" s="59">
        <f>'[1]IPF 3a pop 2009'!C142</f>
        <v>407</v>
      </c>
      <c r="D142" s="35">
        <f>'[1]IPF 13 Indices 2006-8'!L142</f>
        <v>75.47</v>
      </c>
      <c r="E142" s="113">
        <f t="shared" si="17"/>
        <v>0</v>
      </c>
      <c r="F142" s="114">
        <f t="shared" si="18"/>
        <v>0</v>
      </c>
      <c r="G142" s="77">
        <f t="shared" si="19"/>
        <v>0</v>
      </c>
      <c r="H142" s="113">
        <f t="shared" si="20"/>
        <v>9983.7100000000009</v>
      </c>
      <c r="I142" s="115">
        <f t="shared" si="21"/>
        <v>84062.658971616678</v>
      </c>
      <c r="J142" s="116">
        <f t="shared" si="16"/>
        <v>206.54215963542183</v>
      </c>
      <c r="K142" s="117">
        <f t="shared" si="22"/>
        <v>84062.658971616678</v>
      </c>
      <c r="L142" s="118">
        <f t="shared" si="23"/>
        <v>206.54215963542183</v>
      </c>
    </row>
    <row r="143" spans="1:17" ht="15" customHeight="1">
      <c r="A143" s="111">
        <v>2279</v>
      </c>
      <c r="B143" s="112" t="s">
        <v>190</v>
      </c>
      <c r="C143" s="59">
        <f>'[1]IPF 3a pop 2009'!C143</f>
        <v>546</v>
      </c>
      <c r="D143" s="35">
        <f>'[1]IPF 13 Indices 2006-8'!L143</f>
        <v>88.46</v>
      </c>
      <c r="E143" s="113">
        <f t="shared" si="17"/>
        <v>0</v>
      </c>
      <c r="F143" s="114">
        <f t="shared" si="18"/>
        <v>0</v>
      </c>
      <c r="G143" s="77">
        <f t="shared" si="19"/>
        <v>0</v>
      </c>
      <c r="H143" s="113">
        <f t="shared" si="20"/>
        <v>6300.8400000000038</v>
      </c>
      <c r="I143" s="115">
        <f t="shared" si="21"/>
        <v>53052.959686801958</v>
      </c>
      <c r="J143" s="116">
        <f t="shared" si="16"/>
        <v>97.166592832970622</v>
      </c>
      <c r="K143" s="117">
        <f t="shared" si="22"/>
        <v>53052.959686801958</v>
      </c>
      <c r="L143" s="118">
        <f t="shared" si="23"/>
        <v>97.166592832970622</v>
      </c>
    </row>
    <row r="144" spans="1:17" ht="15" customHeight="1">
      <c r="A144" s="111">
        <v>2280</v>
      </c>
      <c r="B144" s="112" t="s">
        <v>191</v>
      </c>
      <c r="C144" s="59">
        <f>'[1]IPF 3a pop 2009'!C144</f>
        <v>1924</v>
      </c>
      <c r="D144" s="35">
        <f>'[1]IPF 13 Indices 2006-8'!L144</f>
        <v>109.82</v>
      </c>
      <c r="E144" s="113">
        <f t="shared" si="17"/>
        <v>18893.679999999986</v>
      </c>
      <c r="F144" s="114">
        <f t="shared" si="18"/>
        <v>-158127.13788686518</v>
      </c>
      <c r="G144" s="77">
        <f t="shared" si="19"/>
        <v>-82.186662103360277</v>
      </c>
      <c r="H144" s="113">
        <f t="shared" si="20"/>
        <v>0</v>
      </c>
      <c r="I144" s="115">
        <f t="shared" si="21"/>
        <v>0</v>
      </c>
      <c r="J144" s="116">
        <f t="shared" si="16"/>
        <v>0</v>
      </c>
      <c r="K144" s="117">
        <f t="shared" si="22"/>
        <v>-158127.13788686518</v>
      </c>
      <c r="L144" s="118">
        <f t="shared" si="23"/>
        <v>-82.186662103360277</v>
      </c>
    </row>
    <row r="145" spans="1:17" ht="15" customHeight="1">
      <c r="A145" s="111">
        <v>2281</v>
      </c>
      <c r="B145" s="112" t="s">
        <v>192</v>
      </c>
      <c r="C145" s="59">
        <f>'[1]IPF 3a pop 2009'!C145</f>
        <v>1335</v>
      </c>
      <c r="D145" s="35">
        <f>'[1]IPF 13 Indices 2006-8'!L145</f>
        <v>154.93</v>
      </c>
      <c r="E145" s="113">
        <f t="shared" si="17"/>
        <v>73331.55</v>
      </c>
      <c r="F145" s="114">
        <f t="shared" si="18"/>
        <v>-613734.75777654524</v>
      </c>
      <c r="G145" s="77">
        <f t="shared" si="19"/>
        <v>-459.72641031950957</v>
      </c>
      <c r="H145" s="113">
        <f t="shared" si="20"/>
        <v>0</v>
      </c>
      <c r="I145" s="115">
        <f t="shared" si="21"/>
        <v>0</v>
      </c>
      <c r="J145" s="116">
        <f t="shared" si="16"/>
        <v>0</v>
      </c>
      <c r="K145" s="117">
        <f t="shared" si="22"/>
        <v>-613734.75777654524</v>
      </c>
      <c r="L145" s="118">
        <f t="shared" si="23"/>
        <v>-459.72641031950957</v>
      </c>
    </row>
    <row r="146" spans="1:17" ht="15" customHeight="1">
      <c r="A146" s="111">
        <v>2283</v>
      </c>
      <c r="B146" s="112" t="s">
        <v>193</v>
      </c>
      <c r="C146" s="59">
        <f>'[1]IPF 3a pop 2009'!C146</f>
        <v>435</v>
      </c>
      <c r="D146" s="35">
        <f>'[1]IPF 13 Indices 2006-8'!L146</f>
        <v>87.68</v>
      </c>
      <c r="E146" s="113">
        <f t="shared" si="17"/>
        <v>0</v>
      </c>
      <c r="F146" s="114">
        <f t="shared" si="18"/>
        <v>0</v>
      </c>
      <c r="G146" s="77">
        <f t="shared" si="19"/>
        <v>0</v>
      </c>
      <c r="H146" s="113">
        <f t="shared" si="20"/>
        <v>5359.1999999999971</v>
      </c>
      <c r="I146" s="115">
        <f t="shared" si="21"/>
        <v>45124.367791200653</v>
      </c>
      <c r="J146" s="116">
        <f t="shared" si="16"/>
        <v>103.73417883034632</v>
      </c>
      <c r="K146" s="117">
        <f t="shared" si="22"/>
        <v>45124.367791200653</v>
      </c>
      <c r="L146" s="118">
        <f t="shared" si="23"/>
        <v>103.73417883034632</v>
      </c>
    </row>
    <row r="147" spans="1:17" ht="15" customHeight="1">
      <c r="A147" s="111">
        <v>2291</v>
      </c>
      <c r="B147" s="112" t="s">
        <v>194</v>
      </c>
      <c r="C147" s="59">
        <f>'[1]IPF 3a pop 2009'!C147</f>
        <v>1897</v>
      </c>
      <c r="D147" s="35">
        <f>'[1]IPF 13 Indices 2006-8'!L147</f>
        <v>75.040000000000006</v>
      </c>
      <c r="E147" s="113">
        <f t="shared" si="17"/>
        <v>0</v>
      </c>
      <c r="F147" s="114">
        <f t="shared" si="18"/>
        <v>0</v>
      </c>
      <c r="G147" s="77">
        <f t="shared" si="19"/>
        <v>0</v>
      </c>
      <c r="H147" s="113">
        <f t="shared" si="20"/>
        <v>47349.119999999988</v>
      </c>
      <c r="I147" s="115">
        <f t="shared" si="21"/>
        <v>398678.74038470205</v>
      </c>
      <c r="J147" s="116">
        <f t="shared" si="16"/>
        <v>210.16275191602639</v>
      </c>
      <c r="K147" s="117">
        <f t="shared" si="22"/>
        <v>398678.74038470205</v>
      </c>
      <c r="L147" s="118">
        <f t="shared" si="23"/>
        <v>210.16275191602639</v>
      </c>
    </row>
    <row r="148" spans="1:17" ht="15" customHeight="1">
      <c r="A148" s="111">
        <v>2292</v>
      </c>
      <c r="B148" s="112" t="s">
        <v>195</v>
      </c>
      <c r="C148" s="59">
        <f>'[1]IPF 3a pop 2009'!C148</f>
        <v>623</v>
      </c>
      <c r="D148" s="35">
        <f>'[1]IPF 13 Indices 2006-8'!L148</f>
        <v>65.97</v>
      </c>
      <c r="E148" s="113">
        <f t="shared" si="17"/>
        <v>0</v>
      </c>
      <c r="F148" s="114">
        <f t="shared" si="18"/>
        <v>0</v>
      </c>
      <c r="G148" s="77">
        <f t="shared" si="19"/>
        <v>0</v>
      </c>
      <c r="H148" s="113">
        <f t="shared" si="20"/>
        <v>21200.690000000002</v>
      </c>
      <c r="I148" s="115">
        <f t="shared" si="21"/>
        <v>178509.42920346887</v>
      </c>
      <c r="J148" s="116">
        <f t="shared" si="16"/>
        <v>286.53198909064025</v>
      </c>
      <c r="K148" s="117">
        <f t="shared" si="22"/>
        <v>178509.42920346887</v>
      </c>
      <c r="L148" s="118">
        <f t="shared" si="23"/>
        <v>286.53198909064025</v>
      </c>
    </row>
    <row r="149" spans="1:17" ht="15" customHeight="1">
      <c r="A149" s="111">
        <v>2293</v>
      </c>
      <c r="B149" s="112" t="s">
        <v>196</v>
      </c>
      <c r="C149" s="59">
        <f>'[1]IPF 3a pop 2009'!C149</f>
        <v>7254</v>
      </c>
      <c r="D149" s="35">
        <f>'[1]IPF 13 Indices 2006-8'!L149</f>
        <v>105.54</v>
      </c>
      <c r="E149" s="113">
        <f t="shared" si="17"/>
        <v>40187.160000000047</v>
      </c>
      <c r="F149" s="114">
        <f t="shared" si="18"/>
        <v>-336338.95517450944</v>
      </c>
      <c r="G149" s="77">
        <f t="shared" si="19"/>
        <v>-46.365998783362208</v>
      </c>
      <c r="H149" s="113">
        <f t="shared" si="20"/>
        <v>0</v>
      </c>
      <c r="I149" s="115">
        <f t="shared" si="21"/>
        <v>0</v>
      </c>
      <c r="J149" s="116">
        <f t="shared" si="16"/>
        <v>0</v>
      </c>
      <c r="K149" s="117">
        <f t="shared" si="22"/>
        <v>-336338.95517450944</v>
      </c>
      <c r="L149" s="118">
        <f t="shared" si="23"/>
        <v>-46.365998783362208</v>
      </c>
    </row>
    <row r="150" spans="1:17" ht="15" customHeight="1">
      <c r="A150" s="111">
        <v>2294</v>
      </c>
      <c r="B150" s="112" t="s">
        <v>197</v>
      </c>
      <c r="C150" s="59">
        <f>'[1]IPF 3a pop 2009'!C150</f>
        <v>1419</v>
      </c>
      <c r="D150" s="35">
        <f>'[1]IPF 13 Indices 2006-8'!L150</f>
        <v>74.12</v>
      </c>
      <c r="E150" s="113">
        <f t="shared" si="17"/>
        <v>0</v>
      </c>
      <c r="F150" s="114">
        <f t="shared" si="18"/>
        <v>0</v>
      </c>
      <c r="G150" s="77">
        <f t="shared" si="19"/>
        <v>0</v>
      </c>
      <c r="H150" s="113">
        <f t="shared" si="20"/>
        <v>36723.719999999994</v>
      </c>
      <c r="I150" s="115">
        <f t="shared" si="21"/>
        <v>309213.06313275709</v>
      </c>
      <c r="J150" s="116">
        <f t="shared" si="16"/>
        <v>217.9091354001107</v>
      </c>
      <c r="K150" s="117">
        <f t="shared" si="22"/>
        <v>309213.06313275709</v>
      </c>
      <c r="L150" s="118">
        <f t="shared" si="23"/>
        <v>217.9091354001107</v>
      </c>
    </row>
    <row r="151" spans="1:17" ht="15" customHeight="1">
      <c r="A151" s="111">
        <v>2295</v>
      </c>
      <c r="B151" s="112" t="s">
        <v>198</v>
      </c>
      <c r="C151" s="59">
        <f>'[1]IPF 3a pop 2009'!C151</f>
        <v>3276</v>
      </c>
      <c r="D151" s="35">
        <f>'[1]IPF 13 Indices 2006-8'!L151</f>
        <v>90.44</v>
      </c>
      <c r="E151" s="113">
        <f t="shared" si="17"/>
        <v>0</v>
      </c>
      <c r="F151" s="114">
        <f t="shared" si="18"/>
        <v>0</v>
      </c>
      <c r="G151" s="77">
        <f t="shared" si="19"/>
        <v>0</v>
      </c>
      <c r="H151" s="113">
        <f t="shared" si="20"/>
        <v>31318.560000000009</v>
      </c>
      <c r="I151" s="115">
        <f t="shared" si="21"/>
        <v>263701.71296663425</v>
      </c>
      <c r="J151" s="116">
        <f t="shared" si="16"/>
        <v>80.49502837809348</v>
      </c>
      <c r="K151" s="117">
        <f t="shared" si="22"/>
        <v>263701.71296663425</v>
      </c>
      <c r="L151" s="118">
        <f t="shared" si="23"/>
        <v>80.49502837809348</v>
      </c>
    </row>
    <row r="152" spans="1:17" ht="15" customHeight="1">
      <c r="A152" s="111">
        <v>2296</v>
      </c>
      <c r="B152" s="112" t="s">
        <v>199</v>
      </c>
      <c r="C152" s="59">
        <f>'[1]IPF 3a pop 2009'!C152</f>
        <v>1268</v>
      </c>
      <c r="D152" s="35">
        <f>'[1]IPF 13 Indices 2006-8'!L152</f>
        <v>65.599999999999994</v>
      </c>
      <c r="E152" s="113">
        <f t="shared" si="17"/>
        <v>0</v>
      </c>
      <c r="F152" s="114">
        <f t="shared" si="18"/>
        <v>0</v>
      </c>
      <c r="G152" s="77">
        <f t="shared" si="19"/>
        <v>0</v>
      </c>
      <c r="H152" s="113">
        <f t="shared" si="20"/>
        <v>43619.200000000004</v>
      </c>
      <c r="I152" s="115">
        <f t="shared" si="21"/>
        <v>367272.88094453287</v>
      </c>
      <c r="J152" s="116">
        <f t="shared" si="16"/>
        <v>289.64738244836974</v>
      </c>
      <c r="K152" s="117">
        <f t="shared" si="22"/>
        <v>367272.88094453287</v>
      </c>
      <c r="L152" s="118">
        <f t="shared" si="23"/>
        <v>289.64738244836974</v>
      </c>
    </row>
    <row r="153" spans="1:17" ht="15" customHeight="1">
      <c r="A153" s="111">
        <v>2298</v>
      </c>
      <c r="B153" s="112" t="s">
        <v>200</v>
      </c>
      <c r="C153" s="59">
        <f>'[1]IPF 3a pop 2009'!C153</f>
        <v>1099</v>
      </c>
      <c r="D153" s="35">
        <f>'[1]IPF 13 Indices 2006-8'!L153</f>
        <v>59.86</v>
      </c>
      <c r="E153" s="113">
        <f t="shared" si="17"/>
        <v>0</v>
      </c>
      <c r="F153" s="114">
        <f t="shared" si="18"/>
        <v>0</v>
      </c>
      <c r="G153" s="77">
        <f t="shared" si="19"/>
        <v>0</v>
      </c>
      <c r="H153" s="113">
        <f t="shared" si="20"/>
        <v>44113.86</v>
      </c>
      <c r="I153" s="115">
        <f t="shared" si="21"/>
        <v>371437.90926435584</v>
      </c>
      <c r="J153" s="116">
        <f t="shared" si="16"/>
        <v>337.9780794034175</v>
      </c>
      <c r="K153" s="117">
        <f t="shared" si="22"/>
        <v>371437.90926435584</v>
      </c>
      <c r="L153" s="118">
        <f t="shared" si="23"/>
        <v>337.9780794034175</v>
      </c>
    </row>
    <row r="154" spans="1:17" ht="15" customHeight="1">
      <c r="A154" s="111">
        <v>2299</v>
      </c>
      <c r="B154" s="112" t="s">
        <v>201</v>
      </c>
      <c r="C154" s="59">
        <f>'[1]IPF 3a pop 2009'!C154</f>
        <v>1916</v>
      </c>
      <c r="D154" s="35">
        <f>'[1]IPF 13 Indices 2006-8'!L154</f>
        <v>78.13</v>
      </c>
      <c r="E154" s="113">
        <f t="shared" si="17"/>
        <v>0</v>
      </c>
      <c r="F154" s="114">
        <f t="shared" si="18"/>
        <v>0</v>
      </c>
      <c r="G154" s="77">
        <f t="shared" si="19"/>
        <v>0</v>
      </c>
      <c r="H154" s="113">
        <f t="shared" si="20"/>
        <v>41902.920000000006</v>
      </c>
      <c r="I154" s="115">
        <f t="shared" si="21"/>
        <v>352821.83415533265</v>
      </c>
      <c r="J154" s="116">
        <f t="shared" si="16"/>
        <v>184.14500738796067</v>
      </c>
      <c r="K154" s="117">
        <f t="shared" si="22"/>
        <v>352821.83415533265</v>
      </c>
      <c r="L154" s="118">
        <f t="shared" si="23"/>
        <v>184.14500738796067</v>
      </c>
    </row>
    <row r="155" spans="1:17" ht="15" customHeight="1">
      <c r="A155" s="111">
        <v>2300</v>
      </c>
      <c r="B155" s="112" t="s">
        <v>202</v>
      </c>
      <c r="C155" s="59">
        <f>'[1]IPF 3a pop 2009'!C155</f>
        <v>997</v>
      </c>
      <c r="D155" s="35">
        <f>'[1]IPF 13 Indices 2006-8'!L155</f>
        <v>73.34</v>
      </c>
      <c r="E155" s="113">
        <f t="shared" si="17"/>
        <v>0</v>
      </c>
      <c r="F155" s="114">
        <f t="shared" si="18"/>
        <v>0</v>
      </c>
      <c r="G155" s="77">
        <f t="shared" si="19"/>
        <v>0</v>
      </c>
      <c r="H155" s="113">
        <f t="shared" si="20"/>
        <v>26580.019999999997</v>
      </c>
      <c r="I155" s="115">
        <f t="shared" si="21"/>
        <v>223803.29123329406</v>
      </c>
      <c r="J155" s="116">
        <f t="shared" si="16"/>
        <v>224.47672139748653</v>
      </c>
      <c r="K155" s="117">
        <f t="shared" si="22"/>
        <v>223803.29123329406</v>
      </c>
      <c r="L155" s="118">
        <f t="shared" si="23"/>
        <v>224.47672139748653</v>
      </c>
    </row>
    <row r="156" spans="1:17" ht="15" customHeight="1">
      <c r="A156" s="111">
        <v>2301</v>
      </c>
      <c r="B156" s="112" t="s">
        <v>203</v>
      </c>
      <c r="C156" s="59">
        <f>'[1]IPF 3a pop 2009'!C156</f>
        <v>1086</v>
      </c>
      <c r="D156" s="35">
        <f>'[1]IPF 13 Indices 2006-8'!L156</f>
        <v>79.819999999999993</v>
      </c>
      <c r="E156" s="113">
        <f t="shared" si="17"/>
        <v>0</v>
      </c>
      <c r="F156" s="114">
        <f t="shared" si="18"/>
        <v>0</v>
      </c>
      <c r="G156" s="77">
        <f t="shared" si="19"/>
        <v>0</v>
      </c>
      <c r="H156" s="113">
        <f t="shared" si="20"/>
        <v>21915.480000000007</v>
      </c>
      <c r="I156" s="115">
        <f t="shared" si="21"/>
        <v>184527.94817150003</v>
      </c>
      <c r="J156" s="116">
        <f t="shared" si="16"/>
        <v>169.91523772697977</v>
      </c>
      <c r="K156" s="117">
        <f t="shared" si="22"/>
        <v>184527.94817150003</v>
      </c>
      <c r="L156" s="118">
        <f t="shared" si="23"/>
        <v>169.91523772697977</v>
      </c>
    </row>
    <row r="157" spans="1:17" s="54" customFormat="1" ht="15" customHeight="1">
      <c r="A157" s="111">
        <v>2302</v>
      </c>
      <c r="B157" s="112" t="s">
        <v>204</v>
      </c>
      <c r="C157" s="59">
        <f>'[1]IPF 3a pop 2009'!C157</f>
        <v>1954</v>
      </c>
      <c r="D157" s="35">
        <f>'[1]IPF 13 Indices 2006-8'!L157</f>
        <v>75.680000000000007</v>
      </c>
      <c r="E157" s="113">
        <f t="shared" si="17"/>
        <v>0</v>
      </c>
      <c r="F157" s="114">
        <f t="shared" si="18"/>
        <v>0</v>
      </c>
      <c r="G157" s="77">
        <f t="shared" si="19"/>
        <v>0</v>
      </c>
      <c r="H157" s="113">
        <f t="shared" si="20"/>
        <v>47521.279999999984</v>
      </c>
      <c r="I157" s="115">
        <f t="shared" si="21"/>
        <v>400128.32449407154</v>
      </c>
      <c r="J157" s="116">
        <f t="shared" si="16"/>
        <v>204.77396340535901</v>
      </c>
      <c r="K157" s="117">
        <f t="shared" si="22"/>
        <v>400128.32449407154</v>
      </c>
      <c r="L157" s="118">
        <f t="shared" si="23"/>
        <v>204.77396340535901</v>
      </c>
      <c r="M157" s="60"/>
      <c r="N157" s="60"/>
      <c r="O157" s="60"/>
      <c r="P157" s="60"/>
      <c r="Q157" s="60"/>
    </row>
    <row r="158" spans="1:17" ht="15" customHeight="1">
      <c r="A158" s="111">
        <v>2303</v>
      </c>
      <c r="B158" s="112" t="s">
        <v>205</v>
      </c>
      <c r="C158" s="59">
        <f>'[1]IPF 3a pop 2009'!C158</f>
        <v>925</v>
      </c>
      <c r="D158" s="35">
        <f>'[1]IPF 13 Indices 2006-8'!L158</f>
        <v>63.84</v>
      </c>
      <c r="E158" s="113">
        <f t="shared" si="17"/>
        <v>0</v>
      </c>
      <c r="F158" s="114">
        <f t="shared" si="18"/>
        <v>0</v>
      </c>
      <c r="G158" s="77">
        <f t="shared" si="19"/>
        <v>0</v>
      </c>
      <c r="H158" s="113">
        <f t="shared" si="20"/>
        <v>33448</v>
      </c>
      <c r="I158" s="115">
        <f t="shared" si="21"/>
        <v>281631.55953875207</v>
      </c>
      <c r="J158" s="116">
        <f t="shared" si="16"/>
        <v>304.46655085270493</v>
      </c>
      <c r="K158" s="117">
        <f t="shared" si="22"/>
        <v>281631.55953875207</v>
      </c>
      <c r="L158" s="118">
        <f t="shared" si="23"/>
        <v>304.46655085270493</v>
      </c>
    </row>
    <row r="159" spans="1:17" ht="15" customHeight="1">
      <c r="A159" s="111">
        <v>2304</v>
      </c>
      <c r="B159" s="112" t="s">
        <v>206</v>
      </c>
      <c r="C159" s="59">
        <f>'[1]IPF 3a pop 2009'!C159</f>
        <v>1240</v>
      </c>
      <c r="D159" s="35">
        <f>'[1]IPF 13 Indices 2006-8'!L159</f>
        <v>72.66</v>
      </c>
      <c r="E159" s="113">
        <f t="shared" si="17"/>
        <v>0</v>
      </c>
      <c r="F159" s="114">
        <f t="shared" si="18"/>
        <v>0</v>
      </c>
      <c r="G159" s="77">
        <f t="shared" si="19"/>
        <v>0</v>
      </c>
      <c r="H159" s="113">
        <f t="shared" si="20"/>
        <v>33901.600000000006</v>
      </c>
      <c r="I159" s="115">
        <f t="shared" si="21"/>
        <v>285450.8633956876</v>
      </c>
      <c r="J159" s="116">
        <f t="shared" si="16"/>
        <v>230.20230919007065</v>
      </c>
      <c r="K159" s="117">
        <f t="shared" si="22"/>
        <v>285450.8633956876</v>
      </c>
      <c r="L159" s="118">
        <f t="shared" si="23"/>
        <v>230.20230919007065</v>
      </c>
    </row>
    <row r="160" spans="1:17" ht="15" customHeight="1">
      <c r="A160" s="111">
        <v>2305</v>
      </c>
      <c r="B160" s="112" t="s">
        <v>207</v>
      </c>
      <c r="C160" s="59">
        <f>'[1]IPF 3a pop 2009'!C160</f>
        <v>3744</v>
      </c>
      <c r="D160" s="35">
        <f>'[1]IPF 13 Indices 2006-8'!L160</f>
        <v>118.43</v>
      </c>
      <c r="E160" s="113">
        <f t="shared" si="17"/>
        <v>69001.920000000027</v>
      </c>
      <c r="F160" s="114">
        <f t="shared" si="18"/>
        <v>-577498.72540968482</v>
      </c>
      <c r="G160" s="77">
        <f t="shared" si="19"/>
        <v>-154.24645443634745</v>
      </c>
      <c r="H160" s="113">
        <f t="shared" si="20"/>
        <v>0</v>
      </c>
      <c r="I160" s="115">
        <f t="shared" si="21"/>
        <v>0</v>
      </c>
      <c r="J160" s="116">
        <f t="shared" si="16"/>
        <v>0</v>
      </c>
      <c r="K160" s="117">
        <f t="shared" si="22"/>
        <v>-577498.72540968482</v>
      </c>
      <c r="L160" s="118">
        <f t="shared" si="23"/>
        <v>-154.24645443634745</v>
      </c>
    </row>
    <row r="161" spans="1:17" ht="15" customHeight="1">
      <c r="A161" s="111">
        <v>2306</v>
      </c>
      <c r="B161" s="112" t="s">
        <v>208</v>
      </c>
      <c r="C161" s="59">
        <f>'[1]IPF 3a pop 2009'!C161</f>
        <v>2745</v>
      </c>
      <c r="D161" s="35">
        <f>'[1]IPF 13 Indices 2006-8'!L161</f>
        <v>100.33</v>
      </c>
      <c r="E161" s="113">
        <f t="shared" si="17"/>
        <v>905.84999999999536</v>
      </c>
      <c r="F161" s="114">
        <f t="shared" si="18"/>
        <v>-7581.3429599112624</v>
      </c>
      <c r="G161" s="77">
        <f t="shared" si="19"/>
        <v>-2.761873573738165</v>
      </c>
      <c r="H161" s="113">
        <f t="shared" si="20"/>
        <v>0</v>
      </c>
      <c r="I161" s="115">
        <f t="shared" si="21"/>
        <v>0</v>
      </c>
      <c r="J161" s="116">
        <f t="shared" si="16"/>
        <v>0</v>
      </c>
      <c r="K161" s="117">
        <f t="shared" si="22"/>
        <v>-7581.3429599112624</v>
      </c>
      <c r="L161" s="118">
        <f t="shared" si="23"/>
        <v>-2.761873573738165</v>
      </c>
    </row>
    <row r="162" spans="1:17" ht="15" customHeight="1">
      <c r="A162" s="111">
        <v>2307</v>
      </c>
      <c r="B162" s="112" t="s">
        <v>209</v>
      </c>
      <c r="C162" s="59">
        <f>'[1]IPF 3a pop 2009'!C162</f>
        <v>1205</v>
      </c>
      <c r="D162" s="35">
        <f>'[1]IPF 13 Indices 2006-8'!L162</f>
        <v>86.74</v>
      </c>
      <c r="E162" s="113">
        <f t="shared" si="17"/>
        <v>0</v>
      </c>
      <c r="F162" s="114">
        <f t="shared" si="18"/>
        <v>0</v>
      </c>
      <c r="G162" s="77">
        <f t="shared" si="19"/>
        <v>0</v>
      </c>
      <c r="H162" s="113">
        <f t="shared" si="20"/>
        <v>15978.300000000007</v>
      </c>
      <c r="I162" s="115">
        <f t="shared" si="21"/>
        <v>134536.99915624384</v>
      </c>
      <c r="J162" s="116">
        <f t="shared" si="16"/>
        <v>111.64896195538908</v>
      </c>
      <c r="K162" s="117">
        <f t="shared" si="22"/>
        <v>134536.99915624384</v>
      </c>
      <c r="L162" s="118">
        <f t="shared" si="23"/>
        <v>111.64896195538908</v>
      </c>
    </row>
    <row r="163" spans="1:17" s="54" customFormat="1" ht="15" customHeight="1">
      <c r="A163" s="111">
        <v>2308</v>
      </c>
      <c r="B163" s="112" t="s">
        <v>210</v>
      </c>
      <c r="C163" s="59">
        <f>'[1]IPF 3a pop 2009'!C163</f>
        <v>2348</v>
      </c>
      <c r="D163" s="35">
        <f>'[1]IPF 13 Indices 2006-8'!L163</f>
        <v>87.27</v>
      </c>
      <c r="E163" s="113">
        <f t="shared" si="17"/>
        <v>0</v>
      </c>
      <c r="F163" s="114">
        <f t="shared" si="18"/>
        <v>0</v>
      </c>
      <c r="G163" s="77">
        <f t="shared" si="19"/>
        <v>0</v>
      </c>
      <c r="H163" s="113">
        <f t="shared" si="20"/>
        <v>29890.040000000008</v>
      </c>
      <c r="I163" s="115">
        <f t="shared" si="21"/>
        <v>251673.6002115428</v>
      </c>
      <c r="J163" s="116">
        <f t="shared" si="16"/>
        <v>107.18637146999268</v>
      </c>
      <c r="K163" s="117">
        <f t="shared" si="22"/>
        <v>251673.6002115428</v>
      </c>
      <c r="L163" s="118">
        <f t="shared" si="23"/>
        <v>107.18637146999268</v>
      </c>
      <c r="M163" s="60"/>
      <c r="N163" s="60"/>
      <c r="O163" s="60"/>
      <c r="P163" s="60"/>
      <c r="Q163" s="60"/>
    </row>
    <row r="164" spans="1:17" ht="15" customHeight="1">
      <c r="A164" s="111">
        <v>2309</v>
      </c>
      <c r="B164" s="112" t="s">
        <v>211</v>
      </c>
      <c r="C164" s="59">
        <f>'[1]IPF 3a pop 2009'!C164</f>
        <v>5253</v>
      </c>
      <c r="D164" s="35">
        <f>'[1]IPF 13 Indices 2006-8'!L164</f>
        <v>84.41</v>
      </c>
      <c r="E164" s="113">
        <f t="shared" si="17"/>
        <v>0</v>
      </c>
      <c r="F164" s="114">
        <f t="shared" si="18"/>
        <v>0</v>
      </c>
      <c r="G164" s="77">
        <f t="shared" si="19"/>
        <v>0</v>
      </c>
      <c r="H164" s="113">
        <f t="shared" si="20"/>
        <v>81894.270000000019</v>
      </c>
      <c r="I164" s="115">
        <f t="shared" si="21"/>
        <v>689548.28322732728</v>
      </c>
      <c r="J164" s="116">
        <f t="shared" si="16"/>
        <v>131.26752012703736</v>
      </c>
      <c r="K164" s="117">
        <f t="shared" si="22"/>
        <v>689548.28322732728</v>
      </c>
      <c r="L164" s="118">
        <f t="shared" si="23"/>
        <v>131.26752012703736</v>
      </c>
    </row>
    <row r="165" spans="1:17" ht="15" customHeight="1">
      <c r="A165" s="111">
        <v>2310</v>
      </c>
      <c r="B165" s="112" t="s">
        <v>212</v>
      </c>
      <c r="C165" s="59">
        <f>'[1]IPF 3a pop 2009'!C165</f>
        <v>437</v>
      </c>
      <c r="D165" s="35">
        <f>'[1]IPF 13 Indices 2006-8'!L165</f>
        <v>54.88</v>
      </c>
      <c r="E165" s="113">
        <f t="shared" si="17"/>
        <v>0</v>
      </c>
      <c r="F165" s="114">
        <f t="shared" si="18"/>
        <v>0</v>
      </c>
      <c r="G165" s="77">
        <f t="shared" si="19"/>
        <v>0</v>
      </c>
      <c r="H165" s="113">
        <f t="shared" si="20"/>
        <v>19717.439999999999</v>
      </c>
      <c r="I165" s="115">
        <f t="shared" si="21"/>
        <v>166020.49083089485</v>
      </c>
      <c r="J165" s="116">
        <f t="shared" si="16"/>
        <v>379.90959000204771</v>
      </c>
      <c r="K165" s="117">
        <f t="shared" si="22"/>
        <v>166020.49083089485</v>
      </c>
      <c r="L165" s="118">
        <f t="shared" si="23"/>
        <v>379.90959000204771</v>
      </c>
    </row>
    <row r="166" spans="1:17" ht="15" customHeight="1">
      <c r="A166" s="111">
        <v>2321</v>
      </c>
      <c r="B166" s="112" t="s">
        <v>213</v>
      </c>
      <c r="C166" s="59">
        <f>'[1]IPF 3a pop 2009'!C166</f>
        <v>2836</v>
      </c>
      <c r="D166" s="35">
        <f>'[1]IPF 13 Indices 2006-8'!L166</f>
        <v>98.57</v>
      </c>
      <c r="E166" s="113">
        <f t="shared" si="17"/>
        <v>0</v>
      </c>
      <c r="F166" s="114">
        <f t="shared" si="18"/>
        <v>0</v>
      </c>
      <c r="G166" s="77">
        <f t="shared" si="19"/>
        <v>0</v>
      </c>
      <c r="H166" s="113">
        <f t="shared" si="20"/>
        <v>4055.4800000000196</v>
      </c>
      <c r="I166" s="115">
        <f t="shared" si="21"/>
        <v>34147.068795689542</v>
      </c>
      <c r="J166" s="116">
        <f t="shared" si="16"/>
        <v>12.040574328522405</v>
      </c>
      <c r="K166" s="117">
        <f t="shared" si="22"/>
        <v>34147.068795689542</v>
      </c>
      <c r="L166" s="118">
        <f t="shared" si="23"/>
        <v>12.040574328522405</v>
      </c>
    </row>
    <row r="167" spans="1:17" ht="15" customHeight="1">
      <c r="A167" s="111">
        <v>2323</v>
      </c>
      <c r="B167" s="112" t="s">
        <v>214</v>
      </c>
      <c r="C167" s="59">
        <f>'[1]IPF 3a pop 2009'!C167</f>
        <v>1303</v>
      </c>
      <c r="D167" s="35">
        <f>'[1]IPF 13 Indices 2006-8'!L167</f>
        <v>80.39</v>
      </c>
      <c r="E167" s="113">
        <f t="shared" si="17"/>
        <v>0</v>
      </c>
      <c r="F167" s="114">
        <f t="shared" si="18"/>
        <v>0</v>
      </c>
      <c r="G167" s="77">
        <f t="shared" si="19"/>
        <v>0</v>
      </c>
      <c r="H167" s="113">
        <f t="shared" si="20"/>
        <v>25551.829999999998</v>
      </c>
      <c r="I167" s="115">
        <f t="shared" si="21"/>
        <v>215145.94989144558</v>
      </c>
      <c r="J167" s="116">
        <f t="shared" ref="J167:J174" si="24">SUM(I167/C167)</f>
        <v>165.11584795966661</v>
      </c>
      <c r="K167" s="117">
        <f t="shared" si="22"/>
        <v>215145.94989144558</v>
      </c>
      <c r="L167" s="118">
        <f t="shared" si="23"/>
        <v>165.11584795966661</v>
      </c>
    </row>
    <row r="168" spans="1:17" ht="15" customHeight="1">
      <c r="A168" s="111">
        <v>2325</v>
      </c>
      <c r="B168" s="112" t="s">
        <v>215</v>
      </c>
      <c r="C168" s="59">
        <f>'[1]IPF 3a pop 2009'!C168</f>
        <v>5657</v>
      </c>
      <c r="D168" s="35">
        <f>'[1]IPF 13 Indices 2006-8'!L168</f>
        <v>111.24</v>
      </c>
      <c r="E168" s="113">
        <f t="shared" si="17"/>
        <v>63584.679999999971</v>
      </c>
      <c r="F168" s="114">
        <f t="shared" si="18"/>
        <v>-532160.14359575277</v>
      </c>
      <c r="G168" s="77">
        <f t="shared" si="19"/>
        <v>-94.071087784294292</v>
      </c>
      <c r="H168" s="113">
        <f t="shared" si="20"/>
        <v>0</v>
      </c>
      <c r="I168" s="115">
        <f t="shared" si="21"/>
        <v>0</v>
      </c>
      <c r="J168" s="116">
        <f t="shared" si="24"/>
        <v>0</v>
      </c>
      <c r="K168" s="117">
        <f t="shared" si="22"/>
        <v>-532160.14359575277</v>
      </c>
      <c r="L168" s="118">
        <f t="shared" si="23"/>
        <v>-94.071087784294292</v>
      </c>
    </row>
    <row r="169" spans="1:17" ht="15" customHeight="1">
      <c r="A169" s="111">
        <v>2328</v>
      </c>
      <c r="B169" s="112" t="s">
        <v>216</v>
      </c>
      <c r="C169" s="59">
        <f>'[1]IPF 3a pop 2009'!C169</f>
        <v>807</v>
      </c>
      <c r="D169" s="35">
        <f>'[1]IPF 13 Indices 2006-8'!L169</f>
        <v>95.02</v>
      </c>
      <c r="E169" s="113">
        <f t="shared" si="17"/>
        <v>0</v>
      </c>
      <c r="F169" s="114">
        <f t="shared" si="18"/>
        <v>0</v>
      </c>
      <c r="G169" s="77">
        <f t="shared" si="19"/>
        <v>0</v>
      </c>
      <c r="H169" s="113">
        <f t="shared" si="20"/>
        <v>4018.8600000000033</v>
      </c>
      <c r="I169" s="115">
        <f t="shared" si="21"/>
        <v>33838.729053094656</v>
      </c>
      <c r="J169" s="116">
        <f t="shared" si="24"/>
        <v>41.931510598630304</v>
      </c>
      <c r="K169" s="117">
        <f t="shared" si="22"/>
        <v>33838.729053094656</v>
      </c>
      <c r="L169" s="118">
        <f t="shared" si="23"/>
        <v>41.931510598630304</v>
      </c>
    </row>
    <row r="170" spans="1:17" ht="15" customHeight="1">
      <c r="A170" s="111">
        <v>2333</v>
      </c>
      <c r="B170" s="112" t="s">
        <v>44</v>
      </c>
      <c r="C170" s="59">
        <f>'[1]IPF 3a pop 2009'!C170</f>
        <v>891</v>
      </c>
      <c r="D170" s="35">
        <f>'[1]IPF 13 Indices 2006-8'!L170</f>
        <v>80.83</v>
      </c>
      <c r="E170" s="113">
        <f t="shared" si="17"/>
        <v>0</v>
      </c>
      <c r="F170" s="114">
        <f t="shared" si="18"/>
        <v>0</v>
      </c>
      <c r="G170" s="77">
        <f t="shared" si="19"/>
        <v>0</v>
      </c>
      <c r="H170" s="113">
        <f t="shared" si="20"/>
        <v>17080.47</v>
      </c>
      <c r="I170" s="115">
        <f t="shared" si="21"/>
        <v>143817.25076999728</v>
      </c>
      <c r="J170" s="116">
        <f t="shared" si="24"/>
        <v>161.41105585858281</v>
      </c>
      <c r="K170" s="117">
        <f t="shared" si="22"/>
        <v>143817.25076999728</v>
      </c>
      <c r="L170" s="118">
        <f t="shared" si="23"/>
        <v>161.41105585858281</v>
      </c>
    </row>
    <row r="171" spans="1:17" ht="15" customHeight="1">
      <c r="A171" s="111">
        <v>2335</v>
      </c>
      <c r="B171" s="112" t="s">
        <v>45</v>
      </c>
      <c r="C171" s="59">
        <f>'[1]IPF 3a pop 2009'!C171</f>
        <v>905</v>
      </c>
      <c r="D171" s="35">
        <f>'[1]IPF 13 Indices 2006-8'!L171</f>
        <v>74.28</v>
      </c>
      <c r="E171" s="113">
        <f t="shared" si="17"/>
        <v>0</v>
      </c>
      <c r="F171" s="114">
        <f t="shared" si="18"/>
        <v>0</v>
      </c>
      <c r="G171" s="77">
        <f t="shared" si="19"/>
        <v>0</v>
      </c>
      <c r="H171" s="113">
        <f t="shared" si="20"/>
        <v>23276.6</v>
      </c>
      <c r="I171" s="115">
        <f t="shared" si="21"/>
        <v>195988.55413656172</v>
      </c>
      <c r="J171" s="116">
        <f t="shared" si="24"/>
        <v>216.56193827244388</v>
      </c>
      <c r="K171" s="117">
        <f t="shared" si="22"/>
        <v>195988.55413656172</v>
      </c>
      <c r="L171" s="118">
        <f t="shared" si="23"/>
        <v>216.56193827244388</v>
      </c>
    </row>
    <row r="172" spans="1:17" ht="15" customHeight="1">
      <c r="A172" s="111">
        <v>2336</v>
      </c>
      <c r="B172" s="112" t="s">
        <v>46</v>
      </c>
      <c r="C172" s="59">
        <f>'[1]IPF 3a pop 2009'!C172</f>
        <v>1136</v>
      </c>
      <c r="D172" s="35">
        <f>'[1]IPF 13 Indices 2006-8'!L172</f>
        <v>76.209999999999994</v>
      </c>
      <c r="E172" s="113">
        <f t="shared" si="17"/>
        <v>0</v>
      </c>
      <c r="F172" s="114">
        <f t="shared" si="18"/>
        <v>0</v>
      </c>
      <c r="G172" s="77">
        <f t="shared" si="19"/>
        <v>0</v>
      </c>
      <c r="H172" s="113">
        <f t="shared" si="20"/>
        <v>27025.440000000006</v>
      </c>
      <c r="I172" s="115">
        <f t="shared" si="21"/>
        <v>227553.71963707765</v>
      </c>
      <c r="J172" s="116">
        <f t="shared" si="24"/>
        <v>200.31137291996271</v>
      </c>
      <c r="K172" s="117">
        <f t="shared" si="22"/>
        <v>227553.71963707765</v>
      </c>
      <c r="L172" s="118">
        <f t="shared" si="23"/>
        <v>200.31137291996271</v>
      </c>
    </row>
    <row r="173" spans="1:17" ht="15" customHeight="1">
      <c r="A173" s="120">
        <v>2337</v>
      </c>
      <c r="B173" s="119" t="s">
        <v>47</v>
      </c>
      <c r="C173" s="59">
        <f>'[1]IPF 3a pop 2009'!C173</f>
        <v>1040</v>
      </c>
      <c r="D173" s="35">
        <f>'[1]IPF 13 Indices 2006-8'!L173</f>
        <v>59.16</v>
      </c>
      <c r="E173" s="113">
        <f t="shared" si="17"/>
        <v>0</v>
      </c>
      <c r="F173" s="114">
        <f t="shared" si="18"/>
        <v>0</v>
      </c>
      <c r="G173" s="77">
        <f t="shared" si="19"/>
        <v>0</v>
      </c>
      <c r="H173" s="113">
        <f t="shared" si="20"/>
        <v>42473.600000000006</v>
      </c>
      <c r="I173" s="115">
        <f t="shared" si="21"/>
        <v>357626.94951043831</v>
      </c>
      <c r="J173" s="116">
        <f t="shared" si="24"/>
        <v>343.8720668369599</v>
      </c>
      <c r="K173" s="117">
        <f t="shared" si="22"/>
        <v>357626.94951043831</v>
      </c>
      <c r="L173" s="118">
        <f t="shared" si="23"/>
        <v>343.8720668369599</v>
      </c>
    </row>
    <row r="174" spans="1:17" ht="15" customHeight="1">
      <c r="A174" s="120">
        <v>2338</v>
      </c>
      <c r="B174" s="120" t="s">
        <v>48</v>
      </c>
      <c r="C174" s="59">
        <f>'[1]IPF 3a pop 2009'!C174</f>
        <v>1072</v>
      </c>
      <c r="D174" s="35">
        <f>'[1]IPF 13 Indices 2006-8'!L174</f>
        <v>63.13</v>
      </c>
      <c r="E174" s="113">
        <f t="shared" si="17"/>
        <v>0</v>
      </c>
      <c r="F174" s="114">
        <f t="shared" si="18"/>
        <v>0</v>
      </c>
      <c r="G174" s="77">
        <f t="shared" si="19"/>
        <v>0</v>
      </c>
      <c r="H174" s="113">
        <f t="shared" si="20"/>
        <v>39524.639999999999</v>
      </c>
      <c r="I174" s="115">
        <f t="shared" si="21"/>
        <v>332796.75925041083</v>
      </c>
      <c r="J174" s="116">
        <f t="shared" si="24"/>
        <v>310.4447381067265</v>
      </c>
      <c r="K174" s="117">
        <f t="shared" si="22"/>
        <v>332796.75925041083</v>
      </c>
      <c r="L174" s="118">
        <f t="shared" si="23"/>
        <v>310.4447381067265</v>
      </c>
    </row>
    <row r="175" spans="1:17" ht="15" customHeight="1">
      <c r="A175" s="73"/>
      <c r="B175" s="54"/>
      <c r="C175" s="31"/>
      <c r="D175" s="35"/>
      <c r="E175" s="121"/>
      <c r="F175" s="114"/>
      <c r="G175" s="77"/>
      <c r="H175" s="121"/>
      <c r="I175" s="115"/>
      <c r="J175" s="116"/>
      <c r="K175" s="117"/>
      <c r="L175" s="118"/>
    </row>
    <row r="176" spans="1:17" s="54" customFormat="1" ht="15" customHeight="1">
      <c r="A176" s="91"/>
      <c r="B176" s="122" t="s">
        <v>34</v>
      </c>
      <c r="C176" s="123">
        <f>SUM(C8:C174)</f>
        <v>273159</v>
      </c>
      <c r="D176" s="43">
        <f>'[2]IPF 13 Indices 2004-6'!K177</f>
        <v>100.00000000000001</v>
      </c>
      <c r="E176" s="124">
        <f>SUM(E8:E174)</f>
        <v>2925422.7300000004</v>
      </c>
      <c r="F176" s="93">
        <f>SUM(F8:F174)</f>
        <v>-24483781.000000004</v>
      </c>
      <c r="G176" s="94">
        <f>SUM(F176/F177)</f>
        <v>-192.16982583374542</v>
      </c>
      <c r="H176" s="124">
        <f>SUM(H8:H174)</f>
        <v>2907818.6700000004</v>
      </c>
      <c r="I176" s="95">
        <f>SUM(I8:I174)</f>
        <v>24483780.999999989</v>
      </c>
      <c r="J176" s="96">
        <f>SUM(I176/I177)</f>
        <v>167.98247022339308</v>
      </c>
      <c r="K176" s="97">
        <f>SUM(K8:K174)</f>
        <v>0</v>
      </c>
      <c r="L176" s="118"/>
      <c r="M176" s="99"/>
      <c r="N176" s="99"/>
      <c r="O176" s="99"/>
      <c r="P176" s="99"/>
      <c r="Q176" s="99"/>
    </row>
    <row r="177" spans="1:17" ht="15" customHeight="1">
      <c r="A177" s="91"/>
      <c r="B177" s="122"/>
      <c r="E177" s="125" t="str">
        <f>'[1]IPF 14 Répart tri'!E177</f>
        <v>34 communes</v>
      </c>
      <c r="F177" s="126">
        <f>'[1]IPF 14 Répart tri'!F177</f>
        <v>127407</v>
      </c>
      <c r="G177" s="127"/>
      <c r="H177" s="125" t="str">
        <f>'[1]IPF 14 Répart tri'!H177</f>
        <v>133 communes</v>
      </c>
      <c r="I177" s="128">
        <f>'[1]IPF 14 Répart tri'!I177</f>
        <v>145752</v>
      </c>
      <c r="J177" s="129"/>
      <c r="K177" s="130"/>
      <c r="L177" s="131"/>
    </row>
    <row r="178" spans="1:17" s="54" customFormat="1" ht="15" customHeight="1">
      <c r="A178" s="91"/>
      <c r="B178" s="122"/>
      <c r="C178" s="26"/>
      <c r="D178" s="55"/>
      <c r="E178" s="132"/>
      <c r="F178" s="132"/>
      <c r="G178" s="133"/>
      <c r="H178" s="132"/>
      <c r="I178" s="134"/>
      <c r="J178" s="58"/>
      <c r="K178" s="59"/>
      <c r="L178" s="58"/>
      <c r="M178" s="60"/>
      <c r="N178" s="60"/>
      <c r="O178" s="60"/>
      <c r="P178" s="60"/>
      <c r="Q178" s="60"/>
    </row>
    <row r="179" spans="1:17" ht="15" customHeight="1">
      <c r="A179" s="91"/>
      <c r="B179" s="122"/>
      <c r="E179" s="132"/>
      <c r="F179" s="132"/>
      <c r="G179" s="133"/>
      <c r="H179" s="132"/>
      <c r="I179" s="132"/>
    </row>
    <row r="180" spans="1:17" ht="15" customHeight="1">
      <c r="A180" s="91"/>
      <c r="B180" s="122"/>
      <c r="E180" s="132"/>
      <c r="F180" s="132"/>
      <c r="G180" s="133"/>
      <c r="H180" s="132"/>
      <c r="I180" s="132"/>
    </row>
    <row r="181" spans="1:17" ht="15" customHeight="1">
      <c r="A181" s="91"/>
      <c r="B181" s="122"/>
      <c r="E181" s="132"/>
      <c r="F181" s="132"/>
      <c r="G181" s="133"/>
      <c r="H181" s="132"/>
      <c r="I181" s="132"/>
    </row>
    <row r="182" spans="1:17" ht="15" customHeight="1">
      <c r="A182" s="111"/>
      <c r="B182" s="112"/>
      <c r="E182" s="132"/>
      <c r="F182" s="132"/>
      <c r="G182" s="133"/>
      <c r="H182" s="132"/>
      <c r="I182" s="132"/>
    </row>
    <row r="183" spans="1:17" ht="15" customHeight="1">
      <c r="A183" s="111"/>
      <c r="B183" s="112"/>
      <c r="E183" s="132"/>
      <c r="F183" s="132"/>
      <c r="G183" s="133"/>
      <c r="H183" s="132"/>
      <c r="I183" s="132"/>
    </row>
    <row r="184" spans="1:17" ht="15" customHeight="1">
      <c r="A184" s="111"/>
      <c r="B184" s="112"/>
      <c r="E184" s="132"/>
      <c r="F184" s="132"/>
      <c r="G184" s="133"/>
      <c r="H184" s="132"/>
      <c r="I184" s="132"/>
    </row>
    <row r="185" spans="1:17" ht="15" customHeight="1">
      <c r="A185" s="111"/>
      <c r="B185" s="112"/>
      <c r="E185" s="132"/>
      <c r="F185" s="132"/>
      <c r="G185" s="133"/>
      <c r="H185" s="132"/>
      <c r="I185" s="132"/>
    </row>
    <row r="186" spans="1:17" ht="15" customHeight="1">
      <c r="A186" s="111"/>
      <c r="B186" s="112"/>
      <c r="E186" s="132"/>
      <c r="F186" s="132"/>
      <c r="G186" s="133"/>
      <c r="H186" s="132"/>
      <c r="I186" s="132"/>
    </row>
    <row r="187" spans="1:17" ht="15" customHeight="1">
      <c r="A187" s="111"/>
      <c r="B187" s="112"/>
      <c r="E187" s="132"/>
      <c r="F187" s="132"/>
      <c r="G187" s="133"/>
      <c r="H187" s="132"/>
      <c r="I187" s="132"/>
    </row>
    <row r="188" spans="1:17" ht="15" customHeight="1">
      <c r="E188" s="132"/>
      <c r="F188" s="132"/>
      <c r="G188" s="133"/>
      <c r="H188" s="132"/>
      <c r="I188" s="132"/>
    </row>
    <row r="189" spans="1:17" ht="15" customHeight="1">
      <c r="E189" s="132"/>
      <c r="F189" s="132"/>
      <c r="G189" s="133"/>
      <c r="H189" s="132"/>
      <c r="I189" s="132"/>
    </row>
    <row r="190" spans="1:17" ht="15" customHeight="1">
      <c r="E190" s="132"/>
      <c r="F190" s="132"/>
      <c r="G190" s="133"/>
      <c r="H190" s="132"/>
      <c r="I190" s="132"/>
    </row>
    <row r="191" spans="1:17" ht="15" customHeight="1">
      <c r="E191" s="132"/>
      <c r="F191" s="132"/>
      <c r="G191" s="133"/>
      <c r="H191" s="132"/>
      <c r="I191" s="132"/>
    </row>
    <row r="192" spans="1:17" ht="15" customHeight="1">
      <c r="E192" s="132"/>
      <c r="F192" s="132"/>
      <c r="G192" s="133"/>
      <c r="H192" s="132"/>
      <c r="I192" s="132"/>
    </row>
    <row r="193" spans="5:9" ht="15" customHeight="1">
      <c r="E193" s="132"/>
      <c r="F193" s="132"/>
      <c r="G193" s="133"/>
      <c r="H193" s="132"/>
      <c r="I193" s="132"/>
    </row>
    <row r="194" spans="5:9" ht="15" customHeight="1">
      <c r="E194" s="132"/>
      <c r="F194" s="132"/>
      <c r="G194" s="133"/>
      <c r="H194" s="132"/>
      <c r="I194" s="132"/>
    </row>
    <row r="195" spans="5:9" ht="15" customHeight="1">
      <c r="E195" s="132"/>
      <c r="F195" s="132"/>
      <c r="G195" s="133"/>
      <c r="H195" s="132"/>
      <c r="I195" s="132"/>
    </row>
    <row r="196" spans="5:9" ht="15" customHeight="1">
      <c r="E196" s="132"/>
      <c r="F196" s="132"/>
      <c r="G196" s="133"/>
      <c r="H196" s="132"/>
      <c r="I196" s="132"/>
    </row>
    <row r="197" spans="5:9" ht="15" customHeight="1">
      <c r="E197" s="132"/>
      <c r="F197" s="132"/>
      <c r="G197" s="133"/>
      <c r="H197" s="132"/>
      <c r="I197" s="132"/>
    </row>
    <row r="198" spans="5:9" ht="15" customHeight="1">
      <c r="E198" s="132"/>
      <c r="F198" s="132"/>
      <c r="G198" s="133"/>
      <c r="H198" s="132"/>
      <c r="I198" s="132"/>
    </row>
    <row r="199" spans="5:9" ht="15" customHeight="1">
      <c r="E199" s="132"/>
      <c r="F199" s="132"/>
      <c r="G199" s="133"/>
      <c r="H199" s="132"/>
      <c r="I199" s="132"/>
    </row>
    <row r="200" spans="5:9" ht="15" customHeight="1">
      <c r="E200" s="132"/>
      <c r="F200" s="132"/>
      <c r="G200" s="133"/>
      <c r="H200" s="132"/>
      <c r="I200" s="132"/>
    </row>
    <row r="201" spans="5:9" ht="15" customHeight="1">
      <c r="E201" s="132"/>
      <c r="F201" s="132"/>
      <c r="G201" s="133"/>
      <c r="H201" s="132"/>
      <c r="I201" s="132"/>
    </row>
    <row r="202" spans="5:9" ht="15" customHeight="1">
      <c r="E202" s="132"/>
      <c r="F202" s="132"/>
      <c r="G202" s="133"/>
      <c r="H202" s="132"/>
      <c r="I202" s="132"/>
    </row>
    <row r="203" spans="5:9" ht="15" customHeight="1">
      <c r="E203" s="132"/>
      <c r="F203" s="132"/>
      <c r="G203" s="133"/>
      <c r="H203" s="132"/>
      <c r="I203" s="132"/>
    </row>
    <row r="204" spans="5:9" ht="15" customHeight="1">
      <c r="E204" s="132"/>
      <c r="F204" s="132"/>
      <c r="G204" s="133"/>
      <c r="H204" s="132"/>
      <c r="I204" s="132"/>
    </row>
    <row r="205" spans="5:9" ht="15" customHeight="1">
      <c r="E205" s="132"/>
      <c r="F205" s="132"/>
      <c r="G205" s="133"/>
      <c r="H205" s="132"/>
      <c r="I205" s="132"/>
    </row>
    <row r="206" spans="5:9" ht="15" customHeight="1">
      <c r="E206" s="132"/>
      <c r="F206" s="132"/>
      <c r="G206" s="133"/>
      <c r="H206" s="132"/>
      <c r="I206" s="132"/>
    </row>
    <row r="207" spans="5:9" ht="15" customHeight="1">
      <c r="E207" s="132"/>
      <c r="F207" s="132"/>
      <c r="G207" s="133"/>
      <c r="H207" s="132"/>
      <c r="I207" s="132"/>
    </row>
    <row r="208" spans="5:9" ht="15" customHeight="1">
      <c r="E208" s="132"/>
      <c r="F208" s="132"/>
      <c r="G208" s="133"/>
      <c r="H208" s="132"/>
      <c r="I208" s="132"/>
    </row>
    <row r="209" spans="5:9" ht="15" customHeight="1">
      <c r="E209" s="132"/>
      <c r="F209" s="132"/>
      <c r="G209" s="133"/>
      <c r="H209" s="132"/>
      <c r="I209" s="132"/>
    </row>
    <row r="210" spans="5:9" ht="15" customHeight="1">
      <c r="E210" s="132"/>
      <c r="F210" s="132"/>
      <c r="G210" s="133"/>
      <c r="H210" s="132"/>
      <c r="I210" s="132"/>
    </row>
    <row r="211" spans="5:9" ht="15" customHeight="1">
      <c r="E211" s="132"/>
      <c r="F211" s="132"/>
      <c r="G211" s="133"/>
      <c r="H211" s="132"/>
      <c r="I211" s="132"/>
    </row>
    <row r="212" spans="5:9" ht="15" customHeight="1">
      <c r="E212" s="132"/>
      <c r="F212" s="132"/>
      <c r="G212" s="133"/>
      <c r="H212" s="132"/>
      <c r="I212" s="132"/>
    </row>
    <row r="213" spans="5:9" ht="15" customHeight="1">
      <c r="E213" s="132"/>
      <c r="F213" s="132"/>
      <c r="G213" s="133"/>
      <c r="H213" s="132"/>
      <c r="I213" s="132"/>
    </row>
    <row r="214" spans="5:9" ht="15" customHeight="1">
      <c r="E214" s="132"/>
      <c r="F214" s="132"/>
      <c r="G214" s="133"/>
      <c r="H214" s="132"/>
      <c r="I214" s="132"/>
    </row>
    <row r="215" spans="5:9" ht="15" customHeight="1">
      <c r="E215" s="132"/>
      <c r="F215" s="132"/>
      <c r="G215" s="133"/>
      <c r="H215" s="132"/>
      <c r="I215" s="132"/>
    </row>
    <row r="216" spans="5:9" ht="15" customHeight="1">
      <c r="E216" s="132"/>
      <c r="F216" s="132"/>
      <c r="G216" s="133"/>
      <c r="H216" s="132"/>
      <c r="I216" s="132"/>
    </row>
    <row r="217" spans="5:9" ht="15" customHeight="1">
      <c r="E217" s="132"/>
      <c r="F217" s="132"/>
      <c r="G217" s="133"/>
      <c r="H217" s="132"/>
      <c r="I217" s="132"/>
    </row>
    <row r="218" spans="5:9" ht="15" customHeight="1">
      <c r="E218" s="132"/>
      <c r="F218" s="132"/>
      <c r="G218" s="133"/>
      <c r="H218" s="132"/>
      <c r="I218" s="132"/>
    </row>
    <row r="219" spans="5:9" ht="15" customHeight="1">
      <c r="E219" s="132"/>
      <c r="F219" s="132"/>
      <c r="G219" s="133"/>
      <c r="H219" s="132"/>
      <c r="I219" s="132"/>
    </row>
    <row r="220" spans="5:9" ht="15" customHeight="1">
      <c r="E220" s="132"/>
      <c r="F220" s="132"/>
      <c r="G220" s="133"/>
      <c r="H220" s="132"/>
      <c r="I220" s="132"/>
    </row>
    <row r="221" spans="5:9" ht="15" customHeight="1">
      <c r="E221" s="132"/>
      <c r="F221" s="132"/>
      <c r="G221" s="133"/>
      <c r="H221" s="132"/>
      <c r="I221" s="132"/>
    </row>
    <row r="222" spans="5:9" ht="15" customHeight="1">
      <c r="E222" s="132"/>
      <c r="F222" s="132"/>
      <c r="G222" s="133"/>
      <c r="H222" s="132"/>
      <c r="I222" s="132"/>
    </row>
    <row r="223" spans="5:9" ht="15" customHeight="1">
      <c r="E223" s="132"/>
      <c r="F223" s="132"/>
      <c r="G223" s="133"/>
      <c r="H223" s="132"/>
      <c r="I223" s="132"/>
    </row>
    <row r="224" spans="5:9" ht="15" customHeight="1">
      <c r="E224" s="132"/>
      <c r="F224" s="132"/>
      <c r="G224" s="133"/>
      <c r="H224" s="132"/>
      <c r="I224" s="132"/>
    </row>
    <row r="225" spans="5:9" ht="15" customHeight="1">
      <c r="E225" s="132"/>
      <c r="F225" s="132"/>
      <c r="G225" s="133"/>
      <c r="H225" s="132"/>
      <c r="I225" s="132"/>
    </row>
    <row r="226" spans="5:9" ht="15" customHeight="1">
      <c r="E226" s="132"/>
      <c r="F226" s="132"/>
      <c r="G226" s="133"/>
      <c r="H226" s="132"/>
      <c r="I226" s="132"/>
    </row>
    <row r="227" spans="5:9" ht="15" customHeight="1">
      <c r="E227" s="132"/>
      <c r="F227" s="132"/>
      <c r="G227" s="133"/>
      <c r="H227" s="132"/>
      <c r="I227" s="132"/>
    </row>
    <row r="228" spans="5:9" ht="15" customHeight="1">
      <c r="E228" s="132"/>
      <c r="F228" s="132"/>
      <c r="G228" s="133"/>
      <c r="H228" s="132"/>
      <c r="I228" s="132"/>
    </row>
  </sheetData>
  <printOptions gridLinesSet="0"/>
  <pageMargins left="0.19685039370078741" right="0.19685039370078741" top="0.39370078740157483" bottom="0.19685039370078741" header="0.51181102362204722" footer="0.51181102362204722"/>
  <pageSetup paperSize="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6"/>
  <sheetViews>
    <sheetView showGridLines="0" workbookViewId="0">
      <pane ySplit="7" topLeftCell="A8" activePane="bottomLeft" state="frozen"/>
      <selection pane="bottomLeft" activeCell="E1" sqref="E1:E1048576"/>
    </sheetView>
  </sheetViews>
  <sheetFormatPr baseColWidth="10" defaultColWidth="15.7109375" defaultRowHeight="15" customHeight="1"/>
  <cols>
    <col min="1" max="1" width="5.7109375" style="120" customWidth="1"/>
    <col min="2" max="2" width="22.7109375" style="119" customWidth="1"/>
    <col min="3" max="3" width="10.7109375" style="59" customWidth="1"/>
    <col min="4" max="4" width="10.7109375" style="57" customWidth="1"/>
    <col min="5" max="6" width="15.7109375" style="135" customWidth="1"/>
    <col min="7" max="7" width="10.7109375" style="136" customWidth="1"/>
    <col min="8" max="9" width="15.7109375" style="135" customWidth="1"/>
    <col min="10" max="10" width="10.7109375" style="58" customWidth="1"/>
    <col min="11" max="11" width="15.7109375" style="59" customWidth="1"/>
    <col min="12" max="12" width="10.7109375" style="58" customWidth="1"/>
    <col min="13" max="17" width="15.7109375" style="60" customWidth="1"/>
    <col min="18" max="16384" width="15.7109375" style="119"/>
  </cols>
  <sheetData>
    <row r="1" spans="1:17" s="54" customFormat="1" ht="15" customHeight="1">
      <c r="A1" s="53" t="s">
        <v>224</v>
      </c>
      <c r="C1" s="26"/>
      <c r="D1" s="137"/>
      <c r="E1" s="56"/>
      <c r="F1" s="56"/>
      <c r="G1" s="57"/>
      <c r="H1" s="56"/>
      <c r="I1" s="56"/>
      <c r="J1" s="138">
        <f>'[3]IPF-3 2009'!N6</f>
        <v>1005471442.0840003</v>
      </c>
      <c r="K1" s="59"/>
      <c r="L1" s="58"/>
      <c r="M1" s="60"/>
      <c r="N1" s="60"/>
      <c r="O1" s="60"/>
      <c r="P1" s="60"/>
      <c r="Q1" s="60"/>
    </row>
    <row r="2" spans="1:17" s="71" customFormat="1" ht="15" customHeight="1">
      <c r="A2" s="61"/>
      <c r="B2" s="62"/>
      <c r="C2" s="63"/>
      <c r="D2" s="139"/>
      <c r="E2" s="65">
        <v>1</v>
      </c>
      <c r="F2" s="66" t="s">
        <v>50</v>
      </c>
      <c r="G2" s="67"/>
      <c r="H2" s="65">
        <v>1</v>
      </c>
      <c r="I2" s="66" t="s">
        <v>50</v>
      </c>
      <c r="J2" s="68"/>
      <c r="K2" s="69"/>
      <c r="L2" s="68"/>
      <c r="M2" s="70"/>
      <c r="N2" s="70"/>
      <c r="O2" s="70"/>
      <c r="P2" s="70"/>
      <c r="Q2" s="70"/>
    </row>
    <row r="3" spans="1:17" s="82" customFormat="1" ht="15" customHeight="1">
      <c r="A3" s="72"/>
      <c r="B3" s="73"/>
      <c r="C3" s="74" t="str">
        <f>'[3]IPF-3 2009'!C3</f>
        <v>H</v>
      </c>
      <c r="D3" s="57" t="str">
        <f>'[3]IPF-13 Indices 2012'!L3</f>
        <v>IPF</v>
      </c>
      <c r="E3" s="75" t="s">
        <v>51</v>
      </c>
      <c r="F3" s="76" t="s">
        <v>52</v>
      </c>
      <c r="G3" s="77" t="s">
        <v>52</v>
      </c>
      <c r="H3" s="75" t="s">
        <v>51</v>
      </c>
      <c r="I3" s="78" t="s">
        <v>52</v>
      </c>
      <c r="J3" s="79" t="s">
        <v>52</v>
      </c>
      <c r="K3" s="80" t="s">
        <v>52</v>
      </c>
      <c r="L3" s="81" t="s">
        <v>52</v>
      </c>
      <c r="M3" s="56"/>
      <c r="N3" s="56"/>
      <c r="O3" s="56"/>
      <c r="P3" s="56"/>
      <c r="Q3" s="56"/>
    </row>
    <row r="4" spans="1:17" s="82" customFormat="1" ht="15" customHeight="1">
      <c r="A4" s="72"/>
      <c r="B4" s="72"/>
      <c r="C4" s="74" t="str">
        <f>'[3]IPF-3 2009'!C4</f>
        <v>pop. légale</v>
      </c>
      <c r="D4" s="83"/>
      <c r="E4" s="84" t="s">
        <v>53</v>
      </c>
      <c r="F4" s="76" t="s">
        <v>54</v>
      </c>
      <c r="G4" s="77" t="s">
        <v>54</v>
      </c>
      <c r="H4" s="84" t="s">
        <v>55</v>
      </c>
      <c r="I4" s="85" t="s">
        <v>56</v>
      </c>
      <c r="J4" s="86" t="s">
        <v>56</v>
      </c>
      <c r="K4" s="80"/>
      <c r="L4" s="81" t="s">
        <v>37</v>
      </c>
      <c r="M4" s="56"/>
      <c r="N4" s="56"/>
      <c r="O4" s="56"/>
      <c r="P4" s="56"/>
      <c r="Q4" s="56"/>
    </row>
    <row r="5" spans="1:17" s="82" customFormat="1" ht="15" customHeight="1">
      <c r="B5" s="74"/>
      <c r="C5" s="87">
        <f>'[3]IPF-3a pop 2010'!C5</f>
        <v>2010</v>
      </c>
      <c r="D5" s="87">
        <f>'[3]IPF-13 Indices 2012'!L5</f>
        <v>2012</v>
      </c>
      <c r="E5" s="88" t="s">
        <v>57</v>
      </c>
      <c r="F5" s="89"/>
      <c r="G5" s="77" t="s">
        <v>37</v>
      </c>
      <c r="H5" s="88" t="s">
        <v>58</v>
      </c>
      <c r="I5" s="90"/>
      <c r="J5" s="79" t="s">
        <v>37</v>
      </c>
      <c r="K5" s="80"/>
      <c r="L5" s="81"/>
      <c r="M5" s="56"/>
      <c r="N5" s="56"/>
      <c r="O5" s="56"/>
      <c r="P5" s="56"/>
      <c r="Q5" s="56"/>
    </row>
    <row r="6" spans="1:17" s="54" customFormat="1" ht="15" customHeight="1">
      <c r="A6" s="91"/>
      <c r="B6" s="26" t="s">
        <v>33</v>
      </c>
      <c r="C6" s="26">
        <f>'[3]IPF-3a pop 2010'!C6</f>
        <v>278493</v>
      </c>
      <c r="D6" s="137">
        <f>'[3]IPF-13 Indices 2012'!L6</f>
        <v>100</v>
      </c>
      <c r="E6" s="92"/>
      <c r="F6" s="93">
        <v>25136786</v>
      </c>
      <c r="G6" s="94"/>
      <c r="H6" s="92"/>
      <c r="I6" s="95">
        <f>F6</f>
        <v>25136786</v>
      </c>
      <c r="J6" s="96"/>
      <c r="K6" s="97"/>
      <c r="L6" s="98"/>
      <c r="M6" s="99"/>
      <c r="N6" s="99"/>
      <c r="O6" s="99"/>
      <c r="P6" s="99"/>
      <c r="Q6" s="99"/>
    </row>
    <row r="7" spans="1:17" s="110" customFormat="1" ht="15" customHeight="1">
      <c r="A7" s="100"/>
      <c r="B7" s="28"/>
      <c r="C7" s="26"/>
      <c r="D7" s="140"/>
      <c r="E7" s="102" t="s">
        <v>59</v>
      </c>
      <c r="F7" s="103">
        <v>12568393</v>
      </c>
      <c r="G7" s="104"/>
      <c r="H7" s="102" t="s">
        <v>59</v>
      </c>
      <c r="I7" s="105">
        <f>F7</f>
        <v>12568393</v>
      </c>
      <c r="J7" s="106"/>
      <c r="K7" s="107"/>
      <c r="L7" s="108"/>
      <c r="M7" s="109"/>
      <c r="N7" s="109"/>
      <c r="O7" s="109"/>
      <c r="P7" s="109"/>
      <c r="Q7" s="109"/>
    </row>
    <row r="8" spans="1:17" s="54" customFormat="1" ht="15" customHeight="1">
      <c r="A8" s="111">
        <v>2004</v>
      </c>
      <c r="B8" s="112" t="s">
        <v>225</v>
      </c>
      <c r="C8" s="59">
        <f>'[3]IPF-3a pop 2010'!C8</f>
        <v>362</v>
      </c>
      <c r="D8" s="38">
        <f>'[3]IPF-13 Indices 2012'!L8</f>
        <v>71.680000000000007</v>
      </c>
      <c r="E8" s="113">
        <f t="shared" ref="E8:E39" si="0">IF(D8&gt;100,((D8-100)^$E$2)*C8,0)</f>
        <v>0</v>
      </c>
      <c r="F8" s="114">
        <f t="shared" ref="F8:F71" si="1">E8*-$F$6/$E$174</f>
        <v>0</v>
      </c>
      <c r="G8" s="77">
        <f t="shared" ref="G8:G39" si="2">SUM(F8/C8)</f>
        <v>0</v>
      </c>
      <c r="H8" s="113">
        <f t="shared" ref="H8:H39" si="3">IF(D8&lt;100,((100-D8)^$H$2)*C8,0)</f>
        <v>10251.839999999998</v>
      </c>
      <c r="I8" s="115">
        <f t="shared" ref="I8:I71" si="4">H8*$I$6/$H$174</f>
        <v>85782.670121222123</v>
      </c>
      <c r="J8" s="116">
        <f t="shared" ref="J8:J39" si="5">SUM(I8/C8)</f>
        <v>236.96870199232632</v>
      </c>
      <c r="K8" s="117">
        <f t="shared" ref="K8:K71" si="6">SUM(F8,I8)</f>
        <v>85782.670121222123</v>
      </c>
      <c r="L8" s="118">
        <f t="shared" ref="L8:L39" si="7">K8/C8</f>
        <v>236.96870199232632</v>
      </c>
      <c r="M8" s="60"/>
      <c r="N8" s="60"/>
      <c r="O8" s="60"/>
      <c r="P8" s="60"/>
      <c r="Q8" s="60"/>
    </row>
    <row r="9" spans="1:17" ht="15" customHeight="1">
      <c r="A9" s="111">
        <v>2005</v>
      </c>
      <c r="B9" s="112" t="s">
        <v>60</v>
      </c>
      <c r="C9" s="59">
        <f>'[3]IPF-3a pop 2010'!C9</f>
        <v>663</v>
      </c>
      <c r="D9" s="38">
        <f>'[3]IPF-13 Indices 2012'!L9</f>
        <v>93.24</v>
      </c>
      <c r="E9" s="113">
        <f t="shared" si="0"/>
        <v>0</v>
      </c>
      <c r="F9" s="114">
        <f t="shared" si="1"/>
        <v>0</v>
      </c>
      <c r="G9" s="77">
        <f t="shared" si="2"/>
        <v>0</v>
      </c>
      <c r="H9" s="113">
        <f t="shared" si="3"/>
        <v>4481.8800000000037</v>
      </c>
      <c r="I9" s="115">
        <f t="shared" si="4"/>
        <v>37502.305299624597</v>
      </c>
      <c r="J9" s="116">
        <f t="shared" si="5"/>
        <v>56.564563046190948</v>
      </c>
      <c r="K9" s="117">
        <f t="shared" si="6"/>
        <v>37502.305299624597</v>
      </c>
      <c r="L9" s="118">
        <f t="shared" si="7"/>
        <v>56.564563046190948</v>
      </c>
    </row>
    <row r="10" spans="1:17" ht="15" customHeight="1">
      <c r="A10" s="111">
        <v>2008</v>
      </c>
      <c r="B10" s="112" t="s">
        <v>226</v>
      </c>
      <c r="C10" s="59">
        <f>'[3]IPF-3a pop 2010'!C10</f>
        <v>350</v>
      </c>
      <c r="D10" s="38">
        <f>'[3]IPF-13 Indices 2012'!L10</f>
        <v>97.14</v>
      </c>
      <c r="E10" s="113">
        <f t="shared" si="0"/>
        <v>0</v>
      </c>
      <c r="F10" s="114">
        <f t="shared" si="1"/>
        <v>0</v>
      </c>
      <c r="G10" s="77">
        <f t="shared" si="2"/>
        <v>0</v>
      </c>
      <c r="H10" s="113">
        <f t="shared" si="3"/>
        <v>1000.9999999999998</v>
      </c>
      <c r="I10" s="115">
        <f t="shared" si="4"/>
        <v>8375.9064510705739</v>
      </c>
      <c r="J10" s="116">
        <f t="shared" si="5"/>
        <v>23.931161288773069</v>
      </c>
      <c r="K10" s="117">
        <f t="shared" si="6"/>
        <v>8375.9064510705739</v>
      </c>
      <c r="L10" s="118">
        <f t="shared" si="7"/>
        <v>23.931161288773069</v>
      </c>
    </row>
    <row r="11" spans="1:17" ht="15" customHeight="1">
      <c r="A11" s="111">
        <v>2009</v>
      </c>
      <c r="B11" s="112" t="s">
        <v>62</v>
      </c>
      <c r="C11" s="59">
        <f>'[3]IPF-3a pop 2010'!C11</f>
        <v>349</v>
      </c>
      <c r="D11" s="38">
        <f>'[3]IPF-13 Indices 2012'!L11</f>
        <v>56.14</v>
      </c>
      <c r="E11" s="113">
        <f t="shared" si="0"/>
        <v>0</v>
      </c>
      <c r="F11" s="114">
        <f t="shared" si="1"/>
        <v>0</v>
      </c>
      <c r="G11" s="77">
        <f t="shared" si="2"/>
        <v>0</v>
      </c>
      <c r="H11" s="113">
        <f t="shared" si="3"/>
        <v>15307.14</v>
      </c>
      <c r="I11" s="115">
        <f t="shared" si="4"/>
        <v>128083.08958385658</v>
      </c>
      <c r="J11" s="116">
        <f t="shared" si="5"/>
        <v>367.00025668726812</v>
      </c>
      <c r="K11" s="117">
        <f t="shared" si="6"/>
        <v>128083.08958385658</v>
      </c>
      <c r="L11" s="118">
        <f t="shared" si="7"/>
        <v>367.00025668726812</v>
      </c>
    </row>
    <row r="12" spans="1:17" ht="15" customHeight="1">
      <c r="A12" s="111">
        <v>2010</v>
      </c>
      <c r="B12" s="112" t="s">
        <v>63</v>
      </c>
      <c r="C12" s="59">
        <f>'[3]IPF-3a pop 2010'!C12</f>
        <v>1153</v>
      </c>
      <c r="D12" s="38">
        <f>'[3]IPF-13 Indices 2012'!L12</f>
        <v>104.98</v>
      </c>
      <c r="E12" s="113">
        <f t="shared" si="0"/>
        <v>5741.9400000000041</v>
      </c>
      <c r="F12" s="114">
        <f t="shared" si="1"/>
        <v>-47373.115516930928</v>
      </c>
      <c r="G12" s="77">
        <f t="shared" si="2"/>
        <v>-41.08683045700861</v>
      </c>
      <c r="H12" s="113">
        <f t="shared" si="3"/>
        <v>0</v>
      </c>
      <c r="I12" s="115">
        <f t="shared" si="4"/>
        <v>0</v>
      </c>
      <c r="J12" s="116">
        <f t="shared" si="5"/>
        <v>0</v>
      </c>
      <c r="K12" s="117">
        <f t="shared" si="6"/>
        <v>-47373.115516930928</v>
      </c>
      <c r="L12" s="118">
        <f t="shared" si="7"/>
        <v>-41.08683045700861</v>
      </c>
    </row>
    <row r="13" spans="1:17" ht="15" customHeight="1">
      <c r="A13" s="111">
        <v>2011</v>
      </c>
      <c r="B13" s="112" t="s">
        <v>227</v>
      </c>
      <c r="C13" s="59">
        <f>'[3]IPF-3a pop 2010'!C13</f>
        <v>1417</v>
      </c>
      <c r="D13" s="38">
        <f>'[3]IPF-13 Indices 2012'!L13</f>
        <v>79.67</v>
      </c>
      <c r="E13" s="113">
        <f t="shared" si="0"/>
        <v>0</v>
      </c>
      <c r="F13" s="114">
        <f t="shared" si="1"/>
        <v>0</v>
      </c>
      <c r="G13" s="77">
        <f t="shared" si="2"/>
        <v>0</v>
      </c>
      <c r="H13" s="113">
        <f t="shared" si="3"/>
        <v>28807.609999999997</v>
      </c>
      <c r="I13" s="115">
        <f t="shared" si="4"/>
        <v>241048.79764128392</v>
      </c>
      <c r="J13" s="116">
        <f t="shared" si="5"/>
        <v>170.11206608418061</v>
      </c>
      <c r="K13" s="117">
        <f t="shared" si="6"/>
        <v>241048.79764128392</v>
      </c>
      <c r="L13" s="118">
        <f t="shared" si="7"/>
        <v>170.11206608418061</v>
      </c>
    </row>
    <row r="14" spans="1:17" ht="15" customHeight="1">
      <c r="A14" s="111">
        <v>2013</v>
      </c>
      <c r="B14" s="112" t="s">
        <v>65</v>
      </c>
      <c r="C14" s="59">
        <f>'[3]IPF-3a pop 2010'!C14</f>
        <v>2702</v>
      </c>
      <c r="D14" s="38">
        <f>'[3]IPF-13 Indices 2012'!L14</f>
        <v>99.99</v>
      </c>
      <c r="E14" s="113">
        <f t="shared" si="0"/>
        <v>0</v>
      </c>
      <c r="F14" s="114">
        <f t="shared" si="1"/>
        <v>0</v>
      </c>
      <c r="G14" s="77">
        <f t="shared" si="2"/>
        <v>0</v>
      </c>
      <c r="H14" s="113">
        <f t="shared" si="3"/>
        <v>27.020000000013823</v>
      </c>
      <c r="I14" s="115">
        <f t="shared" si="4"/>
        <v>226.09090140663611</v>
      </c>
      <c r="J14" s="116">
        <f t="shared" si="5"/>
        <v>8.3675389121626989E-2</v>
      </c>
      <c r="K14" s="117">
        <f t="shared" si="6"/>
        <v>226.09090140663611</v>
      </c>
      <c r="L14" s="118">
        <f t="shared" si="7"/>
        <v>8.3675389121626989E-2</v>
      </c>
    </row>
    <row r="15" spans="1:17" ht="15" customHeight="1">
      <c r="A15" s="111">
        <v>2014</v>
      </c>
      <c r="B15" s="112" t="s">
        <v>228</v>
      </c>
      <c r="C15" s="59">
        <f>'[3]IPF-3a pop 2010'!C15</f>
        <v>770</v>
      </c>
      <c r="D15" s="38">
        <f>'[3]IPF-13 Indices 2012'!L15</f>
        <v>64.58</v>
      </c>
      <c r="E15" s="113">
        <f t="shared" si="0"/>
        <v>0</v>
      </c>
      <c r="F15" s="114">
        <f t="shared" si="1"/>
        <v>0</v>
      </c>
      <c r="G15" s="77">
        <f t="shared" si="2"/>
        <v>0</v>
      </c>
      <c r="H15" s="113">
        <f t="shared" si="3"/>
        <v>27273.4</v>
      </c>
      <c r="I15" s="115">
        <f t="shared" si="4"/>
        <v>228211.23576686135</v>
      </c>
      <c r="J15" s="116">
        <f t="shared" si="5"/>
        <v>296.37822826865113</v>
      </c>
      <c r="K15" s="117">
        <f t="shared" si="6"/>
        <v>228211.23576686135</v>
      </c>
      <c r="L15" s="118">
        <f t="shared" si="7"/>
        <v>296.37822826865113</v>
      </c>
    </row>
    <row r="16" spans="1:17" s="192" customFormat="1" ht="15" customHeight="1">
      <c r="A16" s="183">
        <v>2015</v>
      </c>
      <c r="B16" s="184" t="s">
        <v>67</v>
      </c>
      <c r="C16" s="185">
        <f>'[3]IPF-3a pop 2010'!C16</f>
        <v>5554</v>
      </c>
      <c r="D16" s="181">
        <f>'[3]IPF-13 Indices 2012'!L16</f>
        <v>101.54</v>
      </c>
      <c r="E16" s="186">
        <f t="shared" si="0"/>
        <v>8553.1600000000344</v>
      </c>
      <c r="F16" s="187">
        <f t="shared" si="1"/>
        <v>-70566.713813588125</v>
      </c>
      <c r="G16" s="188">
        <f t="shared" si="2"/>
        <v>-12.705566044938445</v>
      </c>
      <c r="H16" s="186">
        <f t="shared" si="3"/>
        <v>0</v>
      </c>
      <c r="I16" s="187">
        <f t="shared" si="4"/>
        <v>0</v>
      </c>
      <c r="J16" s="189">
        <f t="shared" si="5"/>
        <v>0</v>
      </c>
      <c r="K16" s="190">
        <f t="shared" si="6"/>
        <v>-70566.713813588125</v>
      </c>
      <c r="L16" s="189">
        <f t="shared" si="7"/>
        <v>-12.705566044938445</v>
      </c>
      <c r="M16" s="191"/>
      <c r="N16" s="191"/>
      <c r="O16" s="191"/>
      <c r="P16" s="191"/>
      <c r="Q16" s="191"/>
    </row>
    <row r="17" spans="1:12" ht="15" customHeight="1">
      <c r="A17" s="111">
        <v>2016</v>
      </c>
      <c r="B17" s="112" t="s">
        <v>68</v>
      </c>
      <c r="C17" s="59">
        <f>'[3]IPF-3a pop 2010'!C17</f>
        <v>835</v>
      </c>
      <c r="D17" s="38">
        <f>'[3]IPF-13 Indices 2012'!L17</f>
        <v>66.459999999999994</v>
      </c>
      <c r="E17" s="113">
        <f t="shared" si="0"/>
        <v>0</v>
      </c>
      <c r="F17" s="114">
        <f t="shared" si="1"/>
        <v>0</v>
      </c>
      <c r="G17" s="77">
        <f t="shared" si="2"/>
        <v>0</v>
      </c>
      <c r="H17" s="113">
        <f t="shared" si="3"/>
        <v>28005.900000000005</v>
      </c>
      <c r="I17" s="115">
        <f t="shared" si="4"/>
        <v>234340.45802001745</v>
      </c>
      <c r="J17" s="116">
        <f t="shared" si="5"/>
        <v>280.64725511379334</v>
      </c>
      <c r="K17" s="117">
        <f t="shared" si="6"/>
        <v>234340.45802001745</v>
      </c>
      <c r="L17" s="118">
        <f t="shared" si="7"/>
        <v>280.64725511379334</v>
      </c>
    </row>
    <row r="18" spans="1:12" ht="15" customHeight="1">
      <c r="A18" s="111">
        <v>2022</v>
      </c>
      <c r="B18" s="112" t="s">
        <v>69</v>
      </c>
      <c r="C18" s="59">
        <f>'[3]IPF-3a pop 2010'!C18</f>
        <v>789</v>
      </c>
      <c r="D18" s="38">
        <f>'[3]IPF-13 Indices 2012'!L18</f>
        <v>90.86</v>
      </c>
      <c r="E18" s="113">
        <f t="shared" si="0"/>
        <v>0</v>
      </c>
      <c r="F18" s="114">
        <f t="shared" si="1"/>
        <v>0</v>
      </c>
      <c r="G18" s="77">
        <f t="shared" si="2"/>
        <v>0</v>
      </c>
      <c r="H18" s="113">
        <f t="shared" si="3"/>
        <v>7211.46</v>
      </c>
      <c r="I18" s="115">
        <f t="shared" si="4"/>
        <v>60342.17216347393</v>
      </c>
      <c r="J18" s="116">
        <f t="shared" si="5"/>
        <v>76.479305657127924</v>
      </c>
      <c r="K18" s="117">
        <f t="shared" si="6"/>
        <v>60342.17216347393</v>
      </c>
      <c r="L18" s="118">
        <f t="shared" si="7"/>
        <v>76.479305657127924</v>
      </c>
    </row>
    <row r="19" spans="1:12" ht="15" customHeight="1">
      <c r="A19" s="111">
        <v>2024</v>
      </c>
      <c r="B19" s="112" t="s">
        <v>70</v>
      </c>
      <c r="C19" s="59">
        <f>'[3]IPF-3a pop 2010'!C19</f>
        <v>617</v>
      </c>
      <c r="D19" s="38">
        <f>'[3]IPF-13 Indices 2012'!L19</f>
        <v>86.8</v>
      </c>
      <c r="E19" s="113">
        <f t="shared" si="0"/>
        <v>0</v>
      </c>
      <c r="F19" s="114">
        <f t="shared" si="1"/>
        <v>0</v>
      </c>
      <c r="G19" s="77">
        <f t="shared" si="2"/>
        <v>0</v>
      </c>
      <c r="H19" s="113">
        <f t="shared" si="3"/>
        <v>8144.4000000000015</v>
      </c>
      <c r="I19" s="115">
        <f t="shared" si="4"/>
        <v>68148.583916183008</v>
      </c>
      <c r="J19" s="116">
        <f t="shared" si="5"/>
        <v>110.4515136404911</v>
      </c>
      <c r="K19" s="117">
        <f t="shared" si="6"/>
        <v>68148.583916183008</v>
      </c>
      <c r="L19" s="118">
        <f t="shared" si="7"/>
        <v>110.4515136404911</v>
      </c>
    </row>
    <row r="20" spans="1:12" ht="15" customHeight="1">
      <c r="A20" s="111">
        <v>2025</v>
      </c>
      <c r="B20" s="112" t="s">
        <v>229</v>
      </c>
      <c r="C20" s="59">
        <f>'[3]IPF-3a pop 2010'!C20</f>
        <v>954</v>
      </c>
      <c r="D20" s="38">
        <f>'[3]IPF-13 Indices 2012'!L20</f>
        <v>79.02</v>
      </c>
      <c r="E20" s="113">
        <f t="shared" si="0"/>
        <v>0</v>
      </c>
      <c r="F20" s="114">
        <f t="shared" si="1"/>
        <v>0</v>
      </c>
      <c r="G20" s="77">
        <f t="shared" si="2"/>
        <v>0</v>
      </c>
      <c r="H20" s="113">
        <f t="shared" si="3"/>
        <v>20014.920000000006</v>
      </c>
      <c r="I20" s="115">
        <f t="shared" si="4"/>
        <v>167475.62192373778</v>
      </c>
      <c r="J20" s="116">
        <f t="shared" si="5"/>
        <v>175.55096637708363</v>
      </c>
      <c r="K20" s="117">
        <f t="shared" si="6"/>
        <v>167475.62192373778</v>
      </c>
      <c r="L20" s="118">
        <f t="shared" si="7"/>
        <v>175.55096637708363</v>
      </c>
    </row>
    <row r="21" spans="1:12" ht="15" customHeight="1">
      <c r="A21" s="111">
        <v>2027</v>
      </c>
      <c r="B21" s="112" t="s">
        <v>72</v>
      </c>
      <c r="C21" s="59">
        <f>'[3]IPF-3a pop 2010'!C21</f>
        <v>323</v>
      </c>
      <c r="D21" s="38">
        <f>'[3]IPF-13 Indices 2012'!L21</f>
        <v>75.72</v>
      </c>
      <c r="E21" s="113">
        <f t="shared" si="0"/>
        <v>0</v>
      </c>
      <c r="F21" s="114">
        <f t="shared" si="1"/>
        <v>0</v>
      </c>
      <c r="G21" s="77">
        <f t="shared" si="2"/>
        <v>0</v>
      </c>
      <c r="H21" s="113">
        <f t="shared" si="3"/>
        <v>7842.4400000000005</v>
      </c>
      <c r="I21" s="115">
        <f t="shared" si="4"/>
        <v>65621.921866267658</v>
      </c>
      <c r="J21" s="116">
        <f t="shared" si="5"/>
        <v>203.16384478720636</v>
      </c>
      <c r="K21" s="117">
        <f t="shared" si="6"/>
        <v>65621.921866267658</v>
      </c>
      <c r="L21" s="118">
        <f t="shared" si="7"/>
        <v>203.16384478720636</v>
      </c>
    </row>
    <row r="22" spans="1:12" ht="15" customHeight="1">
      <c r="A22" s="111">
        <v>2029</v>
      </c>
      <c r="B22" s="112" t="s">
        <v>230</v>
      </c>
      <c r="C22" s="59">
        <f>'[3]IPF-3a pop 2010'!C22</f>
        <v>2044</v>
      </c>
      <c r="D22" s="38">
        <f>'[3]IPF-13 Indices 2012'!L22</f>
        <v>68.489999999999995</v>
      </c>
      <c r="E22" s="113">
        <f t="shared" si="0"/>
        <v>0</v>
      </c>
      <c r="F22" s="114">
        <f t="shared" si="1"/>
        <v>0</v>
      </c>
      <c r="G22" s="77">
        <f t="shared" si="2"/>
        <v>0</v>
      </c>
      <c r="H22" s="113">
        <f t="shared" si="3"/>
        <v>64406.44000000001</v>
      </c>
      <c r="I22" s="115">
        <f t="shared" si="4"/>
        <v>538923.39289359644</v>
      </c>
      <c r="J22" s="116">
        <f t="shared" si="5"/>
        <v>263.66115112211173</v>
      </c>
      <c r="K22" s="117">
        <f t="shared" si="6"/>
        <v>538923.39289359644</v>
      </c>
      <c r="L22" s="118">
        <f t="shared" si="7"/>
        <v>263.66115112211173</v>
      </c>
    </row>
    <row r="23" spans="1:12" ht="15" customHeight="1">
      <c r="A23" s="111">
        <v>2033</v>
      </c>
      <c r="B23" s="112" t="s">
        <v>231</v>
      </c>
      <c r="C23" s="59">
        <f>'[3]IPF-3a pop 2010'!C23</f>
        <v>149</v>
      </c>
      <c r="D23" s="38">
        <f>'[3]IPF-13 Indices 2012'!L23</f>
        <v>61.94</v>
      </c>
      <c r="E23" s="113">
        <f t="shared" si="0"/>
        <v>0</v>
      </c>
      <c r="F23" s="114">
        <f t="shared" si="1"/>
        <v>0</v>
      </c>
      <c r="G23" s="77">
        <f t="shared" si="2"/>
        <v>0</v>
      </c>
      <c r="H23" s="113">
        <f t="shared" si="3"/>
        <v>5670.9400000000005</v>
      </c>
      <c r="I23" s="115">
        <f t="shared" si="4"/>
        <v>47451.811118515659</v>
      </c>
      <c r="J23" s="116">
        <f t="shared" si="5"/>
        <v>318.46853099674939</v>
      </c>
      <c r="K23" s="117">
        <f t="shared" si="6"/>
        <v>47451.811118515659</v>
      </c>
      <c r="L23" s="118">
        <f t="shared" si="7"/>
        <v>318.46853099674939</v>
      </c>
    </row>
    <row r="24" spans="1:12" ht="15" customHeight="1">
      <c r="A24" s="111">
        <v>2034</v>
      </c>
      <c r="B24" s="112" t="s">
        <v>75</v>
      </c>
      <c r="C24" s="59">
        <f>'[3]IPF-3a pop 2010'!C24</f>
        <v>566</v>
      </c>
      <c r="D24" s="38">
        <f>'[3]IPF-13 Indices 2012'!L24</f>
        <v>65.92</v>
      </c>
      <c r="E24" s="113">
        <f t="shared" si="0"/>
        <v>0</v>
      </c>
      <c r="F24" s="114">
        <f t="shared" si="1"/>
        <v>0</v>
      </c>
      <c r="G24" s="77">
        <f t="shared" si="2"/>
        <v>0</v>
      </c>
      <c r="H24" s="113">
        <f t="shared" si="3"/>
        <v>19289.28</v>
      </c>
      <c r="I24" s="115">
        <f t="shared" si="4"/>
        <v>161403.80098751909</v>
      </c>
      <c r="J24" s="116">
        <f t="shared" si="5"/>
        <v>285.16572612635883</v>
      </c>
      <c r="K24" s="117">
        <f t="shared" si="6"/>
        <v>161403.80098751909</v>
      </c>
      <c r="L24" s="118">
        <f t="shared" si="7"/>
        <v>285.16572612635883</v>
      </c>
    </row>
    <row r="25" spans="1:12" ht="15" customHeight="1">
      <c r="A25" s="111">
        <v>2035</v>
      </c>
      <c r="B25" s="112" t="s">
        <v>76</v>
      </c>
      <c r="C25" s="59">
        <f>'[3]IPF-3a pop 2010'!C25</f>
        <v>371</v>
      </c>
      <c r="D25" s="38">
        <f>'[3]IPF-13 Indices 2012'!L25</f>
        <v>69.39</v>
      </c>
      <c r="E25" s="113">
        <f t="shared" si="0"/>
        <v>0</v>
      </c>
      <c r="F25" s="114">
        <f t="shared" si="1"/>
        <v>0</v>
      </c>
      <c r="G25" s="77">
        <f t="shared" si="2"/>
        <v>0</v>
      </c>
      <c r="H25" s="113">
        <f t="shared" si="3"/>
        <v>11356.31</v>
      </c>
      <c r="I25" s="115">
        <f t="shared" si="4"/>
        <v>95024.365823533735</v>
      </c>
      <c r="J25" s="116">
        <f t="shared" si="5"/>
        <v>256.1303661011691</v>
      </c>
      <c r="K25" s="117">
        <f t="shared" si="6"/>
        <v>95024.365823533735</v>
      </c>
      <c r="L25" s="118">
        <f t="shared" si="7"/>
        <v>256.1303661011691</v>
      </c>
    </row>
    <row r="26" spans="1:12" ht="15" customHeight="1">
      <c r="A26" s="111">
        <v>2038</v>
      </c>
      <c r="B26" s="112" t="s">
        <v>77</v>
      </c>
      <c r="C26" s="59">
        <f>'[3]IPF-3a pop 2010'!C26</f>
        <v>63</v>
      </c>
      <c r="D26" s="38">
        <f>'[3]IPF-13 Indices 2012'!L26</f>
        <v>71.48</v>
      </c>
      <c r="E26" s="113">
        <f t="shared" si="0"/>
        <v>0</v>
      </c>
      <c r="F26" s="114">
        <f t="shared" si="1"/>
        <v>0</v>
      </c>
      <c r="G26" s="77">
        <f t="shared" si="2"/>
        <v>0</v>
      </c>
      <c r="H26" s="113">
        <f t="shared" si="3"/>
        <v>1796.7599999999998</v>
      </c>
      <c r="I26" s="115">
        <f t="shared" si="4"/>
        <v>15034.459215809755</v>
      </c>
      <c r="J26" s="116">
        <f t="shared" si="5"/>
        <v>238.64220977475802</v>
      </c>
      <c r="K26" s="117">
        <f t="shared" si="6"/>
        <v>15034.459215809755</v>
      </c>
      <c r="L26" s="118">
        <f t="shared" si="7"/>
        <v>238.64220977475802</v>
      </c>
    </row>
    <row r="27" spans="1:12" ht="15" customHeight="1">
      <c r="A27" s="111">
        <v>2039</v>
      </c>
      <c r="B27" s="112" t="s">
        <v>78</v>
      </c>
      <c r="C27" s="59">
        <f>'[3]IPF-3a pop 2010'!C27</f>
        <v>320</v>
      </c>
      <c r="D27" s="38">
        <f>'[3]IPF-13 Indices 2012'!L27</f>
        <v>74.260000000000005</v>
      </c>
      <c r="E27" s="113">
        <f t="shared" si="0"/>
        <v>0</v>
      </c>
      <c r="F27" s="114">
        <f t="shared" si="1"/>
        <v>0</v>
      </c>
      <c r="G27" s="77">
        <f t="shared" si="2"/>
        <v>0</v>
      </c>
      <c r="H27" s="113">
        <f t="shared" si="3"/>
        <v>8236.7999999999993</v>
      </c>
      <c r="I27" s="115">
        <f t="shared" si="4"/>
        <v>68921.744511666446</v>
      </c>
      <c r="J27" s="116">
        <f t="shared" si="5"/>
        <v>215.38045159895765</v>
      </c>
      <c r="K27" s="117">
        <f t="shared" si="6"/>
        <v>68921.744511666446</v>
      </c>
      <c r="L27" s="118">
        <f t="shared" si="7"/>
        <v>215.38045159895765</v>
      </c>
    </row>
    <row r="28" spans="1:12" ht="15" customHeight="1">
      <c r="A28" s="111">
        <v>2040</v>
      </c>
      <c r="B28" s="112" t="s">
        <v>79</v>
      </c>
      <c r="C28" s="59">
        <f>'[3]IPF-3a pop 2010'!C28</f>
        <v>208</v>
      </c>
      <c r="D28" s="38">
        <f>'[3]IPF-13 Indices 2012'!L28</f>
        <v>74.31</v>
      </c>
      <c r="E28" s="113">
        <f t="shared" si="0"/>
        <v>0</v>
      </c>
      <c r="F28" s="114">
        <f t="shared" si="1"/>
        <v>0</v>
      </c>
      <c r="G28" s="77">
        <f t="shared" si="2"/>
        <v>0</v>
      </c>
      <c r="H28" s="113">
        <f t="shared" si="3"/>
        <v>5343.5199999999995</v>
      </c>
      <c r="I28" s="115">
        <f t="shared" si="4"/>
        <v>44712.111527896734</v>
      </c>
      <c r="J28" s="116">
        <f t="shared" si="5"/>
        <v>214.96207465334967</v>
      </c>
      <c r="K28" s="117">
        <f t="shared" si="6"/>
        <v>44712.111527896734</v>
      </c>
      <c r="L28" s="118">
        <f t="shared" si="7"/>
        <v>214.96207465334967</v>
      </c>
    </row>
    <row r="29" spans="1:12" ht="15" customHeight="1">
      <c r="A29" s="111">
        <v>2041</v>
      </c>
      <c r="B29" s="112" t="s">
        <v>232</v>
      </c>
      <c r="C29" s="59">
        <f>'[3]IPF-3a pop 2010'!C29</f>
        <v>1391</v>
      </c>
      <c r="D29" s="38">
        <f>'[3]IPF-13 Indices 2012'!L29</f>
        <v>81.44</v>
      </c>
      <c r="E29" s="113">
        <f t="shared" si="0"/>
        <v>0</v>
      </c>
      <c r="F29" s="114">
        <f t="shared" si="1"/>
        <v>0</v>
      </c>
      <c r="G29" s="77">
        <f t="shared" si="2"/>
        <v>0</v>
      </c>
      <c r="H29" s="113">
        <f t="shared" si="3"/>
        <v>25816.960000000003</v>
      </c>
      <c r="I29" s="115">
        <f t="shared" si="4"/>
        <v>216024.41739363736</v>
      </c>
      <c r="J29" s="116">
        <f t="shared" si="5"/>
        <v>155.30152220966022</v>
      </c>
      <c r="K29" s="117">
        <f t="shared" si="6"/>
        <v>216024.41739363736</v>
      </c>
      <c r="L29" s="118">
        <f t="shared" si="7"/>
        <v>155.30152220966022</v>
      </c>
    </row>
    <row r="30" spans="1:12" ht="15" customHeight="1">
      <c r="A30" s="111">
        <v>2043</v>
      </c>
      <c r="B30" s="112" t="s">
        <v>81</v>
      </c>
      <c r="C30" s="59">
        <f>'[3]IPF-3a pop 2010'!C30</f>
        <v>250</v>
      </c>
      <c r="D30" s="38">
        <f>'[3]IPF-13 Indices 2012'!L30</f>
        <v>102.29</v>
      </c>
      <c r="E30" s="113">
        <f t="shared" si="0"/>
        <v>572.50000000000159</v>
      </c>
      <c r="F30" s="114">
        <f t="shared" si="1"/>
        <v>-4723.33542904367</v>
      </c>
      <c r="G30" s="77">
        <f t="shared" si="2"/>
        <v>-18.893341716174682</v>
      </c>
      <c r="H30" s="113">
        <f t="shared" si="3"/>
        <v>0</v>
      </c>
      <c r="I30" s="115">
        <f t="shared" si="4"/>
        <v>0</v>
      </c>
      <c r="J30" s="116">
        <f t="shared" si="5"/>
        <v>0</v>
      </c>
      <c r="K30" s="117">
        <f t="shared" si="6"/>
        <v>-4723.33542904367</v>
      </c>
      <c r="L30" s="118">
        <f t="shared" si="7"/>
        <v>-18.893341716174682</v>
      </c>
    </row>
    <row r="31" spans="1:12" ht="15" customHeight="1">
      <c r="A31" s="111">
        <v>2044</v>
      </c>
      <c r="B31" s="112" t="s">
        <v>82</v>
      </c>
      <c r="C31" s="59">
        <f>'[3]IPF-3a pop 2010'!C31</f>
        <v>304</v>
      </c>
      <c r="D31" s="38">
        <f>'[3]IPF-13 Indices 2012'!L31</f>
        <v>64.97</v>
      </c>
      <c r="E31" s="113">
        <f t="shared" si="0"/>
        <v>0</v>
      </c>
      <c r="F31" s="114">
        <f t="shared" si="1"/>
        <v>0</v>
      </c>
      <c r="G31" s="77">
        <f t="shared" si="2"/>
        <v>0</v>
      </c>
      <c r="H31" s="113">
        <f t="shared" si="3"/>
        <v>10649.12</v>
      </c>
      <c r="I31" s="115">
        <f t="shared" si="4"/>
        <v>89106.925980244443</v>
      </c>
      <c r="J31" s="116">
        <f t="shared" si="5"/>
        <v>293.11488809290933</v>
      </c>
      <c r="K31" s="117">
        <f t="shared" si="6"/>
        <v>89106.925980244443</v>
      </c>
      <c r="L31" s="118">
        <f t="shared" si="7"/>
        <v>293.11488809290933</v>
      </c>
    </row>
    <row r="32" spans="1:12" ht="15" customHeight="1">
      <c r="A32" s="111">
        <v>2045</v>
      </c>
      <c r="B32" s="112" t="s">
        <v>83</v>
      </c>
      <c r="C32" s="59">
        <f>'[3]IPF-3a pop 2010'!C32</f>
        <v>332</v>
      </c>
      <c r="D32" s="38">
        <f>'[3]IPF-13 Indices 2012'!L32</f>
        <v>65.260000000000005</v>
      </c>
      <c r="E32" s="113">
        <f t="shared" si="0"/>
        <v>0</v>
      </c>
      <c r="F32" s="114">
        <f t="shared" si="1"/>
        <v>0</v>
      </c>
      <c r="G32" s="77">
        <f t="shared" si="2"/>
        <v>0</v>
      </c>
      <c r="H32" s="113">
        <f t="shared" si="3"/>
        <v>11533.679999999998</v>
      </c>
      <c r="I32" s="115">
        <f t="shared" si="4"/>
        <v>96508.516200383281</v>
      </c>
      <c r="J32" s="116">
        <f t="shared" si="5"/>
        <v>290.68830180838336</v>
      </c>
      <c r="K32" s="117">
        <f t="shared" si="6"/>
        <v>96508.516200383281</v>
      </c>
      <c r="L32" s="118">
        <f t="shared" si="7"/>
        <v>290.68830180838336</v>
      </c>
    </row>
    <row r="33" spans="1:17" ht="15" customHeight="1">
      <c r="A33" s="111">
        <v>2047</v>
      </c>
      <c r="B33" s="112" t="s">
        <v>233</v>
      </c>
      <c r="C33" s="59">
        <f>'[3]IPF-3a pop 2010'!C33</f>
        <v>327</v>
      </c>
      <c r="D33" s="38">
        <f>'[3]IPF-13 Indices 2012'!L33</f>
        <v>65.47</v>
      </c>
      <c r="E33" s="113">
        <f t="shared" si="0"/>
        <v>0</v>
      </c>
      <c r="F33" s="114">
        <f t="shared" si="1"/>
        <v>0</v>
      </c>
      <c r="G33" s="77">
        <f t="shared" si="2"/>
        <v>0</v>
      </c>
      <c r="H33" s="113">
        <f t="shared" si="3"/>
        <v>11291.31</v>
      </c>
      <c r="I33" s="115">
        <f t="shared" si="4"/>
        <v>94480.475794243437</v>
      </c>
      <c r="J33" s="116">
        <f t="shared" si="5"/>
        <v>288.93111863683009</v>
      </c>
      <c r="K33" s="117">
        <f t="shared" si="6"/>
        <v>94480.475794243437</v>
      </c>
      <c r="L33" s="118">
        <f t="shared" si="7"/>
        <v>288.93111863683009</v>
      </c>
    </row>
    <row r="34" spans="1:17" ht="15" customHeight="1">
      <c r="A34" s="111">
        <v>2049</v>
      </c>
      <c r="B34" s="112" t="s">
        <v>85</v>
      </c>
      <c r="C34" s="59">
        <f>'[3]IPF-3a pop 2010'!C34</f>
        <v>180</v>
      </c>
      <c r="D34" s="38">
        <f>'[3]IPF-13 Indices 2012'!L34</f>
        <v>78.52</v>
      </c>
      <c r="E34" s="113">
        <f t="shared" si="0"/>
        <v>0</v>
      </c>
      <c r="F34" s="114">
        <f t="shared" si="1"/>
        <v>0</v>
      </c>
      <c r="G34" s="77">
        <f t="shared" si="2"/>
        <v>0</v>
      </c>
      <c r="H34" s="113">
        <f t="shared" si="3"/>
        <v>3866.4000000000005</v>
      </c>
      <c r="I34" s="115">
        <f t="shared" si="4"/>
        <v>32352.252449969303</v>
      </c>
      <c r="J34" s="116">
        <f t="shared" si="5"/>
        <v>179.7347358331628</v>
      </c>
      <c r="K34" s="117">
        <f t="shared" si="6"/>
        <v>32352.252449969303</v>
      </c>
      <c r="L34" s="118">
        <f t="shared" si="7"/>
        <v>179.7347358331628</v>
      </c>
    </row>
    <row r="35" spans="1:17" ht="15" customHeight="1">
      <c r="A35" s="111">
        <v>2050</v>
      </c>
      <c r="B35" s="112" t="s">
        <v>86</v>
      </c>
      <c r="C35" s="59">
        <f>'[3]IPF-3a pop 2010'!C35</f>
        <v>1259</v>
      </c>
      <c r="D35" s="38">
        <f>'[3]IPF-13 Indices 2012'!L35</f>
        <v>72.25</v>
      </c>
      <c r="E35" s="113">
        <f t="shared" si="0"/>
        <v>0</v>
      </c>
      <c r="F35" s="114">
        <f t="shared" si="1"/>
        <v>0</v>
      </c>
      <c r="G35" s="77">
        <f t="shared" si="2"/>
        <v>0</v>
      </c>
      <c r="H35" s="113">
        <f t="shared" si="3"/>
        <v>34937.25</v>
      </c>
      <c r="I35" s="115">
        <f t="shared" si="4"/>
        <v>292338.79885880661</v>
      </c>
      <c r="J35" s="116">
        <f t="shared" si="5"/>
        <v>232.19920481239603</v>
      </c>
      <c r="K35" s="117">
        <f t="shared" si="6"/>
        <v>292338.79885880661</v>
      </c>
      <c r="L35" s="118">
        <f t="shared" si="7"/>
        <v>232.19920481239603</v>
      </c>
    </row>
    <row r="36" spans="1:17" ht="15" customHeight="1">
      <c r="A36" s="111">
        <v>2051</v>
      </c>
      <c r="B36" s="112" t="s">
        <v>87</v>
      </c>
      <c r="C36" s="59">
        <f>'[3]IPF-3a pop 2010'!C36</f>
        <v>904</v>
      </c>
      <c r="D36" s="38">
        <f>'[3]IPF-13 Indices 2012'!L36</f>
        <v>100.39</v>
      </c>
      <c r="E36" s="113">
        <f t="shared" si="0"/>
        <v>352.56000000000051</v>
      </c>
      <c r="F36" s="114">
        <f t="shared" si="1"/>
        <v>-2908.7495875347317</v>
      </c>
      <c r="G36" s="77">
        <f t="shared" si="2"/>
        <v>-3.2176433490428447</v>
      </c>
      <c r="H36" s="113">
        <f t="shared" si="3"/>
        <v>0</v>
      </c>
      <c r="I36" s="115">
        <f t="shared" si="4"/>
        <v>0</v>
      </c>
      <c r="J36" s="116">
        <f t="shared" si="5"/>
        <v>0</v>
      </c>
      <c r="K36" s="117">
        <f t="shared" si="6"/>
        <v>-2908.7495875347317</v>
      </c>
      <c r="L36" s="118">
        <f t="shared" si="7"/>
        <v>-3.2176433490428447</v>
      </c>
    </row>
    <row r="37" spans="1:17" ht="15" customHeight="1">
      <c r="A37" s="111">
        <v>2052</v>
      </c>
      <c r="B37" s="112" t="s">
        <v>88</v>
      </c>
      <c r="C37" s="59">
        <f>'[3]IPF-3a pop 2010'!C37</f>
        <v>1019</v>
      </c>
      <c r="D37" s="38">
        <f>'[3]IPF-13 Indices 2012'!L37</f>
        <v>64.73</v>
      </c>
      <c r="E37" s="113">
        <f t="shared" si="0"/>
        <v>0</v>
      </c>
      <c r="F37" s="114">
        <f t="shared" si="1"/>
        <v>0</v>
      </c>
      <c r="G37" s="77">
        <f t="shared" si="2"/>
        <v>0</v>
      </c>
      <c r="H37" s="113">
        <f t="shared" si="3"/>
        <v>35940.129999999997</v>
      </c>
      <c r="I37" s="115">
        <f t="shared" si="4"/>
        <v>300730.43628303206</v>
      </c>
      <c r="J37" s="116">
        <f t="shared" si="5"/>
        <v>295.12309743182732</v>
      </c>
      <c r="K37" s="117">
        <f t="shared" si="6"/>
        <v>300730.43628303206</v>
      </c>
      <c r="L37" s="118">
        <f t="shared" si="7"/>
        <v>295.12309743182732</v>
      </c>
    </row>
    <row r="38" spans="1:17" ht="15" customHeight="1">
      <c r="A38" s="111">
        <v>2061</v>
      </c>
      <c r="B38" s="112" t="s">
        <v>89</v>
      </c>
      <c r="C38" s="59">
        <f>'[3]IPF-3a pop 2010'!C38</f>
        <v>265</v>
      </c>
      <c r="D38" s="38">
        <f>'[3]IPF-13 Indices 2012'!L38</f>
        <v>78.67</v>
      </c>
      <c r="E38" s="113">
        <f t="shared" si="0"/>
        <v>0</v>
      </c>
      <c r="F38" s="114">
        <f t="shared" si="1"/>
        <v>0</v>
      </c>
      <c r="G38" s="77">
        <f t="shared" si="2"/>
        <v>0</v>
      </c>
      <c r="H38" s="113">
        <f t="shared" si="3"/>
        <v>5652.45</v>
      </c>
      <c r="I38" s="115">
        <f t="shared" si="4"/>
        <v>47297.095324029833</v>
      </c>
      <c r="J38" s="116">
        <f t="shared" si="5"/>
        <v>178.47960499633899</v>
      </c>
      <c r="K38" s="117">
        <f t="shared" si="6"/>
        <v>47297.095324029833</v>
      </c>
      <c r="L38" s="118">
        <f t="shared" si="7"/>
        <v>178.47960499633899</v>
      </c>
    </row>
    <row r="39" spans="1:17" ht="15" customHeight="1">
      <c r="A39" s="111">
        <v>2063</v>
      </c>
      <c r="B39" s="112" t="s">
        <v>90</v>
      </c>
      <c r="C39" s="59">
        <f>'[3]IPF-3a pop 2010'!C39</f>
        <v>662</v>
      </c>
      <c r="D39" s="38">
        <f>'[3]IPF-13 Indices 2012'!L39</f>
        <v>66.16</v>
      </c>
      <c r="E39" s="113">
        <f t="shared" si="0"/>
        <v>0</v>
      </c>
      <c r="F39" s="114">
        <f t="shared" si="1"/>
        <v>0</v>
      </c>
      <c r="G39" s="77">
        <f t="shared" si="2"/>
        <v>0</v>
      </c>
      <c r="H39" s="113">
        <f t="shared" si="3"/>
        <v>22402.080000000002</v>
      </c>
      <c r="I39" s="115">
        <f t="shared" si="4"/>
        <v>187450.27611328583</v>
      </c>
      <c r="J39" s="116">
        <f t="shared" si="5"/>
        <v>283.15751678744084</v>
      </c>
      <c r="K39" s="117">
        <f t="shared" si="6"/>
        <v>187450.27611328583</v>
      </c>
      <c r="L39" s="118">
        <f t="shared" si="7"/>
        <v>283.15751678744084</v>
      </c>
    </row>
    <row r="40" spans="1:17" s="54" customFormat="1" ht="15" customHeight="1">
      <c r="A40" s="111">
        <v>2066</v>
      </c>
      <c r="B40" s="112" t="s">
        <v>91</v>
      </c>
      <c r="C40" s="59">
        <f>'[3]IPF-3a pop 2010'!C40</f>
        <v>249</v>
      </c>
      <c r="D40" s="38">
        <f>'[3]IPF-13 Indices 2012'!L40</f>
        <v>95.93</v>
      </c>
      <c r="E40" s="113">
        <f t="shared" ref="E40:E71" si="8">IF(D40&gt;100,((D40-100)^$E$2)*C40,0)</f>
        <v>0</v>
      </c>
      <c r="F40" s="114">
        <f t="shared" si="1"/>
        <v>0</v>
      </c>
      <c r="G40" s="77">
        <f t="shared" ref="G40:G71" si="9">SUM(F40/C40)</f>
        <v>0</v>
      </c>
      <c r="H40" s="113">
        <f t="shared" ref="H40:H71" si="10">IF(D40&lt;100,((100-D40)^$H$2)*C40,0)</f>
        <v>1013.4299999999982</v>
      </c>
      <c r="I40" s="115">
        <f t="shared" si="4"/>
        <v>8479.9149597486903</v>
      </c>
      <c r="J40" s="116">
        <f t="shared" ref="J40:J71" si="11">SUM(I40/C40)</f>
        <v>34.055883372484701</v>
      </c>
      <c r="K40" s="117">
        <f t="shared" si="6"/>
        <v>8479.9149597486903</v>
      </c>
      <c r="L40" s="118">
        <f t="shared" ref="L40:L71" si="12">K40/C40</f>
        <v>34.055883372484701</v>
      </c>
      <c r="M40" s="60"/>
      <c r="N40" s="60"/>
      <c r="O40" s="60"/>
      <c r="P40" s="60"/>
      <c r="Q40" s="60"/>
    </row>
    <row r="41" spans="1:17" ht="15" customHeight="1">
      <c r="A41" s="111">
        <v>2067</v>
      </c>
      <c r="B41" s="112" t="s">
        <v>92</v>
      </c>
      <c r="C41" s="59">
        <f>'[3]IPF-3a pop 2010'!C41</f>
        <v>350</v>
      </c>
      <c r="D41" s="38">
        <f>'[3]IPF-13 Indices 2012'!L41</f>
        <v>57.13</v>
      </c>
      <c r="E41" s="113">
        <f t="shared" si="8"/>
        <v>0</v>
      </c>
      <c r="F41" s="114">
        <f t="shared" si="1"/>
        <v>0</v>
      </c>
      <c r="G41" s="77">
        <f t="shared" si="9"/>
        <v>0</v>
      </c>
      <c r="H41" s="113">
        <f t="shared" si="10"/>
        <v>15004.5</v>
      </c>
      <c r="I41" s="115">
        <f t="shared" si="4"/>
        <v>125550.73760748096</v>
      </c>
      <c r="J41" s="116">
        <f t="shared" si="11"/>
        <v>358.71639316423131</v>
      </c>
      <c r="K41" s="117">
        <f t="shared" si="6"/>
        <v>125550.73760748096</v>
      </c>
      <c r="L41" s="118">
        <f t="shared" si="12"/>
        <v>358.71639316423131</v>
      </c>
    </row>
    <row r="42" spans="1:17" ht="15" customHeight="1">
      <c r="A42" s="111">
        <v>2068</v>
      </c>
      <c r="B42" s="112" t="s">
        <v>93</v>
      </c>
      <c r="C42" s="59">
        <f>'[3]IPF-3a pop 2010'!C42</f>
        <v>738</v>
      </c>
      <c r="D42" s="38">
        <f>'[3]IPF-13 Indices 2012'!L42</f>
        <v>72.48</v>
      </c>
      <c r="E42" s="113">
        <f t="shared" si="8"/>
        <v>0</v>
      </c>
      <c r="F42" s="114">
        <f t="shared" si="1"/>
        <v>0</v>
      </c>
      <c r="G42" s="77">
        <f t="shared" si="9"/>
        <v>0</v>
      </c>
      <c r="H42" s="113">
        <f t="shared" si="10"/>
        <v>20309.759999999998</v>
      </c>
      <c r="I42" s="115">
        <f t="shared" si="4"/>
        <v>169942.70709659852</v>
      </c>
      <c r="J42" s="116">
        <f t="shared" si="11"/>
        <v>230.27467086259961</v>
      </c>
      <c r="K42" s="117">
        <f t="shared" si="6"/>
        <v>169942.70709659852</v>
      </c>
      <c r="L42" s="118">
        <f t="shared" si="12"/>
        <v>230.27467086259961</v>
      </c>
    </row>
    <row r="43" spans="1:17" ht="15" customHeight="1">
      <c r="A43" s="111">
        <v>2072</v>
      </c>
      <c r="B43" s="112" t="s">
        <v>234</v>
      </c>
      <c r="C43" s="59">
        <f>'[3]IPF-3a pop 2010'!C43</f>
        <v>280</v>
      </c>
      <c r="D43" s="38">
        <f>'[3]IPF-13 Indices 2012'!L43</f>
        <v>72.38</v>
      </c>
      <c r="E43" s="113">
        <f t="shared" si="8"/>
        <v>0</v>
      </c>
      <c r="F43" s="114">
        <f t="shared" si="1"/>
        <v>0</v>
      </c>
      <c r="G43" s="77">
        <f t="shared" si="9"/>
        <v>0</v>
      </c>
      <c r="H43" s="113">
        <f t="shared" si="10"/>
        <v>7733.6000000000013</v>
      </c>
      <c r="I43" s="115">
        <f t="shared" si="4"/>
        <v>64711.198931068342</v>
      </c>
      <c r="J43" s="116">
        <f t="shared" si="11"/>
        <v>231.1114247538155</v>
      </c>
      <c r="K43" s="117">
        <f t="shared" si="6"/>
        <v>64711.198931068342</v>
      </c>
      <c r="L43" s="118">
        <f t="shared" si="12"/>
        <v>231.1114247538155</v>
      </c>
    </row>
    <row r="44" spans="1:17" s="54" customFormat="1" ht="15" customHeight="1">
      <c r="A44" s="111">
        <v>2079</v>
      </c>
      <c r="B44" s="112" t="s">
        <v>95</v>
      </c>
      <c r="C44" s="59">
        <f>'[3]IPF-3a pop 2010'!C44</f>
        <v>176</v>
      </c>
      <c r="D44" s="38">
        <f>'[3]IPF-13 Indices 2012'!L44</f>
        <v>69.06</v>
      </c>
      <c r="E44" s="113">
        <f t="shared" si="8"/>
        <v>0</v>
      </c>
      <c r="F44" s="114">
        <f t="shared" si="1"/>
        <v>0</v>
      </c>
      <c r="G44" s="77">
        <f t="shared" si="9"/>
        <v>0</v>
      </c>
      <c r="H44" s="113">
        <f t="shared" si="10"/>
        <v>5445.44</v>
      </c>
      <c r="I44" s="115">
        <f t="shared" si="4"/>
        <v>45564.931093823929</v>
      </c>
      <c r="J44" s="116">
        <f t="shared" si="11"/>
        <v>258.89165394218139</v>
      </c>
      <c r="K44" s="117">
        <f t="shared" si="6"/>
        <v>45564.931093823929</v>
      </c>
      <c r="L44" s="118">
        <f t="shared" si="12"/>
        <v>258.89165394218139</v>
      </c>
      <c r="M44" s="60"/>
      <c r="N44" s="60"/>
      <c r="O44" s="60"/>
      <c r="P44" s="60"/>
      <c r="Q44" s="60"/>
    </row>
    <row r="45" spans="1:17" ht="15" customHeight="1">
      <c r="A45" s="111">
        <v>2086</v>
      </c>
      <c r="B45" s="112" t="s">
        <v>96</v>
      </c>
      <c r="C45" s="59">
        <f>'[3]IPF-3a pop 2010'!C45</f>
        <v>441</v>
      </c>
      <c r="D45" s="38">
        <f>'[3]IPF-13 Indices 2012'!L45</f>
        <v>62.24</v>
      </c>
      <c r="E45" s="113">
        <f t="shared" si="8"/>
        <v>0</v>
      </c>
      <c r="F45" s="114">
        <f t="shared" si="1"/>
        <v>0</v>
      </c>
      <c r="G45" s="77">
        <f t="shared" si="9"/>
        <v>0</v>
      </c>
      <c r="H45" s="113">
        <f t="shared" si="10"/>
        <v>16652.16</v>
      </c>
      <c r="I45" s="115">
        <f t="shared" si="4"/>
        <v>139337.59677148791</v>
      </c>
      <c r="J45" s="116">
        <f t="shared" si="11"/>
        <v>315.95826932310183</v>
      </c>
      <c r="K45" s="117">
        <f t="shared" si="6"/>
        <v>139337.59677148791</v>
      </c>
      <c r="L45" s="118">
        <f t="shared" si="12"/>
        <v>315.95826932310183</v>
      </c>
    </row>
    <row r="46" spans="1:17" ht="15" customHeight="1">
      <c r="A46" s="111">
        <v>2087</v>
      </c>
      <c r="B46" s="112" t="s">
        <v>235</v>
      </c>
      <c r="C46" s="59">
        <f>'[3]IPF-3a pop 2010'!C46</f>
        <v>997</v>
      </c>
      <c r="D46" s="38">
        <f>'[3]IPF-13 Indices 2012'!L46</f>
        <v>61.68</v>
      </c>
      <c r="E46" s="113">
        <f t="shared" si="8"/>
        <v>0</v>
      </c>
      <c r="F46" s="114">
        <f t="shared" si="1"/>
        <v>0</v>
      </c>
      <c r="G46" s="77">
        <f t="shared" si="9"/>
        <v>0</v>
      </c>
      <c r="H46" s="113">
        <f t="shared" si="10"/>
        <v>38205.040000000001</v>
      </c>
      <c r="I46" s="115">
        <f t="shared" si="4"/>
        <v>319682.15884056879</v>
      </c>
      <c r="J46" s="116">
        <f t="shared" si="11"/>
        <v>320.64409111391052</v>
      </c>
      <c r="K46" s="117">
        <f t="shared" si="6"/>
        <v>319682.15884056879</v>
      </c>
      <c r="L46" s="118">
        <f t="shared" si="12"/>
        <v>320.64409111391052</v>
      </c>
    </row>
    <row r="47" spans="1:17" ht="15" customHeight="1">
      <c r="A47" s="111">
        <v>2089</v>
      </c>
      <c r="B47" s="112" t="s">
        <v>98</v>
      </c>
      <c r="C47" s="59">
        <f>'[3]IPF-3a pop 2010'!C47</f>
        <v>362</v>
      </c>
      <c r="D47" s="38">
        <f>'[3]IPF-13 Indices 2012'!L47</f>
        <v>73.66</v>
      </c>
      <c r="E47" s="113">
        <f t="shared" si="8"/>
        <v>0</v>
      </c>
      <c r="F47" s="114">
        <f t="shared" si="1"/>
        <v>0</v>
      </c>
      <c r="G47" s="77">
        <f t="shared" si="9"/>
        <v>0</v>
      </c>
      <c r="H47" s="113">
        <f t="shared" si="10"/>
        <v>9535.0800000000017</v>
      </c>
      <c r="I47" s="115">
        <f t="shared" si="4"/>
        <v>79785.152930543481</v>
      </c>
      <c r="J47" s="116">
        <f t="shared" si="11"/>
        <v>220.40097494625272</v>
      </c>
      <c r="K47" s="117">
        <f t="shared" si="6"/>
        <v>79785.152930543481</v>
      </c>
      <c r="L47" s="118">
        <f t="shared" si="12"/>
        <v>220.40097494625272</v>
      </c>
    </row>
    <row r="48" spans="1:17" ht="15" customHeight="1">
      <c r="A48" s="111">
        <v>2096</v>
      </c>
      <c r="B48" s="112" t="s">
        <v>236</v>
      </c>
      <c r="C48" s="59">
        <f>'[3]IPF-3a pop 2010'!C48</f>
        <v>4588</v>
      </c>
      <c r="D48" s="38">
        <f>'[3]IPF-13 Indices 2012'!L48</f>
        <v>85.85</v>
      </c>
      <c r="E48" s="113">
        <f t="shared" si="8"/>
        <v>0</v>
      </c>
      <c r="F48" s="114">
        <f t="shared" si="1"/>
        <v>0</v>
      </c>
      <c r="G48" s="77">
        <f t="shared" si="9"/>
        <v>0</v>
      </c>
      <c r="H48" s="113">
        <f t="shared" si="10"/>
        <v>64920.200000000026</v>
      </c>
      <c r="I48" s="115">
        <f t="shared" si="4"/>
        <v>543222.29968510708</v>
      </c>
      <c r="J48" s="116">
        <f t="shared" si="11"/>
        <v>118.40067560704165</v>
      </c>
      <c r="K48" s="117">
        <f t="shared" si="6"/>
        <v>543222.29968510708</v>
      </c>
      <c r="L48" s="118">
        <f t="shared" si="12"/>
        <v>118.40067560704165</v>
      </c>
    </row>
    <row r="49" spans="1:17" ht="15" customHeight="1">
      <c r="A49" s="111">
        <v>2097</v>
      </c>
      <c r="B49" s="112" t="s">
        <v>100</v>
      </c>
      <c r="C49" s="59">
        <f>'[3]IPF-3a pop 2010'!C49</f>
        <v>1214</v>
      </c>
      <c r="D49" s="38">
        <f>'[3]IPF-13 Indices 2012'!L49</f>
        <v>70.87</v>
      </c>
      <c r="E49" s="113">
        <f t="shared" si="8"/>
        <v>0</v>
      </c>
      <c r="F49" s="114">
        <f t="shared" si="1"/>
        <v>0</v>
      </c>
      <c r="G49" s="77">
        <f t="shared" si="9"/>
        <v>0</v>
      </c>
      <c r="H49" s="113">
        <f t="shared" si="10"/>
        <v>35363.819999999992</v>
      </c>
      <c r="I49" s="115">
        <f t="shared" si="4"/>
        <v>295908.13993256597</v>
      </c>
      <c r="J49" s="116">
        <f t="shared" si="11"/>
        <v>243.74640851117459</v>
      </c>
      <c r="K49" s="117">
        <f t="shared" si="6"/>
        <v>295908.13993256597</v>
      </c>
      <c r="L49" s="118">
        <f t="shared" si="12"/>
        <v>243.74640851117459</v>
      </c>
    </row>
    <row r="50" spans="1:17" ht="15" customHeight="1">
      <c r="A50" s="111">
        <v>2099</v>
      </c>
      <c r="B50" s="112" t="s">
        <v>101</v>
      </c>
      <c r="C50" s="59">
        <f>'[3]IPF-3a pop 2010'!C50</f>
        <v>2076</v>
      </c>
      <c r="D50" s="38">
        <f>'[3]IPF-13 Indices 2012'!L50</f>
        <v>199.06</v>
      </c>
      <c r="E50" s="113">
        <f t="shared" si="8"/>
        <v>205648.56</v>
      </c>
      <c r="F50" s="114">
        <f t="shared" si="1"/>
        <v>-1696676.2085236858</v>
      </c>
      <c r="G50" s="77">
        <f t="shared" si="9"/>
        <v>-817.28141065688146</v>
      </c>
      <c r="H50" s="113">
        <f t="shared" si="10"/>
        <v>0</v>
      </c>
      <c r="I50" s="115">
        <f t="shared" si="4"/>
        <v>0</v>
      </c>
      <c r="J50" s="116">
        <f t="shared" si="11"/>
        <v>0</v>
      </c>
      <c r="K50" s="117">
        <f t="shared" si="6"/>
        <v>-1696676.2085236858</v>
      </c>
      <c r="L50" s="118">
        <f t="shared" si="12"/>
        <v>-817.28141065688146</v>
      </c>
    </row>
    <row r="51" spans="1:17" s="350" customFormat="1" ht="15" customHeight="1">
      <c r="A51" s="340">
        <v>2102</v>
      </c>
      <c r="B51" s="341" t="s">
        <v>102</v>
      </c>
      <c r="C51" s="342">
        <f>'[3]IPF-3a pop 2010'!C51</f>
        <v>2419</v>
      </c>
      <c r="D51" s="343">
        <f>'[3]IPF-13 Indices 2012'!L51</f>
        <v>82.67</v>
      </c>
      <c r="E51" s="344">
        <f t="shared" si="8"/>
        <v>0</v>
      </c>
      <c r="F51" s="345">
        <f t="shared" si="1"/>
        <v>0</v>
      </c>
      <c r="G51" s="346">
        <f t="shared" si="9"/>
        <v>0</v>
      </c>
      <c r="H51" s="344">
        <f t="shared" si="10"/>
        <v>41921.269999999997</v>
      </c>
      <c r="I51" s="345">
        <f t="shared" si="4"/>
        <v>350777.85797209927</v>
      </c>
      <c r="J51" s="347">
        <f t="shared" si="11"/>
        <v>145.00944934770536</v>
      </c>
      <c r="K51" s="348">
        <f t="shared" si="6"/>
        <v>350777.85797209927</v>
      </c>
      <c r="L51" s="347">
        <f t="shared" si="12"/>
        <v>145.00944934770536</v>
      </c>
      <c r="M51" s="349"/>
      <c r="N51" s="349"/>
      <c r="O51" s="349"/>
      <c r="P51" s="349"/>
      <c r="Q51" s="349"/>
    </row>
    <row r="52" spans="1:17" ht="15" customHeight="1">
      <c r="A52" s="111">
        <v>2111</v>
      </c>
      <c r="B52" s="112" t="s">
        <v>103</v>
      </c>
      <c r="C52" s="59">
        <f>'[3]IPF-3a pop 2010'!C52</f>
        <v>996</v>
      </c>
      <c r="D52" s="38">
        <f>'[3]IPF-13 Indices 2012'!L52</f>
        <v>90.36</v>
      </c>
      <c r="E52" s="113">
        <f t="shared" si="8"/>
        <v>0</v>
      </c>
      <c r="F52" s="114">
        <f t="shared" si="1"/>
        <v>0</v>
      </c>
      <c r="G52" s="77">
        <f t="shared" si="9"/>
        <v>0</v>
      </c>
      <c r="H52" s="113">
        <f t="shared" si="10"/>
        <v>9601.44</v>
      </c>
      <c r="I52" s="115">
        <f t="shared" si="4"/>
        <v>80340.422812754317</v>
      </c>
      <c r="J52" s="116">
        <f t="shared" si="11"/>
        <v>80.663075113207142</v>
      </c>
      <c r="K52" s="117">
        <f t="shared" si="6"/>
        <v>80340.422812754317</v>
      </c>
      <c r="L52" s="118">
        <f t="shared" si="12"/>
        <v>80.663075113207142</v>
      </c>
    </row>
    <row r="53" spans="1:17" ht="15" customHeight="1">
      <c r="A53" s="111">
        <v>2113</v>
      </c>
      <c r="B53" s="112" t="s">
        <v>104</v>
      </c>
      <c r="C53" s="59">
        <f>'[3]IPF-3a pop 2010'!C53</f>
        <v>1955</v>
      </c>
      <c r="D53" s="38">
        <f>'[3]IPF-13 Indices 2012'!L53</f>
        <v>65.83</v>
      </c>
      <c r="E53" s="113">
        <f t="shared" si="8"/>
        <v>0</v>
      </c>
      <c r="F53" s="114">
        <f t="shared" si="1"/>
        <v>0</v>
      </c>
      <c r="G53" s="77">
        <f t="shared" si="9"/>
        <v>0</v>
      </c>
      <c r="H53" s="113">
        <f t="shared" si="10"/>
        <v>66802.350000000006</v>
      </c>
      <c r="I53" s="115">
        <f t="shared" si="4"/>
        <v>558971.26304862578</v>
      </c>
      <c r="J53" s="116">
        <f t="shared" si="11"/>
        <v>285.91880462845307</v>
      </c>
      <c r="K53" s="117">
        <f t="shared" si="6"/>
        <v>558971.26304862578</v>
      </c>
      <c r="L53" s="118">
        <f t="shared" si="12"/>
        <v>285.91880462845307</v>
      </c>
    </row>
    <row r="54" spans="1:17" s="54" customFormat="1" ht="15" customHeight="1">
      <c r="A54" s="111">
        <v>2114</v>
      </c>
      <c r="B54" s="112" t="s">
        <v>105</v>
      </c>
      <c r="C54" s="59">
        <f>'[3]IPF-3a pop 2010'!C54</f>
        <v>1260</v>
      </c>
      <c r="D54" s="38">
        <f>'[3]IPF-13 Indices 2012'!L54</f>
        <v>62.8</v>
      </c>
      <c r="E54" s="113">
        <f t="shared" si="8"/>
        <v>0</v>
      </c>
      <c r="F54" s="114">
        <f t="shared" si="1"/>
        <v>0</v>
      </c>
      <c r="G54" s="77">
        <f t="shared" si="9"/>
        <v>0</v>
      </c>
      <c r="H54" s="113">
        <f t="shared" si="10"/>
        <v>46872</v>
      </c>
      <c r="I54" s="115">
        <f t="shared" si="4"/>
        <v>392203.28389068932</v>
      </c>
      <c r="J54" s="116">
        <f t="shared" si="11"/>
        <v>311.27244753229309</v>
      </c>
      <c r="K54" s="117">
        <f t="shared" si="6"/>
        <v>392203.28389068932</v>
      </c>
      <c r="L54" s="118">
        <f t="shared" si="12"/>
        <v>311.27244753229309</v>
      </c>
      <c r="M54" s="60"/>
      <c r="N54" s="60"/>
      <c r="O54" s="60"/>
      <c r="P54" s="60"/>
      <c r="Q54" s="60"/>
    </row>
    <row r="55" spans="1:17" ht="15" customHeight="1">
      <c r="A55" s="111">
        <v>2115</v>
      </c>
      <c r="B55" s="112" t="s">
        <v>106</v>
      </c>
      <c r="C55" s="59">
        <f>'[3]IPF-3a pop 2010'!C55</f>
        <v>807</v>
      </c>
      <c r="D55" s="38">
        <f>'[3]IPF-13 Indices 2012'!L55</f>
        <v>71.760000000000005</v>
      </c>
      <c r="E55" s="113">
        <f t="shared" si="8"/>
        <v>0</v>
      </c>
      <c r="F55" s="114">
        <f t="shared" si="1"/>
        <v>0</v>
      </c>
      <c r="G55" s="77">
        <f t="shared" si="9"/>
        <v>0</v>
      </c>
      <c r="H55" s="113">
        <f t="shared" si="10"/>
        <v>22789.679999999997</v>
      </c>
      <c r="I55" s="115">
        <f t="shared" si="4"/>
        <v>190693.53419563838</v>
      </c>
      <c r="J55" s="116">
        <f t="shared" si="11"/>
        <v>236.29929887935364</v>
      </c>
      <c r="K55" s="117">
        <f t="shared" si="6"/>
        <v>190693.53419563838</v>
      </c>
      <c r="L55" s="118">
        <f t="shared" si="12"/>
        <v>236.29929887935364</v>
      </c>
    </row>
    <row r="56" spans="1:17" ht="15" customHeight="1">
      <c r="A56" s="111">
        <v>2116</v>
      </c>
      <c r="B56" s="112" t="s">
        <v>107</v>
      </c>
      <c r="C56" s="59">
        <f>'[3]IPF-3a pop 2010'!C56</f>
        <v>873</v>
      </c>
      <c r="D56" s="38">
        <f>'[3]IPF-13 Indices 2012'!L56</f>
        <v>71.53</v>
      </c>
      <c r="E56" s="113">
        <f t="shared" si="8"/>
        <v>0</v>
      </c>
      <c r="F56" s="114">
        <f t="shared" si="1"/>
        <v>0</v>
      </c>
      <c r="G56" s="77">
        <f t="shared" si="9"/>
        <v>0</v>
      </c>
      <c r="H56" s="113">
        <f t="shared" si="10"/>
        <v>24854.309999999998</v>
      </c>
      <c r="I56" s="115">
        <f t="shared" si="4"/>
        <v>207969.40605984803</v>
      </c>
      <c r="J56" s="116">
        <f t="shared" si="11"/>
        <v>238.2238328291501</v>
      </c>
      <c r="K56" s="117">
        <f t="shared" si="6"/>
        <v>207969.40605984803</v>
      </c>
      <c r="L56" s="118">
        <f t="shared" si="12"/>
        <v>238.2238328291501</v>
      </c>
    </row>
    <row r="57" spans="1:17" ht="15" customHeight="1">
      <c r="A57" s="111">
        <v>2121</v>
      </c>
      <c r="B57" s="112" t="s">
        <v>108</v>
      </c>
      <c r="C57" s="59">
        <f>'[3]IPF-3a pop 2010'!C57</f>
        <v>1415</v>
      </c>
      <c r="D57" s="38">
        <f>'[3]IPF-13 Indices 2012'!L57</f>
        <v>66.89</v>
      </c>
      <c r="E57" s="113">
        <f t="shared" si="8"/>
        <v>0</v>
      </c>
      <c r="F57" s="114">
        <f t="shared" si="1"/>
        <v>0</v>
      </c>
      <c r="G57" s="77">
        <f t="shared" si="9"/>
        <v>0</v>
      </c>
      <c r="H57" s="113">
        <f t="shared" si="10"/>
        <v>46850.65</v>
      </c>
      <c r="I57" s="115">
        <f t="shared" si="4"/>
        <v>392024.63693491474</v>
      </c>
      <c r="J57" s="116">
        <f t="shared" si="11"/>
        <v>277.04921338156521</v>
      </c>
      <c r="K57" s="117">
        <f t="shared" si="6"/>
        <v>392024.63693491474</v>
      </c>
      <c r="L57" s="118">
        <f t="shared" si="12"/>
        <v>277.04921338156521</v>
      </c>
    </row>
    <row r="58" spans="1:17" ht="15" customHeight="1">
      <c r="A58" s="111">
        <v>2122</v>
      </c>
      <c r="B58" s="112" t="s">
        <v>109</v>
      </c>
      <c r="C58" s="59">
        <f>'[3]IPF-3a pop 2010'!C58</f>
        <v>1601</v>
      </c>
      <c r="D58" s="38">
        <f>'[3]IPF-13 Indices 2012'!L58</f>
        <v>82.97</v>
      </c>
      <c r="E58" s="113">
        <f t="shared" si="8"/>
        <v>0</v>
      </c>
      <c r="F58" s="114">
        <f t="shared" si="1"/>
        <v>0</v>
      </c>
      <c r="G58" s="77">
        <f t="shared" si="9"/>
        <v>0</v>
      </c>
      <c r="H58" s="113">
        <f t="shared" si="10"/>
        <v>27265.030000000002</v>
      </c>
      <c r="I58" s="115">
        <f t="shared" si="4"/>
        <v>228141.19946616661</v>
      </c>
      <c r="J58" s="116">
        <f t="shared" si="11"/>
        <v>142.49918767405785</v>
      </c>
      <c r="K58" s="117">
        <f t="shared" si="6"/>
        <v>228141.19946616661</v>
      </c>
      <c r="L58" s="118">
        <f t="shared" si="12"/>
        <v>142.49918767405785</v>
      </c>
    </row>
    <row r="59" spans="1:17" ht="15" customHeight="1">
      <c r="A59" s="111">
        <v>2123</v>
      </c>
      <c r="B59" s="112" t="s">
        <v>110</v>
      </c>
      <c r="C59" s="59">
        <f>'[3]IPF-3a pop 2010'!C59</f>
        <v>483</v>
      </c>
      <c r="D59" s="38">
        <f>'[3]IPF-13 Indices 2012'!L59</f>
        <v>75.599999999999994</v>
      </c>
      <c r="E59" s="113">
        <f t="shared" si="8"/>
        <v>0</v>
      </c>
      <c r="F59" s="114">
        <f t="shared" si="1"/>
        <v>0</v>
      </c>
      <c r="G59" s="77">
        <f t="shared" si="9"/>
        <v>0</v>
      </c>
      <c r="H59" s="113">
        <f t="shared" si="10"/>
        <v>11785.200000000003</v>
      </c>
      <c r="I59" s="115">
        <f t="shared" si="4"/>
        <v>98613.119587569396</v>
      </c>
      <c r="J59" s="116">
        <f t="shared" si="11"/>
        <v>204.16794945666541</v>
      </c>
      <c r="K59" s="117">
        <f t="shared" si="6"/>
        <v>98613.119587569396</v>
      </c>
      <c r="L59" s="118">
        <f t="shared" si="12"/>
        <v>204.16794945666541</v>
      </c>
    </row>
    <row r="60" spans="1:17" ht="15" customHeight="1">
      <c r="A60" s="111">
        <v>2124</v>
      </c>
      <c r="B60" s="112" t="s">
        <v>111</v>
      </c>
      <c r="C60" s="59">
        <f>'[3]IPF-3a pop 2010'!C60</f>
        <v>2296</v>
      </c>
      <c r="D60" s="38">
        <f>'[3]IPF-13 Indices 2012'!L60</f>
        <v>80.09</v>
      </c>
      <c r="E60" s="113">
        <f t="shared" si="8"/>
        <v>0</v>
      </c>
      <c r="F60" s="114">
        <f t="shared" si="1"/>
        <v>0</v>
      </c>
      <c r="G60" s="77">
        <f t="shared" si="9"/>
        <v>0</v>
      </c>
      <c r="H60" s="113">
        <f t="shared" si="10"/>
        <v>45713.359999999993</v>
      </c>
      <c r="I60" s="115">
        <f t="shared" si="4"/>
        <v>382508.31860550598</v>
      </c>
      <c r="J60" s="116">
        <f t="shared" si="11"/>
        <v>166.59769974107402</v>
      </c>
      <c r="K60" s="117">
        <f t="shared" si="6"/>
        <v>382508.31860550598</v>
      </c>
      <c r="L60" s="118">
        <f t="shared" si="12"/>
        <v>166.59769974107402</v>
      </c>
    </row>
    <row r="61" spans="1:17" s="54" customFormat="1" ht="15" customHeight="1">
      <c r="A61" s="111">
        <v>2125</v>
      </c>
      <c r="B61" s="112" t="s">
        <v>112</v>
      </c>
      <c r="C61" s="59">
        <f>'[3]IPF-3a pop 2010'!C61</f>
        <v>18947</v>
      </c>
      <c r="D61" s="38">
        <f>'[3]IPF-13 Indices 2012'!L61</f>
        <v>115.06</v>
      </c>
      <c r="E61" s="113">
        <f t="shared" si="8"/>
        <v>285341.82000000007</v>
      </c>
      <c r="F61" s="114">
        <f t="shared" si="1"/>
        <v>-2354174.8957096911</v>
      </c>
      <c r="G61" s="77">
        <f t="shared" si="9"/>
        <v>-124.25053547842356</v>
      </c>
      <c r="H61" s="113">
        <f t="shared" si="10"/>
        <v>0</v>
      </c>
      <c r="I61" s="115">
        <f t="shared" si="4"/>
        <v>0</v>
      </c>
      <c r="J61" s="116">
        <f t="shared" si="11"/>
        <v>0</v>
      </c>
      <c r="K61" s="117">
        <f t="shared" si="6"/>
        <v>-2354174.8957096911</v>
      </c>
      <c r="L61" s="118">
        <f t="shared" si="12"/>
        <v>-124.25053547842356</v>
      </c>
      <c r="M61" s="60"/>
      <c r="N61" s="60"/>
      <c r="O61" s="60"/>
      <c r="P61" s="60"/>
      <c r="Q61" s="60"/>
    </row>
    <row r="62" spans="1:17" s="216" customFormat="1" ht="15" customHeight="1">
      <c r="A62" s="206">
        <v>2126</v>
      </c>
      <c r="B62" s="207" t="s">
        <v>237</v>
      </c>
      <c r="C62" s="208">
        <f>'[3]IPF-3a pop 2010'!C62</f>
        <v>332</v>
      </c>
      <c r="D62" s="209">
        <f>'[3]IPF-13 Indices 2012'!L62</f>
        <v>61.08</v>
      </c>
      <c r="E62" s="210">
        <f t="shared" si="8"/>
        <v>0</v>
      </c>
      <c r="F62" s="211">
        <f t="shared" si="1"/>
        <v>0</v>
      </c>
      <c r="G62" s="212">
        <f t="shared" si="9"/>
        <v>0</v>
      </c>
      <c r="H62" s="210">
        <f t="shared" si="10"/>
        <v>12921.44</v>
      </c>
      <c r="I62" s="211">
        <f t="shared" si="4"/>
        <v>108120.65200112025</v>
      </c>
      <c r="J62" s="213">
        <f t="shared" si="11"/>
        <v>325.66461446120559</v>
      </c>
      <c r="K62" s="214">
        <f t="shared" si="6"/>
        <v>108120.65200112025</v>
      </c>
      <c r="L62" s="213">
        <f t="shared" si="12"/>
        <v>325.66461446120559</v>
      </c>
      <c r="M62" s="215"/>
      <c r="N62" s="215"/>
      <c r="O62" s="215"/>
      <c r="P62" s="215"/>
      <c r="Q62" s="215"/>
    </row>
    <row r="63" spans="1:17" s="216" customFormat="1" ht="15" customHeight="1">
      <c r="A63" s="206">
        <v>2127</v>
      </c>
      <c r="B63" s="207" t="s">
        <v>113</v>
      </c>
      <c r="C63" s="208">
        <f>'[3]IPF-3a pop 2010'!C63</f>
        <v>1849</v>
      </c>
      <c r="D63" s="209">
        <f>'[3]IPF-13 Indices 2012'!L63</f>
        <v>98.16</v>
      </c>
      <c r="E63" s="210">
        <f t="shared" si="8"/>
        <v>0</v>
      </c>
      <c r="F63" s="211">
        <f t="shared" si="1"/>
        <v>0</v>
      </c>
      <c r="G63" s="212">
        <f t="shared" si="9"/>
        <v>0</v>
      </c>
      <c r="H63" s="210">
        <f t="shared" si="10"/>
        <v>3402.1600000000062</v>
      </c>
      <c r="I63" s="211">
        <f t="shared" si="4"/>
        <v>28467.706185388932</v>
      </c>
      <c r="J63" s="213">
        <f t="shared" si="11"/>
        <v>15.396271598371515</v>
      </c>
      <c r="K63" s="214">
        <f t="shared" si="6"/>
        <v>28467.706185388932</v>
      </c>
      <c r="L63" s="213">
        <f t="shared" si="12"/>
        <v>15.396271598371515</v>
      </c>
      <c r="M63" s="215"/>
      <c r="N63" s="215"/>
      <c r="O63" s="215"/>
      <c r="P63" s="215"/>
      <c r="Q63" s="215"/>
    </row>
    <row r="64" spans="1:17" ht="15" customHeight="1">
      <c r="A64" s="111">
        <v>2128</v>
      </c>
      <c r="B64" s="112" t="s">
        <v>114</v>
      </c>
      <c r="C64" s="59">
        <f>'[3]IPF-3a pop 2010'!C64</f>
        <v>246</v>
      </c>
      <c r="D64" s="38">
        <f>'[3]IPF-13 Indices 2012'!L64</f>
        <v>90.08</v>
      </c>
      <c r="E64" s="113">
        <f t="shared" si="8"/>
        <v>0</v>
      </c>
      <c r="F64" s="114">
        <f t="shared" si="1"/>
        <v>0</v>
      </c>
      <c r="G64" s="77">
        <f t="shared" si="9"/>
        <v>0</v>
      </c>
      <c r="H64" s="113">
        <f t="shared" si="10"/>
        <v>2440.3200000000006</v>
      </c>
      <c r="I64" s="115">
        <f t="shared" si="4"/>
        <v>20419.472558118432</v>
      </c>
      <c r="J64" s="116">
        <f t="shared" si="11"/>
        <v>83.005986008611515</v>
      </c>
      <c r="K64" s="117">
        <f t="shared" si="6"/>
        <v>20419.472558118432</v>
      </c>
      <c r="L64" s="118">
        <f t="shared" si="12"/>
        <v>83.005986008611515</v>
      </c>
    </row>
    <row r="65" spans="1:12" s="349" customFormat="1" ht="15" customHeight="1">
      <c r="A65" s="340">
        <v>2129</v>
      </c>
      <c r="B65" s="341" t="s">
        <v>115</v>
      </c>
      <c r="C65" s="342">
        <f>'[3]IPF-3a pop 2010'!C65</f>
        <v>687</v>
      </c>
      <c r="D65" s="343">
        <f>'[3]IPF-13 Indices 2012'!L65</f>
        <v>86.91</v>
      </c>
      <c r="E65" s="344">
        <f t="shared" si="8"/>
        <v>0</v>
      </c>
      <c r="F65" s="345">
        <f t="shared" si="1"/>
        <v>0</v>
      </c>
      <c r="G65" s="346">
        <f t="shared" si="9"/>
        <v>0</v>
      </c>
      <c r="H65" s="344">
        <f t="shared" si="10"/>
        <v>8992.8300000000017</v>
      </c>
      <c r="I65" s="345">
        <f t="shared" si="4"/>
        <v>75247.854955425588</v>
      </c>
      <c r="J65" s="347">
        <f t="shared" si="11"/>
        <v>109.5310843601537</v>
      </c>
      <c r="K65" s="348">
        <f t="shared" si="6"/>
        <v>75247.854955425588</v>
      </c>
      <c r="L65" s="347">
        <f t="shared" si="12"/>
        <v>109.5310843601537</v>
      </c>
    </row>
    <row r="66" spans="1:12" ht="15" customHeight="1">
      <c r="A66" s="111">
        <v>2130</v>
      </c>
      <c r="B66" s="112" t="s">
        <v>116</v>
      </c>
      <c r="C66" s="59">
        <f>'[3]IPF-3a pop 2010'!C66</f>
        <v>295</v>
      </c>
      <c r="D66" s="38">
        <f>'[3]IPF-13 Indices 2012'!L66</f>
        <v>127.14</v>
      </c>
      <c r="E66" s="113">
        <f t="shared" si="8"/>
        <v>8006.3</v>
      </c>
      <c r="F66" s="114">
        <f t="shared" si="1"/>
        <v>-66054.917808824859</v>
      </c>
      <c r="G66" s="77">
        <f t="shared" si="9"/>
        <v>-223.91497562313512</v>
      </c>
      <c r="H66" s="113">
        <f t="shared" si="10"/>
        <v>0</v>
      </c>
      <c r="I66" s="115">
        <f t="shared" si="4"/>
        <v>0</v>
      </c>
      <c r="J66" s="116">
        <f t="shared" si="11"/>
        <v>0</v>
      </c>
      <c r="K66" s="117">
        <f t="shared" si="6"/>
        <v>-66054.917808824859</v>
      </c>
      <c r="L66" s="118">
        <f t="shared" si="12"/>
        <v>-223.91497562313512</v>
      </c>
    </row>
    <row r="67" spans="1:12" ht="15" customHeight="1">
      <c r="A67" s="111">
        <v>2131</v>
      </c>
      <c r="B67" s="112" t="s">
        <v>117</v>
      </c>
      <c r="C67" s="59">
        <f>'[3]IPF-3a pop 2010'!C67</f>
        <v>716</v>
      </c>
      <c r="D67" s="38">
        <f>'[3]IPF-13 Indices 2012'!L67</f>
        <v>86.87</v>
      </c>
      <c r="E67" s="113">
        <f t="shared" si="8"/>
        <v>0</v>
      </c>
      <c r="F67" s="114">
        <f t="shared" si="1"/>
        <v>0</v>
      </c>
      <c r="G67" s="77">
        <f t="shared" si="9"/>
        <v>0</v>
      </c>
      <c r="H67" s="113">
        <f t="shared" si="10"/>
        <v>9401.0799999999963</v>
      </c>
      <c r="I67" s="115">
        <f t="shared" si="4"/>
        <v>78663.902716314216</v>
      </c>
      <c r="J67" s="116">
        <f t="shared" si="11"/>
        <v>109.86578591663996</v>
      </c>
      <c r="K67" s="117">
        <f t="shared" si="6"/>
        <v>78663.902716314216</v>
      </c>
      <c r="L67" s="118">
        <f t="shared" si="12"/>
        <v>109.86578591663996</v>
      </c>
    </row>
    <row r="68" spans="1:12" ht="15" customHeight="1">
      <c r="A68" s="111">
        <v>2134</v>
      </c>
      <c r="B68" s="112" t="s">
        <v>118</v>
      </c>
      <c r="C68" s="59">
        <f>'[3]IPF-3a pop 2010'!C68</f>
        <v>700</v>
      </c>
      <c r="D68" s="38">
        <f>'[3]IPF-13 Indices 2012'!L68</f>
        <v>82.84</v>
      </c>
      <c r="E68" s="113">
        <f t="shared" si="8"/>
        <v>0</v>
      </c>
      <c r="F68" s="114">
        <f t="shared" si="1"/>
        <v>0</v>
      </c>
      <c r="G68" s="77">
        <f t="shared" si="9"/>
        <v>0</v>
      </c>
      <c r="H68" s="113">
        <f t="shared" si="10"/>
        <v>12011.999999999998</v>
      </c>
      <c r="I68" s="115">
        <f t="shared" si="4"/>
        <v>100510.87741284688</v>
      </c>
      <c r="J68" s="116">
        <f t="shared" si="11"/>
        <v>143.58696773263839</v>
      </c>
      <c r="K68" s="117">
        <f t="shared" si="6"/>
        <v>100510.87741284688</v>
      </c>
      <c r="L68" s="118">
        <f t="shared" si="12"/>
        <v>143.58696773263839</v>
      </c>
    </row>
    <row r="69" spans="1:12" ht="15" customHeight="1">
      <c r="A69" s="111">
        <v>2135</v>
      </c>
      <c r="B69" s="112" t="s">
        <v>119</v>
      </c>
      <c r="C69" s="59">
        <f>'[3]IPF-3a pop 2010'!C69</f>
        <v>1789</v>
      </c>
      <c r="D69" s="38">
        <f>'[3]IPF-13 Indices 2012'!L69</f>
        <v>84.17</v>
      </c>
      <c r="E69" s="113">
        <f t="shared" si="8"/>
        <v>0</v>
      </c>
      <c r="F69" s="114">
        <f t="shared" si="1"/>
        <v>0</v>
      </c>
      <c r="G69" s="77">
        <f t="shared" si="9"/>
        <v>0</v>
      </c>
      <c r="H69" s="113">
        <f t="shared" si="10"/>
        <v>28319.869999999995</v>
      </c>
      <c r="I69" s="115">
        <f t="shared" si="4"/>
        <v>236967.61421226771</v>
      </c>
      <c r="J69" s="116">
        <f t="shared" si="11"/>
        <v>132.45814097946769</v>
      </c>
      <c r="K69" s="117">
        <f t="shared" si="6"/>
        <v>236967.61421226771</v>
      </c>
      <c r="L69" s="118">
        <f t="shared" si="12"/>
        <v>132.45814097946769</v>
      </c>
    </row>
    <row r="70" spans="1:12" ht="15" customHeight="1">
      <c r="A70" s="111">
        <v>2137</v>
      </c>
      <c r="B70" s="112" t="s">
        <v>120</v>
      </c>
      <c r="C70" s="59">
        <f>'[3]IPF-3a pop 2010'!C70</f>
        <v>563</v>
      </c>
      <c r="D70" s="38">
        <f>'[3]IPF-13 Indices 2012'!L70</f>
        <v>73.959999999999994</v>
      </c>
      <c r="E70" s="113">
        <f t="shared" si="8"/>
        <v>0</v>
      </c>
      <c r="F70" s="114">
        <f t="shared" si="1"/>
        <v>0</v>
      </c>
      <c r="G70" s="77">
        <f t="shared" si="9"/>
        <v>0</v>
      </c>
      <c r="H70" s="113">
        <f t="shared" si="10"/>
        <v>14660.520000000004</v>
      </c>
      <c r="I70" s="115">
        <f t="shared" si="4"/>
        <v>122672.47157247674</v>
      </c>
      <c r="J70" s="116">
        <f t="shared" si="11"/>
        <v>217.89071327260524</v>
      </c>
      <c r="K70" s="117">
        <f t="shared" si="6"/>
        <v>122672.47157247674</v>
      </c>
      <c r="L70" s="118">
        <f t="shared" si="12"/>
        <v>217.89071327260524</v>
      </c>
    </row>
    <row r="71" spans="1:12" ht="15" customHeight="1">
      <c r="A71" s="111">
        <v>2138</v>
      </c>
      <c r="B71" s="112" t="s">
        <v>121</v>
      </c>
      <c r="C71" s="59">
        <f>'[3]IPF-3a pop 2010'!C71</f>
        <v>686</v>
      </c>
      <c r="D71" s="38">
        <f>'[3]IPF-13 Indices 2012'!L71</f>
        <v>54.58</v>
      </c>
      <c r="E71" s="113">
        <f t="shared" si="8"/>
        <v>0</v>
      </c>
      <c r="F71" s="114">
        <f t="shared" si="1"/>
        <v>0</v>
      </c>
      <c r="G71" s="77">
        <f t="shared" si="9"/>
        <v>0</v>
      </c>
      <c r="H71" s="113">
        <f t="shared" si="10"/>
        <v>31158.120000000003</v>
      </c>
      <c r="I71" s="115">
        <f t="shared" si="4"/>
        <v>260716.78152970143</v>
      </c>
      <c r="J71" s="116">
        <f t="shared" si="11"/>
        <v>380.05361739023533</v>
      </c>
      <c r="K71" s="117">
        <f t="shared" si="6"/>
        <v>260716.78152970143</v>
      </c>
      <c r="L71" s="118">
        <f t="shared" si="12"/>
        <v>380.05361739023533</v>
      </c>
    </row>
    <row r="72" spans="1:12" ht="15" customHeight="1">
      <c r="A72" s="111">
        <v>2140</v>
      </c>
      <c r="B72" s="112" t="s">
        <v>122</v>
      </c>
      <c r="C72" s="59">
        <f>'[3]IPF-3a pop 2010'!C72</f>
        <v>1593</v>
      </c>
      <c r="D72" s="38">
        <f>'[3]IPF-13 Indices 2012'!L72</f>
        <v>83.81</v>
      </c>
      <c r="E72" s="113">
        <f t="shared" ref="E72:E103" si="13">IF(D72&gt;100,((D72-100)^$E$2)*C72,0)</f>
        <v>0</v>
      </c>
      <c r="F72" s="114">
        <f t="shared" ref="F72:F135" si="14">E72*-$F$6/$E$174</f>
        <v>0</v>
      </c>
      <c r="G72" s="77">
        <f t="shared" ref="G72:G103" si="15">SUM(F72/C72)</f>
        <v>0</v>
      </c>
      <c r="H72" s="113">
        <f t="shared" ref="H72:H103" si="16">IF(D72&lt;100,((100-D72)^$H$2)*C72,0)</f>
        <v>25790.669999999995</v>
      </c>
      <c r="I72" s="115">
        <f t="shared" ref="I72:I135" si="17">H72*$I$6/$H$174</f>
        <v>215804.43479563665</v>
      </c>
      <c r="J72" s="116">
        <f t="shared" ref="J72:J103" si="18">SUM(I72/C72)</f>
        <v>135.47045498784473</v>
      </c>
      <c r="K72" s="117">
        <f t="shared" ref="K72:K135" si="19">SUM(F72,I72)</f>
        <v>215804.43479563665</v>
      </c>
      <c r="L72" s="118">
        <f t="shared" ref="L72:L103" si="20">K72/C72</f>
        <v>135.47045498784473</v>
      </c>
    </row>
    <row r="73" spans="1:12" ht="15" customHeight="1">
      <c r="A73" s="111">
        <v>2143</v>
      </c>
      <c r="B73" s="112" t="s">
        <v>123</v>
      </c>
      <c r="C73" s="59">
        <f>'[3]IPF-3a pop 2010'!C73</f>
        <v>590</v>
      </c>
      <c r="D73" s="38">
        <f>'[3]IPF-13 Indices 2012'!L73</f>
        <v>87.19</v>
      </c>
      <c r="E73" s="113">
        <f t="shared" si="13"/>
        <v>0</v>
      </c>
      <c r="F73" s="114">
        <f t="shared" si="14"/>
        <v>0</v>
      </c>
      <c r="G73" s="77">
        <f t="shared" si="15"/>
        <v>0</v>
      </c>
      <c r="H73" s="113">
        <f t="shared" si="16"/>
        <v>7557.9000000000015</v>
      </c>
      <c r="I73" s="115">
        <f t="shared" si="17"/>
        <v>63241.022344202102</v>
      </c>
      <c r="J73" s="116">
        <f t="shared" si="18"/>
        <v>107.18817346474933</v>
      </c>
      <c r="K73" s="117">
        <f t="shared" si="19"/>
        <v>63241.022344202102</v>
      </c>
      <c r="L73" s="118">
        <f t="shared" si="20"/>
        <v>107.18817346474933</v>
      </c>
    </row>
    <row r="74" spans="1:12" ht="15" customHeight="1">
      <c r="A74" s="111">
        <v>2145</v>
      </c>
      <c r="B74" s="112" t="s">
        <v>238</v>
      </c>
      <c r="C74" s="59">
        <f>'[3]IPF-3a pop 2010'!C74</f>
        <v>1094</v>
      </c>
      <c r="D74" s="38">
        <f>'[3]IPF-13 Indices 2012'!L74</f>
        <v>77.41</v>
      </c>
      <c r="E74" s="113">
        <f t="shared" si="13"/>
        <v>0</v>
      </c>
      <c r="F74" s="114">
        <f t="shared" si="14"/>
        <v>0</v>
      </c>
      <c r="G74" s="77">
        <f t="shared" si="15"/>
        <v>0</v>
      </c>
      <c r="H74" s="113">
        <f t="shared" si="16"/>
        <v>24713.460000000003</v>
      </c>
      <c r="I74" s="115">
        <f t="shared" si="17"/>
        <v>206790.83820407055</v>
      </c>
      <c r="J74" s="116">
        <f t="shared" si="18"/>
        <v>189.02270402565864</v>
      </c>
      <c r="K74" s="117">
        <f t="shared" si="19"/>
        <v>206790.83820407055</v>
      </c>
      <c r="L74" s="118">
        <f t="shared" si="20"/>
        <v>189.02270402565864</v>
      </c>
    </row>
    <row r="75" spans="1:12" ht="15" customHeight="1">
      <c r="A75" s="111">
        <v>2147</v>
      </c>
      <c r="B75" s="112" t="s">
        <v>125</v>
      </c>
      <c r="C75" s="59">
        <f>'[3]IPF-3a pop 2010'!C75</f>
        <v>570</v>
      </c>
      <c r="D75" s="38">
        <f>'[3]IPF-13 Indices 2012'!L75</f>
        <v>86.13</v>
      </c>
      <c r="E75" s="113">
        <f t="shared" si="13"/>
        <v>0</v>
      </c>
      <c r="F75" s="114">
        <f t="shared" si="14"/>
        <v>0</v>
      </c>
      <c r="G75" s="77">
        <f t="shared" si="15"/>
        <v>0</v>
      </c>
      <c r="H75" s="113">
        <f t="shared" si="16"/>
        <v>7905.9000000000024</v>
      </c>
      <c r="I75" s="115">
        <f t="shared" si="17"/>
        <v>66152.925885633245</v>
      </c>
      <c r="J75" s="116">
        <f t="shared" si="18"/>
        <v>116.05776471163728</v>
      </c>
      <c r="K75" s="117">
        <f t="shared" si="19"/>
        <v>66152.925885633245</v>
      </c>
      <c r="L75" s="118">
        <f t="shared" si="20"/>
        <v>116.05776471163728</v>
      </c>
    </row>
    <row r="76" spans="1:12" ht="15" customHeight="1">
      <c r="A76" s="111">
        <v>2148</v>
      </c>
      <c r="B76" s="112" t="s">
        <v>126</v>
      </c>
      <c r="C76" s="59">
        <f>'[3]IPF-3a pop 2010'!C76</f>
        <v>2153</v>
      </c>
      <c r="D76" s="38">
        <f>'[3]IPF-13 Indices 2012'!L76</f>
        <v>92.09</v>
      </c>
      <c r="E76" s="113">
        <f t="shared" si="13"/>
        <v>0</v>
      </c>
      <c r="F76" s="114">
        <f t="shared" si="14"/>
        <v>0</v>
      </c>
      <c r="G76" s="77">
        <f t="shared" si="15"/>
        <v>0</v>
      </c>
      <c r="H76" s="113">
        <f t="shared" si="16"/>
        <v>17030.229999999992</v>
      </c>
      <c r="I76" s="115">
        <f t="shared" si="17"/>
        <v>142501.11220800754</v>
      </c>
      <c r="J76" s="116">
        <f t="shared" si="18"/>
        <v>66.187232795173031</v>
      </c>
      <c r="K76" s="117">
        <f t="shared" si="19"/>
        <v>142501.11220800754</v>
      </c>
      <c r="L76" s="118">
        <f t="shared" si="20"/>
        <v>66.187232795173031</v>
      </c>
    </row>
    <row r="77" spans="1:12" ht="15" customHeight="1">
      <c r="A77" s="111">
        <v>2149</v>
      </c>
      <c r="B77" s="112" t="s">
        <v>127</v>
      </c>
      <c r="C77" s="59">
        <f>'[3]IPF-3a pop 2010'!C77</f>
        <v>1395</v>
      </c>
      <c r="D77" s="38">
        <f>'[3]IPF-13 Indices 2012'!L77</f>
        <v>95.99</v>
      </c>
      <c r="E77" s="113">
        <f t="shared" si="13"/>
        <v>0</v>
      </c>
      <c r="F77" s="114">
        <f t="shared" si="14"/>
        <v>0</v>
      </c>
      <c r="G77" s="77">
        <f t="shared" si="15"/>
        <v>0</v>
      </c>
      <c r="H77" s="113">
        <f t="shared" si="16"/>
        <v>5593.9500000000071</v>
      </c>
      <c r="I77" s="115">
        <f t="shared" si="17"/>
        <v>46807.594297668627</v>
      </c>
      <c r="J77" s="116">
        <f t="shared" si="18"/>
        <v>33.553831037755288</v>
      </c>
      <c r="K77" s="117">
        <f t="shared" si="19"/>
        <v>46807.594297668627</v>
      </c>
      <c r="L77" s="118">
        <f t="shared" si="20"/>
        <v>33.553831037755288</v>
      </c>
    </row>
    <row r="78" spans="1:12" ht="15" customHeight="1">
      <c r="A78" s="111">
        <v>2152</v>
      </c>
      <c r="B78" s="112" t="s">
        <v>128</v>
      </c>
      <c r="C78" s="59">
        <f>'[3]IPF-3a pop 2010'!C78</f>
        <v>1392</v>
      </c>
      <c r="D78" s="38">
        <f>'[3]IPF-13 Indices 2012'!L78</f>
        <v>75.209999999999994</v>
      </c>
      <c r="E78" s="113">
        <f t="shared" si="13"/>
        <v>0</v>
      </c>
      <c r="F78" s="114">
        <f t="shared" si="14"/>
        <v>0</v>
      </c>
      <c r="G78" s="77">
        <f t="shared" si="15"/>
        <v>0</v>
      </c>
      <c r="H78" s="113">
        <f t="shared" si="16"/>
        <v>34507.680000000008</v>
      </c>
      <c r="I78" s="115">
        <f t="shared" si="17"/>
        <v>288744.35516831081</v>
      </c>
      <c r="J78" s="116">
        <f t="shared" si="18"/>
        <v>207.43128963240719</v>
      </c>
      <c r="K78" s="117">
        <f t="shared" si="19"/>
        <v>288744.35516831081</v>
      </c>
      <c r="L78" s="118">
        <f t="shared" si="20"/>
        <v>207.43128963240719</v>
      </c>
    </row>
    <row r="79" spans="1:12" ht="15" customHeight="1">
      <c r="A79" s="111">
        <v>2153</v>
      </c>
      <c r="B79" s="112" t="s">
        <v>129</v>
      </c>
      <c r="C79" s="59">
        <f>'[3]IPF-3a pop 2010'!C79</f>
        <v>921</v>
      </c>
      <c r="D79" s="38">
        <f>'[3]IPF-13 Indices 2012'!L79</f>
        <v>85.82</v>
      </c>
      <c r="E79" s="113">
        <f t="shared" si="13"/>
        <v>0</v>
      </c>
      <c r="F79" s="114">
        <f t="shared" si="14"/>
        <v>0</v>
      </c>
      <c r="G79" s="77">
        <f t="shared" si="15"/>
        <v>0</v>
      </c>
      <c r="H79" s="113">
        <f t="shared" si="16"/>
        <v>13059.780000000006</v>
      </c>
      <c r="I79" s="115">
        <f t="shared" si="17"/>
        <v>109278.21733422829</v>
      </c>
      <c r="J79" s="116">
        <f t="shared" si="18"/>
        <v>118.65170177440639</v>
      </c>
      <c r="K79" s="117">
        <f t="shared" si="19"/>
        <v>109278.21733422829</v>
      </c>
      <c r="L79" s="118">
        <f t="shared" si="20"/>
        <v>118.65170177440639</v>
      </c>
    </row>
    <row r="80" spans="1:12" ht="15" customHeight="1">
      <c r="A80" s="111">
        <v>2155</v>
      </c>
      <c r="B80" s="112" t="s">
        <v>130</v>
      </c>
      <c r="C80" s="59">
        <f>'[3]IPF-3a pop 2010'!C80</f>
        <v>1006</v>
      </c>
      <c r="D80" s="38">
        <f>'[3]IPF-13 Indices 2012'!L80</f>
        <v>76.06</v>
      </c>
      <c r="E80" s="113">
        <f t="shared" si="13"/>
        <v>0</v>
      </c>
      <c r="F80" s="114">
        <f t="shared" si="14"/>
        <v>0</v>
      </c>
      <c r="G80" s="77">
        <f t="shared" si="15"/>
        <v>0</v>
      </c>
      <c r="H80" s="113">
        <f t="shared" si="16"/>
        <v>24083.64</v>
      </c>
      <c r="I80" s="115">
        <f t="shared" si="17"/>
        <v>201520.79484641494</v>
      </c>
      <c r="J80" s="116">
        <f t="shared" si="18"/>
        <v>200.3188815570725</v>
      </c>
      <c r="K80" s="117">
        <f t="shared" si="19"/>
        <v>201520.79484641494</v>
      </c>
      <c r="L80" s="118">
        <f t="shared" si="20"/>
        <v>200.3188815570725</v>
      </c>
    </row>
    <row r="81" spans="1:17" ht="15" customHeight="1">
      <c r="A81" s="111">
        <v>2160</v>
      </c>
      <c r="B81" s="112" t="s">
        <v>131</v>
      </c>
      <c r="C81" s="59">
        <f>'[3]IPF-3a pop 2010'!C81</f>
        <v>1982</v>
      </c>
      <c r="D81" s="38">
        <f>'[3]IPF-13 Indices 2012'!L81</f>
        <v>76.31</v>
      </c>
      <c r="E81" s="113">
        <f t="shared" si="13"/>
        <v>0</v>
      </c>
      <c r="F81" s="114">
        <f t="shared" si="14"/>
        <v>0</v>
      </c>
      <c r="G81" s="77">
        <f t="shared" si="15"/>
        <v>0</v>
      </c>
      <c r="H81" s="113">
        <f t="shared" si="16"/>
        <v>46953.579999999994</v>
      </c>
      <c r="I81" s="115">
        <f t="shared" si="17"/>
        <v>392885.90771514311</v>
      </c>
      <c r="J81" s="116">
        <f t="shared" si="18"/>
        <v>198.22699682903286</v>
      </c>
      <c r="K81" s="117">
        <f t="shared" si="19"/>
        <v>392885.90771514311</v>
      </c>
      <c r="L81" s="118">
        <f t="shared" si="20"/>
        <v>198.22699682903286</v>
      </c>
    </row>
    <row r="82" spans="1:17" ht="15" customHeight="1">
      <c r="A82" s="111">
        <v>2162</v>
      </c>
      <c r="B82" s="112" t="s">
        <v>132</v>
      </c>
      <c r="C82" s="59">
        <f>'[3]IPF-3a pop 2010'!C82</f>
        <v>1114</v>
      </c>
      <c r="D82" s="38">
        <f>'[3]IPF-13 Indices 2012'!L82</f>
        <v>71.739999999999995</v>
      </c>
      <c r="E82" s="113">
        <f t="shared" si="13"/>
        <v>0</v>
      </c>
      <c r="F82" s="114">
        <f t="shared" si="14"/>
        <v>0</v>
      </c>
      <c r="G82" s="77">
        <f t="shared" si="15"/>
        <v>0</v>
      </c>
      <c r="H82" s="113">
        <f t="shared" si="16"/>
        <v>31481.640000000007</v>
      </c>
      <c r="I82" s="115">
        <f t="shared" si="17"/>
        <v>263423.84771856293</v>
      </c>
      <c r="J82" s="116">
        <f t="shared" si="18"/>
        <v>236.46664965759689</v>
      </c>
      <c r="K82" s="117">
        <f t="shared" si="19"/>
        <v>263423.84771856293</v>
      </c>
      <c r="L82" s="118">
        <f t="shared" si="20"/>
        <v>236.46664965759689</v>
      </c>
    </row>
    <row r="83" spans="1:17" ht="15" customHeight="1">
      <c r="A83" s="111">
        <v>2171</v>
      </c>
      <c r="B83" s="112" t="s">
        <v>133</v>
      </c>
      <c r="C83" s="59">
        <f>'[3]IPF-3a pop 2010'!C83</f>
        <v>771</v>
      </c>
      <c r="D83" s="38">
        <f>'[3]IPF-13 Indices 2012'!L83</f>
        <v>86.79</v>
      </c>
      <c r="E83" s="113">
        <f t="shared" si="13"/>
        <v>0</v>
      </c>
      <c r="F83" s="114">
        <f t="shared" si="14"/>
        <v>0</v>
      </c>
      <c r="G83" s="77">
        <f t="shared" si="15"/>
        <v>0</v>
      </c>
      <c r="H83" s="113">
        <f t="shared" si="16"/>
        <v>10184.909999999994</v>
      </c>
      <c r="I83" s="115">
        <f t="shared" si="17"/>
        <v>85222.630741831323</v>
      </c>
      <c r="J83" s="116">
        <f t="shared" si="18"/>
        <v>110.53518902961261</v>
      </c>
      <c r="K83" s="117">
        <f t="shared" si="19"/>
        <v>85222.630741831323</v>
      </c>
      <c r="L83" s="118">
        <f t="shared" si="20"/>
        <v>110.53518902961261</v>
      </c>
    </row>
    <row r="84" spans="1:17" ht="15" customHeight="1">
      <c r="A84" s="111">
        <v>2172</v>
      </c>
      <c r="B84" s="112" t="s">
        <v>134</v>
      </c>
      <c r="C84" s="59">
        <f>'[3]IPF-3a pop 2010'!C84</f>
        <v>72</v>
      </c>
      <c r="D84" s="38">
        <f>'[3]IPF-13 Indices 2012'!L84</f>
        <v>61.99</v>
      </c>
      <c r="E84" s="113">
        <f t="shared" si="13"/>
        <v>0</v>
      </c>
      <c r="F84" s="114">
        <f t="shared" si="14"/>
        <v>0</v>
      </c>
      <c r="G84" s="77">
        <f t="shared" si="15"/>
        <v>0</v>
      </c>
      <c r="H84" s="113">
        <f t="shared" si="16"/>
        <v>2736.72</v>
      </c>
      <c r="I84" s="115">
        <f t="shared" si="17"/>
        <v>22899.611091682182</v>
      </c>
      <c r="J84" s="116">
        <f t="shared" si="18"/>
        <v>318.05015405114142</v>
      </c>
      <c r="K84" s="117">
        <f t="shared" si="19"/>
        <v>22899.611091682182</v>
      </c>
      <c r="L84" s="118">
        <f t="shared" si="20"/>
        <v>318.05015405114142</v>
      </c>
    </row>
    <row r="85" spans="1:17" ht="15" customHeight="1">
      <c r="A85" s="111">
        <v>2173</v>
      </c>
      <c r="B85" s="112" t="s">
        <v>135</v>
      </c>
      <c r="C85" s="59">
        <f>'[3]IPF-3a pop 2010'!C85</f>
        <v>689</v>
      </c>
      <c r="D85" s="38">
        <f>'[3]IPF-13 Indices 2012'!L85</f>
        <v>73.319999999999993</v>
      </c>
      <c r="E85" s="113">
        <f t="shared" si="13"/>
        <v>0</v>
      </c>
      <c r="F85" s="114">
        <f t="shared" si="14"/>
        <v>0</v>
      </c>
      <c r="G85" s="77">
        <f t="shared" si="15"/>
        <v>0</v>
      </c>
      <c r="H85" s="113">
        <f t="shared" si="16"/>
        <v>18382.520000000004</v>
      </c>
      <c r="I85" s="115">
        <f t="shared" si="17"/>
        <v>153816.45140353037</v>
      </c>
      <c r="J85" s="116">
        <f t="shared" si="18"/>
        <v>223.2459381763866</v>
      </c>
      <c r="K85" s="117">
        <f t="shared" si="19"/>
        <v>153816.45140353037</v>
      </c>
      <c r="L85" s="118">
        <f t="shared" si="20"/>
        <v>223.2459381763866</v>
      </c>
    </row>
    <row r="86" spans="1:17" ht="15" customHeight="1">
      <c r="A86" s="111">
        <v>2174</v>
      </c>
      <c r="B86" s="112" t="s">
        <v>136</v>
      </c>
      <c r="C86" s="59">
        <f>'[3]IPF-3a pop 2010'!C86</f>
        <v>1705</v>
      </c>
      <c r="D86" s="38">
        <f>'[3]IPF-13 Indices 2012'!L86</f>
        <v>133.97999999999999</v>
      </c>
      <c r="E86" s="113">
        <f t="shared" si="13"/>
        <v>57935.89999999998</v>
      </c>
      <c r="F86" s="114">
        <f t="shared" si="14"/>
        <v>-477992.47001490003</v>
      </c>
      <c r="G86" s="77">
        <f t="shared" si="15"/>
        <v>-280.34748974480942</v>
      </c>
      <c r="H86" s="113">
        <f t="shared" si="16"/>
        <v>0</v>
      </c>
      <c r="I86" s="115">
        <f t="shared" si="17"/>
        <v>0</v>
      </c>
      <c r="J86" s="116">
        <f t="shared" si="18"/>
        <v>0</v>
      </c>
      <c r="K86" s="117">
        <f t="shared" si="19"/>
        <v>-477992.47001490003</v>
      </c>
      <c r="L86" s="118">
        <f t="shared" si="20"/>
        <v>-280.34748974480942</v>
      </c>
    </row>
    <row r="87" spans="1:17" ht="15" customHeight="1">
      <c r="A87" s="111">
        <v>2175</v>
      </c>
      <c r="B87" s="112" t="s">
        <v>137</v>
      </c>
      <c r="C87" s="59">
        <f>'[3]IPF-3a pop 2010'!C87</f>
        <v>2723</v>
      </c>
      <c r="D87" s="38">
        <f>'[3]IPF-13 Indices 2012'!L87</f>
        <v>83.69</v>
      </c>
      <c r="E87" s="113">
        <f t="shared" si="13"/>
        <v>0</v>
      </c>
      <c r="F87" s="114">
        <f t="shared" si="14"/>
        <v>0</v>
      </c>
      <c r="G87" s="77">
        <f t="shared" si="15"/>
        <v>0</v>
      </c>
      <c r="H87" s="113">
        <f t="shared" si="16"/>
        <v>44412.130000000005</v>
      </c>
      <c r="I87" s="115">
        <f t="shared" si="17"/>
        <v>371620.22594683821</v>
      </c>
      <c r="J87" s="116">
        <f t="shared" si="18"/>
        <v>136.47455965730379</v>
      </c>
      <c r="K87" s="117">
        <f t="shared" si="19"/>
        <v>371620.22594683821</v>
      </c>
      <c r="L87" s="118">
        <f t="shared" si="20"/>
        <v>136.47455965730379</v>
      </c>
    </row>
    <row r="88" spans="1:17" ht="15" customHeight="1">
      <c r="A88" s="111">
        <v>2177</v>
      </c>
      <c r="B88" s="112" t="s">
        <v>138</v>
      </c>
      <c r="C88" s="59">
        <f>'[3]IPF-3a pop 2010'!C88</f>
        <v>658</v>
      </c>
      <c r="D88" s="38">
        <f>'[3]IPF-13 Indices 2012'!L88</f>
        <v>70.61</v>
      </c>
      <c r="E88" s="113">
        <f t="shared" si="13"/>
        <v>0</v>
      </c>
      <c r="F88" s="114">
        <f t="shared" si="14"/>
        <v>0</v>
      </c>
      <c r="G88" s="77">
        <f t="shared" si="15"/>
        <v>0</v>
      </c>
      <c r="H88" s="113">
        <f t="shared" si="16"/>
        <v>19338.62</v>
      </c>
      <c r="I88" s="115">
        <f t="shared" si="17"/>
        <v>161816.65535744498</v>
      </c>
      <c r="J88" s="116">
        <f t="shared" si="18"/>
        <v>245.92196862833583</v>
      </c>
      <c r="K88" s="117">
        <f t="shared" si="19"/>
        <v>161816.65535744498</v>
      </c>
      <c r="L88" s="118">
        <f t="shared" si="20"/>
        <v>245.92196862833583</v>
      </c>
    </row>
    <row r="89" spans="1:17" s="54" customFormat="1" ht="15" customHeight="1">
      <c r="A89" s="111">
        <v>2179</v>
      </c>
      <c r="B89" s="112" t="s">
        <v>139</v>
      </c>
      <c r="C89" s="59">
        <f>'[3]IPF-3a pop 2010'!C89</f>
        <v>113</v>
      </c>
      <c r="D89" s="38">
        <f>'[3]IPF-13 Indices 2012'!L89</f>
        <v>180.19</v>
      </c>
      <c r="E89" s="113">
        <f t="shared" si="13"/>
        <v>9061.4699999999993</v>
      </c>
      <c r="F89" s="114">
        <f t="shared" si="14"/>
        <v>-74760.458148849284</v>
      </c>
      <c r="G89" s="77">
        <f t="shared" si="15"/>
        <v>-661.59697476857775</v>
      </c>
      <c r="H89" s="113">
        <f t="shared" si="16"/>
        <v>0</v>
      </c>
      <c r="I89" s="115">
        <f t="shared" si="17"/>
        <v>0</v>
      </c>
      <c r="J89" s="116">
        <f t="shared" si="18"/>
        <v>0</v>
      </c>
      <c r="K89" s="117">
        <f t="shared" si="19"/>
        <v>-74760.458148849284</v>
      </c>
      <c r="L89" s="118">
        <f t="shared" si="20"/>
        <v>-661.59697476857775</v>
      </c>
      <c r="M89" s="60"/>
      <c r="N89" s="60"/>
      <c r="O89" s="60"/>
      <c r="P89" s="60"/>
      <c r="Q89" s="60"/>
    </row>
    <row r="90" spans="1:17" ht="15" customHeight="1">
      <c r="A90" s="111">
        <v>2183</v>
      </c>
      <c r="B90" s="112" t="s">
        <v>140</v>
      </c>
      <c r="C90" s="59">
        <f>'[3]IPF-3a pop 2010'!C90</f>
        <v>2134</v>
      </c>
      <c r="D90" s="38">
        <f>'[3]IPF-13 Indices 2012'!L90</f>
        <v>125.93</v>
      </c>
      <c r="E90" s="113">
        <f t="shared" si="13"/>
        <v>55334.620000000017</v>
      </c>
      <c r="F90" s="114">
        <f t="shared" si="14"/>
        <v>-456530.95388413582</v>
      </c>
      <c r="G90" s="77">
        <f t="shared" si="15"/>
        <v>-213.93203087354067</v>
      </c>
      <c r="H90" s="113">
        <f t="shared" si="16"/>
        <v>0</v>
      </c>
      <c r="I90" s="115">
        <f t="shared" si="17"/>
        <v>0</v>
      </c>
      <c r="J90" s="116">
        <f t="shared" si="18"/>
        <v>0</v>
      </c>
      <c r="K90" s="117">
        <f t="shared" si="19"/>
        <v>-456530.95388413582</v>
      </c>
      <c r="L90" s="118">
        <f t="shared" si="20"/>
        <v>-213.93203087354067</v>
      </c>
    </row>
    <row r="91" spans="1:17" ht="15" customHeight="1">
      <c r="A91" s="111">
        <v>2184</v>
      </c>
      <c r="B91" s="112" t="s">
        <v>141</v>
      </c>
      <c r="C91" s="59">
        <f>'[3]IPF-3a pop 2010'!C91</f>
        <v>1160</v>
      </c>
      <c r="D91" s="38">
        <f>'[3]IPF-13 Indices 2012'!L91</f>
        <v>72.010000000000005</v>
      </c>
      <c r="E91" s="113">
        <f t="shared" si="13"/>
        <v>0</v>
      </c>
      <c r="F91" s="114">
        <f t="shared" si="14"/>
        <v>0</v>
      </c>
      <c r="G91" s="77">
        <f t="shared" si="15"/>
        <v>0</v>
      </c>
      <c r="H91" s="113">
        <f t="shared" si="16"/>
        <v>32468.399999999994</v>
      </c>
      <c r="I91" s="115">
        <f t="shared" si="17"/>
        <v>271680.60041552427</v>
      </c>
      <c r="J91" s="116">
        <f t="shared" si="18"/>
        <v>234.20741415131403</v>
      </c>
      <c r="K91" s="117">
        <f t="shared" si="19"/>
        <v>271680.60041552427</v>
      </c>
      <c r="L91" s="118">
        <f t="shared" si="20"/>
        <v>234.20741415131403</v>
      </c>
    </row>
    <row r="92" spans="1:17" s="54" customFormat="1" ht="15" customHeight="1">
      <c r="A92" s="111">
        <v>2185</v>
      </c>
      <c r="B92" s="112" t="s">
        <v>142</v>
      </c>
      <c r="C92" s="59">
        <f>'[3]IPF-3a pop 2010'!C92</f>
        <v>332</v>
      </c>
      <c r="D92" s="38">
        <f>'[3]IPF-13 Indices 2012'!L92</f>
        <v>70.180000000000007</v>
      </c>
      <c r="E92" s="113">
        <f t="shared" si="13"/>
        <v>0</v>
      </c>
      <c r="F92" s="114">
        <f t="shared" si="14"/>
        <v>0</v>
      </c>
      <c r="G92" s="77">
        <f t="shared" si="15"/>
        <v>0</v>
      </c>
      <c r="H92" s="113">
        <f t="shared" si="16"/>
        <v>9900.239999999998</v>
      </c>
      <c r="I92" s="115">
        <f t="shared" si="17"/>
        <v>82840.64343970723</v>
      </c>
      <c r="J92" s="116">
        <f t="shared" si="18"/>
        <v>249.52001036056396</v>
      </c>
      <c r="K92" s="117">
        <f t="shared" si="19"/>
        <v>82840.64343970723</v>
      </c>
      <c r="L92" s="118">
        <f t="shared" si="20"/>
        <v>249.52001036056396</v>
      </c>
      <c r="M92" s="60"/>
      <c r="N92" s="60"/>
      <c r="O92" s="60"/>
      <c r="P92" s="60"/>
      <c r="Q92" s="60"/>
    </row>
    <row r="93" spans="1:17" ht="15" customHeight="1">
      <c r="A93" s="111">
        <v>2186</v>
      </c>
      <c r="B93" s="112" t="s">
        <v>239</v>
      </c>
      <c r="C93" s="59">
        <f>'[3]IPF-3a pop 2010'!C93</f>
        <v>1323</v>
      </c>
      <c r="D93" s="38">
        <f>'[3]IPF-13 Indices 2012'!L93</f>
        <v>80.98</v>
      </c>
      <c r="E93" s="113">
        <f t="shared" si="13"/>
        <v>0</v>
      </c>
      <c r="F93" s="114">
        <f t="shared" si="14"/>
        <v>0</v>
      </c>
      <c r="G93" s="77">
        <f t="shared" si="15"/>
        <v>0</v>
      </c>
      <c r="H93" s="113">
        <f t="shared" si="16"/>
        <v>25163.459999999995</v>
      </c>
      <c r="I93" s="115">
        <f t="shared" si="17"/>
        <v>210556.2307145418</v>
      </c>
      <c r="J93" s="116">
        <f t="shared" si="18"/>
        <v>159.15059010925307</v>
      </c>
      <c r="K93" s="117">
        <f t="shared" si="19"/>
        <v>210556.2307145418</v>
      </c>
      <c r="L93" s="118">
        <f t="shared" si="20"/>
        <v>159.15059010925307</v>
      </c>
    </row>
    <row r="94" spans="1:17" ht="15" customHeight="1">
      <c r="A94" s="111">
        <v>2189</v>
      </c>
      <c r="B94" s="112" t="s">
        <v>240</v>
      </c>
      <c r="C94" s="59">
        <f>'[3]IPF-3a pop 2010'!C94</f>
        <v>1022</v>
      </c>
      <c r="D94" s="38">
        <f>'[3]IPF-13 Indices 2012'!L94</f>
        <v>91.52</v>
      </c>
      <c r="E94" s="113">
        <f t="shared" si="13"/>
        <v>0</v>
      </c>
      <c r="F94" s="114">
        <f t="shared" si="14"/>
        <v>0</v>
      </c>
      <c r="G94" s="77">
        <f t="shared" si="15"/>
        <v>0</v>
      </c>
      <c r="H94" s="113">
        <f t="shared" si="16"/>
        <v>8666.5600000000049</v>
      </c>
      <c r="I94" s="115">
        <f t="shared" si="17"/>
        <v>72517.778034555682</v>
      </c>
      <c r="J94" s="116">
        <f t="shared" si="18"/>
        <v>70.956729975103414</v>
      </c>
      <c r="K94" s="117">
        <f t="shared" si="19"/>
        <v>72517.778034555682</v>
      </c>
      <c r="L94" s="118">
        <f t="shared" si="20"/>
        <v>70.956729975103414</v>
      </c>
    </row>
    <row r="95" spans="1:17" ht="15" customHeight="1">
      <c r="A95" s="111">
        <v>2192</v>
      </c>
      <c r="B95" s="112" t="s">
        <v>145</v>
      </c>
      <c r="C95" s="59">
        <f>'[3]IPF-3a pop 2010'!C95</f>
        <v>2093</v>
      </c>
      <c r="D95" s="38">
        <f>'[3]IPF-13 Indices 2012'!L95</f>
        <v>78.17</v>
      </c>
      <c r="E95" s="113">
        <f t="shared" si="13"/>
        <v>0</v>
      </c>
      <c r="F95" s="114">
        <f t="shared" si="14"/>
        <v>0</v>
      </c>
      <c r="G95" s="77">
        <f t="shared" si="15"/>
        <v>0</v>
      </c>
      <c r="H95" s="113">
        <f t="shared" si="16"/>
        <v>45690.189999999995</v>
      </c>
      <c r="I95" s="115">
        <f t="shared" si="17"/>
        <v>382314.44272891129</v>
      </c>
      <c r="J95" s="116">
        <f t="shared" si="18"/>
        <v>182.6633744524182</v>
      </c>
      <c r="K95" s="117">
        <f t="shared" si="19"/>
        <v>382314.44272891129</v>
      </c>
      <c r="L95" s="118">
        <f t="shared" si="20"/>
        <v>182.6633744524182</v>
      </c>
    </row>
    <row r="96" spans="1:17" ht="15" customHeight="1">
      <c r="A96" s="111">
        <v>2194</v>
      </c>
      <c r="B96" s="112" t="s">
        <v>146</v>
      </c>
      <c r="C96" s="59">
        <f>'[3]IPF-3a pop 2010'!C96</f>
        <v>261</v>
      </c>
      <c r="D96" s="38">
        <f>'[3]IPF-13 Indices 2012'!L96</f>
        <v>396.79</v>
      </c>
      <c r="E96" s="113">
        <f t="shared" si="13"/>
        <v>77462.19</v>
      </c>
      <c r="F96" s="114">
        <f t="shared" si="14"/>
        <v>-639091.53963023797</v>
      </c>
      <c r="G96" s="77">
        <f t="shared" si="15"/>
        <v>-2448.6265886216015</v>
      </c>
      <c r="H96" s="113">
        <f t="shared" si="16"/>
        <v>0</v>
      </c>
      <c r="I96" s="115">
        <f t="shared" si="17"/>
        <v>0</v>
      </c>
      <c r="J96" s="116">
        <f t="shared" si="18"/>
        <v>0</v>
      </c>
      <c r="K96" s="117">
        <f t="shared" si="19"/>
        <v>-639091.53963023797</v>
      </c>
      <c r="L96" s="118">
        <f t="shared" si="20"/>
        <v>-2448.6265886216015</v>
      </c>
    </row>
    <row r="97" spans="1:12" ht="15" customHeight="1">
      <c r="A97" s="111">
        <v>2196</v>
      </c>
      <c r="B97" s="112" t="s">
        <v>147</v>
      </c>
      <c r="C97" s="59">
        <f>'[3]IPF-3a pop 2010'!C97</f>
        <v>34897</v>
      </c>
      <c r="D97" s="38">
        <f>'[3]IPF-13 Indices 2012'!L97</f>
        <v>117.82</v>
      </c>
      <c r="E97" s="113">
        <f t="shared" si="13"/>
        <v>621864.5399999998</v>
      </c>
      <c r="F97" s="114">
        <f t="shared" si="14"/>
        <v>-5130611.0285553457</v>
      </c>
      <c r="G97" s="77">
        <f t="shared" si="15"/>
        <v>-147.02154994857281</v>
      </c>
      <c r="H97" s="113">
        <f t="shared" si="16"/>
        <v>0</v>
      </c>
      <c r="I97" s="115">
        <f t="shared" si="17"/>
        <v>0</v>
      </c>
      <c r="J97" s="116">
        <f t="shared" si="18"/>
        <v>0</v>
      </c>
      <c r="K97" s="117">
        <f t="shared" si="19"/>
        <v>-5130611.0285553457</v>
      </c>
      <c r="L97" s="118">
        <f t="shared" si="20"/>
        <v>-147.02154994857281</v>
      </c>
    </row>
    <row r="98" spans="1:12" ht="15" customHeight="1">
      <c r="A98" s="111">
        <v>2197</v>
      </c>
      <c r="B98" s="112" t="s">
        <v>148</v>
      </c>
      <c r="C98" s="59">
        <f>'[3]IPF-3a pop 2010'!C98</f>
        <v>3010</v>
      </c>
      <c r="D98" s="38">
        <f>'[3]IPF-13 Indices 2012'!L98</f>
        <v>150.76</v>
      </c>
      <c r="E98" s="113">
        <f t="shared" si="13"/>
        <v>152787.59999999998</v>
      </c>
      <c r="F98" s="114">
        <f t="shared" si="14"/>
        <v>-1260553.8588620969</v>
      </c>
      <c r="G98" s="77">
        <f t="shared" si="15"/>
        <v>-418.78865742926808</v>
      </c>
      <c r="H98" s="113">
        <f t="shared" si="16"/>
        <v>0</v>
      </c>
      <c r="I98" s="115">
        <f t="shared" si="17"/>
        <v>0</v>
      </c>
      <c r="J98" s="116">
        <f t="shared" si="18"/>
        <v>0</v>
      </c>
      <c r="K98" s="117">
        <f t="shared" si="19"/>
        <v>-1260553.8588620969</v>
      </c>
      <c r="L98" s="118">
        <f t="shared" si="20"/>
        <v>-418.78865742926808</v>
      </c>
    </row>
    <row r="99" spans="1:12" ht="15" customHeight="1">
      <c r="A99" s="111">
        <v>2198</v>
      </c>
      <c r="B99" s="112" t="s">
        <v>149</v>
      </c>
      <c r="C99" s="59">
        <f>'[3]IPF-3a pop 2010'!C99</f>
        <v>2608</v>
      </c>
      <c r="D99" s="38">
        <f>'[3]IPF-13 Indices 2012'!L99</f>
        <v>161.01</v>
      </c>
      <c r="E99" s="113">
        <f t="shared" si="13"/>
        <v>159114.07999999999</v>
      </c>
      <c r="F99" s="114">
        <f t="shared" si="14"/>
        <v>-1312749.6442335139</v>
      </c>
      <c r="G99" s="77">
        <f t="shared" si="15"/>
        <v>-503.35492493616329</v>
      </c>
      <c r="H99" s="113">
        <f t="shared" si="16"/>
        <v>0</v>
      </c>
      <c r="I99" s="115">
        <f t="shared" si="17"/>
        <v>0</v>
      </c>
      <c r="J99" s="116">
        <f t="shared" si="18"/>
        <v>0</v>
      </c>
      <c r="K99" s="117">
        <f t="shared" si="19"/>
        <v>-1312749.6442335139</v>
      </c>
      <c r="L99" s="118">
        <f t="shared" si="20"/>
        <v>-503.35492493616329</v>
      </c>
    </row>
    <row r="100" spans="1:12" ht="15" customHeight="1">
      <c r="A100" s="111">
        <v>2200</v>
      </c>
      <c r="B100" s="112" t="s">
        <v>150</v>
      </c>
      <c r="C100" s="59">
        <f>'[3]IPF-3a pop 2010'!C100</f>
        <v>1695</v>
      </c>
      <c r="D100" s="38">
        <f>'[3]IPF-13 Indices 2012'!L100</f>
        <v>82.03</v>
      </c>
      <c r="E100" s="113">
        <f t="shared" si="13"/>
        <v>0</v>
      </c>
      <c r="F100" s="114">
        <f t="shared" si="14"/>
        <v>0</v>
      </c>
      <c r="G100" s="77">
        <f t="shared" si="15"/>
        <v>0</v>
      </c>
      <c r="H100" s="113">
        <f t="shared" si="16"/>
        <v>30459.149999999998</v>
      </c>
      <c r="I100" s="115">
        <f t="shared" si="17"/>
        <v>254868.12285627</v>
      </c>
      <c r="J100" s="116">
        <f t="shared" si="18"/>
        <v>150.36467425148672</v>
      </c>
      <c r="K100" s="117">
        <f t="shared" si="19"/>
        <v>254868.12285627</v>
      </c>
      <c r="L100" s="118">
        <f t="shared" si="20"/>
        <v>150.36467425148672</v>
      </c>
    </row>
    <row r="101" spans="1:12" ht="15" customHeight="1">
      <c r="A101" s="111">
        <v>2206</v>
      </c>
      <c r="B101" s="112" t="s">
        <v>151</v>
      </c>
      <c r="C101" s="59">
        <f>'[3]IPF-3a pop 2010'!C101</f>
        <v>7579</v>
      </c>
      <c r="D101" s="38">
        <f>'[3]IPF-13 Indices 2012'!L101</f>
        <v>102.13</v>
      </c>
      <c r="E101" s="113">
        <f t="shared" si="13"/>
        <v>16143.269999999966</v>
      </c>
      <c r="F101" s="114">
        <f t="shared" si="14"/>
        <v>-133187.91114692998</v>
      </c>
      <c r="G101" s="77">
        <f t="shared" si="15"/>
        <v>-17.573282906310858</v>
      </c>
      <c r="H101" s="113">
        <f t="shared" si="16"/>
        <v>0</v>
      </c>
      <c r="I101" s="115">
        <f t="shared" si="17"/>
        <v>0</v>
      </c>
      <c r="J101" s="116">
        <f t="shared" si="18"/>
        <v>0</v>
      </c>
      <c r="K101" s="117">
        <f t="shared" si="19"/>
        <v>-133187.91114692998</v>
      </c>
      <c r="L101" s="118">
        <f t="shared" si="20"/>
        <v>-17.573282906310858</v>
      </c>
    </row>
    <row r="102" spans="1:12" ht="15" customHeight="1">
      <c r="A102" s="111">
        <v>2208</v>
      </c>
      <c r="B102" s="112" t="s">
        <v>152</v>
      </c>
      <c r="C102" s="59">
        <f>'[3]IPF-3a pop 2010'!C102</f>
        <v>1552</v>
      </c>
      <c r="D102" s="38">
        <f>'[3]IPF-13 Indices 2012'!L102</f>
        <v>109.96</v>
      </c>
      <c r="E102" s="113">
        <f t="shared" si="13"/>
        <v>15457.919999999991</v>
      </c>
      <c r="F102" s="114">
        <f t="shared" si="14"/>
        <v>-127533.52173855454</v>
      </c>
      <c r="G102" s="77">
        <f t="shared" si="15"/>
        <v>-82.173660914017105</v>
      </c>
      <c r="H102" s="113">
        <f t="shared" si="16"/>
        <v>0</v>
      </c>
      <c r="I102" s="115">
        <f t="shared" si="17"/>
        <v>0</v>
      </c>
      <c r="J102" s="116">
        <f t="shared" si="18"/>
        <v>0</v>
      </c>
      <c r="K102" s="117">
        <f t="shared" si="19"/>
        <v>-127533.52173855454</v>
      </c>
      <c r="L102" s="118">
        <f t="shared" si="20"/>
        <v>-82.173660914017105</v>
      </c>
    </row>
    <row r="103" spans="1:12" ht="15" customHeight="1">
      <c r="A103" s="111">
        <v>2211</v>
      </c>
      <c r="B103" s="112" t="s">
        <v>241</v>
      </c>
      <c r="C103" s="59">
        <f>'[3]IPF-3a pop 2010'!C103</f>
        <v>2126</v>
      </c>
      <c r="D103" s="38">
        <f>'[3]IPF-13 Indices 2012'!L103</f>
        <v>95.16</v>
      </c>
      <c r="E103" s="113">
        <f t="shared" si="13"/>
        <v>0</v>
      </c>
      <c r="F103" s="114">
        <f t="shared" si="14"/>
        <v>0</v>
      </c>
      <c r="G103" s="77">
        <f t="shared" si="15"/>
        <v>0</v>
      </c>
      <c r="H103" s="113">
        <f t="shared" si="16"/>
        <v>10289.840000000007</v>
      </c>
      <c r="I103" s="115">
        <f t="shared" si="17"/>
        <v>86100.636599884223</v>
      </c>
      <c r="J103" s="116">
        <f t="shared" si="18"/>
        <v>40.498888334846768</v>
      </c>
      <c r="K103" s="117">
        <f t="shared" si="19"/>
        <v>86100.636599884223</v>
      </c>
      <c r="L103" s="118">
        <f t="shared" si="20"/>
        <v>40.498888334846768</v>
      </c>
    </row>
    <row r="104" spans="1:12" ht="15" customHeight="1">
      <c r="A104" s="111">
        <v>2213</v>
      </c>
      <c r="B104" s="112" t="s">
        <v>154</v>
      </c>
      <c r="C104" s="59">
        <f>'[3]IPF-3a pop 2010'!C104</f>
        <v>566</v>
      </c>
      <c r="D104" s="38">
        <f>'[3]IPF-13 Indices 2012'!L104</f>
        <v>70.930000000000007</v>
      </c>
      <c r="E104" s="113">
        <f t="shared" ref="E104:E135" si="21">IF(D104&gt;100,((D104-100)^$E$2)*C104,0)</f>
        <v>0</v>
      </c>
      <c r="F104" s="114">
        <f t="shared" si="14"/>
        <v>0</v>
      </c>
      <c r="G104" s="77">
        <f t="shared" ref="G104:G135" si="22">SUM(F104/C104)</f>
        <v>0</v>
      </c>
      <c r="H104" s="113">
        <f t="shared" ref="H104:H135" si="23">IF(D104&lt;100,((100-D104)^$H$2)*C104,0)</f>
        <v>16453.619999999995</v>
      </c>
      <c r="I104" s="115">
        <f t="shared" si="17"/>
        <v>137676.30559586792</v>
      </c>
      <c r="J104" s="116">
        <f t="shared" ref="J104:J135" si="24">SUM(I104/C104)</f>
        <v>243.24435617644508</v>
      </c>
      <c r="K104" s="117">
        <f t="shared" si="19"/>
        <v>137676.30559586792</v>
      </c>
      <c r="L104" s="118">
        <f t="shared" ref="L104:L135" si="25">K104/C104</f>
        <v>243.24435617644508</v>
      </c>
    </row>
    <row r="105" spans="1:12" ht="15" customHeight="1">
      <c r="A105" s="111">
        <v>2216</v>
      </c>
      <c r="B105" s="112" t="s">
        <v>155</v>
      </c>
      <c r="C105" s="59">
        <f>'[3]IPF-3a pop 2010'!C105</f>
        <v>146</v>
      </c>
      <c r="D105" s="38">
        <f>'[3]IPF-13 Indices 2012'!L105</f>
        <v>136.37</v>
      </c>
      <c r="E105" s="113">
        <f t="shared" si="21"/>
        <v>5310.02</v>
      </c>
      <c r="F105" s="114">
        <f t="shared" si="14"/>
        <v>-43809.616759703757</v>
      </c>
      <c r="G105" s="77">
        <f t="shared" si="22"/>
        <v>-300.06586821714905</v>
      </c>
      <c r="H105" s="113">
        <f t="shared" si="23"/>
        <v>0</v>
      </c>
      <c r="I105" s="115">
        <f t="shared" si="17"/>
        <v>0</v>
      </c>
      <c r="J105" s="116">
        <f t="shared" si="24"/>
        <v>0</v>
      </c>
      <c r="K105" s="117">
        <f t="shared" si="19"/>
        <v>-43809.616759703757</v>
      </c>
      <c r="L105" s="118">
        <f t="shared" si="25"/>
        <v>-300.06586821714905</v>
      </c>
    </row>
    <row r="106" spans="1:12" ht="15" customHeight="1">
      <c r="A106" s="111">
        <v>2217</v>
      </c>
      <c r="B106" s="112" t="s">
        <v>156</v>
      </c>
      <c r="C106" s="59">
        <f>'[3]IPF-3a pop 2010'!C106</f>
        <v>643</v>
      </c>
      <c r="D106" s="38">
        <f>'[3]IPF-13 Indices 2012'!L106</f>
        <v>71.41</v>
      </c>
      <c r="E106" s="113">
        <f t="shared" si="21"/>
        <v>0</v>
      </c>
      <c r="F106" s="114">
        <f t="shared" si="14"/>
        <v>0</v>
      </c>
      <c r="G106" s="77">
        <f t="shared" si="22"/>
        <v>0</v>
      </c>
      <c r="H106" s="113">
        <f t="shared" si="23"/>
        <v>18383.370000000003</v>
      </c>
      <c r="I106" s="115">
        <f t="shared" si="17"/>
        <v>153823.56381160568</v>
      </c>
      <c r="J106" s="116">
        <f t="shared" si="24"/>
        <v>239.22793749860915</v>
      </c>
      <c r="K106" s="117">
        <f t="shared" si="19"/>
        <v>153823.56381160568</v>
      </c>
      <c r="L106" s="118">
        <f t="shared" si="25"/>
        <v>239.22793749860915</v>
      </c>
    </row>
    <row r="107" spans="1:12" ht="15" customHeight="1">
      <c r="A107" s="111">
        <v>2220</v>
      </c>
      <c r="B107" s="112" t="s">
        <v>157</v>
      </c>
      <c r="C107" s="59">
        <f>'[3]IPF-3a pop 2010'!C107</f>
        <v>2919</v>
      </c>
      <c r="D107" s="38">
        <f>'[3]IPF-13 Indices 2012'!L107</f>
        <v>79.75</v>
      </c>
      <c r="E107" s="113">
        <f t="shared" si="21"/>
        <v>0</v>
      </c>
      <c r="F107" s="114">
        <f t="shared" si="14"/>
        <v>0</v>
      </c>
      <c r="G107" s="77">
        <f t="shared" si="22"/>
        <v>0</v>
      </c>
      <c r="H107" s="113">
        <f t="shared" si="23"/>
        <v>59109.75</v>
      </c>
      <c r="I107" s="115">
        <f t="shared" si="17"/>
        <v>494603.13321295596</v>
      </c>
      <c r="J107" s="116">
        <f t="shared" si="24"/>
        <v>169.44266297120794</v>
      </c>
      <c r="K107" s="117">
        <f t="shared" si="19"/>
        <v>494603.13321295596</v>
      </c>
      <c r="L107" s="118">
        <f t="shared" si="25"/>
        <v>169.44266297120794</v>
      </c>
    </row>
    <row r="108" spans="1:12" ht="15" customHeight="1">
      <c r="A108" s="111">
        <v>2221</v>
      </c>
      <c r="B108" s="112" t="s">
        <v>158</v>
      </c>
      <c r="C108" s="59">
        <f>'[3]IPF-3a pop 2010'!C108</f>
        <v>881</v>
      </c>
      <c r="D108" s="38">
        <f>'[3]IPF-13 Indices 2012'!L108</f>
        <v>85.46</v>
      </c>
      <c r="E108" s="113">
        <f t="shared" si="21"/>
        <v>0</v>
      </c>
      <c r="F108" s="114">
        <f t="shared" si="14"/>
        <v>0</v>
      </c>
      <c r="G108" s="77">
        <f t="shared" si="22"/>
        <v>0</v>
      </c>
      <c r="H108" s="113">
        <f t="shared" si="23"/>
        <v>12809.740000000005</v>
      </c>
      <c r="I108" s="115">
        <f t="shared" si="17"/>
        <v>107185.9979046322</v>
      </c>
      <c r="J108" s="116">
        <f t="shared" si="24"/>
        <v>121.66401578278342</v>
      </c>
      <c r="K108" s="117">
        <f t="shared" si="19"/>
        <v>107185.9979046322</v>
      </c>
      <c r="L108" s="118">
        <f t="shared" si="25"/>
        <v>121.66401578278342</v>
      </c>
    </row>
    <row r="109" spans="1:12" ht="15" customHeight="1">
      <c r="A109" s="111">
        <v>2222</v>
      </c>
      <c r="B109" s="112" t="s">
        <v>242</v>
      </c>
      <c r="C109" s="59">
        <f>'[3]IPF-3a pop 2010'!C109</f>
        <v>1222</v>
      </c>
      <c r="D109" s="38">
        <f>'[3]IPF-13 Indices 2012'!L109</f>
        <v>97.53</v>
      </c>
      <c r="E109" s="113">
        <f t="shared" si="21"/>
        <v>0</v>
      </c>
      <c r="F109" s="114">
        <f t="shared" si="14"/>
        <v>0</v>
      </c>
      <c r="G109" s="77">
        <f t="shared" si="22"/>
        <v>0</v>
      </c>
      <c r="H109" s="113">
        <f t="shared" si="23"/>
        <v>3018.3399999999988</v>
      </c>
      <c r="I109" s="115">
        <f t="shared" si="17"/>
        <v>25256.077400124228</v>
      </c>
      <c r="J109" s="116">
        <f t="shared" si="24"/>
        <v>20.667821113031284</v>
      </c>
      <c r="K109" s="117">
        <f t="shared" si="19"/>
        <v>25256.077400124228</v>
      </c>
      <c r="L109" s="118">
        <f t="shared" si="25"/>
        <v>20.667821113031284</v>
      </c>
    </row>
    <row r="110" spans="1:12" ht="15" customHeight="1">
      <c r="A110" s="111">
        <v>2223</v>
      </c>
      <c r="B110" s="112" t="s">
        <v>160</v>
      </c>
      <c r="C110" s="59">
        <f>'[3]IPF-3a pop 2010'!C110</f>
        <v>1123</v>
      </c>
      <c r="D110" s="38">
        <f>'[3]IPF-13 Indices 2012'!L110</f>
        <v>72.31</v>
      </c>
      <c r="E110" s="113">
        <f t="shared" si="21"/>
        <v>0</v>
      </c>
      <c r="F110" s="114">
        <f t="shared" si="14"/>
        <v>0</v>
      </c>
      <c r="G110" s="77">
        <f t="shared" si="22"/>
        <v>0</v>
      </c>
      <c r="H110" s="113">
        <f t="shared" si="23"/>
        <v>31095.87</v>
      </c>
      <c r="I110" s="115">
        <f t="shared" si="17"/>
        <v>260195.90223241952</v>
      </c>
      <c r="J110" s="116">
        <f t="shared" si="24"/>
        <v>231.69715247766655</v>
      </c>
      <c r="K110" s="117">
        <f t="shared" si="19"/>
        <v>260195.90223241952</v>
      </c>
      <c r="L110" s="118">
        <f t="shared" si="25"/>
        <v>231.69715247766655</v>
      </c>
    </row>
    <row r="111" spans="1:12" ht="15" customHeight="1">
      <c r="A111" s="111">
        <v>2225</v>
      </c>
      <c r="B111" s="112" t="s">
        <v>161</v>
      </c>
      <c r="C111" s="59">
        <f>'[3]IPF-3a pop 2010'!C111</f>
        <v>122</v>
      </c>
      <c r="D111" s="38">
        <f>'[3]IPF-13 Indices 2012'!L111</f>
        <v>84.73</v>
      </c>
      <c r="E111" s="113">
        <f t="shared" si="21"/>
        <v>0</v>
      </c>
      <c r="F111" s="114">
        <f t="shared" si="14"/>
        <v>0</v>
      </c>
      <c r="G111" s="77">
        <f t="shared" si="22"/>
        <v>0</v>
      </c>
      <c r="H111" s="113">
        <f t="shared" si="23"/>
        <v>1862.9399999999996</v>
      </c>
      <c r="I111" s="115">
        <f t="shared" si="17"/>
        <v>15588.222941016396</v>
      </c>
      <c r="J111" s="116">
        <f t="shared" si="24"/>
        <v>127.77231918865898</v>
      </c>
      <c r="K111" s="117">
        <f t="shared" si="19"/>
        <v>15588.222941016396</v>
      </c>
      <c r="L111" s="118">
        <f t="shared" si="25"/>
        <v>127.77231918865898</v>
      </c>
    </row>
    <row r="112" spans="1:12" ht="15" customHeight="1">
      <c r="A112" s="111">
        <v>2226</v>
      </c>
      <c r="B112" s="112" t="s">
        <v>162</v>
      </c>
      <c r="C112" s="59">
        <f>'[3]IPF-3a pop 2010'!C112</f>
        <v>1439</v>
      </c>
      <c r="D112" s="38">
        <f>'[3]IPF-13 Indices 2012'!L112</f>
        <v>66.489999999999995</v>
      </c>
      <c r="E112" s="113">
        <f t="shared" si="21"/>
        <v>0</v>
      </c>
      <c r="F112" s="114">
        <f t="shared" si="14"/>
        <v>0</v>
      </c>
      <c r="G112" s="77">
        <f t="shared" si="22"/>
        <v>0</v>
      </c>
      <c r="H112" s="113">
        <f t="shared" si="23"/>
        <v>48220.890000000007</v>
      </c>
      <c r="I112" s="115">
        <f t="shared" si="17"/>
        <v>403490.17345391074</v>
      </c>
      <c r="J112" s="116">
        <f t="shared" si="24"/>
        <v>280.39622894642861</v>
      </c>
      <c r="K112" s="117">
        <f t="shared" si="19"/>
        <v>403490.17345391074</v>
      </c>
      <c r="L112" s="118">
        <f t="shared" si="25"/>
        <v>280.39622894642861</v>
      </c>
    </row>
    <row r="113" spans="1:17" ht="15" customHeight="1">
      <c r="A113" s="111">
        <v>2228</v>
      </c>
      <c r="B113" s="112" t="s">
        <v>163</v>
      </c>
      <c r="C113" s="59">
        <f>'[3]IPF-3a pop 2010'!C113</f>
        <v>11397</v>
      </c>
      <c r="D113" s="38">
        <f>'[3]IPF-13 Indices 2012'!L113</f>
        <v>162.47999999999999</v>
      </c>
      <c r="E113" s="113">
        <f t="shared" si="21"/>
        <v>712084.55999999994</v>
      </c>
      <c r="F113" s="114">
        <f t="shared" si="14"/>
        <v>-5874959.3549746089</v>
      </c>
      <c r="G113" s="77">
        <f t="shared" si="22"/>
        <v>-515.48296525178637</v>
      </c>
      <c r="H113" s="113">
        <f t="shared" si="23"/>
        <v>0</v>
      </c>
      <c r="I113" s="115">
        <f t="shared" si="17"/>
        <v>0</v>
      </c>
      <c r="J113" s="116">
        <f t="shared" si="24"/>
        <v>0</v>
      </c>
      <c r="K113" s="117">
        <f t="shared" si="19"/>
        <v>-5874959.3549746089</v>
      </c>
      <c r="L113" s="118">
        <f t="shared" si="25"/>
        <v>-515.48296525178637</v>
      </c>
    </row>
    <row r="114" spans="1:17" ht="15" customHeight="1">
      <c r="A114" s="111">
        <v>2230</v>
      </c>
      <c r="B114" s="112" t="s">
        <v>164</v>
      </c>
      <c r="C114" s="59">
        <f>'[3]IPF-3a pop 2010'!C114</f>
        <v>87</v>
      </c>
      <c r="D114" s="38">
        <f>'[3]IPF-13 Indices 2012'!L114</f>
        <v>73.06</v>
      </c>
      <c r="E114" s="113">
        <f t="shared" si="21"/>
        <v>0</v>
      </c>
      <c r="F114" s="114">
        <f t="shared" si="14"/>
        <v>0</v>
      </c>
      <c r="G114" s="77">
        <f t="shared" si="22"/>
        <v>0</v>
      </c>
      <c r="H114" s="113">
        <f t="shared" si="23"/>
        <v>2343.7799999999997</v>
      </c>
      <c r="I114" s="115">
        <f t="shared" si="17"/>
        <v>19611.670351538651</v>
      </c>
      <c r="J114" s="116">
        <f t="shared" si="24"/>
        <v>225.4214982935477</v>
      </c>
      <c r="K114" s="117">
        <f t="shared" si="19"/>
        <v>19611.670351538651</v>
      </c>
      <c r="L114" s="118">
        <f t="shared" si="25"/>
        <v>225.4214982935477</v>
      </c>
    </row>
    <row r="115" spans="1:17" ht="15" customHeight="1">
      <c r="A115" s="111">
        <v>2231</v>
      </c>
      <c r="B115" s="112" t="s">
        <v>165</v>
      </c>
      <c r="C115" s="59">
        <f>'[3]IPF-3a pop 2010'!C115</f>
        <v>845</v>
      </c>
      <c r="D115" s="38">
        <f>'[3]IPF-13 Indices 2012'!L115</f>
        <v>70.38</v>
      </c>
      <c r="E115" s="113">
        <f t="shared" si="21"/>
        <v>0</v>
      </c>
      <c r="F115" s="114">
        <f t="shared" si="14"/>
        <v>0</v>
      </c>
      <c r="G115" s="77">
        <f t="shared" si="22"/>
        <v>0</v>
      </c>
      <c r="H115" s="113">
        <f t="shared" si="23"/>
        <v>25028.900000000005</v>
      </c>
      <c r="I115" s="115">
        <f t="shared" si="17"/>
        <v>209430.29467852184</v>
      </c>
      <c r="J115" s="116">
        <f t="shared" si="24"/>
        <v>247.84650257813234</v>
      </c>
      <c r="K115" s="117">
        <f t="shared" si="19"/>
        <v>209430.29467852184</v>
      </c>
      <c r="L115" s="118">
        <f t="shared" si="25"/>
        <v>247.84650257813234</v>
      </c>
    </row>
    <row r="116" spans="1:17" ht="15" customHeight="1">
      <c r="A116" s="111">
        <v>2233</v>
      </c>
      <c r="B116" s="112" t="s">
        <v>243</v>
      </c>
      <c r="C116" s="59">
        <f>'[3]IPF-3a pop 2010'!C116</f>
        <v>2178</v>
      </c>
      <c r="D116" s="38">
        <f>'[3]IPF-13 Indices 2012'!L116</f>
        <v>84.34</v>
      </c>
      <c r="E116" s="113">
        <f t="shared" si="21"/>
        <v>0</v>
      </c>
      <c r="F116" s="114">
        <f t="shared" si="14"/>
        <v>0</v>
      </c>
      <c r="G116" s="77">
        <f t="shared" si="22"/>
        <v>0</v>
      </c>
      <c r="H116" s="113">
        <f t="shared" si="23"/>
        <v>34107.479999999996</v>
      </c>
      <c r="I116" s="115">
        <f t="shared" si="17"/>
        <v>285395.6660956649</v>
      </c>
      <c r="J116" s="116">
        <f t="shared" si="24"/>
        <v>131.03565936440077</v>
      </c>
      <c r="K116" s="117">
        <f t="shared" si="19"/>
        <v>285395.6660956649</v>
      </c>
      <c r="L116" s="118">
        <f t="shared" si="25"/>
        <v>131.03565936440077</v>
      </c>
    </row>
    <row r="117" spans="1:17" ht="15" customHeight="1">
      <c r="A117" s="111">
        <v>2234</v>
      </c>
      <c r="B117" s="112" t="s">
        <v>167</v>
      </c>
      <c r="C117" s="59">
        <f>'[3]IPF-3a pop 2010'!C117</f>
        <v>1746</v>
      </c>
      <c r="D117" s="38">
        <f>'[3]IPF-13 Indices 2012'!L117</f>
        <v>85.21</v>
      </c>
      <c r="E117" s="113">
        <f t="shared" si="21"/>
        <v>0</v>
      </c>
      <c r="F117" s="114">
        <f t="shared" si="14"/>
        <v>0</v>
      </c>
      <c r="G117" s="77">
        <f t="shared" si="22"/>
        <v>0</v>
      </c>
      <c r="H117" s="113">
        <f t="shared" si="23"/>
        <v>25823.340000000011</v>
      </c>
      <c r="I117" s="115">
        <f t="shared" si="17"/>
        <v>216077.80229189701</v>
      </c>
      <c r="J117" s="116">
        <f t="shared" si="24"/>
        <v>123.75590051082303</v>
      </c>
      <c r="K117" s="117">
        <f t="shared" si="19"/>
        <v>216077.80229189701</v>
      </c>
      <c r="L117" s="118">
        <f t="shared" si="25"/>
        <v>123.75590051082303</v>
      </c>
    </row>
    <row r="118" spans="1:17" ht="15" customHeight="1">
      <c r="A118" s="111">
        <v>2235</v>
      </c>
      <c r="B118" s="112" t="s">
        <v>168</v>
      </c>
      <c r="C118" s="59">
        <f>'[3]IPF-3a pop 2010'!C118</f>
        <v>1012</v>
      </c>
      <c r="D118" s="38">
        <f>'[3]IPF-13 Indices 2012'!L118</f>
        <v>88.52</v>
      </c>
      <c r="E118" s="113">
        <f t="shared" si="21"/>
        <v>0</v>
      </c>
      <c r="F118" s="114">
        <f t="shared" si="14"/>
        <v>0</v>
      </c>
      <c r="G118" s="77">
        <f t="shared" si="22"/>
        <v>0</v>
      </c>
      <c r="H118" s="113">
        <f t="shared" si="23"/>
        <v>11617.760000000004</v>
      </c>
      <c r="I118" s="115">
        <f t="shared" si="17"/>
        <v>97212.058872117603</v>
      </c>
      <c r="J118" s="116">
        <f t="shared" si="24"/>
        <v>96.059346711578655</v>
      </c>
      <c r="K118" s="117">
        <f t="shared" si="19"/>
        <v>97212.058872117603</v>
      </c>
      <c r="L118" s="118">
        <f t="shared" si="25"/>
        <v>96.059346711578655</v>
      </c>
    </row>
    <row r="119" spans="1:17" ht="15" customHeight="1">
      <c r="A119" s="111">
        <v>2243</v>
      </c>
      <c r="B119" s="112" t="s">
        <v>169</v>
      </c>
      <c r="C119" s="59">
        <f>'[3]IPF-3a pop 2010'!C119</f>
        <v>510</v>
      </c>
      <c r="D119" s="38">
        <f>'[3]IPF-13 Indices 2012'!L119</f>
        <v>82.72</v>
      </c>
      <c r="E119" s="113">
        <f t="shared" si="21"/>
        <v>0</v>
      </c>
      <c r="F119" s="114">
        <f t="shared" si="14"/>
        <v>0</v>
      </c>
      <c r="G119" s="77">
        <f t="shared" si="22"/>
        <v>0</v>
      </c>
      <c r="H119" s="113">
        <f t="shared" si="23"/>
        <v>8812.8000000000011</v>
      </c>
      <c r="I119" s="115">
        <f t="shared" si="17"/>
        <v>73741.4469250697</v>
      </c>
      <c r="J119" s="116">
        <f t="shared" si="24"/>
        <v>144.59107240209744</v>
      </c>
      <c r="K119" s="117">
        <f t="shared" si="19"/>
        <v>73741.4469250697</v>
      </c>
      <c r="L119" s="118">
        <f t="shared" si="25"/>
        <v>144.59107240209744</v>
      </c>
    </row>
    <row r="120" spans="1:17" s="192" customFormat="1" ht="15" customHeight="1">
      <c r="A120" s="183">
        <v>2244</v>
      </c>
      <c r="B120" s="184" t="s">
        <v>257</v>
      </c>
      <c r="C120" s="185">
        <f>'[3]IPF-3a pop 2010'!C120</f>
        <v>177</v>
      </c>
      <c r="D120" s="181">
        <f>'[3]IPF-13 Indices 2012'!L120</f>
        <v>115.43</v>
      </c>
      <c r="E120" s="186">
        <f t="shared" si="21"/>
        <v>2731.110000000001</v>
      </c>
      <c r="F120" s="187">
        <f t="shared" si="14"/>
        <v>-22532.661351293322</v>
      </c>
      <c r="G120" s="188">
        <f t="shared" si="22"/>
        <v>-127.30317147623346</v>
      </c>
      <c r="H120" s="186">
        <f t="shared" si="23"/>
        <v>0</v>
      </c>
      <c r="I120" s="187">
        <f t="shared" si="17"/>
        <v>0</v>
      </c>
      <c r="J120" s="189">
        <f t="shared" si="24"/>
        <v>0</v>
      </c>
      <c r="K120" s="190">
        <f t="shared" si="19"/>
        <v>-22532.661351293322</v>
      </c>
      <c r="L120" s="189">
        <f t="shared" si="25"/>
        <v>-127.30317147623346</v>
      </c>
      <c r="M120" s="191"/>
      <c r="N120" s="191"/>
      <c r="O120" s="191"/>
      <c r="P120" s="191"/>
      <c r="Q120" s="191"/>
    </row>
    <row r="121" spans="1:17" ht="15" customHeight="1">
      <c r="A121" s="111">
        <v>2250</v>
      </c>
      <c r="B121" s="112" t="s">
        <v>170</v>
      </c>
      <c r="C121" s="59">
        <f>'[3]IPF-3a pop 2010'!C121</f>
        <v>1287</v>
      </c>
      <c r="D121" s="38">
        <f>'[3]IPF-13 Indices 2012'!L121</f>
        <v>114.45</v>
      </c>
      <c r="E121" s="113">
        <f t="shared" si="21"/>
        <v>18597.150000000005</v>
      </c>
      <c r="F121" s="114">
        <f t="shared" si="14"/>
        <v>-153433.32309910789</v>
      </c>
      <c r="G121" s="77">
        <f t="shared" si="22"/>
        <v>-119.2178112658181</v>
      </c>
      <c r="H121" s="113">
        <f t="shared" si="23"/>
        <v>0</v>
      </c>
      <c r="I121" s="115">
        <f t="shared" si="17"/>
        <v>0</v>
      </c>
      <c r="J121" s="116">
        <f t="shared" si="24"/>
        <v>0</v>
      </c>
      <c r="K121" s="117">
        <f t="shared" si="19"/>
        <v>-153433.32309910789</v>
      </c>
      <c r="L121" s="118">
        <f t="shared" si="25"/>
        <v>-119.2178112658181</v>
      </c>
    </row>
    <row r="122" spans="1:17" s="54" customFormat="1" ht="15" customHeight="1">
      <c r="A122" s="111">
        <v>2251</v>
      </c>
      <c r="B122" s="112" t="s">
        <v>171</v>
      </c>
      <c r="C122" s="59">
        <f>'[3]IPF-3a pop 2010'!C122</f>
        <v>309</v>
      </c>
      <c r="D122" s="38">
        <f>'[3]IPF-13 Indices 2012'!L122</f>
        <v>94.68</v>
      </c>
      <c r="E122" s="113">
        <f t="shared" si="21"/>
        <v>0</v>
      </c>
      <c r="F122" s="114">
        <f t="shared" si="14"/>
        <v>0</v>
      </c>
      <c r="G122" s="77">
        <f t="shared" si="22"/>
        <v>0</v>
      </c>
      <c r="H122" s="113">
        <f t="shared" si="23"/>
        <v>1643.8799999999978</v>
      </c>
      <c r="I122" s="115">
        <f t="shared" si="17"/>
        <v>13755.22986691896</v>
      </c>
      <c r="J122" s="116">
        <f t="shared" si="24"/>
        <v>44.515307012682719</v>
      </c>
      <c r="K122" s="117">
        <f t="shared" si="19"/>
        <v>13755.22986691896</v>
      </c>
      <c r="L122" s="118">
        <f t="shared" si="25"/>
        <v>44.515307012682719</v>
      </c>
      <c r="M122" s="60"/>
      <c r="N122" s="60"/>
      <c r="O122" s="60"/>
      <c r="P122" s="60"/>
      <c r="Q122" s="60"/>
    </row>
    <row r="123" spans="1:17" ht="15" customHeight="1">
      <c r="A123" s="111">
        <v>2254</v>
      </c>
      <c r="B123" s="112" t="s">
        <v>172</v>
      </c>
      <c r="C123" s="59">
        <f>'[3]IPF-3a pop 2010'!C123</f>
        <v>3246</v>
      </c>
      <c r="D123" s="38">
        <f>'[3]IPF-13 Indices 2012'!L123</f>
        <v>79.53</v>
      </c>
      <c r="E123" s="113">
        <f t="shared" si="21"/>
        <v>0</v>
      </c>
      <c r="F123" s="114">
        <f t="shared" si="14"/>
        <v>0</v>
      </c>
      <c r="G123" s="77">
        <f t="shared" si="22"/>
        <v>0</v>
      </c>
      <c r="H123" s="113">
        <f t="shared" si="23"/>
        <v>66445.62</v>
      </c>
      <c r="I123" s="115">
        <f t="shared" si="17"/>
        <v>555986.31089249148</v>
      </c>
      <c r="J123" s="116">
        <f t="shared" si="24"/>
        <v>171.28352153188277</v>
      </c>
      <c r="K123" s="117">
        <f t="shared" si="19"/>
        <v>555986.31089249148</v>
      </c>
      <c r="L123" s="118">
        <f t="shared" si="25"/>
        <v>171.28352153188277</v>
      </c>
    </row>
    <row r="124" spans="1:17" ht="15" customHeight="1">
      <c r="A124" s="111">
        <v>2257</v>
      </c>
      <c r="B124" s="112" t="s">
        <v>244</v>
      </c>
      <c r="C124" s="59">
        <f>'[3]IPF-3a pop 2010'!C124</f>
        <v>823</v>
      </c>
      <c r="D124" s="38">
        <f>'[3]IPF-13 Indices 2012'!L124</f>
        <v>250.53</v>
      </c>
      <c r="E124" s="113">
        <f t="shared" si="21"/>
        <v>123886.19</v>
      </c>
      <c r="F124" s="114">
        <f t="shared" si="14"/>
        <v>-1022106.603312199</v>
      </c>
      <c r="G124" s="77">
        <f t="shared" si="22"/>
        <v>-1241.9278290549198</v>
      </c>
      <c r="H124" s="113">
        <f t="shared" si="23"/>
        <v>0</v>
      </c>
      <c r="I124" s="115">
        <f t="shared" si="17"/>
        <v>0</v>
      </c>
      <c r="J124" s="116">
        <f t="shared" si="24"/>
        <v>0</v>
      </c>
      <c r="K124" s="117">
        <f t="shared" si="19"/>
        <v>-1022106.603312199</v>
      </c>
      <c r="L124" s="118">
        <f t="shared" si="25"/>
        <v>-1241.9278290549198</v>
      </c>
    </row>
    <row r="125" spans="1:17" ht="15" customHeight="1">
      <c r="A125" s="111">
        <v>2258</v>
      </c>
      <c r="B125" s="112" t="s">
        <v>174</v>
      </c>
      <c r="C125" s="59">
        <f>'[3]IPF-3a pop 2010'!C125</f>
        <v>482</v>
      </c>
      <c r="D125" s="38">
        <f>'[3]IPF-13 Indices 2012'!L125</f>
        <v>95.68</v>
      </c>
      <c r="E125" s="113">
        <f t="shared" si="21"/>
        <v>0</v>
      </c>
      <c r="F125" s="114">
        <f t="shared" si="14"/>
        <v>0</v>
      </c>
      <c r="G125" s="77">
        <f t="shared" si="22"/>
        <v>0</v>
      </c>
      <c r="H125" s="113">
        <f t="shared" si="23"/>
        <v>2082.2399999999966</v>
      </c>
      <c r="I125" s="115">
        <f t="shared" si="17"/>
        <v>17423.224224452711</v>
      </c>
      <c r="J125" s="116">
        <f t="shared" si="24"/>
        <v>36.147768100524296</v>
      </c>
      <c r="K125" s="117">
        <f t="shared" si="19"/>
        <v>17423.224224452711</v>
      </c>
      <c r="L125" s="118">
        <f t="shared" si="25"/>
        <v>36.147768100524296</v>
      </c>
    </row>
    <row r="126" spans="1:17" ht="15" customHeight="1">
      <c r="A126" s="111">
        <v>2259</v>
      </c>
      <c r="B126" s="112" t="s">
        <v>175</v>
      </c>
      <c r="C126" s="59">
        <f>'[3]IPF-3a pop 2010'!C126</f>
        <v>608</v>
      </c>
      <c r="D126" s="38">
        <f>'[3]IPF-13 Indices 2012'!L126</f>
        <v>85.33</v>
      </c>
      <c r="E126" s="113">
        <f t="shared" si="21"/>
        <v>0</v>
      </c>
      <c r="F126" s="114">
        <f t="shared" si="14"/>
        <v>0</v>
      </c>
      <c r="G126" s="77">
        <f t="shared" si="22"/>
        <v>0</v>
      </c>
      <c r="H126" s="113">
        <f t="shared" si="23"/>
        <v>8919.36</v>
      </c>
      <c r="I126" s="115">
        <f t="shared" si="17"/>
        <v>74633.091871549303</v>
      </c>
      <c r="J126" s="116">
        <f t="shared" si="24"/>
        <v>122.75179584136399</v>
      </c>
      <c r="K126" s="117">
        <f t="shared" si="19"/>
        <v>74633.091871549303</v>
      </c>
      <c r="L126" s="118">
        <f t="shared" si="25"/>
        <v>122.75179584136399</v>
      </c>
    </row>
    <row r="127" spans="1:17" s="54" customFormat="1" ht="15" customHeight="1">
      <c r="A127" s="111">
        <v>2260</v>
      </c>
      <c r="B127" s="112" t="s">
        <v>176</v>
      </c>
      <c r="C127" s="59">
        <f>'[3]IPF-3a pop 2010'!C127</f>
        <v>286</v>
      </c>
      <c r="D127" s="38">
        <f>'[3]IPF-13 Indices 2012'!L127</f>
        <v>74.75</v>
      </c>
      <c r="E127" s="113">
        <f t="shared" si="21"/>
        <v>0</v>
      </c>
      <c r="F127" s="114">
        <f t="shared" si="14"/>
        <v>0</v>
      </c>
      <c r="G127" s="77">
        <f t="shared" si="22"/>
        <v>0</v>
      </c>
      <c r="H127" s="113">
        <f t="shared" si="23"/>
        <v>7221.5</v>
      </c>
      <c r="I127" s="115">
        <f t="shared" si="17"/>
        <v>60426.182254152001</v>
      </c>
      <c r="J127" s="116">
        <f t="shared" si="24"/>
        <v>211.28035753200001</v>
      </c>
      <c r="K127" s="117">
        <f t="shared" si="19"/>
        <v>60426.182254152001</v>
      </c>
      <c r="L127" s="118">
        <f t="shared" si="25"/>
        <v>211.28035753200001</v>
      </c>
      <c r="M127" s="60"/>
      <c r="N127" s="60"/>
      <c r="O127" s="60"/>
      <c r="P127" s="60"/>
      <c r="Q127" s="60"/>
    </row>
    <row r="128" spans="1:17" ht="15" customHeight="1">
      <c r="A128" s="111">
        <v>2261</v>
      </c>
      <c r="B128" s="112" t="s">
        <v>177</v>
      </c>
      <c r="C128" s="59">
        <f>'[3]IPF-3a pop 2010'!C128</f>
        <v>170</v>
      </c>
      <c r="D128" s="38">
        <f>'[3]IPF-13 Indices 2012'!L128</f>
        <v>421.9</v>
      </c>
      <c r="E128" s="113">
        <f t="shared" si="21"/>
        <v>54722.999999999993</v>
      </c>
      <c r="F128" s="114">
        <f t="shared" si="14"/>
        <v>-451484.86407608032</v>
      </c>
      <c r="G128" s="77">
        <f t="shared" si="22"/>
        <v>-2655.7933180945902</v>
      </c>
      <c r="H128" s="113">
        <f t="shared" si="23"/>
        <v>0</v>
      </c>
      <c r="I128" s="115">
        <f t="shared" si="17"/>
        <v>0</v>
      </c>
      <c r="J128" s="116">
        <f t="shared" si="24"/>
        <v>0</v>
      </c>
      <c r="K128" s="117">
        <f t="shared" si="19"/>
        <v>-451484.86407608032</v>
      </c>
      <c r="L128" s="118">
        <f t="shared" si="25"/>
        <v>-2655.7933180945902</v>
      </c>
    </row>
    <row r="129" spans="1:17" ht="15" customHeight="1">
      <c r="A129" s="111">
        <v>2262</v>
      </c>
      <c r="B129" s="112" t="s">
        <v>178</v>
      </c>
      <c r="C129" s="59">
        <f>'[3]IPF-3a pop 2010'!C129</f>
        <v>3857</v>
      </c>
      <c r="D129" s="38">
        <f>'[3]IPF-13 Indices 2012'!L129</f>
        <v>78.400000000000006</v>
      </c>
      <c r="E129" s="113">
        <f t="shared" si="21"/>
        <v>0</v>
      </c>
      <c r="F129" s="114">
        <f t="shared" si="14"/>
        <v>0</v>
      </c>
      <c r="G129" s="77">
        <f t="shared" si="22"/>
        <v>0</v>
      </c>
      <c r="H129" s="113">
        <f t="shared" si="23"/>
        <v>83311.199999999983</v>
      </c>
      <c r="I129" s="115">
        <f t="shared" si="17"/>
        <v>697109.70781861211</v>
      </c>
      <c r="J129" s="116">
        <f t="shared" si="24"/>
        <v>180.73884050262174</v>
      </c>
      <c r="K129" s="117">
        <f t="shared" si="19"/>
        <v>697109.70781861211</v>
      </c>
      <c r="L129" s="118">
        <f t="shared" si="25"/>
        <v>180.73884050262174</v>
      </c>
    </row>
    <row r="130" spans="1:17" ht="15" customHeight="1">
      <c r="A130" s="111">
        <v>2264</v>
      </c>
      <c r="B130" s="112" t="s">
        <v>179</v>
      </c>
      <c r="C130" s="59">
        <f>'[3]IPF-3a pop 2010'!C130</f>
        <v>418</v>
      </c>
      <c r="D130" s="38">
        <f>'[3]IPF-13 Indices 2012'!L130</f>
        <v>77.22</v>
      </c>
      <c r="E130" s="113">
        <f t="shared" si="21"/>
        <v>0</v>
      </c>
      <c r="F130" s="114">
        <f t="shared" si="14"/>
        <v>0</v>
      </c>
      <c r="G130" s="77">
        <f t="shared" si="22"/>
        <v>0</v>
      </c>
      <c r="H130" s="113">
        <f t="shared" si="23"/>
        <v>9522.0400000000009</v>
      </c>
      <c r="I130" s="115">
        <f t="shared" si="17"/>
        <v>79676.040223128934</v>
      </c>
      <c r="J130" s="116">
        <f t="shared" si="24"/>
        <v>190.61253641896874</v>
      </c>
      <c r="K130" s="117">
        <f t="shared" si="19"/>
        <v>79676.040223128934</v>
      </c>
      <c r="L130" s="118">
        <f t="shared" si="25"/>
        <v>190.61253641896874</v>
      </c>
    </row>
    <row r="131" spans="1:17" ht="15" customHeight="1">
      <c r="A131" s="111">
        <v>2265</v>
      </c>
      <c r="B131" s="112" t="s">
        <v>180</v>
      </c>
      <c r="C131" s="59">
        <f>'[3]IPF-3a pop 2010'!C131</f>
        <v>4598</v>
      </c>
      <c r="D131" s="38">
        <f>'[3]IPF-13 Indices 2012'!L131</f>
        <v>92.89</v>
      </c>
      <c r="E131" s="113">
        <f t="shared" si="21"/>
        <v>0</v>
      </c>
      <c r="F131" s="114">
        <f t="shared" si="14"/>
        <v>0</v>
      </c>
      <c r="G131" s="77">
        <f t="shared" si="22"/>
        <v>0</v>
      </c>
      <c r="H131" s="113">
        <f t="shared" si="23"/>
        <v>32691.78</v>
      </c>
      <c r="I131" s="115">
        <f t="shared" si="17"/>
        <v>273549.74125772226</v>
      </c>
      <c r="J131" s="116">
        <f t="shared" si="24"/>
        <v>59.493201665446335</v>
      </c>
      <c r="K131" s="117">
        <f t="shared" si="19"/>
        <v>273549.74125772226</v>
      </c>
      <c r="L131" s="118">
        <f t="shared" si="25"/>
        <v>59.493201665446335</v>
      </c>
    </row>
    <row r="132" spans="1:17" s="54" customFormat="1" ht="15" customHeight="1">
      <c r="A132" s="111">
        <v>2266</v>
      </c>
      <c r="B132" s="112" t="s">
        <v>181</v>
      </c>
      <c r="C132" s="59">
        <f>'[3]IPF-3a pop 2010'!C132</f>
        <v>582</v>
      </c>
      <c r="D132" s="38">
        <f>'[3]IPF-13 Indices 2012'!L132</f>
        <v>103.39</v>
      </c>
      <c r="E132" s="113">
        <f t="shared" si="21"/>
        <v>1972.9800000000002</v>
      </c>
      <c r="F132" s="114">
        <f t="shared" si="14"/>
        <v>-16277.810191780882</v>
      </c>
      <c r="G132" s="77">
        <f t="shared" si="22"/>
        <v>-27.96874603398777</v>
      </c>
      <c r="H132" s="113">
        <f t="shared" si="23"/>
        <v>0</v>
      </c>
      <c r="I132" s="115">
        <f t="shared" si="17"/>
        <v>0</v>
      </c>
      <c r="J132" s="116">
        <f t="shared" si="24"/>
        <v>0</v>
      </c>
      <c r="K132" s="117">
        <f t="shared" si="19"/>
        <v>-16277.810191780882</v>
      </c>
      <c r="L132" s="118">
        <f t="shared" si="25"/>
        <v>-27.96874603398777</v>
      </c>
      <c r="M132" s="60"/>
      <c r="N132" s="60"/>
      <c r="O132" s="60"/>
      <c r="P132" s="60"/>
      <c r="Q132" s="60"/>
    </row>
    <row r="133" spans="1:17" ht="15" customHeight="1">
      <c r="A133" s="111">
        <v>2270</v>
      </c>
      <c r="B133" s="112" t="s">
        <v>182</v>
      </c>
      <c r="C133" s="59">
        <f>'[3]IPF-3a pop 2010'!C133</f>
        <v>185</v>
      </c>
      <c r="D133" s="38">
        <f>'[3]IPF-13 Indices 2012'!L133</f>
        <v>68.48</v>
      </c>
      <c r="E133" s="113">
        <f t="shared" si="21"/>
        <v>0</v>
      </c>
      <c r="F133" s="114">
        <f t="shared" si="14"/>
        <v>0</v>
      </c>
      <c r="G133" s="77">
        <f t="shared" si="22"/>
        <v>0</v>
      </c>
      <c r="H133" s="113">
        <f t="shared" si="23"/>
        <v>5831.1999999999989</v>
      </c>
      <c r="I133" s="115">
        <f t="shared" si="17"/>
        <v>48792.792904578149</v>
      </c>
      <c r="J133" s="116">
        <f t="shared" si="24"/>
        <v>263.74482651123321</v>
      </c>
      <c r="K133" s="117">
        <f t="shared" si="19"/>
        <v>48792.792904578149</v>
      </c>
      <c r="L133" s="118">
        <f t="shared" si="25"/>
        <v>263.74482651123321</v>
      </c>
    </row>
    <row r="134" spans="1:17" ht="15" customHeight="1">
      <c r="A134" s="111">
        <v>2271</v>
      </c>
      <c r="B134" s="112" t="s">
        <v>183</v>
      </c>
      <c r="C134" s="59">
        <f>'[3]IPF-3a pop 2010'!C134</f>
        <v>600</v>
      </c>
      <c r="D134" s="38">
        <f>'[3]IPF-13 Indices 2012'!L134</f>
        <v>143.29</v>
      </c>
      <c r="E134" s="113">
        <f t="shared" si="21"/>
        <v>25973.999999999996</v>
      </c>
      <c r="F134" s="114">
        <f t="shared" si="14"/>
        <v>-214295.04704625311</v>
      </c>
      <c r="G134" s="77">
        <f t="shared" si="22"/>
        <v>-357.15841174375515</v>
      </c>
      <c r="H134" s="113">
        <f t="shared" si="23"/>
        <v>0</v>
      </c>
      <c r="I134" s="115">
        <f t="shared" si="17"/>
        <v>0</v>
      </c>
      <c r="J134" s="116">
        <f t="shared" si="24"/>
        <v>0</v>
      </c>
      <c r="K134" s="117">
        <f t="shared" si="19"/>
        <v>-214295.04704625311</v>
      </c>
      <c r="L134" s="118">
        <f t="shared" si="25"/>
        <v>-357.15841174375515</v>
      </c>
    </row>
    <row r="135" spans="1:17" s="54" customFormat="1" ht="15" customHeight="1">
      <c r="A135" s="111">
        <v>2272</v>
      </c>
      <c r="B135" s="112" t="s">
        <v>184</v>
      </c>
      <c r="C135" s="59">
        <f>'[3]IPF-3a pop 2010'!C135</f>
        <v>1494</v>
      </c>
      <c r="D135" s="38">
        <f>'[3]IPF-13 Indices 2012'!L135</f>
        <v>68.88</v>
      </c>
      <c r="E135" s="113">
        <f t="shared" si="21"/>
        <v>0</v>
      </c>
      <c r="F135" s="114">
        <f t="shared" si="14"/>
        <v>0</v>
      </c>
      <c r="G135" s="77">
        <f t="shared" si="22"/>
        <v>0</v>
      </c>
      <c r="H135" s="113">
        <f t="shared" si="23"/>
        <v>46493.280000000006</v>
      </c>
      <c r="I135" s="115">
        <f t="shared" si="17"/>
        <v>389034.32955387671</v>
      </c>
      <c r="J135" s="116">
        <f t="shared" si="24"/>
        <v>260.39781094636993</v>
      </c>
      <c r="K135" s="117">
        <f t="shared" si="19"/>
        <v>389034.32955387671</v>
      </c>
      <c r="L135" s="118">
        <f t="shared" si="25"/>
        <v>260.39781094636993</v>
      </c>
      <c r="M135" s="60"/>
      <c r="N135" s="60"/>
      <c r="O135" s="60"/>
      <c r="P135" s="60"/>
      <c r="Q135" s="60"/>
    </row>
    <row r="136" spans="1:17" ht="15" customHeight="1">
      <c r="A136" s="111">
        <v>2274</v>
      </c>
      <c r="B136" s="112" t="s">
        <v>185</v>
      </c>
      <c r="C136" s="59">
        <f>'[3]IPF-3a pop 2010'!C136</f>
        <v>928</v>
      </c>
      <c r="D136" s="38">
        <f>'[3]IPF-13 Indices 2012'!L136</f>
        <v>161.99</v>
      </c>
      <c r="E136" s="113">
        <f t="shared" ref="E136:E167" si="26">IF(D136&gt;100,((D136-100)^$E$2)*C136,0)</f>
        <v>57526.720000000008</v>
      </c>
      <c r="F136" s="114">
        <f t="shared" ref="F136:F172" si="27">E136*-$F$6/$E$174</f>
        <v>-474616.58461602504</v>
      </c>
      <c r="G136" s="77">
        <f t="shared" ref="G136:G167" si="28">SUM(F136/C136)</f>
        <v>-511.44028514657873</v>
      </c>
      <c r="H136" s="113">
        <f t="shared" ref="H136:H172" si="29">IF(D136&lt;100,((100-D136)^$H$2)*C136,0)</f>
        <v>0</v>
      </c>
      <c r="I136" s="115">
        <f t="shared" ref="I136:I172" si="30">H136*$I$6/$H$174</f>
        <v>0</v>
      </c>
      <c r="J136" s="116">
        <f t="shared" ref="J136:J167" si="31">SUM(I136/C136)</f>
        <v>0</v>
      </c>
      <c r="K136" s="117">
        <f t="shared" ref="K136:K172" si="32">SUM(F136,I136)</f>
        <v>-474616.58461602504</v>
      </c>
      <c r="L136" s="118">
        <f t="shared" ref="L136:L167" si="33">K136/C136</f>
        <v>-511.44028514657873</v>
      </c>
    </row>
    <row r="137" spans="1:17" s="192" customFormat="1" ht="15" customHeight="1">
      <c r="A137" s="183">
        <v>2275</v>
      </c>
      <c r="B137" s="184" t="s">
        <v>186</v>
      </c>
      <c r="C137" s="185">
        <f>'[3]IPF-3a pop 2010'!C137</f>
        <v>6125</v>
      </c>
      <c r="D137" s="181">
        <f>'[3]IPF-13 Indices 2012'!L137</f>
        <v>113.55</v>
      </c>
      <c r="E137" s="186">
        <f t="shared" si="26"/>
        <v>82993.749999999985</v>
      </c>
      <c r="F137" s="187">
        <f t="shared" si="27"/>
        <v>-684728.94281954924</v>
      </c>
      <c r="G137" s="188">
        <f t="shared" si="28"/>
        <v>-111.79248046033457</v>
      </c>
      <c r="H137" s="186">
        <f t="shared" si="29"/>
        <v>0</v>
      </c>
      <c r="I137" s="187">
        <f t="shared" si="30"/>
        <v>0</v>
      </c>
      <c r="J137" s="189">
        <f t="shared" si="31"/>
        <v>0</v>
      </c>
      <c r="K137" s="190">
        <f t="shared" si="32"/>
        <v>-684728.94281954924</v>
      </c>
      <c r="L137" s="189">
        <f t="shared" si="33"/>
        <v>-111.79248046033457</v>
      </c>
      <c r="M137" s="191"/>
      <c r="N137" s="191"/>
      <c r="O137" s="191"/>
      <c r="P137" s="191"/>
      <c r="Q137" s="191"/>
    </row>
    <row r="138" spans="1:17" ht="15" customHeight="1">
      <c r="A138" s="111">
        <v>2276</v>
      </c>
      <c r="B138" s="112" t="s">
        <v>187</v>
      </c>
      <c r="C138" s="59">
        <f>'[3]IPF-3a pop 2010'!C138</f>
        <v>1007</v>
      </c>
      <c r="D138" s="38">
        <f>'[3]IPF-13 Indices 2012'!L138</f>
        <v>101.4</v>
      </c>
      <c r="E138" s="113">
        <f t="shared" si="26"/>
        <v>1409.8000000000056</v>
      </c>
      <c r="F138" s="114">
        <f t="shared" si="27"/>
        <v>-11631.36818841183</v>
      </c>
      <c r="G138" s="77">
        <f t="shared" si="28"/>
        <v>-11.550514586307676</v>
      </c>
      <c r="H138" s="113">
        <f t="shared" si="29"/>
        <v>0</v>
      </c>
      <c r="I138" s="115">
        <f t="shared" si="30"/>
        <v>0</v>
      </c>
      <c r="J138" s="116">
        <f t="shared" si="31"/>
        <v>0</v>
      </c>
      <c r="K138" s="117">
        <f t="shared" si="32"/>
        <v>-11631.36818841183</v>
      </c>
      <c r="L138" s="118">
        <f t="shared" si="33"/>
        <v>-11.550514586307676</v>
      </c>
    </row>
    <row r="139" spans="1:17" ht="15" customHeight="1">
      <c r="A139" s="111">
        <v>2277</v>
      </c>
      <c r="B139" s="112" t="s">
        <v>188</v>
      </c>
      <c r="C139" s="59">
        <f>'[3]IPF-3a pop 2010'!C139</f>
        <v>486</v>
      </c>
      <c r="D139" s="38">
        <f>'[3]IPF-13 Indices 2012'!L139</f>
        <v>83.94</v>
      </c>
      <c r="E139" s="113">
        <f t="shared" si="26"/>
        <v>0</v>
      </c>
      <c r="F139" s="114">
        <f t="shared" si="27"/>
        <v>0</v>
      </c>
      <c r="G139" s="77">
        <f t="shared" si="28"/>
        <v>0</v>
      </c>
      <c r="H139" s="113">
        <f t="shared" si="29"/>
        <v>7805.1600000000008</v>
      </c>
      <c r="I139" s="115">
        <f t="shared" si="30"/>
        <v>65309.980015622386</v>
      </c>
      <c r="J139" s="116">
        <f t="shared" si="31"/>
        <v>134.38267492926417</v>
      </c>
      <c r="K139" s="117">
        <f t="shared" si="32"/>
        <v>65309.980015622386</v>
      </c>
      <c r="L139" s="118">
        <f t="shared" si="33"/>
        <v>134.38267492926417</v>
      </c>
    </row>
    <row r="140" spans="1:17" ht="15" customHeight="1">
      <c r="A140" s="111">
        <v>2278</v>
      </c>
      <c r="B140" s="112" t="s">
        <v>189</v>
      </c>
      <c r="C140" s="59">
        <f>'[3]IPF-3a pop 2010'!C140</f>
        <v>420</v>
      </c>
      <c r="D140" s="38">
        <f>'[3]IPF-13 Indices 2012'!L140</f>
        <v>78.13</v>
      </c>
      <c r="E140" s="113">
        <f t="shared" si="26"/>
        <v>0</v>
      </c>
      <c r="F140" s="114">
        <f t="shared" si="27"/>
        <v>0</v>
      </c>
      <c r="G140" s="77">
        <f t="shared" si="28"/>
        <v>0</v>
      </c>
      <c r="H140" s="113">
        <f t="shared" si="29"/>
        <v>9185.4000000000015</v>
      </c>
      <c r="I140" s="115">
        <f t="shared" si="30"/>
        <v>76859.191923739927</v>
      </c>
      <c r="J140" s="116">
        <f t="shared" si="31"/>
        <v>182.99807600890458</v>
      </c>
      <c r="K140" s="117">
        <f t="shared" si="32"/>
        <v>76859.191923739927</v>
      </c>
      <c r="L140" s="118">
        <f t="shared" si="33"/>
        <v>182.99807600890458</v>
      </c>
    </row>
    <row r="141" spans="1:17" ht="15" customHeight="1">
      <c r="A141" s="111">
        <v>2279</v>
      </c>
      <c r="B141" s="112" t="s">
        <v>190</v>
      </c>
      <c r="C141" s="59">
        <f>'[3]IPF-3a pop 2010'!C141</f>
        <v>543</v>
      </c>
      <c r="D141" s="38">
        <f>'[3]IPF-13 Indices 2012'!L141</f>
        <v>84.69</v>
      </c>
      <c r="E141" s="113">
        <f t="shared" si="26"/>
        <v>0</v>
      </c>
      <c r="F141" s="114">
        <f t="shared" si="27"/>
        <v>0</v>
      </c>
      <c r="G141" s="77">
        <f t="shared" si="28"/>
        <v>0</v>
      </c>
      <c r="H141" s="113">
        <f t="shared" si="29"/>
        <v>8313.3300000000017</v>
      </c>
      <c r="I141" s="115">
        <f t="shared" si="30"/>
        <v>69562.112264613941</v>
      </c>
      <c r="J141" s="116">
        <f t="shared" si="31"/>
        <v>128.10702074514538</v>
      </c>
      <c r="K141" s="117">
        <f t="shared" si="32"/>
        <v>69562.112264613941</v>
      </c>
      <c r="L141" s="118">
        <f t="shared" si="33"/>
        <v>128.10702074514538</v>
      </c>
    </row>
    <row r="142" spans="1:17" ht="15" customHeight="1">
      <c r="A142" s="111">
        <v>2280</v>
      </c>
      <c r="B142" s="112" t="s">
        <v>191</v>
      </c>
      <c r="C142" s="59">
        <f>'[3]IPF-3a pop 2010'!C142</f>
        <v>1963</v>
      </c>
      <c r="D142" s="38">
        <f>'[3]IPF-13 Indices 2012'!L142</f>
        <v>108.61</v>
      </c>
      <c r="E142" s="113">
        <f t="shared" si="26"/>
        <v>16901.43</v>
      </c>
      <c r="F142" s="114">
        <f t="shared" si="27"/>
        <v>-139443.00981746957</v>
      </c>
      <c r="G142" s="77">
        <f t="shared" si="28"/>
        <v>-71.035664705791945</v>
      </c>
      <c r="H142" s="113">
        <f t="shared" si="29"/>
        <v>0</v>
      </c>
      <c r="I142" s="115">
        <f t="shared" si="30"/>
        <v>0</v>
      </c>
      <c r="J142" s="116">
        <f t="shared" si="31"/>
        <v>0</v>
      </c>
      <c r="K142" s="117">
        <f t="shared" si="32"/>
        <v>-139443.00981746957</v>
      </c>
      <c r="L142" s="118">
        <f t="shared" si="33"/>
        <v>-71.035664705791945</v>
      </c>
    </row>
    <row r="143" spans="1:17" ht="15" customHeight="1">
      <c r="A143" s="111">
        <v>2281</v>
      </c>
      <c r="B143" s="112" t="s">
        <v>192</v>
      </c>
      <c r="C143" s="59">
        <f>'[3]IPF-3a pop 2010'!C143</f>
        <v>1369</v>
      </c>
      <c r="D143" s="38">
        <f>'[3]IPF-13 Indices 2012'!L143</f>
        <v>153.13</v>
      </c>
      <c r="E143" s="113">
        <f t="shared" si="26"/>
        <v>72734.969999999987</v>
      </c>
      <c r="F143" s="114">
        <f t="shared" si="27"/>
        <v>-600090.23708546278</v>
      </c>
      <c r="G143" s="77">
        <f t="shared" si="28"/>
        <v>-438.34202855037455</v>
      </c>
      <c r="H143" s="113">
        <f t="shared" si="29"/>
        <v>0</v>
      </c>
      <c r="I143" s="115">
        <f t="shared" si="30"/>
        <v>0</v>
      </c>
      <c r="J143" s="116">
        <f t="shared" si="31"/>
        <v>0</v>
      </c>
      <c r="K143" s="117">
        <f t="shared" si="32"/>
        <v>-600090.23708546278</v>
      </c>
      <c r="L143" s="118">
        <f t="shared" si="33"/>
        <v>-438.34202855037455</v>
      </c>
    </row>
    <row r="144" spans="1:17" ht="15" customHeight="1">
      <c r="A144" s="111">
        <v>2283</v>
      </c>
      <c r="B144" s="112" t="s">
        <v>193</v>
      </c>
      <c r="C144" s="59">
        <f>'[3]IPF-3a pop 2010'!C144</f>
        <v>438</v>
      </c>
      <c r="D144" s="38">
        <f>'[3]IPF-13 Indices 2012'!L144</f>
        <v>86.46</v>
      </c>
      <c r="E144" s="113">
        <f t="shared" si="26"/>
        <v>0</v>
      </c>
      <c r="F144" s="114">
        <f t="shared" si="27"/>
        <v>0</v>
      </c>
      <c r="G144" s="77">
        <f t="shared" si="28"/>
        <v>0</v>
      </c>
      <c r="H144" s="113">
        <f t="shared" si="29"/>
        <v>5930.5200000000032</v>
      </c>
      <c r="I144" s="115">
        <f t="shared" si="30"/>
        <v>49623.856869333766</v>
      </c>
      <c r="J144" s="116">
        <f t="shared" si="31"/>
        <v>113.29647687062504</v>
      </c>
      <c r="K144" s="117">
        <f t="shared" si="32"/>
        <v>49623.856869333766</v>
      </c>
      <c r="L144" s="118">
        <f t="shared" si="33"/>
        <v>113.29647687062504</v>
      </c>
    </row>
    <row r="145" spans="1:17" ht="15" customHeight="1">
      <c r="A145" s="111">
        <v>2291</v>
      </c>
      <c r="B145" s="112" t="s">
        <v>194</v>
      </c>
      <c r="C145" s="59">
        <f>'[3]IPF-3a pop 2010'!C145</f>
        <v>1929</v>
      </c>
      <c r="D145" s="38">
        <f>'[3]IPF-13 Indices 2012'!L145</f>
        <v>75.23</v>
      </c>
      <c r="E145" s="113">
        <f t="shared" si="26"/>
        <v>0</v>
      </c>
      <c r="F145" s="114">
        <f t="shared" si="27"/>
        <v>0</v>
      </c>
      <c r="G145" s="77">
        <f t="shared" si="28"/>
        <v>0</v>
      </c>
      <c r="H145" s="113">
        <f t="shared" si="29"/>
        <v>47781.329999999994</v>
      </c>
      <c r="I145" s="115">
        <f t="shared" si="30"/>
        <v>399812.13804968225</v>
      </c>
      <c r="J145" s="116">
        <f t="shared" si="31"/>
        <v>207.26393885416394</v>
      </c>
      <c r="K145" s="117">
        <f t="shared" si="32"/>
        <v>399812.13804968225</v>
      </c>
      <c r="L145" s="118">
        <f t="shared" si="33"/>
        <v>207.26393885416394</v>
      </c>
    </row>
    <row r="146" spans="1:17" ht="15" customHeight="1">
      <c r="A146" s="111">
        <v>2292</v>
      </c>
      <c r="B146" s="112" t="s">
        <v>195</v>
      </c>
      <c r="C146" s="59">
        <f>'[3]IPF-3a pop 2010'!C146</f>
        <v>640</v>
      </c>
      <c r="D146" s="38">
        <f>'[3]IPF-13 Indices 2012'!L146</f>
        <v>65.92</v>
      </c>
      <c r="E146" s="113">
        <f t="shared" si="26"/>
        <v>0</v>
      </c>
      <c r="F146" s="114">
        <f t="shared" si="27"/>
        <v>0</v>
      </c>
      <c r="G146" s="77">
        <f t="shared" si="28"/>
        <v>0</v>
      </c>
      <c r="H146" s="113">
        <f t="shared" si="29"/>
        <v>21811.199999999997</v>
      </c>
      <c r="I146" s="115">
        <f t="shared" si="30"/>
        <v>182506.06472086965</v>
      </c>
      <c r="J146" s="116">
        <f t="shared" si="31"/>
        <v>285.16572612635883</v>
      </c>
      <c r="K146" s="117">
        <f t="shared" si="32"/>
        <v>182506.06472086965</v>
      </c>
      <c r="L146" s="118">
        <f t="shared" si="33"/>
        <v>285.16572612635883</v>
      </c>
    </row>
    <row r="147" spans="1:17" ht="15" customHeight="1">
      <c r="A147" s="111">
        <v>2293</v>
      </c>
      <c r="B147" s="112" t="s">
        <v>196</v>
      </c>
      <c r="C147" s="59">
        <f>'[3]IPF-3a pop 2010'!C147</f>
        <v>7325</v>
      </c>
      <c r="D147" s="38">
        <f>'[3]IPF-13 Indices 2012'!L147</f>
        <v>104.77</v>
      </c>
      <c r="E147" s="113">
        <f t="shared" si="26"/>
        <v>34940.249999999971</v>
      </c>
      <c r="F147" s="114">
        <f t="shared" si="27"/>
        <v>-288269.90519588208</v>
      </c>
      <c r="G147" s="77">
        <f t="shared" si="28"/>
        <v>-39.354253269062397</v>
      </c>
      <c r="H147" s="113">
        <f t="shared" si="29"/>
        <v>0</v>
      </c>
      <c r="I147" s="115">
        <f t="shared" si="30"/>
        <v>0</v>
      </c>
      <c r="J147" s="116">
        <f t="shared" si="31"/>
        <v>0</v>
      </c>
      <c r="K147" s="117">
        <f t="shared" si="32"/>
        <v>-288269.90519588208</v>
      </c>
      <c r="L147" s="118">
        <f t="shared" si="33"/>
        <v>-39.354253269062397</v>
      </c>
    </row>
    <row r="148" spans="1:17" ht="15" customHeight="1">
      <c r="A148" s="111">
        <v>2294</v>
      </c>
      <c r="B148" s="112" t="s">
        <v>197</v>
      </c>
      <c r="C148" s="59">
        <f>'[3]IPF-3a pop 2010'!C148</f>
        <v>1420</v>
      </c>
      <c r="D148" s="38">
        <f>'[3]IPF-13 Indices 2012'!L148</f>
        <v>74.02</v>
      </c>
      <c r="E148" s="113">
        <f t="shared" si="26"/>
        <v>0</v>
      </c>
      <c r="F148" s="114">
        <f t="shared" si="27"/>
        <v>0</v>
      </c>
      <c r="G148" s="77">
        <f t="shared" si="28"/>
        <v>0</v>
      </c>
      <c r="H148" s="113">
        <f t="shared" si="29"/>
        <v>36891.600000000006</v>
      </c>
      <c r="I148" s="115">
        <f t="shared" si="30"/>
        <v>308691.89853178349</v>
      </c>
      <c r="J148" s="116">
        <f t="shared" si="31"/>
        <v>217.3886609378757</v>
      </c>
      <c r="K148" s="117">
        <f t="shared" si="32"/>
        <v>308691.89853178349</v>
      </c>
      <c r="L148" s="118">
        <f t="shared" si="33"/>
        <v>217.3886609378757</v>
      </c>
    </row>
    <row r="149" spans="1:17" ht="15" customHeight="1">
      <c r="A149" s="111">
        <v>2295</v>
      </c>
      <c r="B149" s="112" t="s">
        <v>198</v>
      </c>
      <c r="C149" s="59">
        <f>'[3]IPF-3a pop 2010'!C149</f>
        <v>3286</v>
      </c>
      <c r="D149" s="38">
        <f>'[3]IPF-13 Indices 2012'!L149</f>
        <v>91.22</v>
      </c>
      <c r="E149" s="113">
        <f t="shared" si="26"/>
        <v>0</v>
      </c>
      <c r="F149" s="114">
        <f t="shared" si="27"/>
        <v>0</v>
      </c>
      <c r="G149" s="77">
        <f t="shared" si="28"/>
        <v>0</v>
      </c>
      <c r="H149" s="113">
        <f t="shared" si="29"/>
        <v>28851.080000000005</v>
      </c>
      <c r="I149" s="115">
        <f t="shared" si="30"/>
        <v>241412.5345577955</v>
      </c>
      <c r="J149" s="116">
        <f t="shared" si="31"/>
        <v>73.46699164875092</v>
      </c>
      <c r="K149" s="117">
        <f t="shared" si="32"/>
        <v>241412.5345577955</v>
      </c>
      <c r="L149" s="118">
        <f t="shared" si="33"/>
        <v>73.46699164875092</v>
      </c>
    </row>
    <row r="150" spans="1:17" ht="15" customHeight="1">
      <c r="A150" s="111">
        <v>2296</v>
      </c>
      <c r="B150" s="112" t="s">
        <v>199</v>
      </c>
      <c r="C150" s="59">
        <f>'[3]IPF-3a pop 2010'!C150</f>
        <v>1290</v>
      </c>
      <c r="D150" s="38">
        <f>'[3]IPF-13 Indices 2012'!L150</f>
        <v>66.989999999999995</v>
      </c>
      <c r="E150" s="113">
        <f t="shared" si="26"/>
        <v>0</v>
      </c>
      <c r="F150" s="114">
        <f t="shared" si="27"/>
        <v>0</v>
      </c>
      <c r="G150" s="77">
        <f t="shared" si="28"/>
        <v>0</v>
      </c>
      <c r="H150" s="113">
        <f t="shared" si="29"/>
        <v>42582.900000000009</v>
      </c>
      <c r="I150" s="115">
        <f t="shared" si="30"/>
        <v>356314.07274255069</v>
      </c>
      <c r="J150" s="116">
        <f t="shared" si="31"/>
        <v>276.21245949034937</v>
      </c>
      <c r="K150" s="117">
        <f t="shared" si="32"/>
        <v>356314.07274255069</v>
      </c>
      <c r="L150" s="118">
        <f t="shared" si="33"/>
        <v>276.21245949034937</v>
      </c>
    </row>
    <row r="151" spans="1:17" ht="15" customHeight="1">
      <c r="A151" s="111">
        <v>2298</v>
      </c>
      <c r="B151" s="112" t="s">
        <v>200</v>
      </c>
      <c r="C151" s="59">
        <f>'[3]IPF-3a pop 2010'!C151</f>
        <v>1136</v>
      </c>
      <c r="D151" s="38">
        <f>'[3]IPF-13 Indices 2012'!L151</f>
        <v>60.09</v>
      </c>
      <c r="E151" s="113">
        <f t="shared" si="26"/>
        <v>0</v>
      </c>
      <c r="F151" s="114">
        <f t="shared" si="27"/>
        <v>0</v>
      </c>
      <c r="G151" s="77">
        <f t="shared" si="28"/>
        <v>0</v>
      </c>
      <c r="H151" s="113">
        <f t="shared" si="29"/>
        <v>45337.759999999995</v>
      </c>
      <c r="I151" s="115">
        <f t="shared" si="30"/>
        <v>379365.4709900993</v>
      </c>
      <c r="J151" s="116">
        <f t="shared" si="31"/>
        <v>333.94847798424234</v>
      </c>
      <c r="K151" s="117">
        <f t="shared" si="32"/>
        <v>379365.4709900993</v>
      </c>
      <c r="L151" s="118">
        <f t="shared" si="33"/>
        <v>333.94847798424234</v>
      </c>
    </row>
    <row r="152" spans="1:17" ht="15" customHeight="1">
      <c r="A152" s="111">
        <v>2299</v>
      </c>
      <c r="B152" s="112" t="s">
        <v>201</v>
      </c>
      <c r="C152" s="59">
        <f>'[3]IPF-3a pop 2010'!C152</f>
        <v>1911</v>
      </c>
      <c r="D152" s="38">
        <f>'[3]IPF-13 Indices 2012'!L152</f>
        <v>77.040000000000006</v>
      </c>
      <c r="E152" s="113">
        <f t="shared" si="26"/>
        <v>0</v>
      </c>
      <c r="F152" s="114">
        <f t="shared" si="27"/>
        <v>0</v>
      </c>
      <c r="G152" s="77">
        <f t="shared" si="28"/>
        <v>0</v>
      </c>
      <c r="H152" s="113">
        <f t="shared" si="29"/>
        <v>43876.55999999999</v>
      </c>
      <c r="I152" s="115">
        <f t="shared" si="30"/>
        <v>367138.82313165336</v>
      </c>
      <c r="J152" s="116">
        <f t="shared" si="31"/>
        <v>192.11869342315717</v>
      </c>
      <c r="K152" s="117">
        <f t="shared" si="32"/>
        <v>367138.82313165336</v>
      </c>
      <c r="L152" s="118">
        <f t="shared" si="33"/>
        <v>192.11869342315717</v>
      </c>
    </row>
    <row r="153" spans="1:17" ht="15" customHeight="1">
      <c r="A153" s="111">
        <v>2300</v>
      </c>
      <c r="B153" s="112" t="s">
        <v>202</v>
      </c>
      <c r="C153" s="59">
        <f>'[3]IPF-3a pop 2010'!C153</f>
        <v>1013</v>
      </c>
      <c r="D153" s="38">
        <f>'[3]IPF-13 Indices 2012'!L153</f>
        <v>72.010000000000005</v>
      </c>
      <c r="E153" s="113">
        <f t="shared" si="26"/>
        <v>0</v>
      </c>
      <c r="F153" s="114">
        <f t="shared" si="27"/>
        <v>0</v>
      </c>
      <c r="G153" s="77">
        <f t="shared" si="28"/>
        <v>0</v>
      </c>
      <c r="H153" s="113">
        <f t="shared" si="29"/>
        <v>28353.869999999995</v>
      </c>
      <c r="I153" s="115">
        <f t="shared" si="30"/>
        <v>237252.1105352811</v>
      </c>
      <c r="J153" s="116">
        <f t="shared" si="31"/>
        <v>234.20741415131403</v>
      </c>
      <c r="K153" s="117">
        <f t="shared" si="32"/>
        <v>237252.1105352811</v>
      </c>
      <c r="L153" s="118">
        <f t="shared" si="33"/>
        <v>234.20741415131403</v>
      </c>
    </row>
    <row r="154" spans="1:17" ht="15" customHeight="1">
      <c r="A154" s="111">
        <v>2301</v>
      </c>
      <c r="B154" s="112" t="s">
        <v>203</v>
      </c>
      <c r="C154" s="59">
        <f>'[3]IPF-3a pop 2010'!C154</f>
        <v>1085</v>
      </c>
      <c r="D154" s="38">
        <f>'[3]IPF-13 Indices 2012'!L154</f>
        <v>77.63</v>
      </c>
      <c r="E154" s="113">
        <f t="shared" si="26"/>
        <v>0</v>
      </c>
      <c r="F154" s="114">
        <f t="shared" si="27"/>
        <v>0</v>
      </c>
      <c r="G154" s="77">
        <f t="shared" si="28"/>
        <v>0</v>
      </c>
      <c r="H154" s="113">
        <f t="shared" si="29"/>
        <v>24271.450000000004</v>
      </c>
      <c r="I154" s="115">
        <f t="shared" si="30"/>
        <v>203092.30232950742</v>
      </c>
      <c r="J154" s="116">
        <f t="shared" si="31"/>
        <v>187.18184546498381</v>
      </c>
      <c r="K154" s="117">
        <f t="shared" si="32"/>
        <v>203092.30232950742</v>
      </c>
      <c r="L154" s="118">
        <f t="shared" si="33"/>
        <v>187.18184546498381</v>
      </c>
    </row>
    <row r="155" spans="1:17" s="54" customFormat="1" ht="15" customHeight="1">
      <c r="A155" s="111">
        <v>2302</v>
      </c>
      <c r="B155" s="112" t="s">
        <v>204</v>
      </c>
      <c r="C155" s="59">
        <f>'[3]IPF-3a pop 2010'!C155</f>
        <v>1925</v>
      </c>
      <c r="D155" s="38">
        <f>'[3]IPF-13 Indices 2012'!L155</f>
        <v>76.319999999999993</v>
      </c>
      <c r="E155" s="113">
        <f t="shared" si="26"/>
        <v>0</v>
      </c>
      <c r="F155" s="114">
        <f t="shared" si="27"/>
        <v>0</v>
      </c>
      <c r="G155" s="77">
        <f t="shared" si="28"/>
        <v>0</v>
      </c>
      <c r="H155" s="113">
        <f t="shared" si="29"/>
        <v>45584.000000000015</v>
      </c>
      <c r="I155" s="115">
        <f t="shared" si="30"/>
        <v>381425.89377182932</v>
      </c>
      <c r="J155" s="116">
        <f t="shared" si="31"/>
        <v>198.14332143991135</v>
      </c>
      <c r="K155" s="117">
        <f t="shared" si="32"/>
        <v>381425.89377182932</v>
      </c>
      <c r="L155" s="118">
        <f t="shared" si="33"/>
        <v>198.14332143991135</v>
      </c>
      <c r="M155" s="60"/>
      <c r="N155" s="60"/>
      <c r="O155" s="60"/>
      <c r="P155" s="60"/>
      <c r="Q155" s="60"/>
    </row>
    <row r="156" spans="1:17" ht="15" customHeight="1">
      <c r="A156" s="111">
        <v>2303</v>
      </c>
      <c r="B156" s="112" t="s">
        <v>205</v>
      </c>
      <c r="C156" s="59">
        <f>'[3]IPF-3a pop 2010'!C156</f>
        <v>922</v>
      </c>
      <c r="D156" s="38">
        <f>'[3]IPF-13 Indices 2012'!L156</f>
        <v>63.31</v>
      </c>
      <c r="E156" s="113">
        <f t="shared" si="26"/>
        <v>0</v>
      </c>
      <c r="F156" s="114">
        <f t="shared" si="27"/>
        <v>0</v>
      </c>
      <c r="G156" s="77">
        <f t="shared" si="28"/>
        <v>0</v>
      </c>
      <c r="H156" s="113">
        <f t="shared" si="29"/>
        <v>33828.18</v>
      </c>
      <c r="I156" s="115">
        <f t="shared" si="30"/>
        <v>283058.61247749912</v>
      </c>
      <c r="J156" s="116">
        <f t="shared" si="31"/>
        <v>307.00500268709231</v>
      </c>
      <c r="K156" s="117">
        <f t="shared" si="32"/>
        <v>283058.61247749912</v>
      </c>
      <c r="L156" s="118">
        <f t="shared" si="33"/>
        <v>307.00500268709231</v>
      </c>
    </row>
    <row r="157" spans="1:17" ht="15" customHeight="1">
      <c r="A157" s="111">
        <v>2304</v>
      </c>
      <c r="B157" s="112" t="s">
        <v>206</v>
      </c>
      <c r="C157" s="59">
        <f>'[3]IPF-3a pop 2010'!C157</f>
        <v>1251</v>
      </c>
      <c r="D157" s="38">
        <f>'[3]IPF-13 Indices 2012'!L157</f>
        <v>73.040000000000006</v>
      </c>
      <c r="E157" s="113">
        <f t="shared" si="26"/>
        <v>0</v>
      </c>
      <c r="F157" s="114">
        <f t="shared" si="27"/>
        <v>0</v>
      </c>
      <c r="G157" s="77">
        <f t="shared" si="28"/>
        <v>0</v>
      </c>
      <c r="H157" s="113">
        <f t="shared" si="29"/>
        <v>33726.959999999992</v>
      </c>
      <c r="I157" s="115">
        <f t="shared" si="30"/>
        <v>282211.65018881037</v>
      </c>
      <c r="J157" s="116">
        <f t="shared" si="31"/>
        <v>225.58884907179086</v>
      </c>
      <c r="K157" s="117">
        <f t="shared" si="32"/>
        <v>282211.65018881037</v>
      </c>
      <c r="L157" s="118">
        <f t="shared" si="33"/>
        <v>225.58884907179086</v>
      </c>
    </row>
    <row r="158" spans="1:17" ht="15" customHeight="1">
      <c r="A158" s="111">
        <v>2305</v>
      </c>
      <c r="B158" s="112" t="s">
        <v>245</v>
      </c>
      <c r="C158" s="59">
        <f>'[3]IPF-3a pop 2010'!C158</f>
        <v>3801</v>
      </c>
      <c r="D158" s="38">
        <f>'[3]IPF-13 Indices 2012'!L158</f>
        <v>116.14</v>
      </c>
      <c r="E158" s="113">
        <f t="shared" si="26"/>
        <v>61348.14</v>
      </c>
      <c r="F158" s="114">
        <f t="shared" si="27"/>
        <v>-506144.70422345906</v>
      </c>
      <c r="G158" s="77">
        <f t="shared" si="28"/>
        <v>-133.16093244500371</v>
      </c>
      <c r="H158" s="113">
        <f t="shared" si="29"/>
        <v>0</v>
      </c>
      <c r="I158" s="115">
        <f t="shared" si="30"/>
        <v>0</v>
      </c>
      <c r="J158" s="116">
        <f t="shared" si="31"/>
        <v>0</v>
      </c>
      <c r="K158" s="117">
        <f t="shared" si="32"/>
        <v>-506144.70422345906</v>
      </c>
      <c r="L158" s="118">
        <f t="shared" si="33"/>
        <v>-133.16093244500371</v>
      </c>
    </row>
    <row r="159" spans="1:17" ht="15" customHeight="1">
      <c r="A159" s="111">
        <v>2306</v>
      </c>
      <c r="B159" s="112" t="s">
        <v>208</v>
      </c>
      <c r="C159" s="59">
        <f>'[3]IPF-3a pop 2010'!C159</f>
        <v>2851</v>
      </c>
      <c r="D159" s="38">
        <f>'[3]IPF-13 Indices 2012'!L159</f>
        <v>100.23</v>
      </c>
      <c r="E159" s="113">
        <f t="shared" si="26"/>
        <v>655.73000000001139</v>
      </c>
      <c r="F159" s="114">
        <f t="shared" si="27"/>
        <v>-5410.0135211997394</v>
      </c>
      <c r="G159" s="77">
        <f t="shared" si="28"/>
        <v>-1.8975845391791439</v>
      </c>
      <c r="H159" s="113">
        <f t="shared" si="29"/>
        <v>0</v>
      </c>
      <c r="I159" s="115">
        <f t="shared" si="30"/>
        <v>0</v>
      </c>
      <c r="J159" s="116">
        <f t="shared" si="31"/>
        <v>0</v>
      </c>
      <c r="K159" s="117">
        <f t="shared" si="32"/>
        <v>-5410.0135211997394</v>
      </c>
      <c r="L159" s="118">
        <f t="shared" si="33"/>
        <v>-1.8975845391791439</v>
      </c>
    </row>
    <row r="160" spans="1:17" ht="15" customHeight="1">
      <c r="A160" s="111">
        <v>2307</v>
      </c>
      <c r="B160" s="112" t="s">
        <v>209</v>
      </c>
      <c r="C160" s="59">
        <f>'[3]IPF-3a pop 2010'!C160</f>
        <v>1218</v>
      </c>
      <c r="D160" s="38">
        <f>'[3]IPF-13 Indices 2012'!L160</f>
        <v>86.84</v>
      </c>
      <c r="E160" s="113">
        <f t="shared" si="26"/>
        <v>0</v>
      </c>
      <c r="F160" s="114">
        <f t="shared" si="27"/>
        <v>0</v>
      </c>
      <c r="G160" s="77">
        <f t="shared" si="28"/>
        <v>0</v>
      </c>
      <c r="H160" s="113">
        <f t="shared" si="29"/>
        <v>16028.879999999996</v>
      </c>
      <c r="I160" s="115">
        <f t="shared" si="30"/>
        <v>134122.27711831775</v>
      </c>
      <c r="J160" s="116">
        <f t="shared" si="31"/>
        <v>110.11681208400472</v>
      </c>
      <c r="K160" s="117">
        <f t="shared" si="32"/>
        <v>134122.27711831775</v>
      </c>
      <c r="L160" s="118">
        <f t="shared" si="33"/>
        <v>110.11681208400472</v>
      </c>
    </row>
    <row r="161" spans="1:17" s="54" customFormat="1" ht="15" customHeight="1">
      <c r="A161" s="111">
        <v>2308</v>
      </c>
      <c r="B161" s="112" t="s">
        <v>210</v>
      </c>
      <c r="C161" s="59">
        <f>'[3]IPF-3a pop 2010'!C161</f>
        <v>2367</v>
      </c>
      <c r="D161" s="38">
        <f>'[3]IPF-13 Indices 2012'!L161</f>
        <v>86.88</v>
      </c>
      <c r="E161" s="113">
        <f t="shared" si="26"/>
        <v>0</v>
      </c>
      <c r="F161" s="114">
        <f t="shared" si="27"/>
        <v>0</v>
      </c>
      <c r="G161" s="77">
        <f t="shared" si="28"/>
        <v>0</v>
      </c>
      <c r="H161" s="113">
        <f t="shared" si="29"/>
        <v>31055.040000000012</v>
      </c>
      <c r="I161" s="115">
        <f t="shared" si="30"/>
        <v>259854.25561863621</v>
      </c>
      <c r="J161" s="116">
        <f t="shared" si="31"/>
        <v>109.78211052751847</v>
      </c>
      <c r="K161" s="117">
        <f t="shared" si="32"/>
        <v>259854.25561863621</v>
      </c>
      <c r="L161" s="118">
        <f t="shared" si="33"/>
        <v>109.78211052751847</v>
      </c>
      <c r="M161" s="60"/>
      <c r="N161" s="60"/>
      <c r="O161" s="60"/>
      <c r="P161" s="60"/>
      <c r="Q161" s="60"/>
    </row>
    <row r="162" spans="1:17" ht="15" customHeight="1">
      <c r="A162" s="111">
        <v>2309</v>
      </c>
      <c r="B162" s="112" t="s">
        <v>211</v>
      </c>
      <c r="C162" s="59">
        <f>'[3]IPF-3a pop 2010'!C162</f>
        <v>5322</v>
      </c>
      <c r="D162" s="38">
        <f>'[3]IPF-13 Indices 2012'!L162</f>
        <v>83.88</v>
      </c>
      <c r="E162" s="113">
        <f t="shared" si="26"/>
        <v>0</v>
      </c>
      <c r="F162" s="114">
        <f t="shared" si="27"/>
        <v>0</v>
      </c>
      <c r="G162" s="77">
        <f t="shared" si="28"/>
        <v>0</v>
      </c>
      <c r="H162" s="113">
        <f t="shared" si="29"/>
        <v>85790.640000000029</v>
      </c>
      <c r="I162" s="115">
        <f t="shared" si="30"/>
        <v>717856.51849897462</v>
      </c>
      <c r="J162" s="116">
        <f t="shared" si="31"/>
        <v>134.88472726399374</v>
      </c>
      <c r="K162" s="117">
        <f t="shared" si="32"/>
        <v>717856.51849897462</v>
      </c>
      <c r="L162" s="118">
        <f t="shared" si="33"/>
        <v>134.88472726399374</v>
      </c>
    </row>
    <row r="163" spans="1:17" ht="15" customHeight="1">
      <c r="A163" s="111">
        <v>2310</v>
      </c>
      <c r="B163" s="112" t="s">
        <v>212</v>
      </c>
      <c r="C163" s="59">
        <f>'[3]IPF-3a pop 2010'!C163</f>
        <v>421</v>
      </c>
      <c r="D163" s="38">
        <f>'[3]IPF-13 Indices 2012'!L163</f>
        <v>54.86</v>
      </c>
      <c r="E163" s="113">
        <f t="shared" si="26"/>
        <v>0</v>
      </c>
      <c r="F163" s="114">
        <f t="shared" si="27"/>
        <v>0</v>
      </c>
      <c r="G163" s="77">
        <f t="shared" si="28"/>
        <v>0</v>
      </c>
      <c r="H163" s="113">
        <f t="shared" si="29"/>
        <v>19003.939999999999</v>
      </c>
      <c r="I163" s="115">
        <f t="shared" si="30"/>
        <v>159016.20743432379</v>
      </c>
      <c r="J163" s="116">
        <f t="shared" si="31"/>
        <v>377.71070649483084</v>
      </c>
      <c r="K163" s="117">
        <f t="shared" si="32"/>
        <v>159016.20743432379</v>
      </c>
      <c r="L163" s="118">
        <f t="shared" si="33"/>
        <v>377.71070649483084</v>
      </c>
    </row>
    <row r="164" spans="1:17" ht="15" customHeight="1">
      <c r="A164" s="111">
        <v>2321</v>
      </c>
      <c r="B164" s="112" t="s">
        <v>213</v>
      </c>
      <c r="C164" s="59">
        <f>'[3]IPF-3a pop 2010'!C164</f>
        <v>2909</v>
      </c>
      <c r="D164" s="38">
        <f>'[3]IPF-13 Indices 2012'!L164</f>
        <v>92.45</v>
      </c>
      <c r="E164" s="113">
        <f t="shared" si="26"/>
        <v>0</v>
      </c>
      <c r="F164" s="114">
        <f t="shared" si="27"/>
        <v>0</v>
      </c>
      <c r="G164" s="77">
        <f t="shared" si="28"/>
        <v>0</v>
      </c>
      <c r="H164" s="113">
        <f t="shared" si="29"/>
        <v>21962.949999999993</v>
      </c>
      <c r="I164" s="115">
        <f t="shared" si="30"/>
        <v>183775.83875078964</v>
      </c>
      <c r="J164" s="116">
        <f t="shared" si="31"/>
        <v>63.174918786796027</v>
      </c>
      <c r="K164" s="117">
        <f t="shared" si="32"/>
        <v>183775.83875078964</v>
      </c>
      <c r="L164" s="118">
        <f t="shared" si="33"/>
        <v>63.174918786796027</v>
      </c>
    </row>
    <row r="165" spans="1:17" ht="15" customHeight="1">
      <c r="A165" s="111">
        <v>2323</v>
      </c>
      <c r="B165" s="112" t="s">
        <v>214</v>
      </c>
      <c r="C165" s="59">
        <f>'[3]IPF-3a pop 2010'!C165</f>
        <v>1358</v>
      </c>
      <c r="D165" s="38">
        <f>'[3]IPF-13 Indices 2012'!L165</f>
        <v>79.040000000000006</v>
      </c>
      <c r="E165" s="113">
        <f t="shared" si="26"/>
        <v>0</v>
      </c>
      <c r="F165" s="114">
        <f t="shared" si="27"/>
        <v>0</v>
      </c>
      <c r="G165" s="77">
        <f t="shared" si="28"/>
        <v>0</v>
      </c>
      <c r="H165" s="113">
        <f t="shared" si="29"/>
        <v>28463.679999999993</v>
      </c>
      <c r="I165" s="115">
        <f t="shared" si="30"/>
        <v>238170.94998322523</v>
      </c>
      <c r="J165" s="116">
        <f t="shared" si="31"/>
        <v>175.38361559884038</v>
      </c>
      <c r="K165" s="117">
        <f t="shared" si="32"/>
        <v>238170.94998322523</v>
      </c>
      <c r="L165" s="118">
        <f t="shared" si="33"/>
        <v>175.38361559884038</v>
      </c>
    </row>
    <row r="166" spans="1:17" ht="15" customHeight="1">
      <c r="A166" s="111">
        <v>2325</v>
      </c>
      <c r="B166" s="112" t="s">
        <v>215</v>
      </c>
      <c r="C166" s="59">
        <f>'[3]IPF-3a pop 2010'!C166</f>
        <v>5727</v>
      </c>
      <c r="D166" s="38">
        <f>'[3]IPF-13 Indices 2012'!L166</f>
        <v>116.34</v>
      </c>
      <c r="E166" s="113">
        <f t="shared" si="26"/>
        <v>93579.180000000022</v>
      </c>
      <c r="F166" s="114">
        <f t="shared" si="27"/>
        <v>-772062.63111764833</v>
      </c>
      <c r="G166" s="77">
        <f t="shared" si="28"/>
        <v>-134.81100595733338</v>
      </c>
      <c r="H166" s="113">
        <f t="shared" si="29"/>
        <v>0</v>
      </c>
      <c r="I166" s="115">
        <f t="shared" si="30"/>
        <v>0</v>
      </c>
      <c r="J166" s="116">
        <f t="shared" si="31"/>
        <v>0</v>
      </c>
      <c r="K166" s="117">
        <f t="shared" si="32"/>
        <v>-772062.63111764833</v>
      </c>
      <c r="L166" s="118">
        <f t="shared" si="33"/>
        <v>-134.81100595733338</v>
      </c>
    </row>
    <row r="167" spans="1:17" ht="15" customHeight="1">
      <c r="A167" s="111">
        <v>2328</v>
      </c>
      <c r="B167" s="112" t="s">
        <v>246</v>
      </c>
      <c r="C167" s="59">
        <f>'[3]IPF-3a pop 2010'!C167</f>
        <v>818</v>
      </c>
      <c r="D167" s="38">
        <f>'[3]IPF-13 Indices 2012'!L167</f>
        <v>91.34</v>
      </c>
      <c r="E167" s="113">
        <f t="shared" si="26"/>
        <v>0</v>
      </c>
      <c r="F167" s="114">
        <f t="shared" si="27"/>
        <v>0</v>
      </c>
      <c r="G167" s="77">
        <f t="shared" si="28"/>
        <v>0</v>
      </c>
      <c r="H167" s="113">
        <f t="shared" si="29"/>
        <v>7083.8799999999974</v>
      </c>
      <c r="I167" s="115">
        <f t="shared" si="30"/>
        <v>59274.64154906074</v>
      </c>
      <c r="J167" s="116">
        <f t="shared" si="31"/>
        <v>72.462886979291852</v>
      </c>
      <c r="K167" s="117">
        <f t="shared" si="32"/>
        <v>59274.64154906074</v>
      </c>
      <c r="L167" s="118">
        <f t="shared" si="33"/>
        <v>72.462886979291852</v>
      </c>
    </row>
    <row r="168" spans="1:17" ht="15" customHeight="1">
      <c r="A168" s="111">
        <v>2333</v>
      </c>
      <c r="B168" s="112" t="s">
        <v>44</v>
      </c>
      <c r="C168" s="59">
        <f>'[3]IPF-3a pop 2010'!C168</f>
        <v>902</v>
      </c>
      <c r="D168" s="38">
        <f>'[3]IPF-13 Indices 2012'!L168</f>
        <v>80.48</v>
      </c>
      <c r="E168" s="113">
        <f t="shared" ref="E168:E172" si="34">IF(D168&gt;100,((D168-100)^$E$2)*C168,0)</f>
        <v>0</v>
      </c>
      <c r="F168" s="114">
        <f t="shared" si="27"/>
        <v>0</v>
      </c>
      <c r="G168" s="77">
        <f t="shared" ref="G168:G172" si="35">SUM(F168/C168)</f>
        <v>0</v>
      </c>
      <c r="H168" s="113">
        <f t="shared" si="29"/>
        <v>17607.039999999997</v>
      </c>
      <c r="I168" s="115">
        <f t="shared" si="30"/>
        <v>147327.59232792971</v>
      </c>
      <c r="J168" s="116">
        <f t="shared" ref="J168:J172" si="36">SUM(I168/C168)</f>
        <v>163.33435956533228</v>
      </c>
      <c r="K168" s="117">
        <f t="shared" si="32"/>
        <v>147327.59232792971</v>
      </c>
      <c r="L168" s="118">
        <f t="shared" ref="L168:L172" si="37">K168/C168</f>
        <v>163.33435956533228</v>
      </c>
    </row>
    <row r="169" spans="1:17" ht="15" customHeight="1">
      <c r="A169" s="111">
        <v>2335</v>
      </c>
      <c r="B169" s="112" t="s">
        <v>247</v>
      </c>
      <c r="C169" s="59">
        <f>'[3]IPF-3a pop 2010'!C169</f>
        <v>941</v>
      </c>
      <c r="D169" s="38">
        <f>'[3]IPF-13 Indices 2012'!L169</f>
        <v>72.77</v>
      </c>
      <c r="E169" s="113">
        <f t="shared" si="34"/>
        <v>0</v>
      </c>
      <c r="F169" s="114">
        <f t="shared" si="27"/>
        <v>0</v>
      </c>
      <c r="G169" s="77">
        <f t="shared" si="35"/>
        <v>0</v>
      </c>
      <c r="H169" s="113">
        <f t="shared" si="29"/>
        <v>25623.430000000004</v>
      </c>
      <c r="I169" s="115">
        <f t="shared" si="30"/>
        <v>214405.04758796736</v>
      </c>
      <c r="J169" s="116">
        <f t="shared" si="36"/>
        <v>227.84808457807372</v>
      </c>
      <c r="K169" s="117">
        <f t="shared" si="32"/>
        <v>214405.04758796736</v>
      </c>
      <c r="L169" s="118">
        <f t="shared" si="37"/>
        <v>227.84808457807372</v>
      </c>
    </row>
    <row r="170" spans="1:17" ht="15" customHeight="1">
      <c r="A170" s="111">
        <v>2336</v>
      </c>
      <c r="B170" s="112" t="s">
        <v>46</v>
      </c>
      <c r="C170" s="59">
        <f>'[3]IPF-3a pop 2010'!C170</f>
        <v>1203</v>
      </c>
      <c r="D170" s="38">
        <f>'[3]IPF-13 Indices 2012'!L170</f>
        <v>76.64</v>
      </c>
      <c r="E170" s="113">
        <f t="shared" si="34"/>
        <v>0</v>
      </c>
      <c r="F170" s="114">
        <f t="shared" si="27"/>
        <v>0</v>
      </c>
      <c r="G170" s="77">
        <f t="shared" si="35"/>
        <v>0</v>
      </c>
      <c r="H170" s="113">
        <f t="shared" si="29"/>
        <v>28102.079999999998</v>
      </c>
      <c r="I170" s="115">
        <f t="shared" si="30"/>
        <v>235145.24791258879</v>
      </c>
      <c r="J170" s="116">
        <f t="shared" si="36"/>
        <v>195.46570898802059</v>
      </c>
      <c r="K170" s="117">
        <f t="shared" si="32"/>
        <v>235145.24791258879</v>
      </c>
      <c r="L170" s="118">
        <f t="shared" si="37"/>
        <v>195.46570898802059</v>
      </c>
    </row>
    <row r="171" spans="1:17" ht="15" customHeight="1">
      <c r="A171" s="120">
        <v>2337</v>
      </c>
      <c r="B171" s="119" t="s">
        <v>47</v>
      </c>
      <c r="C171" s="59">
        <f>'[3]IPF-3a pop 2010'!C171</f>
        <v>1028</v>
      </c>
      <c r="D171" s="38">
        <f>'[3]IPF-13 Indices 2012'!L171</f>
        <v>58.61</v>
      </c>
      <c r="E171" s="113">
        <f t="shared" si="34"/>
        <v>0</v>
      </c>
      <c r="F171" s="114">
        <f t="shared" si="27"/>
        <v>0</v>
      </c>
      <c r="G171" s="77">
        <f t="shared" si="35"/>
        <v>0</v>
      </c>
      <c r="H171" s="113">
        <f t="shared" si="29"/>
        <v>42548.92</v>
      </c>
      <c r="I171" s="115">
        <f t="shared" si="30"/>
        <v>356029.74377031549</v>
      </c>
      <c r="J171" s="116">
        <f t="shared" si="36"/>
        <v>346.33243557423685</v>
      </c>
      <c r="K171" s="117">
        <f t="shared" si="32"/>
        <v>356029.74377031549</v>
      </c>
      <c r="L171" s="118">
        <f t="shared" si="37"/>
        <v>346.33243557423685</v>
      </c>
    </row>
    <row r="172" spans="1:17" ht="15" customHeight="1">
      <c r="A172" s="120">
        <v>2338</v>
      </c>
      <c r="B172" s="120" t="s">
        <v>48</v>
      </c>
      <c r="C172" s="59">
        <f>'[3]IPF-3a pop 2010'!C172</f>
        <v>1086</v>
      </c>
      <c r="D172" s="38">
        <f>'[3]IPF-13 Indices 2012'!L172</f>
        <v>64.13</v>
      </c>
      <c r="E172" s="113">
        <f t="shared" si="34"/>
        <v>0</v>
      </c>
      <c r="F172" s="114">
        <f t="shared" si="27"/>
        <v>0</v>
      </c>
      <c r="G172" s="77">
        <f t="shared" si="35"/>
        <v>0</v>
      </c>
      <c r="H172" s="113">
        <f t="shared" si="29"/>
        <v>38954.820000000007</v>
      </c>
      <c r="I172" s="115">
        <f t="shared" si="30"/>
        <v>325955.97216612694</v>
      </c>
      <c r="J172" s="116">
        <f t="shared" si="36"/>
        <v>300.14362077912244</v>
      </c>
      <c r="K172" s="117">
        <f t="shared" si="32"/>
        <v>325955.97216612694</v>
      </c>
      <c r="L172" s="118">
        <f t="shared" si="37"/>
        <v>300.14362077912244</v>
      </c>
    </row>
    <row r="173" spans="1:17" ht="15" customHeight="1">
      <c r="A173" s="73"/>
      <c r="B173" s="54"/>
      <c r="C173" s="31"/>
      <c r="D173" s="38"/>
      <c r="E173" s="121"/>
      <c r="F173" s="114"/>
      <c r="G173" s="77"/>
      <c r="H173" s="121"/>
      <c r="I173" s="115"/>
      <c r="J173" s="116"/>
      <c r="K173" s="117"/>
      <c r="L173" s="118"/>
    </row>
    <row r="174" spans="1:17" s="54" customFormat="1" ht="15" customHeight="1">
      <c r="A174" s="91"/>
      <c r="B174" s="122" t="s">
        <v>34</v>
      </c>
      <c r="C174" s="123">
        <f>SUM(C8:C172)</f>
        <v>278493</v>
      </c>
      <c r="D174" s="141"/>
      <c r="E174" s="124">
        <f>SUM(E8:E172)</f>
        <v>3046747.41</v>
      </c>
      <c r="F174" s="93">
        <f>SUM(F8:F172)</f>
        <v>-25136785.999999989</v>
      </c>
      <c r="G174" s="94">
        <f>SUM(F174/F175)</f>
        <v>-194.38264406569945</v>
      </c>
      <c r="H174" s="124">
        <f>SUM(H8:H172)</f>
        <v>3004083.5500000007</v>
      </c>
      <c r="I174" s="95">
        <f>SUM(I8:I172)</f>
        <v>25136785.999999993</v>
      </c>
      <c r="J174" s="96">
        <f>SUM(I174/I175)</f>
        <v>168.50309364044051</v>
      </c>
      <c r="K174" s="97">
        <f>SUM(K8:K172)</f>
        <v>-7.5669959187507629E-10</v>
      </c>
      <c r="L174" s="118"/>
      <c r="M174" s="99"/>
      <c r="N174" s="99"/>
      <c r="O174" s="99"/>
      <c r="P174" s="99"/>
      <c r="Q174" s="99"/>
    </row>
    <row r="175" spans="1:17" ht="15" customHeight="1">
      <c r="A175" s="91"/>
      <c r="B175" s="122"/>
      <c r="E175" s="125" t="str">
        <f>'[3]IPF-14 Répartition 2012 TRI'!E175</f>
        <v>33 communes</v>
      </c>
      <c r="F175" s="126">
        <f>'[3]IPF-14 Répartition 2012 TRI'!F175</f>
        <v>129316</v>
      </c>
      <c r="G175" s="127"/>
      <c r="H175" s="125" t="str">
        <f>'[3]IPF-14 Répartition 2012 TRI'!H175</f>
        <v>132 communes</v>
      </c>
      <c r="I175" s="128">
        <f>'[3]IPF-14 Répartition 2012 TRI'!I175</f>
        <v>149177</v>
      </c>
      <c r="J175" s="129"/>
      <c r="K175" s="130"/>
      <c r="L175" s="131"/>
    </row>
    <row r="176" spans="1:17" s="54" customFormat="1" ht="15" customHeight="1">
      <c r="A176" s="91"/>
      <c r="B176" s="122"/>
      <c r="C176" s="26"/>
      <c r="D176" s="137"/>
      <c r="E176" s="132"/>
      <c r="F176" s="132"/>
      <c r="G176" s="133"/>
      <c r="H176" s="132"/>
      <c r="I176" s="134"/>
      <c r="J176" s="58"/>
      <c r="K176" s="59"/>
      <c r="L176" s="58"/>
      <c r="M176" s="60"/>
      <c r="N176" s="60"/>
      <c r="O176" s="60"/>
      <c r="P176" s="60"/>
      <c r="Q176" s="60"/>
    </row>
    <row r="177" spans="1:9" ht="15" customHeight="1">
      <c r="A177" s="91"/>
      <c r="B177" s="122"/>
      <c r="E177" s="132"/>
      <c r="F177" s="132"/>
      <c r="G177" s="133"/>
      <c r="H177" s="132"/>
      <c r="I177" s="132"/>
    </row>
    <row r="178" spans="1:9" ht="15" customHeight="1">
      <c r="A178" s="91"/>
      <c r="B178" s="122"/>
      <c r="E178" s="132"/>
      <c r="F178" s="132"/>
      <c r="G178" s="133"/>
      <c r="H178" s="132"/>
      <c r="I178" s="132"/>
    </row>
    <row r="179" spans="1:9" ht="15" customHeight="1">
      <c r="A179" s="91"/>
      <c r="B179" s="122"/>
      <c r="E179" s="132"/>
      <c r="F179" s="132"/>
      <c r="G179" s="133"/>
      <c r="H179" s="132"/>
      <c r="I179" s="132"/>
    </row>
    <row r="180" spans="1:9" ht="15" customHeight="1">
      <c r="A180" s="111"/>
      <c r="B180" s="112"/>
      <c r="E180" s="132"/>
      <c r="F180" s="132"/>
      <c r="G180" s="133"/>
      <c r="H180" s="132"/>
      <c r="I180" s="132"/>
    </row>
    <row r="181" spans="1:9" ht="15" customHeight="1">
      <c r="A181" s="111"/>
      <c r="B181" s="112"/>
      <c r="E181" s="132"/>
      <c r="F181" s="132"/>
      <c r="G181" s="133"/>
      <c r="H181" s="132"/>
      <c r="I181" s="132"/>
    </row>
    <row r="182" spans="1:9" ht="15" customHeight="1">
      <c r="A182" s="111"/>
      <c r="B182" s="112"/>
      <c r="E182" s="132"/>
      <c r="F182" s="132"/>
      <c r="G182" s="133"/>
      <c r="H182" s="132"/>
      <c r="I182" s="132"/>
    </row>
    <row r="183" spans="1:9" ht="15" customHeight="1">
      <c r="A183" s="111"/>
      <c r="B183" s="112"/>
      <c r="E183" s="132"/>
      <c r="F183" s="132"/>
      <c r="G183" s="133"/>
      <c r="H183" s="132"/>
      <c r="I183" s="132"/>
    </row>
    <row r="184" spans="1:9" ht="15" customHeight="1">
      <c r="A184" s="111"/>
      <c r="B184" s="112"/>
      <c r="E184" s="132"/>
      <c r="F184" s="132"/>
      <c r="G184" s="133"/>
      <c r="H184" s="132"/>
      <c r="I184" s="132"/>
    </row>
    <row r="185" spans="1:9" ht="15" customHeight="1">
      <c r="A185" s="111"/>
      <c r="B185" s="112"/>
      <c r="E185" s="132"/>
      <c r="F185" s="132"/>
      <c r="G185" s="133"/>
      <c r="H185" s="132"/>
      <c r="I185" s="132"/>
    </row>
    <row r="186" spans="1:9" ht="15" customHeight="1">
      <c r="E186" s="132"/>
      <c r="F186" s="132"/>
      <c r="G186" s="133"/>
      <c r="H186" s="132"/>
      <c r="I186" s="132"/>
    </row>
    <row r="187" spans="1:9" ht="15" customHeight="1">
      <c r="E187" s="132"/>
      <c r="F187" s="132"/>
      <c r="G187" s="133"/>
      <c r="H187" s="132"/>
      <c r="I187" s="132"/>
    </row>
    <row r="188" spans="1:9" ht="15" customHeight="1">
      <c r="E188" s="132"/>
      <c r="F188" s="132"/>
      <c r="G188" s="133"/>
      <c r="H188" s="132"/>
      <c r="I188" s="132"/>
    </row>
    <row r="189" spans="1:9" ht="15" customHeight="1">
      <c r="E189" s="132"/>
      <c r="F189" s="132"/>
      <c r="G189" s="133"/>
      <c r="H189" s="132"/>
      <c r="I189" s="132"/>
    </row>
    <row r="190" spans="1:9" ht="15" customHeight="1">
      <c r="E190" s="132"/>
      <c r="F190" s="132"/>
      <c r="G190" s="133"/>
      <c r="H190" s="132"/>
      <c r="I190" s="132"/>
    </row>
    <row r="191" spans="1:9" ht="15" customHeight="1">
      <c r="E191" s="132"/>
      <c r="F191" s="132"/>
      <c r="G191" s="133"/>
      <c r="H191" s="132"/>
      <c r="I191" s="132"/>
    </row>
    <row r="192" spans="1:9" ht="15" customHeight="1">
      <c r="E192" s="132"/>
      <c r="F192" s="132"/>
      <c r="G192" s="133"/>
      <c r="H192" s="132"/>
      <c r="I192" s="132"/>
    </row>
    <row r="193" spans="5:9" ht="15" customHeight="1">
      <c r="E193" s="132"/>
      <c r="F193" s="132"/>
      <c r="G193" s="133"/>
      <c r="H193" s="132"/>
      <c r="I193" s="132"/>
    </row>
    <row r="194" spans="5:9" ht="15" customHeight="1">
      <c r="E194" s="132"/>
      <c r="F194" s="132"/>
      <c r="G194" s="133"/>
      <c r="H194" s="132"/>
      <c r="I194" s="132"/>
    </row>
    <row r="195" spans="5:9" ht="15" customHeight="1">
      <c r="E195" s="132"/>
      <c r="F195" s="132"/>
      <c r="G195" s="133"/>
      <c r="H195" s="132"/>
      <c r="I195" s="132"/>
    </row>
    <row r="196" spans="5:9" ht="15" customHeight="1">
      <c r="E196" s="132"/>
      <c r="F196" s="132"/>
      <c r="G196" s="133"/>
      <c r="H196" s="132"/>
      <c r="I196" s="132"/>
    </row>
    <row r="197" spans="5:9" ht="15" customHeight="1">
      <c r="E197" s="132"/>
      <c r="F197" s="132"/>
      <c r="G197" s="133"/>
      <c r="H197" s="132"/>
      <c r="I197" s="132"/>
    </row>
    <row r="198" spans="5:9" ht="15" customHeight="1">
      <c r="E198" s="132"/>
      <c r="F198" s="132"/>
      <c r="G198" s="133"/>
      <c r="H198" s="132"/>
      <c r="I198" s="132"/>
    </row>
    <row r="199" spans="5:9" ht="15" customHeight="1">
      <c r="E199" s="132"/>
      <c r="F199" s="132"/>
      <c r="G199" s="133"/>
      <c r="H199" s="132"/>
      <c r="I199" s="132"/>
    </row>
    <row r="200" spans="5:9" ht="15" customHeight="1">
      <c r="E200" s="132"/>
      <c r="F200" s="132"/>
      <c r="G200" s="133"/>
      <c r="H200" s="132"/>
      <c r="I200" s="132"/>
    </row>
    <row r="201" spans="5:9" ht="15" customHeight="1">
      <c r="E201" s="132"/>
      <c r="F201" s="132"/>
      <c r="G201" s="133"/>
      <c r="H201" s="132"/>
      <c r="I201" s="132"/>
    </row>
    <row r="202" spans="5:9" ht="15" customHeight="1">
      <c r="E202" s="132"/>
      <c r="F202" s="132"/>
      <c r="G202" s="133"/>
      <c r="H202" s="132"/>
      <c r="I202" s="132"/>
    </row>
    <row r="203" spans="5:9" ht="15" customHeight="1">
      <c r="E203" s="132"/>
      <c r="F203" s="132"/>
      <c r="G203" s="133"/>
      <c r="H203" s="132"/>
      <c r="I203" s="132"/>
    </row>
    <row r="204" spans="5:9" ht="15" customHeight="1">
      <c r="E204" s="132"/>
      <c r="F204" s="132"/>
      <c r="G204" s="133"/>
      <c r="H204" s="132"/>
      <c r="I204" s="132"/>
    </row>
    <row r="205" spans="5:9" ht="15" customHeight="1">
      <c r="E205" s="132"/>
      <c r="F205" s="132"/>
      <c r="G205" s="133"/>
      <c r="H205" s="132"/>
      <c r="I205" s="132"/>
    </row>
    <row r="206" spans="5:9" ht="15" customHeight="1">
      <c r="E206" s="132"/>
      <c r="F206" s="132"/>
      <c r="G206" s="133"/>
      <c r="H206" s="132"/>
      <c r="I206" s="132"/>
    </row>
    <row r="207" spans="5:9" ht="15" customHeight="1">
      <c r="E207" s="132"/>
      <c r="F207" s="132"/>
      <c r="G207" s="133"/>
      <c r="H207" s="132"/>
      <c r="I207" s="132"/>
    </row>
    <row r="208" spans="5:9" ht="15" customHeight="1">
      <c r="E208" s="132"/>
      <c r="F208" s="132"/>
      <c r="G208" s="133"/>
      <c r="H208" s="132"/>
      <c r="I208" s="132"/>
    </row>
    <row r="209" spans="5:9" ht="15" customHeight="1">
      <c r="E209" s="132"/>
      <c r="F209" s="132"/>
      <c r="G209" s="133"/>
      <c r="H209" s="132"/>
      <c r="I209" s="132"/>
    </row>
    <row r="210" spans="5:9" ht="15" customHeight="1">
      <c r="E210" s="132"/>
      <c r="F210" s="132"/>
      <c r="G210" s="133"/>
      <c r="H210" s="132"/>
      <c r="I210" s="132"/>
    </row>
    <row r="211" spans="5:9" ht="15" customHeight="1">
      <c r="E211" s="132"/>
      <c r="F211" s="132"/>
      <c r="G211" s="133"/>
      <c r="H211" s="132"/>
      <c r="I211" s="132"/>
    </row>
    <row r="212" spans="5:9" ht="15" customHeight="1">
      <c r="E212" s="132"/>
      <c r="F212" s="132"/>
      <c r="G212" s="133"/>
      <c r="H212" s="132"/>
      <c r="I212" s="132"/>
    </row>
    <row r="213" spans="5:9" ht="15" customHeight="1">
      <c r="E213" s="132"/>
      <c r="F213" s="132"/>
      <c r="G213" s="133"/>
      <c r="H213" s="132"/>
      <c r="I213" s="132"/>
    </row>
    <row r="214" spans="5:9" ht="15" customHeight="1">
      <c r="E214" s="132"/>
      <c r="F214" s="132"/>
      <c r="G214" s="133"/>
      <c r="H214" s="132"/>
      <c r="I214" s="132"/>
    </row>
    <row r="215" spans="5:9" ht="15" customHeight="1">
      <c r="E215" s="132"/>
      <c r="F215" s="132"/>
      <c r="G215" s="133"/>
      <c r="H215" s="132"/>
      <c r="I215" s="132"/>
    </row>
    <row r="216" spans="5:9" ht="15" customHeight="1">
      <c r="E216" s="132"/>
      <c r="F216" s="132"/>
      <c r="G216" s="133"/>
      <c r="H216" s="132"/>
      <c r="I216" s="132"/>
    </row>
    <row r="217" spans="5:9" ht="15" customHeight="1">
      <c r="E217" s="132"/>
      <c r="F217" s="132"/>
      <c r="G217" s="133"/>
      <c r="H217" s="132"/>
      <c r="I217" s="132"/>
    </row>
    <row r="218" spans="5:9" ht="15" customHeight="1">
      <c r="E218" s="132"/>
      <c r="F218" s="132"/>
      <c r="G218" s="133"/>
      <c r="H218" s="132"/>
      <c r="I218" s="132"/>
    </row>
    <row r="219" spans="5:9" ht="15" customHeight="1">
      <c r="E219" s="132"/>
      <c r="F219" s="132"/>
      <c r="G219" s="133"/>
      <c r="H219" s="132"/>
      <c r="I219" s="132"/>
    </row>
    <row r="220" spans="5:9" ht="15" customHeight="1">
      <c r="E220" s="132"/>
      <c r="F220" s="132"/>
      <c r="G220" s="133"/>
      <c r="H220" s="132"/>
      <c r="I220" s="132"/>
    </row>
    <row r="221" spans="5:9" ht="15" customHeight="1">
      <c r="E221" s="132"/>
      <c r="F221" s="132"/>
      <c r="G221" s="133"/>
      <c r="H221" s="132"/>
      <c r="I221" s="132"/>
    </row>
    <row r="222" spans="5:9" ht="15" customHeight="1">
      <c r="E222" s="132"/>
      <c r="F222" s="132"/>
      <c r="G222" s="133"/>
      <c r="H222" s="132"/>
      <c r="I222" s="132"/>
    </row>
    <row r="223" spans="5:9" ht="15" customHeight="1">
      <c r="E223" s="132"/>
      <c r="F223" s="132"/>
      <c r="G223" s="133"/>
      <c r="H223" s="132"/>
      <c r="I223" s="132"/>
    </row>
    <row r="224" spans="5:9" ht="15" customHeight="1">
      <c r="E224" s="132"/>
      <c r="F224" s="132"/>
      <c r="G224" s="133"/>
      <c r="H224" s="132"/>
      <c r="I224" s="132"/>
    </row>
    <row r="225" spans="5:9" ht="15" customHeight="1">
      <c r="E225" s="132"/>
      <c r="F225" s="132"/>
      <c r="G225" s="133"/>
      <c r="H225" s="132"/>
      <c r="I225" s="132"/>
    </row>
    <row r="226" spans="5:9" ht="15" customHeight="1">
      <c r="E226" s="132"/>
      <c r="F226" s="132"/>
      <c r="G226" s="133"/>
      <c r="H226" s="132"/>
      <c r="I226" s="132"/>
    </row>
  </sheetData>
  <printOptions gridLinesSet="0"/>
  <pageMargins left="0.19685039370078741" right="0.19685039370078741" top="0.39370078740157483" bottom="0.19685039370078741"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25"/>
  <sheetViews>
    <sheetView showGridLines="0" workbookViewId="0">
      <pane ySplit="7" topLeftCell="A62" activePane="bottomLeft" state="frozen"/>
      <selection activeCell="E136" sqref="E136"/>
      <selection pane="bottomLeft" activeCell="E73" sqref="E73"/>
    </sheetView>
  </sheetViews>
  <sheetFormatPr baseColWidth="10" defaultColWidth="15.7109375" defaultRowHeight="15" customHeight="1"/>
  <cols>
    <col min="1" max="1" width="5.7109375" style="120" customWidth="1"/>
    <col min="2" max="2" width="22.7109375" style="119" customWidth="1"/>
    <col min="3" max="3" width="10.7109375" style="59" customWidth="1"/>
    <col min="4" max="4" width="10.7109375" style="57" customWidth="1"/>
    <col min="5" max="6" width="15.7109375" style="135" customWidth="1"/>
    <col min="7" max="7" width="10.7109375" style="136" customWidth="1"/>
    <col min="8" max="9" width="15.7109375" style="135" customWidth="1"/>
    <col min="10" max="10" width="10.7109375" style="58" customWidth="1"/>
    <col min="11" max="11" width="15.7109375" style="59" customWidth="1"/>
    <col min="12" max="12" width="10.7109375" style="58" customWidth="1"/>
    <col min="13" max="17" width="15.7109375" style="60" customWidth="1"/>
    <col min="18" max="16384" width="15.7109375" style="119"/>
  </cols>
  <sheetData>
    <row r="1" spans="1:17" s="54" customFormat="1" ht="15" customHeight="1">
      <c r="A1" s="53" t="s">
        <v>248</v>
      </c>
      <c r="C1" s="26"/>
      <c r="D1" s="137"/>
      <c r="E1" s="56"/>
      <c r="F1" s="56"/>
      <c r="G1" s="57"/>
      <c r="H1" s="56"/>
      <c r="I1" s="56"/>
      <c r="J1" s="138">
        <f>'[4]IPF-3 2010'!N6</f>
        <v>1009263320.3949999</v>
      </c>
      <c r="K1" s="142">
        <f>J1*0.025</f>
        <v>25231583.009875</v>
      </c>
      <c r="L1" s="143">
        <f>K1/2</f>
        <v>12615791.5049375</v>
      </c>
      <c r="M1" s="60"/>
      <c r="N1" s="60"/>
      <c r="O1" s="60"/>
      <c r="P1" s="60"/>
      <c r="Q1" s="60"/>
    </row>
    <row r="2" spans="1:17" s="71" customFormat="1" ht="15" customHeight="1">
      <c r="A2" s="61"/>
      <c r="B2" s="62"/>
      <c r="C2" s="63"/>
      <c r="D2" s="139"/>
      <c r="E2" s="65">
        <v>1</v>
      </c>
      <c r="F2" s="66" t="s">
        <v>50</v>
      </c>
      <c r="G2" s="67"/>
      <c r="H2" s="65">
        <v>1</v>
      </c>
      <c r="I2" s="66" t="s">
        <v>50</v>
      </c>
      <c r="J2" s="68"/>
      <c r="K2" s="69"/>
      <c r="L2" s="68"/>
      <c r="M2" s="70"/>
      <c r="N2" s="70"/>
      <c r="O2" s="70"/>
      <c r="P2" s="70"/>
      <c r="Q2" s="70"/>
    </row>
    <row r="3" spans="1:17" s="82" customFormat="1" ht="15" customHeight="1">
      <c r="A3" s="72"/>
      <c r="B3" s="73"/>
      <c r="C3" s="74" t="str">
        <f>'[4]IPF-3 2010'!C3</f>
        <v>H</v>
      </c>
      <c r="D3" s="57" t="str">
        <f>'[4]IPF-13 Indices 2013'!L3</f>
        <v>IPF</v>
      </c>
      <c r="E3" s="75" t="s">
        <v>51</v>
      </c>
      <c r="F3" s="144" t="s">
        <v>52</v>
      </c>
      <c r="G3" s="145" t="s">
        <v>52</v>
      </c>
      <c r="H3" s="75" t="s">
        <v>51</v>
      </c>
      <c r="I3" s="146" t="s">
        <v>52</v>
      </c>
      <c r="J3" s="147" t="s">
        <v>52</v>
      </c>
      <c r="K3" s="80" t="s">
        <v>52</v>
      </c>
      <c r="L3" s="81" t="s">
        <v>52</v>
      </c>
      <c r="M3" s="56"/>
      <c r="N3" s="56"/>
      <c r="O3" s="56"/>
      <c r="P3" s="56"/>
      <c r="Q3" s="56"/>
    </row>
    <row r="4" spans="1:17" s="82" customFormat="1" ht="15" customHeight="1">
      <c r="A4" s="72"/>
      <c r="B4" s="72"/>
      <c r="C4" s="74" t="str">
        <f>'[4]IPF-3 2010'!C4</f>
        <v>pop. légale</v>
      </c>
      <c r="D4" s="83"/>
      <c r="E4" s="84" t="s">
        <v>53</v>
      </c>
      <c r="F4" s="144" t="s">
        <v>54</v>
      </c>
      <c r="G4" s="145" t="s">
        <v>54</v>
      </c>
      <c r="H4" s="84" t="s">
        <v>55</v>
      </c>
      <c r="I4" s="148" t="s">
        <v>56</v>
      </c>
      <c r="J4" s="149" t="s">
        <v>56</v>
      </c>
      <c r="K4" s="80"/>
      <c r="L4" s="81" t="s">
        <v>37</v>
      </c>
      <c r="M4" s="56"/>
      <c r="N4" s="56"/>
      <c r="O4" s="56"/>
      <c r="P4" s="56"/>
      <c r="Q4" s="56"/>
    </row>
    <row r="5" spans="1:17" s="82" customFormat="1" ht="15" customHeight="1">
      <c r="B5" s="74"/>
      <c r="C5" s="87">
        <f>'[4]IPF-3a pop 2011'!C5</f>
        <v>2011</v>
      </c>
      <c r="D5" s="87">
        <f>'[4]IPF-13 Indices 2013'!L5</f>
        <v>2013</v>
      </c>
      <c r="E5" s="88" t="s">
        <v>57</v>
      </c>
      <c r="F5" s="150"/>
      <c r="G5" s="145" t="s">
        <v>37</v>
      </c>
      <c r="H5" s="88" t="s">
        <v>58</v>
      </c>
      <c r="I5" s="151"/>
      <c r="J5" s="147" t="s">
        <v>37</v>
      </c>
      <c r="K5" s="80"/>
      <c r="L5" s="81"/>
      <c r="M5" s="56"/>
      <c r="N5" s="56"/>
      <c r="O5" s="56"/>
      <c r="P5" s="56"/>
      <c r="Q5" s="56"/>
    </row>
    <row r="6" spans="1:17" s="54" customFormat="1" ht="15" customHeight="1">
      <c r="A6" s="91"/>
      <c r="B6" s="26" t="s">
        <v>33</v>
      </c>
      <c r="C6" s="26">
        <f>'[4]IPF-3a pop 2011'!C6</f>
        <v>284668</v>
      </c>
      <c r="D6" s="137">
        <f>'[4]IPF-13 Indices 2013'!L6</f>
        <v>100</v>
      </c>
      <c r="E6" s="92"/>
      <c r="F6" s="152">
        <v>25231583</v>
      </c>
      <c r="G6" s="153"/>
      <c r="H6" s="92"/>
      <c r="I6" s="154">
        <f>F6</f>
        <v>25231583</v>
      </c>
      <c r="J6" s="155"/>
      <c r="K6" s="97"/>
      <c r="L6" s="98"/>
      <c r="M6" s="99"/>
      <c r="N6" s="99"/>
      <c r="O6" s="99"/>
      <c r="P6" s="99"/>
      <c r="Q6" s="99"/>
    </row>
    <row r="7" spans="1:17" s="110" customFormat="1" ht="15" customHeight="1">
      <c r="A7" s="100"/>
      <c r="B7" s="28"/>
      <c r="C7" s="26"/>
      <c r="D7" s="140"/>
      <c r="E7" s="102" t="s">
        <v>59</v>
      </c>
      <c r="F7" s="156">
        <v>12615792</v>
      </c>
      <c r="G7" s="157"/>
      <c r="H7" s="102" t="s">
        <v>59</v>
      </c>
      <c r="I7" s="158">
        <f>F7</f>
        <v>12615792</v>
      </c>
      <c r="J7" s="159"/>
      <c r="K7" s="107"/>
      <c r="L7" s="108"/>
      <c r="M7" s="109"/>
      <c r="N7" s="109"/>
      <c r="O7" s="109"/>
      <c r="P7" s="109"/>
      <c r="Q7" s="109"/>
    </row>
    <row r="8" spans="1:17" s="54" customFormat="1" ht="15" customHeight="1">
      <c r="A8" s="111">
        <v>2004</v>
      </c>
      <c r="B8" s="112" t="s">
        <v>225</v>
      </c>
      <c r="C8" s="59">
        <f>'[4]IPF-3a pop 2011'!C8</f>
        <v>374</v>
      </c>
      <c r="D8" s="38">
        <f>'[4]IPF-13 Indices 2013'!L8</f>
        <v>71.87</v>
      </c>
      <c r="E8" s="113">
        <f t="shared" ref="E8:E71" si="0">IF(D8&gt;100,((D8-100)^$E$2)*C8,0)</f>
        <v>0</v>
      </c>
      <c r="F8" s="160">
        <f t="shared" ref="F8:F71" si="1">E8*-$F$6/$E$173</f>
        <v>0</v>
      </c>
      <c r="G8" s="145">
        <f t="shared" ref="G8:G71" si="2">SUM(F8/C8)</f>
        <v>0</v>
      </c>
      <c r="H8" s="113">
        <f t="shared" ref="H8:H71" si="3">IF(D8&lt;100,((100-D8)^$H$2)*C8,0)</f>
        <v>10520.619999999999</v>
      </c>
      <c r="I8" s="161">
        <f t="shared" ref="I8:I71" si="4">H8*$I$6/$H$173</f>
        <v>87881.584772924005</v>
      </c>
      <c r="J8" s="162">
        <f t="shared" ref="J8:J38" si="5">SUM(I8/C8)</f>
        <v>234.97749939284492</v>
      </c>
      <c r="K8" s="117">
        <f t="shared" ref="K8:K71" si="6">SUM(F8,I8)</f>
        <v>87881.584772924005</v>
      </c>
      <c r="L8" s="118">
        <f>K8/C8</f>
        <v>234.97749939284492</v>
      </c>
      <c r="M8" s="60"/>
      <c r="N8" s="60"/>
      <c r="O8" s="60"/>
      <c r="P8" s="60"/>
      <c r="Q8" s="60"/>
    </row>
    <row r="9" spans="1:17" ht="15" customHeight="1">
      <c r="A9" s="111">
        <v>2005</v>
      </c>
      <c r="B9" s="112" t="s">
        <v>60</v>
      </c>
      <c r="C9" s="59">
        <f>'[4]IPF-3a pop 2011'!C9</f>
        <v>695</v>
      </c>
      <c r="D9" s="38">
        <f>'[4]IPF-13 Indices 2013'!L9</f>
        <v>95.4</v>
      </c>
      <c r="E9" s="113">
        <f t="shared" si="0"/>
        <v>0</v>
      </c>
      <c r="F9" s="160">
        <f t="shared" si="1"/>
        <v>0</v>
      </c>
      <c r="G9" s="145">
        <f t="shared" si="2"/>
        <v>0</v>
      </c>
      <c r="H9" s="113">
        <f t="shared" si="3"/>
        <v>3196.9999999999959</v>
      </c>
      <c r="I9" s="161">
        <f t="shared" si="4"/>
        <v>26705.405814394751</v>
      </c>
      <c r="J9" s="162">
        <f t="shared" si="5"/>
        <v>38.425044337258633</v>
      </c>
      <c r="K9" s="117">
        <f t="shared" si="6"/>
        <v>26705.405814394751</v>
      </c>
      <c r="L9" s="118">
        <f t="shared" ref="L9:L72" si="7">K9/C9</f>
        <v>38.425044337258633</v>
      </c>
    </row>
    <row r="10" spans="1:17" ht="15" customHeight="1">
      <c r="A10" s="111">
        <v>2008</v>
      </c>
      <c r="B10" s="112" t="s">
        <v>226</v>
      </c>
      <c r="C10" s="59">
        <f>'[4]IPF-3a pop 2011'!C10</f>
        <v>379</v>
      </c>
      <c r="D10" s="38">
        <f>'[4]IPF-13 Indices 2013'!L10</f>
        <v>98.34</v>
      </c>
      <c r="E10" s="113">
        <f t="shared" si="0"/>
        <v>0</v>
      </c>
      <c r="F10" s="160">
        <f t="shared" si="1"/>
        <v>0</v>
      </c>
      <c r="G10" s="145">
        <f t="shared" si="2"/>
        <v>0</v>
      </c>
      <c r="H10" s="113">
        <f t="shared" si="3"/>
        <v>629.13999999999874</v>
      </c>
      <c r="I10" s="161">
        <f t="shared" si="4"/>
        <v>5255.3766074658433</v>
      </c>
      <c r="J10" s="162">
        <f t="shared" si="5"/>
        <v>13.866429043445496</v>
      </c>
      <c r="K10" s="117">
        <f t="shared" si="6"/>
        <v>5255.3766074658433</v>
      </c>
      <c r="L10" s="118">
        <f t="shared" si="7"/>
        <v>13.866429043445496</v>
      </c>
    </row>
    <row r="11" spans="1:17" ht="15" customHeight="1">
      <c r="A11" s="111">
        <v>2009</v>
      </c>
      <c r="B11" s="112" t="s">
        <v>62</v>
      </c>
      <c r="C11" s="59">
        <f>'[4]IPF-3a pop 2011'!C11</f>
        <v>357</v>
      </c>
      <c r="D11" s="38">
        <f>'[4]IPF-13 Indices 2013'!L11</f>
        <v>59.5</v>
      </c>
      <c r="E11" s="113">
        <f t="shared" si="0"/>
        <v>0</v>
      </c>
      <c r="F11" s="160">
        <f t="shared" si="1"/>
        <v>0</v>
      </c>
      <c r="G11" s="145">
        <f t="shared" si="2"/>
        <v>0</v>
      </c>
      <c r="H11" s="113">
        <f t="shared" si="3"/>
        <v>14458.5</v>
      </c>
      <c r="I11" s="161">
        <f t="shared" si="4"/>
        <v>120775.76164135971</v>
      </c>
      <c r="J11" s="162">
        <f t="shared" si="5"/>
        <v>338.3074555780384</v>
      </c>
      <c r="K11" s="117">
        <f t="shared" si="6"/>
        <v>120775.76164135971</v>
      </c>
      <c r="L11" s="118">
        <f t="shared" si="7"/>
        <v>338.3074555780384</v>
      </c>
    </row>
    <row r="12" spans="1:17" ht="15" customHeight="1">
      <c r="A12" s="111">
        <v>2010</v>
      </c>
      <c r="B12" s="112" t="s">
        <v>63</v>
      </c>
      <c r="C12" s="59">
        <f>'[4]IPF-3a pop 2011'!C12</f>
        <v>1240</v>
      </c>
      <c r="D12" s="38">
        <f>'[4]IPF-13 Indices 2013'!L12</f>
        <v>107.81</v>
      </c>
      <c r="E12" s="113">
        <f t="shared" si="0"/>
        <v>9684.4000000000033</v>
      </c>
      <c r="F12" s="160">
        <f t="shared" si="1"/>
        <v>-79857.444281887001</v>
      </c>
      <c r="G12" s="145">
        <f t="shared" si="2"/>
        <v>-64.401164743457258</v>
      </c>
      <c r="H12" s="113">
        <f t="shared" si="3"/>
        <v>0</v>
      </c>
      <c r="I12" s="161">
        <f t="shared" si="4"/>
        <v>0</v>
      </c>
      <c r="J12" s="162">
        <f t="shared" si="5"/>
        <v>0</v>
      </c>
      <c r="K12" s="117">
        <f t="shared" si="6"/>
        <v>-79857.444281887001</v>
      </c>
      <c r="L12" s="118">
        <f t="shared" si="7"/>
        <v>-64.401164743457258</v>
      </c>
    </row>
    <row r="13" spans="1:17" ht="15" customHeight="1">
      <c r="A13" s="111">
        <v>2011</v>
      </c>
      <c r="B13" s="112" t="s">
        <v>227</v>
      </c>
      <c r="C13" s="59">
        <f>'[4]IPF-3a pop 2011'!C13</f>
        <v>1444</v>
      </c>
      <c r="D13" s="38">
        <f>'[4]IPF-13 Indices 2013'!L13</f>
        <v>78.66</v>
      </c>
      <c r="E13" s="113">
        <f t="shared" si="0"/>
        <v>0</v>
      </c>
      <c r="F13" s="160">
        <f t="shared" si="1"/>
        <v>0</v>
      </c>
      <c r="G13" s="145">
        <f t="shared" si="2"/>
        <v>0</v>
      </c>
      <c r="H13" s="113">
        <f t="shared" si="3"/>
        <v>30814.960000000006</v>
      </c>
      <c r="I13" s="161">
        <f t="shared" si="4"/>
        <v>257405.69657627243</v>
      </c>
      <c r="J13" s="162">
        <f t="shared" si="5"/>
        <v>178.25879264284794</v>
      </c>
      <c r="K13" s="117">
        <f t="shared" si="6"/>
        <v>257405.69657627243</v>
      </c>
      <c r="L13" s="118">
        <f t="shared" si="7"/>
        <v>178.25879264284794</v>
      </c>
    </row>
    <row r="14" spans="1:17" ht="15" customHeight="1">
      <c r="A14" s="111">
        <v>2013</v>
      </c>
      <c r="B14" s="112" t="s">
        <v>65</v>
      </c>
      <c r="C14" s="59">
        <f>'[4]IPF-3a pop 2011'!C14</f>
        <v>2825</v>
      </c>
      <c r="D14" s="38">
        <f>'[4]IPF-13 Indices 2013'!L14</f>
        <v>101.1</v>
      </c>
      <c r="E14" s="113">
        <f t="shared" si="0"/>
        <v>3107.4999999999841</v>
      </c>
      <c r="F14" s="160">
        <f t="shared" si="1"/>
        <v>-25624.407098628984</v>
      </c>
      <c r="G14" s="145">
        <f t="shared" si="2"/>
        <v>-9.0705865835854809</v>
      </c>
      <c r="H14" s="113">
        <f t="shared" si="3"/>
        <v>0</v>
      </c>
      <c r="I14" s="161">
        <f t="shared" si="4"/>
        <v>0</v>
      </c>
      <c r="J14" s="162">
        <f t="shared" si="5"/>
        <v>0</v>
      </c>
      <c r="K14" s="117">
        <f t="shared" si="6"/>
        <v>-25624.407098628984</v>
      </c>
      <c r="L14" s="118">
        <f t="shared" si="7"/>
        <v>-9.0705865835854809</v>
      </c>
    </row>
    <row r="15" spans="1:17" ht="15" customHeight="1">
      <c r="A15" s="111">
        <v>2014</v>
      </c>
      <c r="B15" s="112" t="s">
        <v>228</v>
      </c>
      <c r="C15" s="59">
        <f>'[4]IPF-3a pop 2011'!C15</f>
        <v>807</v>
      </c>
      <c r="D15" s="38">
        <f>'[4]IPF-13 Indices 2013'!L15</f>
        <v>63.41</v>
      </c>
      <c r="E15" s="113">
        <f t="shared" si="0"/>
        <v>0</v>
      </c>
      <c r="F15" s="160">
        <f t="shared" si="1"/>
        <v>0</v>
      </c>
      <c r="G15" s="145">
        <f t="shared" si="2"/>
        <v>0</v>
      </c>
      <c r="H15" s="113">
        <f t="shared" si="3"/>
        <v>29528.13</v>
      </c>
      <c r="I15" s="161">
        <f t="shared" si="4"/>
        <v>246656.45748833442</v>
      </c>
      <c r="J15" s="162">
        <f t="shared" si="5"/>
        <v>305.64616789136852</v>
      </c>
      <c r="K15" s="117">
        <f t="shared" si="6"/>
        <v>246656.45748833442</v>
      </c>
      <c r="L15" s="118">
        <f t="shared" si="7"/>
        <v>305.64616789136852</v>
      </c>
    </row>
    <row r="16" spans="1:17" s="192" customFormat="1" ht="15" customHeight="1">
      <c r="A16" s="183">
        <v>2015</v>
      </c>
      <c r="B16" s="184" t="s">
        <v>67</v>
      </c>
      <c r="C16" s="185">
        <f>'[4]IPF-3a pop 2011'!C16</f>
        <v>5791</v>
      </c>
      <c r="D16" s="181">
        <f>'[4]IPF-13 Indices 2013'!L16</f>
        <v>103.21</v>
      </c>
      <c r="E16" s="186">
        <f t="shared" si="0"/>
        <v>18589.109999999964</v>
      </c>
      <c r="F16" s="187">
        <f t="shared" si="1"/>
        <v>-153285.5743334502</v>
      </c>
      <c r="G16" s="188">
        <f t="shared" si="2"/>
        <v>-26.469620848463169</v>
      </c>
      <c r="H16" s="186">
        <f t="shared" si="3"/>
        <v>0</v>
      </c>
      <c r="I16" s="187">
        <f t="shared" si="4"/>
        <v>0</v>
      </c>
      <c r="J16" s="189">
        <f t="shared" si="5"/>
        <v>0</v>
      </c>
      <c r="K16" s="190">
        <f t="shared" si="6"/>
        <v>-153285.5743334502</v>
      </c>
      <c r="L16" s="189">
        <f t="shared" si="7"/>
        <v>-26.469620848463169</v>
      </c>
      <c r="M16" s="191"/>
      <c r="N16" s="191"/>
      <c r="O16" s="191"/>
      <c r="P16" s="191"/>
      <c r="Q16" s="191"/>
    </row>
    <row r="17" spans="1:12" ht="15" customHeight="1">
      <c r="A17" s="111">
        <v>2016</v>
      </c>
      <c r="B17" s="112" t="s">
        <v>68</v>
      </c>
      <c r="C17" s="59">
        <f>'[4]IPF-3a pop 2011'!C17</f>
        <v>862</v>
      </c>
      <c r="D17" s="38">
        <f>'[4]IPF-13 Indices 2013'!L17</f>
        <v>65.87</v>
      </c>
      <c r="E17" s="113">
        <f t="shared" si="0"/>
        <v>0</v>
      </c>
      <c r="F17" s="160">
        <f t="shared" si="1"/>
        <v>0</v>
      </c>
      <c r="G17" s="145">
        <f t="shared" si="2"/>
        <v>0</v>
      </c>
      <c r="H17" s="113">
        <f t="shared" si="3"/>
        <v>29420.059999999998</v>
      </c>
      <c r="I17" s="161">
        <f t="shared" si="4"/>
        <v>245753.71954452406</v>
      </c>
      <c r="J17" s="162">
        <f t="shared" si="5"/>
        <v>285.09712244144322</v>
      </c>
      <c r="K17" s="117">
        <f t="shared" si="6"/>
        <v>245753.71954452406</v>
      </c>
      <c r="L17" s="118">
        <f t="shared" si="7"/>
        <v>285.09712244144322</v>
      </c>
    </row>
    <row r="18" spans="1:12" ht="15" customHeight="1">
      <c r="A18" s="111">
        <v>2022</v>
      </c>
      <c r="B18" s="112" t="s">
        <v>69</v>
      </c>
      <c r="C18" s="59">
        <f>'[4]IPF-3a pop 2011'!C18</f>
        <v>851</v>
      </c>
      <c r="D18" s="38">
        <f>'[4]IPF-13 Indices 2013'!L18</f>
        <v>90.45</v>
      </c>
      <c r="E18" s="113">
        <f t="shared" si="0"/>
        <v>0</v>
      </c>
      <c r="F18" s="160">
        <f t="shared" si="1"/>
        <v>0</v>
      </c>
      <c r="G18" s="145">
        <f t="shared" si="2"/>
        <v>0</v>
      </c>
      <c r="H18" s="113">
        <f t="shared" si="3"/>
        <v>8127.0499999999975</v>
      </c>
      <c r="I18" s="161">
        <f t="shared" si="4"/>
        <v>67887.447082851751</v>
      </c>
      <c r="J18" s="162">
        <f t="shared" si="5"/>
        <v>79.773733352352238</v>
      </c>
      <c r="K18" s="117">
        <f t="shared" si="6"/>
        <v>67887.447082851751</v>
      </c>
      <c r="L18" s="118">
        <f t="shared" si="7"/>
        <v>79.773733352352238</v>
      </c>
    </row>
    <row r="19" spans="1:12" ht="15" customHeight="1">
      <c r="A19" s="111">
        <v>2024</v>
      </c>
      <c r="B19" s="112" t="s">
        <v>70</v>
      </c>
      <c r="C19" s="59">
        <f>'[4]IPF-3a pop 2011'!C19</f>
        <v>603</v>
      </c>
      <c r="D19" s="38">
        <f>'[4]IPF-13 Indices 2013'!L19</f>
        <v>89.14</v>
      </c>
      <c r="E19" s="113">
        <f t="shared" si="0"/>
        <v>0</v>
      </c>
      <c r="F19" s="160">
        <f t="shared" si="1"/>
        <v>0</v>
      </c>
      <c r="G19" s="145">
        <f t="shared" si="2"/>
        <v>0</v>
      </c>
      <c r="H19" s="113">
        <f t="shared" si="3"/>
        <v>6548.58</v>
      </c>
      <c r="I19" s="161">
        <f t="shared" si="4"/>
        <v>54702.060183931622</v>
      </c>
      <c r="J19" s="162">
        <f t="shared" si="5"/>
        <v>90.716517717962887</v>
      </c>
      <c r="K19" s="117">
        <f t="shared" si="6"/>
        <v>54702.060183931622</v>
      </c>
      <c r="L19" s="118">
        <f t="shared" si="7"/>
        <v>90.716517717962887</v>
      </c>
    </row>
    <row r="20" spans="1:12" ht="15" customHeight="1">
      <c r="A20" s="111">
        <v>2025</v>
      </c>
      <c r="B20" s="112" t="s">
        <v>229</v>
      </c>
      <c r="C20" s="59">
        <f>'[4]IPF-3a pop 2011'!C20</f>
        <v>1004</v>
      </c>
      <c r="D20" s="38">
        <f>'[4]IPF-13 Indices 2013'!L20</f>
        <v>78.040000000000006</v>
      </c>
      <c r="E20" s="113">
        <f t="shared" si="0"/>
        <v>0</v>
      </c>
      <c r="F20" s="160">
        <f t="shared" si="1"/>
        <v>0</v>
      </c>
      <c r="G20" s="145">
        <f t="shared" si="2"/>
        <v>0</v>
      </c>
      <c r="H20" s="113">
        <f t="shared" si="3"/>
        <v>22047.839999999993</v>
      </c>
      <c r="I20" s="161">
        <f t="shared" si="4"/>
        <v>184171.57163930114</v>
      </c>
      <c r="J20" s="162">
        <f t="shared" si="5"/>
        <v>183.43782035786967</v>
      </c>
      <c r="K20" s="117">
        <f t="shared" si="6"/>
        <v>184171.57163930114</v>
      </c>
      <c r="L20" s="118">
        <f t="shared" si="7"/>
        <v>183.43782035786967</v>
      </c>
    </row>
    <row r="21" spans="1:12" ht="15" customHeight="1">
      <c r="A21" s="111">
        <v>2027</v>
      </c>
      <c r="B21" s="112" t="s">
        <v>72</v>
      </c>
      <c r="C21" s="59">
        <f>'[4]IPF-3a pop 2011'!C21</f>
        <v>349</v>
      </c>
      <c r="D21" s="38">
        <f>'[4]IPF-13 Indices 2013'!L21</f>
        <v>72.489999999999995</v>
      </c>
      <c r="E21" s="113">
        <f t="shared" si="0"/>
        <v>0</v>
      </c>
      <c r="F21" s="160">
        <f t="shared" si="1"/>
        <v>0</v>
      </c>
      <c r="G21" s="145">
        <f t="shared" si="2"/>
        <v>0</v>
      </c>
      <c r="H21" s="113">
        <f t="shared" si="3"/>
        <v>9600.9900000000016</v>
      </c>
      <c r="I21" s="161">
        <f t="shared" si="4"/>
        <v>80199.666615560287</v>
      </c>
      <c r="J21" s="162">
        <f t="shared" si="5"/>
        <v>229.79847167782316</v>
      </c>
      <c r="K21" s="117">
        <f t="shared" si="6"/>
        <v>80199.666615560287</v>
      </c>
      <c r="L21" s="118">
        <f t="shared" si="7"/>
        <v>229.79847167782316</v>
      </c>
    </row>
    <row r="22" spans="1:12" ht="15" customHeight="1">
      <c r="A22" s="111">
        <v>2029</v>
      </c>
      <c r="B22" s="112" t="s">
        <v>230</v>
      </c>
      <c r="C22" s="59">
        <f>'[4]IPF-3a pop 2011'!C22</f>
        <v>2083</v>
      </c>
      <c r="D22" s="38">
        <f>'[4]IPF-13 Indices 2013'!L22</f>
        <v>68.25</v>
      </c>
      <c r="E22" s="113">
        <f t="shared" si="0"/>
        <v>0</v>
      </c>
      <c r="F22" s="160">
        <f t="shared" si="1"/>
        <v>0</v>
      </c>
      <c r="G22" s="145">
        <f t="shared" si="2"/>
        <v>0</v>
      </c>
      <c r="H22" s="113">
        <f t="shared" si="3"/>
        <v>66135.25</v>
      </c>
      <c r="I22" s="161">
        <f t="shared" si="4"/>
        <v>552445.63337080157</v>
      </c>
      <c r="J22" s="162">
        <f t="shared" si="5"/>
        <v>265.2163386321659</v>
      </c>
      <c r="K22" s="117">
        <f t="shared" si="6"/>
        <v>552445.63337080157</v>
      </c>
      <c r="L22" s="118">
        <f t="shared" si="7"/>
        <v>265.2163386321659</v>
      </c>
    </row>
    <row r="23" spans="1:12" ht="15" customHeight="1">
      <c r="A23" s="111">
        <v>2033</v>
      </c>
      <c r="B23" s="112" t="s">
        <v>231</v>
      </c>
      <c r="C23" s="59">
        <f>'[4]IPF-3a pop 2011'!C23</f>
        <v>142</v>
      </c>
      <c r="D23" s="38">
        <f>'[4]IPF-13 Indices 2013'!L23</f>
        <v>63.42</v>
      </c>
      <c r="E23" s="113">
        <f t="shared" si="0"/>
        <v>0</v>
      </c>
      <c r="F23" s="160">
        <f t="shared" si="1"/>
        <v>0</v>
      </c>
      <c r="G23" s="145">
        <f t="shared" si="2"/>
        <v>0</v>
      </c>
      <c r="H23" s="113">
        <f t="shared" si="3"/>
        <v>5194.3599999999997</v>
      </c>
      <c r="I23" s="161">
        <f t="shared" si="4"/>
        <v>43389.894196452828</v>
      </c>
      <c r="J23" s="162">
        <f t="shared" si="5"/>
        <v>305.56263518628754</v>
      </c>
      <c r="K23" s="117">
        <f t="shared" si="6"/>
        <v>43389.894196452828</v>
      </c>
      <c r="L23" s="118">
        <f t="shared" si="7"/>
        <v>305.56263518628754</v>
      </c>
    </row>
    <row r="24" spans="1:12" ht="15" customHeight="1">
      <c r="A24" s="111">
        <v>2034</v>
      </c>
      <c r="B24" s="112" t="s">
        <v>75</v>
      </c>
      <c r="C24" s="59">
        <f>'[4]IPF-3a pop 2011'!C24</f>
        <v>584</v>
      </c>
      <c r="D24" s="38">
        <f>'[4]IPF-13 Indices 2013'!L24</f>
        <v>66.11</v>
      </c>
      <c r="E24" s="113">
        <f t="shared" si="0"/>
        <v>0</v>
      </c>
      <c r="F24" s="160">
        <f t="shared" si="1"/>
        <v>0</v>
      </c>
      <c r="G24" s="145">
        <f t="shared" si="2"/>
        <v>0</v>
      </c>
      <c r="H24" s="113">
        <f t="shared" si="3"/>
        <v>19791.760000000002</v>
      </c>
      <c r="I24" s="161">
        <f t="shared" si="4"/>
        <v>165325.92511138762</v>
      </c>
      <c r="J24" s="162">
        <f t="shared" si="5"/>
        <v>283.09233751949938</v>
      </c>
      <c r="K24" s="117">
        <f t="shared" si="6"/>
        <v>165325.92511138762</v>
      </c>
      <c r="L24" s="118">
        <f t="shared" si="7"/>
        <v>283.09233751949938</v>
      </c>
    </row>
    <row r="25" spans="1:12" ht="15" customHeight="1">
      <c r="A25" s="111">
        <v>2035</v>
      </c>
      <c r="B25" s="112" t="s">
        <v>76</v>
      </c>
      <c r="C25" s="59">
        <f>'[4]IPF-3a pop 2011'!C25</f>
        <v>376</v>
      </c>
      <c r="D25" s="38">
        <f>'[4]IPF-13 Indices 2013'!L25</f>
        <v>67.959999999999994</v>
      </c>
      <c r="E25" s="113">
        <f t="shared" si="0"/>
        <v>0</v>
      </c>
      <c r="F25" s="160">
        <f t="shared" si="1"/>
        <v>0</v>
      </c>
      <c r="G25" s="145">
        <f t="shared" si="2"/>
        <v>0</v>
      </c>
      <c r="H25" s="113">
        <f t="shared" si="3"/>
        <v>12047.040000000003</v>
      </c>
      <c r="I25" s="161">
        <f t="shared" si="4"/>
        <v>100632.1839418976</v>
      </c>
      <c r="J25" s="162">
        <f t="shared" si="5"/>
        <v>267.63878707951488</v>
      </c>
      <c r="K25" s="117">
        <f t="shared" si="6"/>
        <v>100632.1839418976</v>
      </c>
      <c r="L25" s="118">
        <f t="shared" si="7"/>
        <v>267.63878707951488</v>
      </c>
    </row>
    <row r="26" spans="1:12" ht="15" customHeight="1">
      <c r="A26" s="111">
        <v>2038</v>
      </c>
      <c r="B26" s="112" t="s">
        <v>77</v>
      </c>
      <c r="C26" s="59">
        <f>'[4]IPF-3a pop 2011'!C26</f>
        <v>64</v>
      </c>
      <c r="D26" s="38">
        <f>'[4]IPF-13 Indices 2013'!L26</f>
        <v>68.17</v>
      </c>
      <c r="E26" s="113">
        <f t="shared" si="0"/>
        <v>0</v>
      </c>
      <c r="F26" s="160">
        <f t="shared" si="1"/>
        <v>0</v>
      </c>
      <c r="G26" s="145">
        <f t="shared" si="2"/>
        <v>0</v>
      </c>
      <c r="H26" s="113">
        <f t="shared" si="3"/>
        <v>2037.12</v>
      </c>
      <c r="I26" s="161">
        <f t="shared" si="4"/>
        <v>17016.614417460089</v>
      </c>
      <c r="J26" s="162">
        <f t="shared" si="5"/>
        <v>265.88460027281388</v>
      </c>
      <c r="K26" s="117">
        <f t="shared" si="6"/>
        <v>17016.614417460089</v>
      </c>
      <c r="L26" s="118">
        <f t="shared" si="7"/>
        <v>265.88460027281388</v>
      </c>
    </row>
    <row r="27" spans="1:12" ht="15" customHeight="1">
      <c r="A27" s="111">
        <v>2039</v>
      </c>
      <c r="B27" s="112" t="s">
        <v>78</v>
      </c>
      <c r="C27" s="59">
        <f>'[4]IPF-3a pop 2011'!C27</f>
        <v>349</v>
      </c>
      <c r="D27" s="38">
        <f>'[4]IPF-13 Indices 2013'!L27</f>
        <v>76.89</v>
      </c>
      <c r="E27" s="113">
        <f t="shared" si="0"/>
        <v>0</v>
      </c>
      <c r="F27" s="160">
        <f t="shared" si="1"/>
        <v>0</v>
      </c>
      <c r="G27" s="145">
        <f t="shared" si="2"/>
        <v>0</v>
      </c>
      <c r="H27" s="113">
        <f t="shared" si="3"/>
        <v>8065.3899999999994</v>
      </c>
      <c r="I27" s="161">
        <f t="shared" si="4"/>
        <v>67372.38442332235</v>
      </c>
      <c r="J27" s="162">
        <f t="shared" si="5"/>
        <v>193.04408144218439</v>
      </c>
      <c r="K27" s="117">
        <f t="shared" si="6"/>
        <v>67372.38442332235</v>
      </c>
      <c r="L27" s="118">
        <f t="shared" si="7"/>
        <v>193.04408144218439</v>
      </c>
    </row>
    <row r="28" spans="1:12" ht="15" customHeight="1">
      <c r="A28" s="111">
        <v>2040</v>
      </c>
      <c r="B28" s="112" t="s">
        <v>79</v>
      </c>
      <c r="C28" s="59">
        <f>'[4]IPF-3a pop 2011'!C28</f>
        <v>212</v>
      </c>
      <c r="D28" s="38">
        <f>'[4]IPF-13 Indices 2013'!L28</f>
        <v>75.239999999999995</v>
      </c>
      <c r="E28" s="113">
        <f t="shared" si="0"/>
        <v>0</v>
      </c>
      <c r="F28" s="160">
        <f t="shared" si="1"/>
        <v>0</v>
      </c>
      <c r="G28" s="145">
        <f t="shared" si="2"/>
        <v>0</v>
      </c>
      <c r="H28" s="113">
        <f t="shared" si="3"/>
        <v>5249.1200000000008</v>
      </c>
      <c r="I28" s="161">
        <f t="shared" si="4"/>
        <v>43847.319289476378</v>
      </c>
      <c r="J28" s="162">
        <f t="shared" si="5"/>
        <v>206.82697778054896</v>
      </c>
      <c r="K28" s="117">
        <f t="shared" si="6"/>
        <v>43847.319289476378</v>
      </c>
      <c r="L28" s="118">
        <f t="shared" si="7"/>
        <v>206.82697778054896</v>
      </c>
    </row>
    <row r="29" spans="1:12" ht="15" customHeight="1">
      <c r="A29" s="111">
        <v>2041</v>
      </c>
      <c r="B29" s="112" t="s">
        <v>232</v>
      </c>
      <c r="C29" s="59">
        <f>'[4]IPF-3a pop 2011'!C29</f>
        <v>1445</v>
      </c>
      <c r="D29" s="38">
        <f>'[4]IPF-13 Indices 2013'!L29</f>
        <v>83.06</v>
      </c>
      <c r="E29" s="113">
        <f t="shared" si="0"/>
        <v>0</v>
      </c>
      <c r="F29" s="160">
        <f t="shared" si="1"/>
        <v>0</v>
      </c>
      <c r="G29" s="145">
        <f t="shared" si="2"/>
        <v>0</v>
      </c>
      <c r="H29" s="113">
        <f t="shared" si="3"/>
        <v>24478.299999999996</v>
      </c>
      <c r="I29" s="161">
        <f t="shared" si="4"/>
        <v>204473.86147841718</v>
      </c>
      <c r="J29" s="162">
        <f t="shared" si="5"/>
        <v>141.50440240720911</v>
      </c>
      <c r="K29" s="117">
        <f t="shared" si="6"/>
        <v>204473.86147841718</v>
      </c>
      <c r="L29" s="118">
        <f t="shared" si="7"/>
        <v>141.50440240720911</v>
      </c>
    </row>
    <row r="30" spans="1:12" ht="15" customHeight="1">
      <c r="A30" s="111">
        <v>2043</v>
      </c>
      <c r="B30" s="112" t="s">
        <v>81</v>
      </c>
      <c r="C30" s="59">
        <f>'[4]IPF-3a pop 2011'!C30</f>
        <v>249</v>
      </c>
      <c r="D30" s="38">
        <f>'[4]IPF-13 Indices 2013'!L30</f>
        <v>105.79</v>
      </c>
      <c r="E30" s="113">
        <f t="shared" si="0"/>
        <v>1441.7100000000016</v>
      </c>
      <c r="F30" s="160">
        <f t="shared" si="1"/>
        <v>-11888.323075837367</v>
      </c>
      <c r="G30" s="145">
        <f t="shared" si="2"/>
        <v>-47.744269380872957</v>
      </c>
      <c r="H30" s="113">
        <f t="shared" si="3"/>
        <v>0</v>
      </c>
      <c r="I30" s="161">
        <f t="shared" si="4"/>
        <v>0</v>
      </c>
      <c r="J30" s="162">
        <f t="shared" si="5"/>
        <v>0</v>
      </c>
      <c r="K30" s="117">
        <f t="shared" si="6"/>
        <v>-11888.323075837367</v>
      </c>
      <c r="L30" s="118">
        <f t="shared" si="7"/>
        <v>-47.744269380872957</v>
      </c>
    </row>
    <row r="31" spans="1:12" ht="15" customHeight="1">
      <c r="A31" s="111">
        <v>2044</v>
      </c>
      <c r="B31" s="112" t="s">
        <v>82</v>
      </c>
      <c r="C31" s="59">
        <f>'[4]IPF-3a pop 2011'!C31</f>
        <v>305</v>
      </c>
      <c r="D31" s="38">
        <f>'[4]IPF-13 Indices 2013'!L31</f>
        <v>66.2</v>
      </c>
      <c r="E31" s="113">
        <f t="shared" si="0"/>
        <v>0</v>
      </c>
      <c r="F31" s="160">
        <f t="shared" si="1"/>
        <v>0</v>
      </c>
      <c r="G31" s="145">
        <f t="shared" si="2"/>
        <v>0</v>
      </c>
      <c r="H31" s="113">
        <f t="shared" si="3"/>
        <v>10309</v>
      </c>
      <c r="I31" s="161">
        <f t="shared" si="4"/>
        <v>86113.865667999955</v>
      </c>
      <c r="J31" s="162">
        <f t="shared" si="5"/>
        <v>282.34054317377036</v>
      </c>
      <c r="K31" s="117">
        <f t="shared" si="6"/>
        <v>86113.865667999955</v>
      </c>
      <c r="L31" s="118">
        <f t="shared" si="7"/>
        <v>282.34054317377036</v>
      </c>
    </row>
    <row r="32" spans="1:12" ht="15" customHeight="1">
      <c r="A32" s="111">
        <v>2045</v>
      </c>
      <c r="B32" s="112" t="s">
        <v>83</v>
      </c>
      <c r="C32" s="59">
        <f>'[4]IPF-3a pop 2011'!C32</f>
        <v>332</v>
      </c>
      <c r="D32" s="38">
        <f>'[4]IPF-13 Indices 2013'!L32</f>
        <v>65.430000000000007</v>
      </c>
      <c r="E32" s="113">
        <f t="shared" si="0"/>
        <v>0</v>
      </c>
      <c r="F32" s="160">
        <f t="shared" si="1"/>
        <v>0</v>
      </c>
      <c r="G32" s="145">
        <f t="shared" si="2"/>
        <v>0</v>
      </c>
      <c r="H32" s="113">
        <f t="shared" si="3"/>
        <v>11477.239999999998</v>
      </c>
      <c r="I32" s="161">
        <f t="shared" si="4"/>
        <v>95872.490406382334</v>
      </c>
      <c r="J32" s="162">
        <f t="shared" si="5"/>
        <v>288.77256146500702</v>
      </c>
      <c r="K32" s="117">
        <f t="shared" si="6"/>
        <v>95872.490406382334</v>
      </c>
      <c r="L32" s="118">
        <f t="shared" si="7"/>
        <v>288.77256146500702</v>
      </c>
    </row>
    <row r="33" spans="1:17" ht="15" customHeight="1">
      <c r="A33" s="111">
        <v>2047</v>
      </c>
      <c r="B33" s="112" t="s">
        <v>233</v>
      </c>
      <c r="C33" s="59">
        <f>'[4]IPF-3a pop 2011'!C33</f>
        <v>322</v>
      </c>
      <c r="D33" s="38">
        <f>'[4]IPF-13 Indices 2013'!L33</f>
        <v>66.05</v>
      </c>
      <c r="E33" s="113">
        <f t="shared" si="0"/>
        <v>0</v>
      </c>
      <c r="F33" s="160">
        <f t="shared" si="1"/>
        <v>0</v>
      </c>
      <c r="G33" s="145">
        <f t="shared" si="2"/>
        <v>0</v>
      </c>
      <c r="H33" s="113">
        <f t="shared" si="3"/>
        <v>10931.900000000001</v>
      </c>
      <c r="I33" s="161">
        <f t="shared" si="4"/>
        <v>91317.117867495268</v>
      </c>
      <c r="J33" s="162">
        <f t="shared" si="5"/>
        <v>283.59353374998528</v>
      </c>
      <c r="K33" s="117">
        <f t="shared" si="6"/>
        <v>91317.117867495268</v>
      </c>
      <c r="L33" s="118">
        <f t="shared" si="7"/>
        <v>283.59353374998528</v>
      </c>
    </row>
    <row r="34" spans="1:17" ht="15" customHeight="1">
      <c r="A34" s="111">
        <v>2049</v>
      </c>
      <c r="B34" s="112" t="s">
        <v>85</v>
      </c>
      <c r="C34" s="59">
        <f>'[4]IPF-3a pop 2011'!C34</f>
        <v>204</v>
      </c>
      <c r="D34" s="38">
        <f>'[4]IPF-13 Indices 2013'!L34</f>
        <v>79.19</v>
      </c>
      <c r="E34" s="113">
        <f t="shared" si="0"/>
        <v>0</v>
      </c>
      <c r="F34" s="160">
        <f t="shared" si="1"/>
        <v>0</v>
      </c>
      <c r="G34" s="145">
        <f t="shared" si="2"/>
        <v>0</v>
      </c>
      <c r="H34" s="113">
        <f t="shared" si="3"/>
        <v>4245.2400000000007</v>
      </c>
      <c r="I34" s="161">
        <f t="shared" si="4"/>
        <v>35461.638091805231</v>
      </c>
      <c r="J34" s="162">
        <f t="shared" si="5"/>
        <v>173.83155927355506</v>
      </c>
      <c r="K34" s="117">
        <f t="shared" si="6"/>
        <v>35461.638091805231</v>
      </c>
      <c r="L34" s="118">
        <f t="shared" si="7"/>
        <v>173.83155927355506</v>
      </c>
    </row>
    <row r="35" spans="1:17" ht="15" customHeight="1">
      <c r="A35" s="111">
        <v>2050</v>
      </c>
      <c r="B35" s="112" t="s">
        <v>86</v>
      </c>
      <c r="C35" s="59">
        <f>'[4]IPF-3a pop 2011'!C35</f>
        <v>1335</v>
      </c>
      <c r="D35" s="38">
        <f>'[4]IPF-13 Indices 2013'!L35</f>
        <v>72.37</v>
      </c>
      <c r="E35" s="113">
        <f t="shared" si="0"/>
        <v>0</v>
      </c>
      <c r="F35" s="160">
        <f t="shared" si="1"/>
        <v>0</v>
      </c>
      <c r="G35" s="145">
        <f t="shared" si="2"/>
        <v>0</v>
      </c>
      <c r="H35" s="113">
        <f t="shared" si="3"/>
        <v>36886.049999999996</v>
      </c>
      <c r="I35" s="161">
        <f t="shared" si="4"/>
        <v>308119.15362529142</v>
      </c>
      <c r="J35" s="162">
        <f t="shared" si="5"/>
        <v>230.80086413879508</v>
      </c>
      <c r="K35" s="117">
        <f t="shared" si="6"/>
        <v>308119.15362529142</v>
      </c>
      <c r="L35" s="118">
        <f t="shared" si="7"/>
        <v>230.80086413879508</v>
      </c>
    </row>
    <row r="36" spans="1:17" ht="15" customHeight="1">
      <c r="A36" s="111">
        <v>2051</v>
      </c>
      <c r="B36" s="112" t="s">
        <v>87</v>
      </c>
      <c r="C36" s="59">
        <f>'[4]IPF-3a pop 2011'!C36</f>
        <v>919</v>
      </c>
      <c r="D36" s="38">
        <f>'[4]IPF-13 Indices 2013'!L36</f>
        <v>98.24</v>
      </c>
      <c r="E36" s="113">
        <f t="shared" si="0"/>
        <v>0</v>
      </c>
      <c r="F36" s="160">
        <f t="shared" si="1"/>
        <v>0</v>
      </c>
      <c r="G36" s="145">
        <f t="shared" si="2"/>
        <v>0</v>
      </c>
      <c r="H36" s="113">
        <f t="shared" si="3"/>
        <v>1617.4400000000046</v>
      </c>
      <c r="I36" s="161">
        <f t="shared" si="4"/>
        <v>13510.91385062084</v>
      </c>
      <c r="J36" s="162">
        <f t="shared" si="5"/>
        <v>14.701756094255538</v>
      </c>
      <c r="K36" s="117">
        <f t="shared" si="6"/>
        <v>13510.91385062084</v>
      </c>
      <c r="L36" s="118">
        <f t="shared" si="7"/>
        <v>14.701756094255538</v>
      </c>
    </row>
    <row r="37" spans="1:17" ht="15" customHeight="1">
      <c r="A37" s="111">
        <v>2052</v>
      </c>
      <c r="B37" s="112" t="s">
        <v>88</v>
      </c>
      <c r="C37" s="59">
        <f>'[4]IPF-3a pop 2011'!C37</f>
        <v>1042</v>
      </c>
      <c r="D37" s="38">
        <f>'[4]IPF-13 Indices 2013'!L37</f>
        <v>63.8</v>
      </c>
      <c r="E37" s="113">
        <f t="shared" si="0"/>
        <v>0</v>
      </c>
      <c r="F37" s="160">
        <f t="shared" si="1"/>
        <v>0</v>
      </c>
      <c r="G37" s="145">
        <f t="shared" si="2"/>
        <v>0</v>
      </c>
      <c r="H37" s="113">
        <f t="shared" si="3"/>
        <v>37720.400000000001</v>
      </c>
      <c r="I37" s="161">
        <f t="shared" si="4"/>
        <v>315088.70487372449</v>
      </c>
      <c r="J37" s="162">
        <f t="shared" si="5"/>
        <v>302.3883923932097</v>
      </c>
      <c r="K37" s="117">
        <f t="shared" si="6"/>
        <v>315088.70487372449</v>
      </c>
      <c r="L37" s="118">
        <f t="shared" si="7"/>
        <v>302.3883923932097</v>
      </c>
    </row>
    <row r="38" spans="1:17" ht="15" customHeight="1">
      <c r="A38" s="111">
        <v>2061</v>
      </c>
      <c r="B38" s="112" t="s">
        <v>89</v>
      </c>
      <c r="C38" s="59">
        <f>'[4]IPF-3a pop 2011'!C38</f>
        <v>260</v>
      </c>
      <c r="D38" s="38">
        <f>'[4]IPF-13 Indices 2013'!L38</f>
        <v>81.569999999999993</v>
      </c>
      <c r="E38" s="113">
        <f t="shared" si="0"/>
        <v>0</v>
      </c>
      <c r="F38" s="160">
        <f t="shared" si="1"/>
        <v>0</v>
      </c>
      <c r="G38" s="145">
        <f t="shared" si="2"/>
        <v>0</v>
      </c>
      <c r="H38" s="113">
        <f t="shared" si="3"/>
        <v>4791.800000000002</v>
      </c>
      <c r="I38" s="161">
        <f t="shared" si="4"/>
        <v>40027.201620712229</v>
      </c>
      <c r="J38" s="162">
        <f t="shared" si="5"/>
        <v>153.9507754642778</v>
      </c>
      <c r="K38" s="117">
        <f t="shared" si="6"/>
        <v>40027.201620712229</v>
      </c>
      <c r="L38" s="118">
        <f t="shared" si="7"/>
        <v>153.9507754642778</v>
      </c>
    </row>
    <row r="39" spans="1:17" ht="15" customHeight="1">
      <c r="A39" s="111">
        <v>2063</v>
      </c>
      <c r="B39" s="112" t="s">
        <v>90</v>
      </c>
      <c r="C39" s="59">
        <f>'[4]IPF-3a pop 2011'!C39</f>
        <v>665</v>
      </c>
      <c r="D39" s="38">
        <f>'[4]IPF-13 Indices 2013'!L39</f>
        <v>64.099999999999994</v>
      </c>
      <c r="E39" s="113">
        <f t="shared" si="0"/>
        <v>0</v>
      </c>
      <c r="F39" s="160">
        <f t="shared" si="1"/>
        <v>0</v>
      </c>
      <c r="G39" s="145">
        <f t="shared" si="2"/>
        <v>0</v>
      </c>
      <c r="H39" s="113">
        <f t="shared" si="3"/>
        <v>23873.500000000004</v>
      </c>
      <c r="I39" s="161">
        <f t="shared" si="4"/>
        <v>199421.80347511856</v>
      </c>
      <c r="J39" s="162">
        <f t="shared" ref="J39:J102" si="8">SUM(I39/C39)</f>
        <v>299.88241124077979</v>
      </c>
      <c r="K39" s="117">
        <f t="shared" si="6"/>
        <v>199421.80347511856</v>
      </c>
      <c r="L39" s="118">
        <f t="shared" si="7"/>
        <v>299.88241124077979</v>
      </c>
    </row>
    <row r="40" spans="1:17" s="54" customFormat="1" ht="15" customHeight="1">
      <c r="A40" s="111">
        <v>2066</v>
      </c>
      <c r="B40" s="112" t="s">
        <v>91</v>
      </c>
      <c r="C40" s="59">
        <f>'[4]IPF-3a pop 2011'!C40</f>
        <v>260</v>
      </c>
      <c r="D40" s="38">
        <f>'[4]IPF-13 Indices 2013'!L40</f>
        <v>93.18</v>
      </c>
      <c r="E40" s="113">
        <f t="shared" si="0"/>
        <v>0</v>
      </c>
      <c r="F40" s="160">
        <f t="shared" si="1"/>
        <v>0</v>
      </c>
      <c r="G40" s="145">
        <f t="shared" si="2"/>
        <v>0</v>
      </c>
      <c r="H40" s="113">
        <f t="shared" si="3"/>
        <v>1773.1999999999982</v>
      </c>
      <c r="I40" s="161">
        <f t="shared" si="4"/>
        <v>14812.019264962397</v>
      </c>
      <c r="J40" s="162">
        <f t="shared" si="8"/>
        <v>56.969304865239991</v>
      </c>
      <c r="K40" s="117">
        <f t="shared" si="6"/>
        <v>14812.019264962397</v>
      </c>
      <c r="L40" s="118">
        <f t="shared" si="7"/>
        <v>56.969304865239991</v>
      </c>
      <c r="M40" s="60"/>
      <c r="N40" s="60"/>
      <c r="O40" s="60"/>
      <c r="P40" s="60"/>
      <c r="Q40" s="60"/>
    </row>
    <row r="41" spans="1:17" ht="15" customHeight="1">
      <c r="A41" s="111">
        <v>2067</v>
      </c>
      <c r="B41" s="112" t="s">
        <v>92</v>
      </c>
      <c r="C41" s="59">
        <f>'[4]IPF-3a pop 2011'!C41</f>
        <v>359</v>
      </c>
      <c r="D41" s="38">
        <f>'[4]IPF-13 Indices 2013'!L41</f>
        <v>57.08</v>
      </c>
      <c r="E41" s="113">
        <f t="shared" si="0"/>
        <v>0</v>
      </c>
      <c r="F41" s="160">
        <f t="shared" si="1"/>
        <v>0</v>
      </c>
      <c r="G41" s="145">
        <f t="shared" si="2"/>
        <v>0</v>
      </c>
      <c r="H41" s="113">
        <f t="shared" si="3"/>
        <v>15408.28</v>
      </c>
      <c r="I41" s="161">
        <f t="shared" si="4"/>
        <v>128709.53090454265</v>
      </c>
      <c r="J41" s="162">
        <f t="shared" si="8"/>
        <v>358.52237020763971</v>
      </c>
      <c r="K41" s="117">
        <f t="shared" si="6"/>
        <v>128709.53090454265</v>
      </c>
      <c r="L41" s="118">
        <f t="shared" si="7"/>
        <v>358.52237020763971</v>
      </c>
    </row>
    <row r="42" spans="1:17" ht="15" customHeight="1">
      <c r="A42" s="111">
        <v>2068</v>
      </c>
      <c r="B42" s="112" t="s">
        <v>93</v>
      </c>
      <c r="C42" s="59">
        <f>'[4]IPF-3a pop 2011'!C42</f>
        <v>752</v>
      </c>
      <c r="D42" s="38">
        <f>'[4]IPF-13 Indices 2013'!L42</f>
        <v>70.69</v>
      </c>
      <c r="E42" s="113">
        <f t="shared" si="0"/>
        <v>0</v>
      </c>
      <c r="F42" s="160">
        <f t="shared" si="1"/>
        <v>0</v>
      </c>
      <c r="G42" s="145">
        <f t="shared" si="2"/>
        <v>0</v>
      </c>
      <c r="H42" s="113">
        <f t="shared" si="3"/>
        <v>22041.120000000003</v>
      </c>
      <c r="I42" s="161">
        <f t="shared" si="4"/>
        <v>184115.43766148679</v>
      </c>
      <c r="J42" s="162">
        <f t="shared" si="8"/>
        <v>244.83435859240265</v>
      </c>
      <c r="K42" s="117">
        <f t="shared" si="6"/>
        <v>184115.43766148679</v>
      </c>
      <c r="L42" s="118">
        <f t="shared" si="7"/>
        <v>244.83435859240265</v>
      </c>
    </row>
    <row r="43" spans="1:17" ht="15" customHeight="1">
      <c r="A43" s="111">
        <v>2072</v>
      </c>
      <c r="B43" s="112" t="s">
        <v>234</v>
      </c>
      <c r="C43" s="59">
        <f>'[4]IPF-3a pop 2011'!C43</f>
        <v>289</v>
      </c>
      <c r="D43" s="38">
        <f>'[4]IPF-13 Indices 2013'!L43</f>
        <v>71.680000000000007</v>
      </c>
      <c r="E43" s="113">
        <f t="shared" si="0"/>
        <v>0</v>
      </c>
      <c r="F43" s="160">
        <f t="shared" si="1"/>
        <v>0</v>
      </c>
      <c r="G43" s="145">
        <f t="shared" si="2"/>
        <v>0</v>
      </c>
      <c r="H43" s="113">
        <f t="shared" si="3"/>
        <v>8184.4799999999977</v>
      </c>
      <c r="I43" s="161">
        <f t="shared" si="4"/>
        <v>68367.175408131923</v>
      </c>
      <c r="J43" s="162">
        <f t="shared" si="8"/>
        <v>236.56462078938381</v>
      </c>
      <c r="K43" s="117">
        <f t="shared" si="6"/>
        <v>68367.175408131923</v>
      </c>
      <c r="L43" s="118">
        <f t="shared" si="7"/>
        <v>236.56462078938381</v>
      </c>
    </row>
    <row r="44" spans="1:17" s="54" customFormat="1" ht="15" customHeight="1">
      <c r="A44" s="111">
        <v>2079</v>
      </c>
      <c r="B44" s="112" t="s">
        <v>95</v>
      </c>
      <c r="C44" s="59">
        <f>'[4]IPF-3a pop 2011'!C44</f>
        <v>187</v>
      </c>
      <c r="D44" s="38">
        <f>'[4]IPF-13 Indices 2013'!L44</f>
        <v>71.88</v>
      </c>
      <c r="E44" s="113">
        <f t="shared" si="0"/>
        <v>0</v>
      </c>
      <c r="F44" s="160">
        <f t="shared" si="1"/>
        <v>0</v>
      </c>
      <c r="G44" s="145">
        <f t="shared" si="2"/>
        <v>0</v>
      </c>
      <c r="H44" s="113">
        <f t="shared" si="3"/>
        <v>5258.4400000000005</v>
      </c>
      <c r="I44" s="161">
        <f t="shared" si="4"/>
        <v>43925.171770611865</v>
      </c>
      <c r="J44" s="162">
        <f t="shared" si="8"/>
        <v>234.89396668776399</v>
      </c>
      <c r="K44" s="117">
        <f t="shared" si="6"/>
        <v>43925.171770611865</v>
      </c>
      <c r="L44" s="118">
        <f t="shared" si="7"/>
        <v>234.89396668776399</v>
      </c>
      <c r="M44" s="60"/>
      <c r="N44" s="60"/>
      <c r="O44" s="60"/>
      <c r="P44" s="60"/>
      <c r="Q44" s="60"/>
    </row>
    <row r="45" spans="1:17" ht="15" customHeight="1">
      <c r="A45" s="111">
        <v>2086</v>
      </c>
      <c r="B45" s="112" t="s">
        <v>96</v>
      </c>
      <c r="C45" s="59">
        <f>'[4]IPF-3a pop 2011'!C45</f>
        <v>428</v>
      </c>
      <c r="D45" s="38">
        <f>'[4]IPF-13 Indices 2013'!L45</f>
        <v>61.51</v>
      </c>
      <c r="E45" s="113">
        <f t="shared" si="0"/>
        <v>0</v>
      </c>
      <c r="F45" s="160">
        <f t="shared" si="1"/>
        <v>0</v>
      </c>
      <c r="G45" s="145">
        <f t="shared" si="2"/>
        <v>0</v>
      </c>
      <c r="H45" s="113">
        <f t="shared" si="3"/>
        <v>16473.72</v>
      </c>
      <c r="I45" s="161">
        <f t="shared" si="4"/>
        <v>137609.43943469241</v>
      </c>
      <c r="J45" s="162">
        <f t="shared" si="8"/>
        <v>321.51738185675799</v>
      </c>
      <c r="K45" s="117">
        <f t="shared" si="6"/>
        <v>137609.43943469241</v>
      </c>
      <c r="L45" s="118">
        <f t="shared" si="7"/>
        <v>321.51738185675799</v>
      </c>
    </row>
    <row r="46" spans="1:17" ht="15" customHeight="1">
      <c r="A46" s="111">
        <v>2087</v>
      </c>
      <c r="B46" s="112" t="s">
        <v>235</v>
      </c>
      <c r="C46" s="59">
        <f>'[4]IPF-3a pop 2011'!C46</f>
        <v>1018</v>
      </c>
      <c r="D46" s="38">
        <f>'[4]IPF-13 Indices 2013'!L46</f>
        <v>61.2</v>
      </c>
      <c r="E46" s="113">
        <f t="shared" si="0"/>
        <v>0</v>
      </c>
      <c r="F46" s="160">
        <f t="shared" si="1"/>
        <v>0</v>
      </c>
      <c r="G46" s="145">
        <f t="shared" si="2"/>
        <v>0</v>
      </c>
      <c r="H46" s="113">
        <f t="shared" si="3"/>
        <v>39498.399999999994</v>
      </c>
      <c r="I46" s="161">
        <f t="shared" si="4"/>
        <v>329940.81983712566</v>
      </c>
      <c r="J46" s="162">
        <f t="shared" si="8"/>
        <v>324.10689571426883</v>
      </c>
      <c r="K46" s="117">
        <f t="shared" si="6"/>
        <v>329940.81983712566</v>
      </c>
      <c r="L46" s="118">
        <f t="shared" si="7"/>
        <v>324.10689571426883</v>
      </c>
    </row>
    <row r="47" spans="1:17" ht="15" customHeight="1">
      <c r="A47" s="111">
        <v>2089</v>
      </c>
      <c r="B47" s="112" t="s">
        <v>98</v>
      </c>
      <c r="C47" s="59">
        <f>'[4]IPF-3a pop 2011'!C47</f>
        <v>355</v>
      </c>
      <c r="D47" s="38">
        <f>'[4]IPF-13 Indices 2013'!L47</f>
        <v>75.069999999999993</v>
      </c>
      <c r="E47" s="113">
        <f t="shared" si="0"/>
        <v>0</v>
      </c>
      <c r="F47" s="160">
        <f t="shared" si="1"/>
        <v>0</v>
      </c>
      <c r="G47" s="145">
        <f t="shared" si="2"/>
        <v>0</v>
      </c>
      <c r="H47" s="113">
        <f t="shared" si="3"/>
        <v>8850.1500000000033</v>
      </c>
      <c r="I47" s="161">
        <f t="shared" si="4"/>
        <v>73927.696987258707</v>
      </c>
      <c r="J47" s="162">
        <f t="shared" si="8"/>
        <v>208.24703376692594</v>
      </c>
      <c r="K47" s="117">
        <f t="shared" si="6"/>
        <v>73927.696987258707</v>
      </c>
      <c r="L47" s="118">
        <f t="shared" si="7"/>
        <v>208.24703376692594</v>
      </c>
    </row>
    <row r="48" spans="1:17" ht="15" customHeight="1">
      <c r="A48" s="111">
        <v>2096</v>
      </c>
      <c r="B48" s="112" t="s">
        <v>236</v>
      </c>
      <c r="C48" s="59">
        <f>'[4]IPF-3a pop 2011'!C48</f>
        <v>4621</v>
      </c>
      <c r="D48" s="38">
        <f>'[4]IPF-13 Indices 2013'!L48</f>
        <v>84.74</v>
      </c>
      <c r="E48" s="113">
        <f t="shared" si="0"/>
        <v>0</v>
      </c>
      <c r="F48" s="160">
        <f t="shared" si="1"/>
        <v>0</v>
      </c>
      <c r="G48" s="145">
        <f t="shared" si="2"/>
        <v>0</v>
      </c>
      <c r="H48" s="113">
        <f t="shared" si="3"/>
        <v>70516.460000000021</v>
      </c>
      <c r="I48" s="161">
        <f t="shared" si="4"/>
        <v>589043.06565359328</v>
      </c>
      <c r="J48" s="162">
        <f t="shared" si="8"/>
        <v>127.47090795360167</v>
      </c>
      <c r="K48" s="117">
        <f t="shared" si="6"/>
        <v>589043.06565359328</v>
      </c>
      <c r="L48" s="118">
        <f t="shared" si="7"/>
        <v>127.47090795360167</v>
      </c>
    </row>
    <row r="49" spans="1:17" ht="15" customHeight="1">
      <c r="A49" s="111">
        <v>2097</v>
      </c>
      <c r="B49" s="112" t="s">
        <v>100</v>
      </c>
      <c r="C49" s="59">
        <f>'[4]IPF-3a pop 2011'!C49</f>
        <v>1265</v>
      </c>
      <c r="D49" s="38">
        <f>'[4]IPF-13 Indices 2013'!L49</f>
        <v>71.67</v>
      </c>
      <c r="E49" s="113">
        <f t="shared" si="0"/>
        <v>0</v>
      </c>
      <c r="F49" s="160">
        <f t="shared" si="1"/>
        <v>0</v>
      </c>
      <c r="G49" s="145">
        <f t="shared" si="2"/>
        <v>0</v>
      </c>
      <c r="H49" s="113">
        <f t="shared" si="3"/>
        <v>35837.449999999997</v>
      </c>
      <c r="I49" s="161">
        <f t="shared" si="4"/>
        <v>299359.91417049809</v>
      </c>
      <c r="J49" s="162">
        <f t="shared" si="8"/>
        <v>236.64815349446488</v>
      </c>
      <c r="K49" s="117">
        <f t="shared" si="6"/>
        <v>299359.91417049809</v>
      </c>
      <c r="L49" s="118">
        <f t="shared" si="7"/>
        <v>236.64815349446488</v>
      </c>
    </row>
    <row r="50" spans="1:17" ht="15" customHeight="1">
      <c r="A50" s="111">
        <v>2099</v>
      </c>
      <c r="B50" s="112" t="s">
        <v>101</v>
      </c>
      <c r="C50" s="59">
        <f>'[4]IPF-3a pop 2011'!C50</f>
        <v>2124</v>
      </c>
      <c r="D50" s="38">
        <f>'[4]IPF-13 Indices 2013'!L50</f>
        <v>193.89</v>
      </c>
      <c r="E50" s="113">
        <f t="shared" si="0"/>
        <v>199422.35999999996</v>
      </c>
      <c r="F50" s="160">
        <f t="shared" si="1"/>
        <v>-1644434.3482572387</v>
      </c>
      <c r="G50" s="145">
        <f t="shared" si="2"/>
        <v>-774.21579484804079</v>
      </c>
      <c r="H50" s="113">
        <f t="shared" si="3"/>
        <v>0</v>
      </c>
      <c r="I50" s="161">
        <f t="shared" si="4"/>
        <v>0</v>
      </c>
      <c r="J50" s="162">
        <f t="shared" si="8"/>
        <v>0</v>
      </c>
      <c r="K50" s="117">
        <f t="shared" si="6"/>
        <v>-1644434.3482572387</v>
      </c>
      <c r="L50" s="118">
        <f t="shared" si="7"/>
        <v>-774.21579484804079</v>
      </c>
    </row>
    <row r="51" spans="1:17" s="192" customFormat="1" ht="15" customHeight="1">
      <c r="A51" s="183">
        <v>2102</v>
      </c>
      <c r="B51" s="184" t="s">
        <v>102</v>
      </c>
      <c r="C51" s="185">
        <f>'[4]IPF-3a pop 2011'!C51</f>
        <v>2489</v>
      </c>
      <c r="D51" s="181">
        <f>'[4]IPF-13 Indices 2013'!L51</f>
        <v>83.21</v>
      </c>
      <c r="E51" s="186">
        <f t="shared" si="0"/>
        <v>0</v>
      </c>
      <c r="F51" s="187">
        <f t="shared" si="1"/>
        <v>0</v>
      </c>
      <c r="G51" s="188">
        <f t="shared" si="2"/>
        <v>0</v>
      </c>
      <c r="H51" s="186">
        <f t="shared" si="3"/>
        <v>41790.310000000012</v>
      </c>
      <c r="I51" s="187">
        <f t="shared" si="4"/>
        <v>349085.76404734468</v>
      </c>
      <c r="J51" s="189">
        <f t="shared" si="8"/>
        <v>140.25141183099424</v>
      </c>
      <c r="K51" s="190">
        <f t="shared" si="6"/>
        <v>349085.76404734468</v>
      </c>
      <c r="L51" s="189">
        <f t="shared" si="7"/>
        <v>140.25141183099424</v>
      </c>
      <c r="M51" s="191"/>
      <c r="N51" s="191"/>
      <c r="O51" s="191"/>
      <c r="P51" s="191"/>
      <c r="Q51" s="191"/>
    </row>
    <row r="52" spans="1:17" ht="15" customHeight="1">
      <c r="A52" s="111">
        <v>2111</v>
      </c>
      <c r="B52" s="112" t="s">
        <v>103</v>
      </c>
      <c r="C52" s="59">
        <f>'[4]IPF-3a pop 2011'!C52</f>
        <v>1029</v>
      </c>
      <c r="D52" s="38">
        <f>'[4]IPF-13 Indices 2013'!L52</f>
        <v>89.82</v>
      </c>
      <c r="E52" s="113">
        <f t="shared" si="0"/>
        <v>0</v>
      </c>
      <c r="F52" s="160">
        <f t="shared" si="1"/>
        <v>0</v>
      </c>
      <c r="G52" s="145">
        <f t="shared" si="2"/>
        <v>0</v>
      </c>
      <c r="H52" s="113">
        <f t="shared" si="3"/>
        <v>10475.220000000007</v>
      </c>
      <c r="I52" s="161">
        <f t="shared" si="4"/>
        <v>87502.346291856345</v>
      </c>
      <c r="J52" s="162">
        <f t="shared" si="8"/>
        <v>85.036293772455153</v>
      </c>
      <c r="K52" s="117">
        <f t="shared" si="6"/>
        <v>87502.346291856345</v>
      </c>
      <c r="L52" s="118">
        <f t="shared" si="7"/>
        <v>85.036293772455153</v>
      </c>
    </row>
    <row r="53" spans="1:17" ht="15" customHeight="1">
      <c r="A53" s="111">
        <v>2113</v>
      </c>
      <c r="B53" s="112" t="s">
        <v>104</v>
      </c>
      <c r="C53" s="59">
        <f>'[4]IPF-3a pop 2011'!C53</f>
        <v>2024</v>
      </c>
      <c r="D53" s="38">
        <f>'[4]IPF-13 Indices 2013'!L53</f>
        <v>66.42</v>
      </c>
      <c r="E53" s="113">
        <f t="shared" si="0"/>
        <v>0</v>
      </c>
      <c r="F53" s="160">
        <f t="shared" si="1"/>
        <v>0</v>
      </c>
      <c r="G53" s="145">
        <f t="shared" si="2"/>
        <v>0</v>
      </c>
      <c r="H53" s="113">
        <f t="shared" si="3"/>
        <v>67965.919999999998</v>
      </c>
      <c r="I53" s="161">
        <f t="shared" si="4"/>
        <v>567737.71509186446</v>
      </c>
      <c r="J53" s="162">
        <f t="shared" si="8"/>
        <v>280.50282366198837</v>
      </c>
      <c r="K53" s="117">
        <f t="shared" si="6"/>
        <v>567737.71509186446</v>
      </c>
      <c r="L53" s="118">
        <f t="shared" si="7"/>
        <v>280.50282366198837</v>
      </c>
    </row>
    <row r="54" spans="1:17" s="54" customFormat="1" ht="15" customHeight="1">
      <c r="A54" s="111">
        <v>2114</v>
      </c>
      <c r="B54" s="112" t="s">
        <v>105</v>
      </c>
      <c r="C54" s="59">
        <f>'[4]IPF-3a pop 2011'!C54</f>
        <v>1275</v>
      </c>
      <c r="D54" s="38">
        <f>'[4]IPF-13 Indices 2013'!L54</f>
        <v>63.28</v>
      </c>
      <c r="E54" s="113">
        <f t="shared" si="0"/>
        <v>0</v>
      </c>
      <c r="F54" s="160">
        <f t="shared" si="1"/>
        <v>0</v>
      </c>
      <c r="G54" s="145">
        <f t="shared" si="2"/>
        <v>0</v>
      </c>
      <c r="H54" s="113">
        <f t="shared" si="3"/>
        <v>46818</v>
      </c>
      <c r="I54" s="161">
        <f t="shared" si="4"/>
        <v>391083.41864821239</v>
      </c>
      <c r="J54" s="162">
        <f t="shared" si="8"/>
        <v>306.73209305742148</v>
      </c>
      <c r="K54" s="117">
        <f t="shared" si="6"/>
        <v>391083.41864821239</v>
      </c>
      <c r="L54" s="118">
        <f t="shared" si="7"/>
        <v>306.73209305742148</v>
      </c>
      <c r="M54" s="60"/>
      <c r="N54" s="60"/>
      <c r="O54" s="60"/>
      <c r="P54" s="60"/>
      <c r="Q54" s="60"/>
    </row>
    <row r="55" spans="1:17" ht="15" customHeight="1">
      <c r="A55" s="111">
        <v>2115</v>
      </c>
      <c r="B55" s="112" t="s">
        <v>106</v>
      </c>
      <c r="C55" s="59">
        <f>'[4]IPF-3a pop 2011'!C55</f>
        <v>815</v>
      </c>
      <c r="D55" s="38">
        <f>'[4]IPF-13 Indices 2013'!L55</f>
        <v>71.39</v>
      </c>
      <c r="E55" s="113">
        <f t="shared" si="0"/>
        <v>0</v>
      </c>
      <c r="F55" s="160">
        <f t="shared" si="1"/>
        <v>0</v>
      </c>
      <c r="G55" s="145">
        <f t="shared" si="2"/>
        <v>0</v>
      </c>
      <c r="H55" s="113">
        <f t="shared" si="3"/>
        <v>23317.149999999998</v>
      </c>
      <c r="I55" s="161">
        <f t="shared" si="4"/>
        <v>194774.46142793723</v>
      </c>
      <c r="J55" s="162">
        <f t="shared" si="8"/>
        <v>238.98706923673279</v>
      </c>
      <c r="K55" s="117">
        <f t="shared" si="6"/>
        <v>194774.46142793723</v>
      </c>
      <c r="L55" s="118">
        <f t="shared" si="7"/>
        <v>238.98706923673279</v>
      </c>
    </row>
    <row r="56" spans="1:17" ht="15" customHeight="1">
      <c r="A56" s="111">
        <v>2116</v>
      </c>
      <c r="B56" s="112" t="s">
        <v>107</v>
      </c>
      <c r="C56" s="59">
        <f>'[4]IPF-3a pop 2011'!C56</f>
        <v>882</v>
      </c>
      <c r="D56" s="38">
        <f>'[4]IPF-13 Indices 2013'!L56</f>
        <v>72.72</v>
      </c>
      <c r="E56" s="113">
        <f t="shared" si="0"/>
        <v>0</v>
      </c>
      <c r="F56" s="160">
        <f t="shared" si="1"/>
        <v>0</v>
      </c>
      <c r="G56" s="145">
        <f t="shared" si="2"/>
        <v>0</v>
      </c>
      <c r="H56" s="113">
        <f t="shared" si="3"/>
        <v>24060.960000000003</v>
      </c>
      <c r="I56" s="161">
        <f t="shared" si="4"/>
        <v>200987.70756456692</v>
      </c>
      <c r="J56" s="162">
        <f t="shared" si="8"/>
        <v>227.87721946096022</v>
      </c>
      <c r="K56" s="117">
        <f t="shared" si="6"/>
        <v>200987.70756456692</v>
      </c>
      <c r="L56" s="118">
        <f t="shared" si="7"/>
        <v>227.87721946096022</v>
      </c>
    </row>
    <row r="57" spans="1:17" ht="15" customHeight="1">
      <c r="A57" s="111">
        <v>2121</v>
      </c>
      <c r="B57" s="112" t="s">
        <v>108</v>
      </c>
      <c r="C57" s="59">
        <f>'[4]IPF-3a pop 2011'!C57</f>
        <v>1412</v>
      </c>
      <c r="D57" s="38">
        <f>'[4]IPF-13 Indices 2013'!L57</f>
        <v>68.05</v>
      </c>
      <c r="E57" s="113">
        <f t="shared" si="0"/>
        <v>0</v>
      </c>
      <c r="F57" s="160">
        <f t="shared" si="1"/>
        <v>0</v>
      </c>
      <c r="G57" s="145">
        <f t="shared" si="2"/>
        <v>0</v>
      </c>
      <c r="H57" s="113">
        <f t="shared" si="3"/>
        <v>45113.4</v>
      </c>
      <c r="I57" s="161">
        <f t="shared" si="4"/>
        <v>376844.4337401056</v>
      </c>
      <c r="J57" s="162">
        <f t="shared" si="8"/>
        <v>266.88699273378586</v>
      </c>
      <c r="K57" s="117">
        <f t="shared" si="6"/>
        <v>376844.4337401056</v>
      </c>
      <c r="L57" s="118">
        <f t="shared" si="7"/>
        <v>266.88699273378586</v>
      </c>
    </row>
    <row r="58" spans="1:17" ht="15" customHeight="1">
      <c r="A58" s="111">
        <v>2122</v>
      </c>
      <c r="B58" s="112" t="s">
        <v>109</v>
      </c>
      <c r="C58" s="59">
        <f>'[4]IPF-3a pop 2011'!C58</f>
        <v>1631</v>
      </c>
      <c r="D58" s="38">
        <f>'[4]IPF-13 Indices 2013'!L58</f>
        <v>83.49</v>
      </c>
      <c r="E58" s="113">
        <f t="shared" si="0"/>
        <v>0</v>
      </c>
      <c r="F58" s="160">
        <f t="shared" si="1"/>
        <v>0</v>
      </c>
      <c r="G58" s="145">
        <f t="shared" si="2"/>
        <v>0</v>
      </c>
      <c r="H58" s="113">
        <f t="shared" si="3"/>
        <v>26927.810000000009</v>
      </c>
      <c r="I58" s="161">
        <f t="shared" si="4"/>
        <v>224935.28112071264</v>
      </c>
      <c r="J58" s="162">
        <f t="shared" si="8"/>
        <v>137.91249608872633</v>
      </c>
      <c r="K58" s="117">
        <f t="shared" si="6"/>
        <v>224935.28112071264</v>
      </c>
      <c r="L58" s="118">
        <f t="shared" si="7"/>
        <v>137.91249608872633</v>
      </c>
    </row>
    <row r="59" spans="1:17" ht="15" customHeight="1">
      <c r="A59" s="111">
        <v>2123</v>
      </c>
      <c r="B59" s="112" t="s">
        <v>110</v>
      </c>
      <c r="C59" s="59">
        <f>'[4]IPF-3a pop 2011'!C59</f>
        <v>492</v>
      </c>
      <c r="D59" s="38">
        <f>'[4]IPF-13 Indices 2013'!L59</f>
        <v>74.8</v>
      </c>
      <c r="E59" s="113">
        <f t="shared" si="0"/>
        <v>0</v>
      </c>
      <c r="F59" s="160">
        <f t="shared" si="1"/>
        <v>0</v>
      </c>
      <c r="G59" s="145">
        <f t="shared" si="2"/>
        <v>0</v>
      </c>
      <c r="H59" s="113">
        <f t="shared" si="3"/>
        <v>12398.400000000001</v>
      </c>
      <c r="I59" s="161">
        <f t="shared" si="4"/>
        <v>103567.18906762349</v>
      </c>
      <c r="J59" s="162">
        <f t="shared" si="8"/>
        <v>210.50241680411278</v>
      </c>
      <c r="K59" s="117">
        <f t="shared" si="6"/>
        <v>103567.18906762349</v>
      </c>
      <c r="L59" s="118">
        <f t="shared" si="7"/>
        <v>210.50241680411278</v>
      </c>
    </row>
    <row r="60" spans="1:17" ht="15" customHeight="1">
      <c r="A60" s="111">
        <v>2124</v>
      </c>
      <c r="B60" s="112" t="s">
        <v>111</v>
      </c>
      <c r="C60" s="59">
        <f>'[4]IPF-3a pop 2011'!C60</f>
        <v>2278</v>
      </c>
      <c r="D60" s="38">
        <f>'[4]IPF-13 Indices 2013'!L60</f>
        <v>78.73</v>
      </c>
      <c r="E60" s="113">
        <f t="shared" si="0"/>
        <v>0</v>
      </c>
      <c r="F60" s="160">
        <f t="shared" si="1"/>
        <v>0</v>
      </c>
      <c r="G60" s="145">
        <f t="shared" si="2"/>
        <v>0</v>
      </c>
      <c r="H60" s="113">
        <f t="shared" si="3"/>
        <v>48453.05999999999</v>
      </c>
      <c r="I60" s="161">
        <f t="shared" si="4"/>
        <v>404741.51712518581</v>
      </c>
      <c r="J60" s="162">
        <f t="shared" si="8"/>
        <v>177.67406370728088</v>
      </c>
      <c r="K60" s="117">
        <f t="shared" si="6"/>
        <v>404741.51712518581</v>
      </c>
      <c r="L60" s="118">
        <f t="shared" si="7"/>
        <v>177.67406370728088</v>
      </c>
    </row>
    <row r="61" spans="1:17" s="54" customFormat="1" ht="15" customHeight="1">
      <c r="A61" s="111">
        <v>2125</v>
      </c>
      <c r="B61" s="112" t="s">
        <v>112</v>
      </c>
      <c r="C61" s="59">
        <f>'[4]IPF-3a pop 2011'!C61</f>
        <v>19592</v>
      </c>
      <c r="D61" s="38">
        <f>'[4]IPF-13 Indices 2013'!L61</f>
        <v>113.28</v>
      </c>
      <c r="E61" s="113">
        <f t="shared" si="0"/>
        <v>260181.76000000001</v>
      </c>
      <c r="F61" s="160">
        <f t="shared" si="1"/>
        <v>-2145455.6195906089</v>
      </c>
      <c r="G61" s="145">
        <f t="shared" si="2"/>
        <v>-109.50671802728711</v>
      </c>
      <c r="H61" s="113">
        <f t="shared" si="3"/>
        <v>0</v>
      </c>
      <c r="I61" s="161">
        <f t="shared" si="4"/>
        <v>0</v>
      </c>
      <c r="J61" s="162">
        <f t="shared" si="8"/>
        <v>0</v>
      </c>
      <c r="K61" s="117">
        <f t="shared" si="6"/>
        <v>-2145455.6195906089</v>
      </c>
      <c r="L61" s="118">
        <f t="shared" si="7"/>
        <v>-109.50671802728711</v>
      </c>
      <c r="M61" s="60"/>
      <c r="N61" s="60"/>
      <c r="O61" s="60"/>
      <c r="P61" s="60"/>
      <c r="Q61" s="60"/>
    </row>
    <row r="62" spans="1:17" s="227" customFormat="1" ht="15" customHeight="1">
      <c r="A62" s="217">
        <v>2126</v>
      </c>
      <c r="B62" s="218" t="s">
        <v>237</v>
      </c>
      <c r="C62" s="219">
        <f>'[4]IPF-3a pop 2011'!C62</f>
        <v>346</v>
      </c>
      <c r="D62" s="220">
        <f>'[4]IPF-13 Indices 2013'!L62</f>
        <v>64.23</v>
      </c>
      <c r="E62" s="221">
        <f t="shared" si="0"/>
        <v>0</v>
      </c>
      <c r="F62" s="222">
        <f t="shared" si="1"/>
        <v>0</v>
      </c>
      <c r="G62" s="223">
        <f t="shared" si="2"/>
        <v>0</v>
      </c>
      <c r="H62" s="221">
        <f t="shared" si="3"/>
        <v>12376.419999999998</v>
      </c>
      <c r="I62" s="222">
        <f t="shared" si="4"/>
        <v>103383.58418185546</v>
      </c>
      <c r="J62" s="224">
        <f t="shared" si="8"/>
        <v>298.79648607472677</v>
      </c>
      <c r="K62" s="225">
        <f t="shared" si="6"/>
        <v>103383.58418185546</v>
      </c>
      <c r="L62" s="224">
        <f t="shared" si="7"/>
        <v>298.79648607472677</v>
      </c>
      <c r="M62" s="226"/>
      <c r="N62" s="226"/>
      <c r="O62" s="226"/>
      <c r="P62" s="226"/>
      <c r="Q62" s="226"/>
    </row>
    <row r="63" spans="1:17" s="227" customFormat="1" ht="15" customHeight="1">
      <c r="A63" s="217">
        <v>2127</v>
      </c>
      <c r="B63" s="218" t="s">
        <v>113</v>
      </c>
      <c r="C63" s="219">
        <f>'[4]IPF-3a pop 2011'!C63</f>
        <v>1852</v>
      </c>
      <c r="D63" s="220">
        <f>'[4]IPF-13 Indices 2013'!L63</f>
        <v>101.82</v>
      </c>
      <c r="E63" s="221">
        <f t="shared" si="0"/>
        <v>3370.6399999999876</v>
      </c>
      <c r="F63" s="222">
        <f t="shared" si="1"/>
        <v>-27794.256329178737</v>
      </c>
      <c r="G63" s="223">
        <f t="shared" si="2"/>
        <v>-15.007697801932364</v>
      </c>
      <c r="H63" s="221">
        <f t="shared" si="3"/>
        <v>0</v>
      </c>
      <c r="I63" s="222">
        <f t="shared" si="4"/>
        <v>0</v>
      </c>
      <c r="J63" s="224">
        <f t="shared" si="8"/>
        <v>0</v>
      </c>
      <c r="K63" s="225">
        <f t="shared" si="6"/>
        <v>-27794.256329178737</v>
      </c>
      <c r="L63" s="224">
        <f t="shared" si="7"/>
        <v>-15.007697801932364</v>
      </c>
      <c r="M63" s="226"/>
      <c r="N63" s="226"/>
      <c r="O63" s="226"/>
      <c r="P63" s="226"/>
      <c r="Q63" s="226"/>
    </row>
    <row r="64" spans="1:17" ht="15" customHeight="1">
      <c r="A64" s="111">
        <v>2128</v>
      </c>
      <c r="B64" s="112" t="s">
        <v>114</v>
      </c>
      <c r="C64" s="59">
        <f>'[4]IPF-3a pop 2011'!C64</f>
        <v>245</v>
      </c>
      <c r="D64" s="38">
        <f>'[4]IPF-13 Indices 2013'!L64</f>
        <v>89.57</v>
      </c>
      <c r="E64" s="113">
        <f t="shared" si="0"/>
        <v>0</v>
      </c>
      <c r="F64" s="160">
        <f t="shared" si="1"/>
        <v>0</v>
      </c>
      <c r="G64" s="145">
        <f t="shared" si="2"/>
        <v>0</v>
      </c>
      <c r="H64" s="113">
        <f t="shared" si="3"/>
        <v>2555.3500000000017</v>
      </c>
      <c r="I64" s="161">
        <f t="shared" si="4"/>
        <v>21345.529792872618</v>
      </c>
      <c r="J64" s="162">
        <f t="shared" si="8"/>
        <v>87.124611399480074</v>
      </c>
      <c r="K64" s="117">
        <f t="shared" si="6"/>
        <v>21345.529792872618</v>
      </c>
      <c r="L64" s="118">
        <f t="shared" si="7"/>
        <v>87.124611399480074</v>
      </c>
    </row>
    <row r="65" spans="1:12" s="191" customFormat="1" ht="15" customHeight="1">
      <c r="A65" s="183">
        <v>2129</v>
      </c>
      <c r="B65" s="184" t="s">
        <v>115</v>
      </c>
      <c r="C65" s="185">
        <f>'[4]IPF-3a pop 2011'!C65</f>
        <v>735</v>
      </c>
      <c r="D65" s="181">
        <f>'[4]IPF-13 Indices 2013'!L65</f>
        <v>86.32</v>
      </c>
      <c r="E65" s="186">
        <f t="shared" si="0"/>
        <v>0</v>
      </c>
      <c r="F65" s="187">
        <f t="shared" si="1"/>
        <v>0</v>
      </c>
      <c r="G65" s="188">
        <f t="shared" si="2"/>
        <v>0</v>
      </c>
      <c r="H65" s="186">
        <f t="shared" si="3"/>
        <v>10054.800000000005</v>
      </c>
      <c r="I65" s="187">
        <f t="shared" si="4"/>
        <v>83990.464304841036</v>
      </c>
      <c r="J65" s="189">
        <f t="shared" si="8"/>
        <v>114.27274055080413</v>
      </c>
      <c r="K65" s="190">
        <f t="shared" si="6"/>
        <v>83990.464304841036</v>
      </c>
      <c r="L65" s="189">
        <f t="shared" si="7"/>
        <v>114.27274055080413</v>
      </c>
    </row>
    <row r="66" spans="1:12" ht="15" customHeight="1">
      <c r="A66" s="111">
        <v>2130</v>
      </c>
      <c r="B66" s="112" t="s">
        <v>116</v>
      </c>
      <c r="C66" s="59">
        <f>'[4]IPF-3a pop 2011'!C66</f>
        <v>299</v>
      </c>
      <c r="D66" s="38">
        <f>'[4]IPF-13 Indices 2013'!L66</f>
        <v>124.85</v>
      </c>
      <c r="E66" s="113">
        <f t="shared" si="0"/>
        <v>7430.1499999999987</v>
      </c>
      <c r="F66" s="160">
        <f t="shared" si="1"/>
        <v>-61268.926276389087</v>
      </c>
      <c r="G66" s="145">
        <f t="shared" si="2"/>
        <v>-204.9127969110003</v>
      </c>
      <c r="H66" s="113">
        <f t="shared" si="3"/>
        <v>0</v>
      </c>
      <c r="I66" s="161">
        <f t="shared" si="4"/>
        <v>0</v>
      </c>
      <c r="J66" s="162">
        <f t="shared" si="8"/>
        <v>0</v>
      </c>
      <c r="K66" s="117">
        <f t="shared" si="6"/>
        <v>-61268.926276389087</v>
      </c>
      <c r="L66" s="118">
        <f t="shared" si="7"/>
        <v>-204.9127969110003</v>
      </c>
    </row>
    <row r="67" spans="1:12" ht="15" customHeight="1">
      <c r="A67" s="111">
        <v>2131</v>
      </c>
      <c r="B67" s="112" t="s">
        <v>117</v>
      </c>
      <c r="C67" s="59">
        <f>'[4]IPF-3a pop 2011'!C67</f>
        <v>734</v>
      </c>
      <c r="D67" s="38">
        <f>'[4]IPF-13 Indices 2013'!L67</f>
        <v>88.73</v>
      </c>
      <c r="E67" s="113">
        <f t="shared" si="0"/>
        <v>0</v>
      </c>
      <c r="F67" s="160">
        <f t="shared" si="1"/>
        <v>0</v>
      </c>
      <c r="G67" s="145">
        <f t="shared" si="2"/>
        <v>0</v>
      </c>
      <c r="H67" s="113">
        <f t="shared" si="3"/>
        <v>8272.1799999999967</v>
      </c>
      <c r="I67" s="161">
        <f t="shared" si="4"/>
        <v>69099.75723169226</v>
      </c>
      <c r="J67" s="162">
        <f t="shared" si="8"/>
        <v>94.141358626283733</v>
      </c>
      <c r="K67" s="117">
        <f t="shared" si="6"/>
        <v>69099.75723169226</v>
      </c>
      <c r="L67" s="118">
        <f t="shared" si="7"/>
        <v>94.141358626283733</v>
      </c>
    </row>
    <row r="68" spans="1:12" ht="15" customHeight="1">
      <c r="A68" s="111">
        <v>2134</v>
      </c>
      <c r="B68" s="112" t="s">
        <v>118</v>
      </c>
      <c r="C68" s="59">
        <f>'[4]IPF-3a pop 2011'!C68</f>
        <v>738</v>
      </c>
      <c r="D68" s="38">
        <f>'[4]IPF-13 Indices 2013'!L68</f>
        <v>83.19</v>
      </c>
      <c r="E68" s="113">
        <f t="shared" si="0"/>
        <v>0</v>
      </c>
      <c r="F68" s="160">
        <f t="shared" si="1"/>
        <v>0</v>
      </c>
      <c r="G68" s="145">
        <f t="shared" si="2"/>
        <v>0</v>
      </c>
      <c r="H68" s="113">
        <f t="shared" si="3"/>
        <v>12405.780000000002</v>
      </c>
      <c r="I68" s="161">
        <f t="shared" si="4"/>
        <v>103628.83620397329</v>
      </c>
      <c r="J68" s="162">
        <f t="shared" si="8"/>
        <v>140.41847724115621</v>
      </c>
      <c r="K68" s="117">
        <f t="shared" si="6"/>
        <v>103628.83620397329</v>
      </c>
      <c r="L68" s="118">
        <f t="shared" si="7"/>
        <v>140.41847724115621</v>
      </c>
    </row>
    <row r="69" spans="1:12" ht="15" customHeight="1">
      <c r="A69" s="111">
        <v>2135</v>
      </c>
      <c r="B69" s="112" t="s">
        <v>119</v>
      </c>
      <c r="C69" s="59">
        <f>'[4]IPF-3a pop 2011'!C69</f>
        <v>1867</v>
      </c>
      <c r="D69" s="38">
        <f>'[4]IPF-13 Indices 2013'!L69</f>
        <v>84.71</v>
      </c>
      <c r="E69" s="113">
        <f t="shared" si="0"/>
        <v>0</v>
      </c>
      <c r="F69" s="160">
        <f t="shared" si="1"/>
        <v>0</v>
      </c>
      <c r="G69" s="145">
        <f t="shared" si="2"/>
        <v>0</v>
      </c>
      <c r="H69" s="113">
        <f t="shared" si="3"/>
        <v>28546.430000000011</v>
      </c>
      <c r="I69" s="161">
        <f t="shared" si="4"/>
        <v>238456.05183053302</v>
      </c>
      <c r="J69" s="162">
        <f t="shared" si="8"/>
        <v>127.72150606884468</v>
      </c>
      <c r="K69" s="117">
        <f t="shared" si="6"/>
        <v>238456.05183053302</v>
      </c>
      <c r="L69" s="118">
        <f t="shared" si="7"/>
        <v>127.72150606884468</v>
      </c>
    </row>
    <row r="70" spans="1:12" ht="15" customHeight="1">
      <c r="A70" s="111">
        <v>2137</v>
      </c>
      <c r="B70" s="112" t="s">
        <v>120</v>
      </c>
      <c r="C70" s="59">
        <f>'[4]IPF-3a pop 2011'!C70</f>
        <v>562</v>
      </c>
      <c r="D70" s="38">
        <f>'[4]IPF-13 Indices 2013'!L70</f>
        <v>75</v>
      </c>
      <c r="E70" s="113">
        <f t="shared" si="0"/>
        <v>0</v>
      </c>
      <c r="F70" s="160">
        <f t="shared" si="1"/>
        <v>0</v>
      </c>
      <c r="G70" s="145">
        <f t="shared" si="2"/>
        <v>0</v>
      </c>
      <c r="H70" s="113">
        <f t="shared" si="3"/>
        <v>14050</v>
      </c>
      <c r="I70" s="161">
        <f t="shared" si="4"/>
        <v>117363.45063880098</v>
      </c>
      <c r="J70" s="162">
        <f t="shared" si="8"/>
        <v>208.83176270249285</v>
      </c>
      <c r="K70" s="117">
        <f t="shared" si="6"/>
        <v>117363.45063880098</v>
      </c>
      <c r="L70" s="118">
        <f t="shared" si="7"/>
        <v>208.83176270249285</v>
      </c>
    </row>
    <row r="71" spans="1:12" ht="15" customHeight="1">
      <c r="A71" s="111">
        <v>2138</v>
      </c>
      <c r="B71" s="112" t="s">
        <v>121</v>
      </c>
      <c r="C71" s="59">
        <f>'[4]IPF-3a pop 2011'!C71</f>
        <v>684</v>
      </c>
      <c r="D71" s="38">
        <f>'[4]IPF-13 Indices 2013'!L71</f>
        <v>54.9</v>
      </c>
      <c r="E71" s="113">
        <f t="shared" si="0"/>
        <v>0</v>
      </c>
      <c r="F71" s="160">
        <f t="shared" si="1"/>
        <v>0</v>
      </c>
      <c r="G71" s="145">
        <f t="shared" si="2"/>
        <v>0</v>
      </c>
      <c r="H71" s="113">
        <f t="shared" si="3"/>
        <v>30848.400000000001</v>
      </c>
      <c r="I71" s="161">
        <f t="shared" si="4"/>
        <v>257685.02994206324</v>
      </c>
      <c r="J71" s="162">
        <f t="shared" si="8"/>
        <v>376.73249991529713</v>
      </c>
      <c r="K71" s="117">
        <f t="shared" si="6"/>
        <v>257685.02994206324</v>
      </c>
      <c r="L71" s="118">
        <f t="shared" si="7"/>
        <v>376.73249991529713</v>
      </c>
    </row>
    <row r="72" spans="1:12" ht="15" customHeight="1">
      <c r="A72" s="111">
        <v>2140</v>
      </c>
      <c r="B72" s="112" t="s">
        <v>122</v>
      </c>
      <c r="C72" s="59">
        <f>'[4]IPF-3a pop 2011'!C72</f>
        <v>1653</v>
      </c>
      <c r="D72" s="38">
        <f>'[4]IPF-13 Indices 2013'!L72</f>
        <v>85.66</v>
      </c>
      <c r="E72" s="113">
        <f t="shared" ref="E72:E135" si="9">IF(D72&gt;100,((D72-100)^$E$2)*C72,0)</f>
        <v>0</v>
      </c>
      <c r="F72" s="160">
        <f t="shared" ref="F72:F135" si="10">E72*-$F$6/$E$173</f>
        <v>0</v>
      </c>
      <c r="G72" s="145">
        <f t="shared" ref="G72:G135" si="11">SUM(F72/C72)</f>
        <v>0</v>
      </c>
      <c r="H72" s="113">
        <f t="shared" ref="H72:H135" si="12">IF(D72&lt;100,((100-D72)^$H$2)*C72,0)</f>
        <v>23704.020000000004</v>
      </c>
      <c r="I72" s="161">
        <f t="shared" ref="I72:I135" si="13">H72*$I$6/$H$173</f>
        <v>198006.09118940582</v>
      </c>
      <c r="J72" s="162">
        <f t="shared" si="8"/>
        <v>119.78589908614993</v>
      </c>
      <c r="K72" s="117">
        <f t="shared" ref="K72:K135" si="14">SUM(F72,I72)</f>
        <v>198006.09118940582</v>
      </c>
      <c r="L72" s="118">
        <f t="shared" si="7"/>
        <v>119.78589908614993</v>
      </c>
    </row>
    <row r="73" spans="1:12" ht="15" customHeight="1">
      <c r="A73" s="111">
        <v>2143</v>
      </c>
      <c r="B73" s="112" t="s">
        <v>123</v>
      </c>
      <c r="C73" s="59">
        <f>'[4]IPF-3a pop 2011'!C73</f>
        <v>590</v>
      </c>
      <c r="D73" s="38">
        <f>'[4]IPF-13 Indices 2013'!L73</f>
        <v>91.52</v>
      </c>
      <c r="E73" s="113">
        <f t="shared" si="9"/>
        <v>0</v>
      </c>
      <c r="F73" s="160">
        <f t="shared" si="10"/>
        <v>0</v>
      </c>
      <c r="G73" s="145">
        <f t="shared" si="11"/>
        <v>0</v>
      </c>
      <c r="H73" s="113">
        <f t="shared" si="12"/>
        <v>5003.2000000000025</v>
      </c>
      <c r="I73" s="161">
        <f t="shared" si="13"/>
        <v>41793.083006124514</v>
      </c>
      <c r="J73" s="162">
        <f t="shared" si="8"/>
        <v>70.835733908685611</v>
      </c>
      <c r="K73" s="117">
        <f t="shared" si="14"/>
        <v>41793.083006124514</v>
      </c>
      <c r="L73" s="118">
        <f t="shared" ref="L73:L136" si="15">K73/C73</f>
        <v>70.835733908685611</v>
      </c>
    </row>
    <row r="74" spans="1:12" ht="15" customHeight="1">
      <c r="A74" s="111">
        <v>2145</v>
      </c>
      <c r="B74" s="112" t="s">
        <v>238</v>
      </c>
      <c r="C74" s="59">
        <f>'[4]IPF-3a pop 2011'!C74</f>
        <v>1086</v>
      </c>
      <c r="D74" s="38">
        <f>'[4]IPF-13 Indices 2013'!L74</f>
        <v>79.2</v>
      </c>
      <c r="E74" s="113">
        <f t="shared" si="9"/>
        <v>0</v>
      </c>
      <c r="F74" s="160">
        <f t="shared" si="10"/>
        <v>0</v>
      </c>
      <c r="G74" s="145">
        <f t="shared" si="11"/>
        <v>0</v>
      </c>
      <c r="H74" s="113">
        <f t="shared" si="12"/>
        <v>22588.799999999996</v>
      </c>
      <c r="I74" s="161">
        <f t="shared" si="13"/>
        <v>188690.35685336278</v>
      </c>
      <c r="J74" s="162">
        <f t="shared" si="8"/>
        <v>173.74802656847402</v>
      </c>
      <c r="K74" s="117">
        <f t="shared" si="14"/>
        <v>188690.35685336278</v>
      </c>
      <c r="L74" s="118">
        <f t="shared" si="15"/>
        <v>173.74802656847402</v>
      </c>
    </row>
    <row r="75" spans="1:12" ht="15" customHeight="1">
      <c r="A75" s="111">
        <v>2147</v>
      </c>
      <c r="B75" s="112" t="s">
        <v>125</v>
      </c>
      <c r="C75" s="59">
        <f>'[4]IPF-3a pop 2011'!C75</f>
        <v>584</v>
      </c>
      <c r="D75" s="38">
        <f>'[4]IPF-13 Indices 2013'!L75</f>
        <v>84.32</v>
      </c>
      <c r="E75" s="113">
        <f t="shared" si="9"/>
        <v>0</v>
      </c>
      <c r="F75" s="160">
        <f t="shared" si="10"/>
        <v>0</v>
      </c>
      <c r="G75" s="145">
        <f t="shared" si="11"/>
        <v>0</v>
      </c>
      <c r="H75" s="113">
        <f t="shared" si="12"/>
        <v>9157.1200000000044</v>
      </c>
      <c r="I75" s="161">
        <f t="shared" si="13"/>
        <v>76491.900435130083</v>
      </c>
      <c r="J75" s="162">
        <f t="shared" si="8"/>
        <v>130.97928156700357</v>
      </c>
      <c r="K75" s="117">
        <f t="shared" si="14"/>
        <v>76491.900435130083</v>
      </c>
      <c r="L75" s="118">
        <f t="shared" si="15"/>
        <v>130.97928156700357</v>
      </c>
    </row>
    <row r="76" spans="1:12" ht="15" customHeight="1">
      <c r="A76" s="111">
        <v>2148</v>
      </c>
      <c r="B76" s="112" t="s">
        <v>126</v>
      </c>
      <c r="C76" s="59">
        <f>'[4]IPF-3a pop 2011'!C76</f>
        <v>2181</v>
      </c>
      <c r="D76" s="38">
        <f>'[4]IPF-13 Indices 2013'!L76</f>
        <v>93.91</v>
      </c>
      <c r="E76" s="113">
        <f t="shared" si="9"/>
        <v>0</v>
      </c>
      <c r="F76" s="160">
        <f t="shared" si="10"/>
        <v>0</v>
      </c>
      <c r="G76" s="145">
        <f t="shared" si="11"/>
        <v>0</v>
      </c>
      <c r="H76" s="113">
        <f t="shared" si="12"/>
        <v>13282.290000000008</v>
      </c>
      <c r="I76" s="161">
        <f t="shared" si="13"/>
        <v>110950.56133702782</v>
      </c>
      <c r="J76" s="162">
        <f t="shared" si="8"/>
        <v>50.871417394327288</v>
      </c>
      <c r="K76" s="117">
        <f t="shared" si="14"/>
        <v>110950.56133702782</v>
      </c>
      <c r="L76" s="118">
        <f t="shared" si="15"/>
        <v>50.871417394327288</v>
      </c>
    </row>
    <row r="77" spans="1:12" ht="15" customHeight="1">
      <c r="A77" s="111">
        <v>2149</v>
      </c>
      <c r="B77" s="112" t="s">
        <v>127</v>
      </c>
      <c r="C77" s="59">
        <f>'[4]IPF-3a pop 2011'!C77</f>
        <v>1428</v>
      </c>
      <c r="D77" s="38">
        <f>'[4]IPF-13 Indices 2013'!L77</f>
        <v>96.98</v>
      </c>
      <c r="E77" s="113">
        <f t="shared" si="9"/>
        <v>0</v>
      </c>
      <c r="F77" s="160">
        <f t="shared" si="10"/>
        <v>0</v>
      </c>
      <c r="G77" s="145">
        <f t="shared" si="11"/>
        <v>0</v>
      </c>
      <c r="H77" s="113">
        <f t="shared" si="12"/>
        <v>4312.559999999994</v>
      </c>
      <c r="I77" s="161">
        <f t="shared" si="13"/>
        <v>36023.980262410449</v>
      </c>
      <c r="J77" s="162">
        <f t="shared" si="8"/>
        <v>25.226876934461099</v>
      </c>
      <c r="K77" s="117">
        <f t="shared" si="14"/>
        <v>36023.980262410449</v>
      </c>
      <c r="L77" s="118">
        <f t="shared" si="15"/>
        <v>25.226876934461099</v>
      </c>
    </row>
    <row r="78" spans="1:12" ht="15" customHeight="1">
      <c r="A78" s="111">
        <v>2152</v>
      </c>
      <c r="B78" s="112" t="s">
        <v>128</v>
      </c>
      <c r="C78" s="59">
        <f>'[4]IPF-3a pop 2011'!C78</f>
        <v>1432</v>
      </c>
      <c r="D78" s="38">
        <f>'[4]IPF-13 Indices 2013'!L78</f>
        <v>75.84</v>
      </c>
      <c r="E78" s="113">
        <f t="shared" si="9"/>
        <v>0</v>
      </c>
      <c r="F78" s="160">
        <f t="shared" si="10"/>
        <v>0</v>
      </c>
      <c r="G78" s="145">
        <f t="shared" si="11"/>
        <v>0</v>
      </c>
      <c r="H78" s="113">
        <f t="shared" si="12"/>
        <v>34597.119999999995</v>
      </c>
      <c r="I78" s="161">
        <f t="shared" si="13"/>
        <v>288999.10216118675</v>
      </c>
      <c r="J78" s="162">
        <f t="shared" si="8"/>
        <v>201.81501547568908</v>
      </c>
      <c r="K78" s="117">
        <f t="shared" si="14"/>
        <v>288999.10216118675</v>
      </c>
      <c r="L78" s="118">
        <f t="shared" si="15"/>
        <v>201.81501547568908</v>
      </c>
    </row>
    <row r="79" spans="1:12" ht="15" customHeight="1">
      <c r="A79" s="111">
        <v>2153</v>
      </c>
      <c r="B79" s="112" t="s">
        <v>129</v>
      </c>
      <c r="C79" s="59">
        <f>'[4]IPF-3a pop 2011'!C79</f>
        <v>949</v>
      </c>
      <c r="D79" s="38">
        <f>'[4]IPF-13 Indices 2013'!L79</f>
        <v>93.05</v>
      </c>
      <c r="E79" s="113">
        <f t="shared" si="9"/>
        <v>0</v>
      </c>
      <c r="F79" s="160">
        <f t="shared" si="10"/>
        <v>0</v>
      </c>
      <c r="G79" s="145">
        <f t="shared" si="11"/>
        <v>0</v>
      </c>
      <c r="H79" s="113">
        <f t="shared" si="12"/>
        <v>6595.5500000000029</v>
      </c>
      <c r="I79" s="161">
        <f t="shared" si="13"/>
        <v>55094.413299697095</v>
      </c>
      <c r="J79" s="162">
        <f t="shared" si="8"/>
        <v>58.055230031293043</v>
      </c>
      <c r="K79" s="117">
        <f t="shared" si="14"/>
        <v>55094.413299697095</v>
      </c>
      <c r="L79" s="118">
        <f t="shared" si="15"/>
        <v>58.055230031293043</v>
      </c>
    </row>
    <row r="80" spans="1:12" ht="15" customHeight="1">
      <c r="A80" s="111">
        <v>2155</v>
      </c>
      <c r="B80" s="112" t="s">
        <v>130</v>
      </c>
      <c r="C80" s="59">
        <f>'[4]IPF-3a pop 2011'!C80</f>
        <v>1014</v>
      </c>
      <c r="D80" s="38">
        <f>'[4]IPF-13 Indices 2013'!L80</f>
        <v>76.900000000000006</v>
      </c>
      <c r="E80" s="113">
        <f t="shared" si="9"/>
        <v>0</v>
      </c>
      <c r="F80" s="160">
        <f t="shared" si="10"/>
        <v>0</v>
      </c>
      <c r="G80" s="145">
        <f t="shared" si="11"/>
        <v>0</v>
      </c>
      <c r="H80" s="113">
        <f t="shared" si="12"/>
        <v>23423.399999999994</v>
      </c>
      <c r="I80" s="161">
        <f t="shared" si="13"/>
        <v>195661.99641942279</v>
      </c>
      <c r="J80" s="162">
        <f t="shared" si="8"/>
        <v>192.96054873710335</v>
      </c>
      <c r="K80" s="117">
        <f t="shared" si="14"/>
        <v>195661.99641942279</v>
      </c>
      <c r="L80" s="118">
        <f t="shared" si="15"/>
        <v>192.96054873710335</v>
      </c>
    </row>
    <row r="81" spans="1:17" ht="15" customHeight="1">
      <c r="A81" s="111">
        <v>2160</v>
      </c>
      <c r="B81" s="112" t="s">
        <v>131</v>
      </c>
      <c r="C81" s="59">
        <f>'[4]IPF-3a pop 2011'!C81</f>
        <v>2045</v>
      </c>
      <c r="D81" s="38">
        <f>'[4]IPF-13 Indices 2013'!L81</f>
        <v>77.180000000000007</v>
      </c>
      <c r="E81" s="113">
        <f t="shared" si="9"/>
        <v>0</v>
      </c>
      <c r="F81" s="160">
        <f t="shared" si="10"/>
        <v>0</v>
      </c>
      <c r="G81" s="145">
        <f t="shared" si="11"/>
        <v>0</v>
      </c>
      <c r="H81" s="113">
        <f t="shared" si="12"/>
        <v>46666.899999999987</v>
      </c>
      <c r="I81" s="161">
        <f t="shared" si="13"/>
        <v>389821.23947443842</v>
      </c>
      <c r="J81" s="162">
        <f t="shared" si="8"/>
        <v>190.62163299483541</v>
      </c>
      <c r="K81" s="117">
        <f t="shared" si="14"/>
        <v>389821.23947443842</v>
      </c>
      <c r="L81" s="118">
        <f t="shared" si="15"/>
        <v>190.62163299483541</v>
      </c>
    </row>
    <row r="82" spans="1:17" ht="15" customHeight="1">
      <c r="A82" s="111">
        <v>2162</v>
      </c>
      <c r="B82" s="112" t="s">
        <v>132</v>
      </c>
      <c r="C82" s="59">
        <f>'[4]IPF-3a pop 2011'!C82</f>
        <v>1165</v>
      </c>
      <c r="D82" s="38">
        <f>'[4]IPF-13 Indices 2013'!L82</f>
        <v>72.459999999999994</v>
      </c>
      <c r="E82" s="113">
        <f t="shared" si="9"/>
        <v>0</v>
      </c>
      <c r="F82" s="160">
        <f t="shared" si="10"/>
        <v>0</v>
      </c>
      <c r="G82" s="145">
        <f t="shared" si="11"/>
        <v>0</v>
      </c>
      <c r="H82" s="113">
        <f t="shared" si="12"/>
        <v>32084.100000000006</v>
      </c>
      <c r="I82" s="161">
        <f t="shared" si="13"/>
        <v>268007.16630892211</v>
      </c>
      <c r="J82" s="162">
        <f t="shared" si="8"/>
        <v>230.0490697930662</v>
      </c>
      <c r="K82" s="117">
        <f t="shared" si="14"/>
        <v>268007.16630892211</v>
      </c>
      <c r="L82" s="118">
        <f t="shared" si="15"/>
        <v>230.0490697930662</v>
      </c>
    </row>
    <row r="83" spans="1:17" ht="15" customHeight="1">
      <c r="A83" s="111">
        <v>2171</v>
      </c>
      <c r="B83" s="112" t="s">
        <v>133</v>
      </c>
      <c r="C83" s="59">
        <f>'[4]IPF-3a pop 2011'!C83</f>
        <v>770</v>
      </c>
      <c r="D83" s="38">
        <f>'[4]IPF-13 Indices 2013'!L83</f>
        <v>86.74</v>
      </c>
      <c r="E83" s="113">
        <f t="shared" si="9"/>
        <v>0</v>
      </c>
      <c r="F83" s="160">
        <f t="shared" si="10"/>
        <v>0</v>
      </c>
      <c r="G83" s="145">
        <f t="shared" si="11"/>
        <v>0</v>
      </c>
      <c r="H83" s="113">
        <f t="shared" si="12"/>
        <v>10210.200000000004</v>
      </c>
      <c r="I83" s="161">
        <f t="shared" si="13"/>
        <v>85288.562541799736</v>
      </c>
      <c r="J83" s="162">
        <f t="shared" si="8"/>
        <v>110.76436693740226</v>
      </c>
      <c r="K83" s="117">
        <f t="shared" si="14"/>
        <v>85288.562541799736</v>
      </c>
      <c r="L83" s="118">
        <f t="shared" si="15"/>
        <v>110.76436693740226</v>
      </c>
    </row>
    <row r="84" spans="1:17" ht="15" customHeight="1">
      <c r="A84" s="111">
        <v>2172</v>
      </c>
      <c r="B84" s="112" t="s">
        <v>134</v>
      </c>
      <c r="C84" s="59">
        <f>'[4]IPF-3a pop 2011'!C84</f>
        <v>77</v>
      </c>
      <c r="D84" s="38">
        <f>'[4]IPF-13 Indices 2013'!L84</f>
        <v>59.49</v>
      </c>
      <c r="E84" s="113">
        <f t="shared" si="9"/>
        <v>0</v>
      </c>
      <c r="F84" s="160">
        <f t="shared" si="10"/>
        <v>0</v>
      </c>
      <c r="G84" s="145">
        <f t="shared" si="11"/>
        <v>0</v>
      </c>
      <c r="H84" s="113">
        <f t="shared" si="12"/>
        <v>3119.27</v>
      </c>
      <c r="I84" s="161">
        <f t="shared" si="13"/>
        <v>26056.106097800195</v>
      </c>
      <c r="J84" s="162">
        <f t="shared" si="8"/>
        <v>338.39098828311944</v>
      </c>
      <c r="K84" s="117">
        <f t="shared" si="14"/>
        <v>26056.106097800195</v>
      </c>
      <c r="L84" s="118">
        <f t="shared" si="15"/>
        <v>338.39098828311944</v>
      </c>
    </row>
    <row r="85" spans="1:17" ht="15" customHeight="1">
      <c r="A85" s="111">
        <v>2173</v>
      </c>
      <c r="B85" s="112" t="s">
        <v>135</v>
      </c>
      <c r="C85" s="59">
        <f>'[4]IPF-3a pop 2011'!C85</f>
        <v>711</v>
      </c>
      <c r="D85" s="38">
        <f>'[4]IPF-13 Indices 2013'!L85</f>
        <v>73.53</v>
      </c>
      <c r="E85" s="113">
        <f t="shared" si="9"/>
        <v>0</v>
      </c>
      <c r="F85" s="160">
        <f t="shared" si="10"/>
        <v>0</v>
      </c>
      <c r="G85" s="145">
        <f t="shared" si="11"/>
        <v>0</v>
      </c>
      <c r="H85" s="113">
        <f t="shared" si="12"/>
        <v>18820.169999999998</v>
      </c>
      <c r="I85" s="161">
        <f t="shared" si="13"/>
        <v>157209.97101842298</v>
      </c>
      <c r="J85" s="162">
        <f t="shared" si="8"/>
        <v>221.1110703493994</v>
      </c>
      <c r="K85" s="117">
        <f t="shared" si="14"/>
        <v>157209.97101842298</v>
      </c>
      <c r="L85" s="118">
        <f t="shared" si="15"/>
        <v>221.1110703493994</v>
      </c>
    </row>
    <row r="86" spans="1:17" ht="15" customHeight="1">
      <c r="A86" s="111">
        <v>2174</v>
      </c>
      <c r="B86" s="112" t="s">
        <v>136</v>
      </c>
      <c r="C86" s="59">
        <f>'[4]IPF-3a pop 2011'!C86</f>
        <v>1770</v>
      </c>
      <c r="D86" s="38">
        <f>'[4]IPF-13 Indices 2013'!L86</f>
        <v>133.02000000000001</v>
      </c>
      <c r="E86" s="113">
        <f t="shared" si="9"/>
        <v>58445.400000000016</v>
      </c>
      <c r="F86" s="160">
        <f t="shared" si="10"/>
        <v>-481940.05555662699</v>
      </c>
      <c r="G86" s="145">
        <f t="shared" si="11"/>
        <v>-272.28251726363106</v>
      </c>
      <c r="H86" s="113">
        <f t="shared" si="12"/>
        <v>0</v>
      </c>
      <c r="I86" s="161">
        <f t="shared" si="13"/>
        <v>0</v>
      </c>
      <c r="J86" s="162">
        <f t="shared" si="8"/>
        <v>0</v>
      </c>
      <c r="K86" s="117">
        <f t="shared" si="14"/>
        <v>-481940.05555662699</v>
      </c>
      <c r="L86" s="118">
        <f t="shared" si="15"/>
        <v>-272.28251726363106</v>
      </c>
    </row>
    <row r="87" spans="1:17" ht="15" customHeight="1">
      <c r="A87" s="111">
        <v>2175</v>
      </c>
      <c r="B87" s="112" t="s">
        <v>137</v>
      </c>
      <c r="C87" s="59">
        <f>'[4]IPF-3a pop 2011'!C87</f>
        <v>2789</v>
      </c>
      <c r="D87" s="38">
        <f>'[4]IPF-13 Indices 2013'!L87</f>
        <v>82.15</v>
      </c>
      <c r="E87" s="113">
        <f t="shared" si="9"/>
        <v>0</v>
      </c>
      <c r="F87" s="160">
        <f t="shared" si="10"/>
        <v>0</v>
      </c>
      <c r="G87" s="145">
        <f t="shared" si="11"/>
        <v>0</v>
      </c>
      <c r="H87" s="113">
        <f t="shared" si="12"/>
        <v>49783.649999999987</v>
      </c>
      <c r="I87" s="161">
        <f t="shared" si="13"/>
        <v>415856.29533055821</v>
      </c>
      <c r="J87" s="162">
        <f t="shared" si="8"/>
        <v>149.10587856957986</v>
      </c>
      <c r="K87" s="117">
        <f t="shared" si="14"/>
        <v>415856.29533055821</v>
      </c>
      <c r="L87" s="118">
        <f t="shared" si="15"/>
        <v>149.10587856957986</v>
      </c>
    </row>
    <row r="88" spans="1:17" ht="15" customHeight="1">
      <c r="A88" s="111">
        <v>2177</v>
      </c>
      <c r="B88" s="112" t="s">
        <v>138</v>
      </c>
      <c r="C88" s="59">
        <f>'[4]IPF-3a pop 2011'!C88</f>
        <v>661</v>
      </c>
      <c r="D88" s="38">
        <f>'[4]IPF-13 Indices 2013'!L88</f>
        <v>70.62</v>
      </c>
      <c r="E88" s="113">
        <f t="shared" si="9"/>
        <v>0</v>
      </c>
      <c r="F88" s="160">
        <f t="shared" si="10"/>
        <v>0</v>
      </c>
      <c r="G88" s="145">
        <f t="shared" si="11"/>
        <v>0</v>
      </c>
      <c r="H88" s="113">
        <f t="shared" si="12"/>
        <v>19420.179999999997</v>
      </c>
      <c r="I88" s="161">
        <f t="shared" si="13"/>
        <v>162222.01685598789</v>
      </c>
      <c r="J88" s="162">
        <f t="shared" si="8"/>
        <v>245.41908752796959</v>
      </c>
      <c r="K88" s="117">
        <f t="shared" si="14"/>
        <v>162222.01685598789</v>
      </c>
      <c r="L88" s="118">
        <f t="shared" si="15"/>
        <v>245.41908752796959</v>
      </c>
    </row>
    <row r="89" spans="1:17" s="54" customFormat="1" ht="15" customHeight="1">
      <c r="A89" s="111">
        <v>2179</v>
      </c>
      <c r="B89" s="112" t="s">
        <v>139</v>
      </c>
      <c r="C89" s="59">
        <f>'[4]IPF-3a pop 2011'!C89</f>
        <v>120</v>
      </c>
      <c r="D89" s="38">
        <f>'[4]IPF-13 Indices 2013'!L89</f>
        <v>166.19</v>
      </c>
      <c r="E89" s="113">
        <f t="shared" si="9"/>
        <v>7942.7999999999993</v>
      </c>
      <c r="F89" s="160">
        <f t="shared" si="10"/>
        <v>-65496.231923730113</v>
      </c>
      <c r="G89" s="145">
        <f t="shared" si="11"/>
        <v>-545.80193269775089</v>
      </c>
      <c r="H89" s="113">
        <f t="shared" si="12"/>
        <v>0</v>
      </c>
      <c r="I89" s="161">
        <f t="shared" si="13"/>
        <v>0</v>
      </c>
      <c r="J89" s="162">
        <f t="shared" si="8"/>
        <v>0</v>
      </c>
      <c r="K89" s="117">
        <f t="shared" si="14"/>
        <v>-65496.231923730113</v>
      </c>
      <c r="L89" s="118">
        <f t="shared" si="15"/>
        <v>-545.80193269775089</v>
      </c>
      <c r="M89" s="60"/>
      <c r="N89" s="60"/>
      <c r="O89" s="60"/>
      <c r="P89" s="60"/>
      <c r="Q89" s="60"/>
    </row>
    <row r="90" spans="1:17" ht="15" customHeight="1">
      <c r="A90" s="111">
        <v>2183</v>
      </c>
      <c r="B90" s="112" t="s">
        <v>140</v>
      </c>
      <c r="C90" s="59">
        <f>'[4]IPF-3a pop 2011'!C90</f>
        <v>2142</v>
      </c>
      <c r="D90" s="38">
        <f>'[4]IPF-13 Indices 2013'!L90</f>
        <v>127.47</v>
      </c>
      <c r="E90" s="113">
        <f t="shared" si="9"/>
        <v>58840.74</v>
      </c>
      <c r="F90" s="160">
        <f t="shared" si="10"/>
        <v>-485200.0243747675</v>
      </c>
      <c r="G90" s="145">
        <f t="shared" si="11"/>
        <v>-226.51728495554039</v>
      </c>
      <c r="H90" s="113">
        <f t="shared" si="12"/>
        <v>0</v>
      </c>
      <c r="I90" s="161">
        <f t="shared" si="13"/>
        <v>0</v>
      </c>
      <c r="J90" s="162">
        <f t="shared" si="8"/>
        <v>0</v>
      </c>
      <c r="K90" s="117">
        <f t="shared" si="14"/>
        <v>-485200.0243747675</v>
      </c>
      <c r="L90" s="118">
        <f t="shared" si="15"/>
        <v>-226.51728495554039</v>
      </c>
    </row>
    <row r="91" spans="1:17" ht="15" customHeight="1">
      <c r="A91" s="111">
        <v>2184</v>
      </c>
      <c r="B91" s="112" t="s">
        <v>141</v>
      </c>
      <c r="C91" s="59">
        <f>'[4]IPF-3a pop 2011'!C91</f>
        <v>1193</v>
      </c>
      <c r="D91" s="38">
        <f>'[4]IPF-13 Indices 2013'!L91</f>
        <v>72.83</v>
      </c>
      <c r="E91" s="113">
        <f t="shared" si="9"/>
        <v>0</v>
      </c>
      <c r="F91" s="160">
        <f t="shared" si="10"/>
        <v>0</v>
      </c>
      <c r="G91" s="145">
        <f t="shared" si="11"/>
        <v>0</v>
      </c>
      <c r="H91" s="113">
        <f t="shared" si="12"/>
        <v>32413.81</v>
      </c>
      <c r="I91" s="161">
        <f t="shared" si="13"/>
        <v>270761.32312814757</v>
      </c>
      <c r="J91" s="162">
        <f t="shared" si="8"/>
        <v>226.95835970506923</v>
      </c>
      <c r="K91" s="117">
        <f t="shared" si="14"/>
        <v>270761.32312814757</v>
      </c>
      <c r="L91" s="118">
        <f t="shared" si="15"/>
        <v>226.95835970506923</v>
      </c>
    </row>
    <row r="92" spans="1:17" s="54" customFormat="1" ht="15" customHeight="1">
      <c r="A92" s="111">
        <v>2185</v>
      </c>
      <c r="B92" s="112" t="s">
        <v>142</v>
      </c>
      <c r="C92" s="59">
        <f>'[4]IPF-3a pop 2011'!C92</f>
        <v>347</v>
      </c>
      <c r="D92" s="38">
        <f>'[4]IPF-13 Indices 2013'!L92</f>
        <v>72.91</v>
      </c>
      <c r="E92" s="113">
        <f t="shared" si="9"/>
        <v>0</v>
      </c>
      <c r="F92" s="160">
        <f t="shared" si="10"/>
        <v>0</v>
      </c>
      <c r="G92" s="145">
        <f t="shared" si="11"/>
        <v>0</v>
      </c>
      <c r="H92" s="113">
        <f t="shared" si="12"/>
        <v>9400.2300000000014</v>
      </c>
      <c r="I92" s="161">
        <f t="shared" si="13"/>
        <v>78522.664028354178</v>
      </c>
      <c r="J92" s="162">
        <f t="shared" si="8"/>
        <v>226.29009806442127</v>
      </c>
      <c r="K92" s="117">
        <f t="shared" si="14"/>
        <v>78522.664028354178</v>
      </c>
      <c r="L92" s="118">
        <f t="shared" si="15"/>
        <v>226.29009806442127</v>
      </c>
      <c r="M92" s="60"/>
      <c r="N92" s="60"/>
      <c r="O92" s="60"/>
      <c r="P92" s="60"/>
      <c r="Q92" s="60"/>
    </row>
    <row r="93" spans="1:17" ht="15" customHeight="1">
      <c r="A93" s="111">
        <v>2186</v>
      </c>
      <c r="B93" s="112" t="s">
        <v>239</v>
      </c>
      <c r="C93" s="59">
        <f>'[4]IPF-3a pop 2011'!C93</f>
        <v>1350</v>
      </c>
      <c r="D93" s="38">
        <f>'[4]IPF-13 Indices 2013'!L93</f>
        <v>81.3</v>
      </c>
      <c r="E93" s="113">
        <f t="shared" si="9"/>
        <v>0</v>
      </c>
      <c r="F93" s="160">
        <f t="shared" si="10"/>
        <v>0</v>
      </c>
      <c r="G93" s="145">
        <f t="shared" si="11"/>
        <v>0</v>
      </c>
      <c r="H93" s="113">
        <f t="shared" si="12"/>
        <v>25245.000000000004</v>
      </c>
      <c r="I93" s="161">
        <f t="shared" si="13"/>
        <v>210878.31397697731</v>
      </c>
      <c r="J93" s="162">
        <f t="shared" si="8"/>
        <v>156.20615850146467</v>
      </c>
      <c r="K93" s="117">
        <f t="shared" si="14"/>
        <v>210878.31397697731</v>
      </c>
      <c r="L93" s="118">
        <f t="shared" si="15"/>
        <v>156.20615850146467</v>
      </c>
    </row>
    <row r="94" spans="1:17" ht="15" customHeight="1">
      <c r="A94" s="111">
        <v>2189</v>
      </c>
      <c r="B94" s="112" t="s">
        <v>240</v>
      </c>
      <c r="C94" s="59">
        <f>'[4]IPF-3a pop 2011'!C94</f>
        <v>1071</v>
      </c>
      <c r="D94" s="38">
        <f>'[4]IPF-13 Indices 2013'!L94</f>
        <v>89.22</v>
      </c>
      <c r="E94" s="113">
        <f t="shared" si="9"/>
        <v>0</v>
      </c>
      <c r="F94" s="160">
        <f t="shared" si="10"/>
        <v>0</v>
      </c>
      <c r="G94" s="145">
        <f t="shared" si="11"/>
        <v>0</v>
      </c>
      <c r="H94" s="113">
        <f t="shared" si="12"/>
        <v>11545.380000000001</v>
      </c>
      <c r="I94" s="161">
        <f t="shared" si="13"/>
        <v>96441.682258804285</v>
      </c>
      <c r="J94" s="162">
        <f t="shared" si="8"/>
        <v>90.048256077314932</v>
      </c>
      <c r="K94" s="117">
        <f t="shared" si="14"/>
        <v>96441.682258804285</v>
      </c>
      <c r="L94" s="118">
        <f t="shared" si="15"/>
        <v>90.048256077314932</v>
      </c>
    </row>
    <row r="95" spans="1:17" ht="15" customHeight="1">
      <c r="A95" s="111">
        <v>2192</v>
      </c>
      <c r="B95" s="112" t="s">
        <v>145</v>
      </c>
      <c r="C95" s="59">
        <f>'[4]IPF-3a pop 2011'!C95</f>
        <v>2114</v>
      </c>
      <c r="D95" s="38">
        <f>'[4]IPF-13 Indices 2013'!L95</f>
        <v>78.42</v>
      </c>
      <c r="E95" s="113">
        <f t="shared" si="9"/>
        <v>0</v>
      </c>
      <c r="F95" s="160">
        <f t="shared" si="10"/>
        <v>0</v>
      </c>
      <c r="G95" s="145">
        <f t="shared" si="11"/>
        <v>0</v>
      </c>
      <c r="H95" s="113">
        <f t="shared" si="12"/>
        <v>45620.119999999995</v>
      </c>
      <c r="I95" s="161">
        <f t="shared" si="13"/>
        <v>381077.20297196991</v>
      </c>
      <c r="J95" s="162">
        <f t="shared" si="8"/>
        <v>180.26357756479183</v>
      </c>
      <c r="K95" s="117">
        <f t="shared" si="14"/>
        <v>381077.20297196991</v>
      </c>
      <c r="L95" s="118">
        <f t="shared" si="15"/>
        <v>180.26357756479183</v>
      </c>
    </row>
    <row r="96" spans="1:17" ht="15" customHeight="1">
      <c r="A96" s="111">
        <v>2194</v>
      </c>
      <c r="B96" s="112" t="s">
        <v>146</v>
      </c>
      <c r="C96" s="59">
        <f>'[4]IPF-3a pop 2011'!C96</f>
        <v>264</v>
      </c>
      <c r="D96" s="38">
        <f>'[4]IPF-13 Indices 2013'!L96</f>
        <v>348.37</v>
      </c>
      <c r="E96" s="113">
        <f t="shared" si="9"/>
        <v>65569.680000000008</v>
      </c>
      <c r="F96" s="160">
        <f t="shared" si="10"/>
        <v>-540686.78154363297</v>
      </c>
      <c r="G96" s="145">
        <f t="shared" si="11"/>
        <v>-2048.0559906955796</v>
      </c>
      <c r="H96" s="113">
        <f t="shared" si="12"/>
        <v>0</v>
      </c>
      <c r="I96" s="161">
        <f t="shared" si="13"/>
        <v>0</v>
      </c>
      <c r="J96" s="162">
        <f t="shared" si="8"/>
        <v>0</v>
      </c>
      <c r="K96" s="117">
        <f t="shared" si="14"/>
        <v>-540686.78154363297</v>
      </c>
      <c r="L96" s="118">
        <f t="shared" si="15"/>
        <v>-2048.0559906955796</v>
      </c>
    </row>
    <row r="97" spans="1:12" ht="15" customHeight="1">
      <c r="A97" s="111">
        <v>2196</v>
      </c>
      <c r="B97" s="112" t="s">
        <v>147</v>
      </c>
      <c r="C97" s="59">
        <f>'[4]IPF-3a pop 2011'!C97</f>
        <v>35680</v>
      </c>
      <c r="D97" s="38">
        <f>'[4]IPF-13 Indices 2013'!L97</f>
        <v>117.39</v>
      </c>
      <c r="E97" s="113">
        <f t="shared" si="9"/>
        <v>620475.20000000007</v>
      </c>
      <c r="F97" s="160">
        <f t="shared" si="10"/>
        <v>-5116430.9314250425</v>
      </c>
      <c r="G97" s="145">
        <f t="shared" si="11"/>
        <v>-143.39772789868391</v>
      </c>
      <c r="H97" s="113">
        <f t="shared" si="12"/>
        <v>0</v>
      </c>
      <c r="I97" s="161">
        <f t="shared" si="13"/>
        <v>0</v>
      </c>
      <c r="J97" s="162">
        <f t="shared" si="8"/>
        <v>0</v>
      </c>
      <c r="K97" s="117">
        <f t="shared" si="14"/>
        <v>-5116430.9314250425</v>
      </c>
      <c r="L97" s="118">
        <f t="shared" si="15"/>
        <v>-143.39772789868391</v>
      </c>
    </row>
    <row r="98" spans="1:12" ht="15" customHeight="1">
      <c r="A98" s="111">
        <v>2197</v>
      </c>
      <c r="B98" s="112" t="s">
        <v>148</v>
      </c>
      <c r="C98" s="59">
        <f>'[4]IPF-3a pop 2011'!C98</f>
        <v>3031</v>
      </c>
      <c r="D98" s="38">
        <f>'[4]IPF-13 Indices 2013'!L98</f>
        <v>146.41999999999999</v>
      </c>
      <c r="E98" s="113">
        <f t="shared" si="9"/>
        <v>140699.01999999996</v>
      </c>
      <c r="F98" s="160">
        <f t="shared" si="10"/>
        <v>-1160202.4028505741</v>
      </c>
      <c r="G98" s="145">
        <f t="shared" si="11"/>
        <v>-382.77875382730917</v>
      </c>
      <c r="H98" s="113">
        <f t="shared" si="12"/>
        <v>0</v>
      </c>
      <c r="I98" s="161">
        <f t="shared" si="13"/>
        <v>0</v>
      </c>
      <c r="J98" s="162">
        <f t="shared" si="8"/>
        <v>0</v>
      </c>
      <c r="K98" s="117">
        <f t="shared" si="14"/>
        <v>-1160202.4028505741</v>
      </c>
      <c r="L98" s="118">
        <f t="shared" si="15"/>
        <v>-382.77875382730917</v>
      </c>
    </row>
    <row r="99" spans="1:12" ht="15" customHeight="1">
      <c r="A99" s="111">
        <v>2198</v>
      </c>
      <c r="B99" s="112" t="s">
        <v>149</v>
      </c>
      <c r="C99" s="59">
        <f>'[4]IPF-3a pop 2011'!C99</f>
        <v>2729</v>
      </c>
      <c r="D99" s="38">
        <f>'[4]IPF-13 Indices 2013'!L99</f>
        <v>154.84</v>
      </c>
      <c r="E99" s="113">
        <f t="shared" si="9"/>
        <v>149658.36000000002</v>
      </c>
      <c r="F99" s="160">
        <f t="shared" si="10"/>
        <v>-1234081.01121583</v>
      </c>
      <c r="G99" s="145">
        <f t="shared" si="11"/>
        <v>-452.20997113075487</v>
      </c>
      <c r="H99" s="113">
        <f t="shared" si="12"/>
        <v>0</v>
      </c>
      <c r="I99" s="161">
        <f t="shared" si="13"/>
        <v>0</v>
      </c>
      <c r="J99" s="162">
        <f t="shared" si="8"/>
        <v>0</v>
      </c>
      <c r="K99" s="117">
        <f t="shared" si="14"/>
        <v>-1234081.01121583</v>
      </c>
      <c r="L99" s="118">
        <f t="shared" si="15"/>
        <v>-452.20997113075487</v>
      </c>
    </row>
    <row r="100" spans="1:12" ht="15" customHeight="1">
      <c r="A100" s="111">
        <v>2200</v>
      </c>
      <c r="B100" s="112" t="s">
        <v>150</v>
      </c>
      <c r="C100" s="59">
        <f>'[4]IPF-3a pop 2011'!C100</f>
        <v>1776</v>
      </c>
      <c r="D100" s="38">
        <f>'[4]IPF-13 Indices 2013'!L100</f>
        <v>82.75</v>
      </c>
      <c r="E100" s="113">
        <f t="shared" si="9"/>
        <v>0</v>
      </c>
      <c r="F100" s="160">
        <f t="shared" si="10"/>
        <v>0</v>
      </c>
      <c r="G100" s="145">
        <f t="shared" si="11"/>
        <v>0</v>
      </c>
      <c r="H100" s="113">
        <f t="shared" si="12"/>
        <v>30636</v>
      </c>
      <c r="I100" s="161">
        <f t="shared" si="13"/>
        <v>255910.79528614285</v>
      </c>
      <c r="J100" s="162">
        <f t="shared" si="8"/>
        <v>144.09391626472006</v>
      </c>
      <c r="K100" s="117">
        <f t="shared" si="14"/>
        <v>255910.79528614285</v>
      </c>
      <c r="L100" s="118">
        <f t="shared" si="15"/>
        <v>144.09391626472006</v>
      </c>
    </row>
    <row r="101" spans="1:12" ht="15" customHeight="1">
      <c r="A101" s="111">
        <v>2206</v>
      </c>
      <c r="B101" s="112" t="s">
        <v>151</v>
      </c>
      <c r="C101" s="59">
        <f>'[4]IPF-3a pop 2011'!C101</f>
        <v>7653</v>
      </c>
      <c r="D101" s="38">
        <f>'[4]IPF-13 Indices 2013'!L101</f>
        <v>101.65</v>
      </c>
      <c r="E101" s="113">
        <f t="shared" si="9"/>
        <v>12627.450000000044</v>
      </c>
      <c r="F101" s="160">
        <f t="shared" si="10"/>
        <v>-104125.79868627043</v>
      </c>
      <c r="G101" s="145">
        <f t="shared" si="11"/>
        <v>-13.605879875378339</v>
      </c>
      <c r="H101" s="113">
        <f t="shared" si="12"/>
        <v>0</v>
      </c>
      <c r="I101" s="161">
        <f t="shared" si="13"/>
        <v>0</v>
      </c>
      <c r="J101" s="162">
        <f t="shared" si="8"/>
        <v>0</v>
      </c>
      <c r="K101" s="117">
        <f t="shared" si="14"/>
        <v>-104125.79868627043</v>
      </c>
      <c r="L101" s="118">
        <f t="shared" si="15"/>
        <v>-13.605879875378339</v>
      </c>
    </row>
    <row r="102" spans="1:12" ht="15" customHeight="1">
      <c r="A102" s="111">
        <v>2208</v>
      </c>
      <c r="B102" s="112" t="s">
        <v>152</v>
      </c>
      <c r="C102" s="59">
        <f>'[4]IPF-3a pop 2011'!C102</f>
        <v>1546</v>
      </c>
      <c r="D102" s="38">
        <f>'[4]IPF-13 Indices 2013'!L102</f>
        <v>111.81</v>
      </c>
      <c r="E102" s="113">
        <f t="shared" si="9"/>
        <v>18258.260000000002</v>
      </c>
      <c r="F102" s="160">
        <f t="shared" si="10"/>
        <v>-150557.38926874212</v>
      </c>
      <c r="G102" s="145">
        <f t="shared" si="11"/>
        <v>-97.385115956495554</v>
      </c>
      <c r="H102" s="113">
        <f t="shared" si="12"/>
        <v>0</v>
      </c>
      <c r="I102" s="161">
        <f t="shared" si="13"/>
        <v>0</v>
      </c>
      <c r="J102" s="162">
        <f t="shared" si="8"/>
        <v>0</v>
      </c>
      <c r="K102" s="117">
        <f t="shared" si="14"/>
        <v>-150557.38926874212</v>
      </c>
      <c r="L102" s="118">
        <f t="shared" si="15"/>
        <v>-97.385115956495554</v>
      </c>
    </row>
    <row r="103" spans="1:12" ht="15" customHeight="1">
      <c r="A103" s="111">
        <v>2211</v>
      </c>
      <c r="B103" s="112" t="s">
        <v>241</v>
      </c>
      <c r="C103" s="59">
        <f>'[4]IPF-3a pop 2011'!C103</f>
        <v>2208</v>
      </c>
      <c r="D103" s="38">
        <f>'[4]IPF-13 Indices 2013'!L103</f>
        <v>94.81</v>
      </c>
      <c r="E103" s="113">
        <f t="shared" si="9"/>
        <v>0</v>
      </c>
      <c r="F103" s="160">
        <f t="shared" si="10"/>
        <v>0</v>
      </c>
      <c r="G103" s="145">
        <f t="shared" si="11"/>
        <v>0</v>
      </c>
      <c r="H103" s="113">
        <f t="shared" si="12"/>
        <v>11459.519999999995</v>
      </c>
      <c r="I103" s="161">
        <f t="shared" si="13"/>
        <v>95724.470452978785</v>
      </c>
      <c r="J103" s="162">
        <f t="shared" ref="J103:J166" si="16">SUM(I103/C103)</f>
        <v>43.353473937037492</v>
      </c>
      <c r="K103" s="117">
        <f t="shared" si="14"/>
        <v>95724.470452978785</v>
      </c>
      <c r="L103" s="118">
        <f t="shared" si="15"/>
        <v>43.353473937037492</v>
      </c>
    </row>
    <row r="104" spans="1:12" ht="15" customHeight="1">
      <c r="A104" s="111">
        <v>2213</v>
      </c>
      <c r="B104" s="112" t="s">
        <v>154</v>
      </c>
      <c r="C104" s="59">
        <f>'[4]IPF-3a pop 2011'!C104</f>
        <v>577</v>
      </c>
      <c r="D104" s="38">
        <f>'[4]IPF-13 Indices 2013'!L104</f>
        <v>72.52</v>
      </c>
      <c r="E104" s="113">
        <f t="shared" si="9"/>
        <v>0</v>
      </c>
      <c r="F104" s="160">
        <f t="shared" si="10"/>
        <v>0</v>
      </c>
      <c r="G104" s="145">
        <f t="shared" si="11"/>
        <v>0</v>
      </c>
      <c r="H104" s="113">
        <f t="shared" si="12"/>
        <v>15855.960000000003</v>
      </c>
      <c r="I104" s="161">
        <f t="shared" si="13"/>
        <v>132449.12304560875</v>
      </c>
      <c r="J104" s="162">
        <f t="shared" si="16"/>
        <v>229.54787356258015</v>
      </c>
      <c r="K104" s="117">
        <f t="shared" si="14"/>
        <v>132449.12304560875</v>
      </c>
      <c r="L104" s="118">
        <f t="shared" si="15"/>
        <v>229.54787356258015</v>
      </c>
    </row>
    <row r="105" spans="1:12" ht="15" customHeight="1">
      <c r="A105" s="111">
        <v>2216</v>
      </c>
      <c r="B105" s="112" t="s">
        <v>155</v>
      </c>
      <c r="C105" s="59">
        <f>'[4]IPF-3a pop 2011'!C105</f>
        <v>148</v>
      </c>
      <c r="D105" s="38">
        <f>'[4]IPF-13 Indices 2013'!L105</f>
        <v>142.56</v>
      </c>
      <c r="E105" s="113">
        <f t="shared" si="9"/>
        <v>6298.88</v>
      </c>
      <c r="F105" s="160">
        <f t="shared" si="10"/>
        <v>-51940.48765419564</v>
      </c>
      <c r="G105" s="145">
        <f t="shared" si="11"/>
        <v>-350.94924090672731</v>
      </c>
      <c r="H105" s="113">
        <f t="shared" si="12"/>
        <v>0</v>
      </c>
      <c r="I105" s="161">
        <f t="shared" si="13"/>
        <v>0</v>
      </c>
      <c r="J105" s="162">
        <f t="shared" si="16"/>
        <v>0</v>
      </c>
      <c r="K105" s="117">
        <f t="shared" si="14"/>
        <v>-51940.48765419564</v>
      </c>
      <c r="L105" s="118">
        <f t="shared" si="15"/>
        <v>-350.94924090672731</v>
      </c>
    </row>
    <row r="106" spans="1:12" ht="15" customHeight="1">
      <c r="A106" s="111">
        <v>2217</v>
      </c>
      <c r="B106" s="112" t="s">
        <v>156</v>
      </c>
      <c r="C106" s="59">
        <f>'[4]IPF-3a pop 2011'!C106</f>
        <v>659</v>
      </c>
      <c r="D106" s="38">
        <f>'[4]IPF-13 Indices 2013'!L106</f>
        <v>69.599999999999994</v>
      </c>
      <c r="E106" s="113">
        <f t="shared" si="9"/>
        <v>0</v>
      </c>
      <c r="F106" s="160">
        <f t="shared" si="10"/>
        <v>0</v>
      </c>
      <c r="G106" s="145">
        <f t="shared" si="11"/>
        <v>0</v>
      </c>
      <c r="H106" s="113">
        <f t="shared" si="12"/>
        <v>20033.600000000002</v>
      </c>
      <c r="I106" s="161">
        <f t="shared" si="13"/>
        <v>167346.08005106644</v>
      </c>
      <c r="J106" s="162">
        <f t="shared" si="16"/>
        <v>253.93942344623133</v>
      </c>
      <c r="K106" s="117">
        <f t="shared" si="14"/>
        <v>167346.08005106644</v>
      </c>
      <c r="L106" s="118">
        <f t="shared" si="15"/>
        <v>253.93942344623133</v>
      </c>
    </row>
    <row r="107" spans="1:12" ht="15" customHeight="1">
      <c r="A107" s="111">
        <v>2220</v>
      </c>
      <c r="B107" s="112" t="s">
        <v>157</v>
      </c>
      <c r="C107" s="59">
        <f>'[4]IPF-3a pop 2011'!C107</f>
        <v>2990</v>
      </c>
      <c r="D107" s="38">
        <f>'[4]IPF-13 Indices 2013'!L107</f>
        <v>79.92</v>
      </c>
      <c r="E107" s="113">
        <f t="shared" si="9"/>
        <v>0</v>
      </c>
      <c r="F107" s="160">
        <f t="shared" si="10"/>
        <v>0</v>
      </c>
      <c r="G107" s="145">
        <f t="shared" si="11"/>
        <v>0</v>
      </c>
      <c r="H107" s="113">
        <f t="shared" si="12"/>
        <v>60039.199999999997</v>
      </c>
      <c r="I107" s="161">
        <f t="shared" si="13"/>
        <v>501523.67868990032</v>
      </c>
      <c r="J107" s="162">
        <f t="shared" si="16"/>
        <v>167.73367180264225</v>
      </c>
      <c r="K107" s="117">
        <f t="shared" si="14"/>
        <v>501523.67868990032</v>
      </c>
      <c r="L107" s="118">
        <f t="shared" si="15"/>
        <v>167.73367180264225</v>
      </c>
    </row>
    <row r="108" spans="1:12" ht="15" customHeight="1">
      <c r="A108" s="111">
        <v>2221</v>
      </c>
      <c r="B108" s="112" t="s">
        <v>158</v>
      </c>
      <c r="C108" s="59">
        <f>'[4]IPF-3a pop 2011'!C108</f>
        <v>916</v>
      </c>
      <c r="D108" s="38">
        <f>'[4]IPF-13 Indices 2013'!L108</f>
        <v>86.53</v>
      </c>
      <c r="E108" s="113">
        <f t="shared" si="9"/>
        <v>0</v>
      </c>
      <c r="F108" s="160">
        <f t="shared" si="10"/>
        <v>0</v>
      </c>
      <c r="G108" s="145">
        <f t="shared" si="11"/>
        <v>0</v>
      </c>
      <c r="H108" s="113">
        <f t="shared" si="12"/>
        <v>12338.519999999999</v>
      </c>
      <c r="I108" s="161">
        <f t="shared" si="13"/>
        <v>103066.99522959847</v>
      </c>
      <c r="J108" s="162">
        <f t="shared" si="16"/>
        <v>112.51855374410313</v>
      </c>
      <c r="K108" s="117">
        <f t="shared" si="14"/>
        <v>103066.99522959847</v>
      </c>
      <c r="L108" s="118">
        <f t="shared" si="15"/>
        <v>112.51855374410313</v>
      </c>
    </row>
    <row r="109" spans="1:12" ht="15" customHeight="1">
      <c r="A109" s="111">
        <v>2222</v>
      </c>
      <c r="B109" s="112" t="s">
        <v>242</v>
      </c>
      <c r="C109" s="59">
        <f>'[4]IPF-3a pop 2011'!C109</f>
        <v>1248</v>
      </c>
      <c r="D109" s="38">
        <f>'[4]IPF-13 Indices 2013'!L109</f>
        <v>101.66</v>
      </c>
      <c r="E109" s="113">
        <f t="shared" si="9"/>
        <v>2071.6799999999957</v>
      </c>
      <c r="F109" s="160">
        <f t="shared" si="10"/>
        <v>-17083.048012256753</v>
      </c>
      <c r="G109" s="145">
        <f t="shared" si="11"/>
        <v>-13.68833975341086</v>
      </c>
      <c r="H109" s="113">
        <f t="shared" si="12"/>
        <v>0</v>
      </c>
      <c r="I109" s="161">
        <f t="shared" si="13"/>
        <v>0</v>
      </c>
      <c r="J109" s="162">
        <f t="shared" si="16"/>
        <v>0</v>
      </c>
      <c r="K109" s="117">
        <f t="shared" si="14"/>
        <v>-17083.048012256753</v>
      </c>
      <c r="L109" s="118">
        <f t="shared" si="15"/>
        <v>-13.68833975341086</v>
      </c>
    </row>
    <row r="110" spans="1:12" ht="15" customHeight="1">
      <c r="A110" s="111">
        <v>2223</v>
      </c>
      <c r="B110" s="112" t="s">
        <v>160</v>
      </c>
      <c r="C110" s="59">
        <f>'[4]IPF-3a pop 2011'!C110</f>
        <v>1164</v>
      </c>
      <c r="D110" s="38">
        <f>'[4]IPF-13 Indices 2013'!L110</f>
        <v>71.73</v>
      </c>
      <c r="E110" s="113">
        <f t="shared" si="9"/>
        <v>0</v>
      </c>
      <c r="F110" s="160">
        <f t="shared" si="10"/>
        <v>0</v>
      </c>
      <c r="G110" s="145">
        <f t="shared" si="11"/>
        <v>0</v>
      </c>
      <c r="H110" s="113">
        <f t="shared" si="12"/>
        <v>32906.28</v>
      </c>
      <c r="I110" s="161">
        <f t="shared" si="13"/>
        <v>274875.05825527146</v>
      </c>
      <c r="J110" s="162">
        <f t="shared" si="16"/>
        <v>236.14695726397892</v>
      </c>
      <c r="K110" s="117">
        <f t="shared" si="14"/>
        <v>274875.05825527146</v>
      </c>
      <c r="L110" s="118">
        <f t="shared" si="15"/>
        <v>236.14695726397892</v>
      </c>
    </row>
    <row r="111" spans="1:12" ht="15" customHeight="1">
      <c r="A111" s="111">
        <v>2225</v>
      </c>
      <c r="B111" s="112" t="s">
        <v>161</v>
      </c>
      <c r="C111" s="59">
        <f>'[4]IPF-3a pop 2011'!C111</f>
        <v>128</v>
      </c>
      <c r="D111" s="38">
        <f>'[4]IPF-13 Indices 2013'!L111</f>
        <v>78.52</v>
      </c>
      <c r="E111" s="113">
        <f t="shared" si="9"/>
        <v>0</v>
      </c>
      <c r="F111" s="160">
        <f t="shared" si="10"/>
        <v>0</v>
      </c>
      <c r="G111" s="145">
        <f t="shared" si="11"/>
        <v>0</v>
      </c>
      <c r="H111" s="113">
        <f t="shared" si="12"/>
        <v>2749.4400000000005</v>
      </c>
      <c r="I111" s="161">
        <f t="shared" si="13"/>
        <v>22966.816065789684</v>
      </c>
      <c r="J111" s="162">
        <f t="shared" si="16"/>
        <v>179.42825051398191</v>
      </c>
      <c r="K111" s="117">
        <f t="shared" si="14"/>
        <v>22966.816065789684</v>
      </c>
      <c r="L111" s="118">
        <f t="shared" si="15"/>
        <v>179.42825051398191</v>
      </c>
    </row>
    <row r="112" spans="1:12" ht="15" customHeight="1">
      <c r="A112" s="111">
        <v>2226</v>
      </c>
      <c r="B112" s="112" t="s">
        <v>162</v>
      </c>
      <c r="C112" s="59">
        <f>'[4]IPF-3a pop 2011'!C112</f>
        <v>1451</v>
      </c>
      <c r="D112" s="38">
        <f>'[4]IPF-13 Indices 2013'!L112</f>
        <v>69.23</v>
      </c>
      <c r="E112" s="113">
        <f t="shared" si="9"/>
        <v>0</v>
      </c>
      <c r="F112" s="160">
        <f t="shared" si="10"/>
        <v>0</v>
      </c>
      <c r="G112" s="145">
        <f t="shared" si="11"/>
        <v>0</v>
      </c>
      <c r="H112" s="113">
        <f t="shared" si="12"/>
        <v>44647.27</v>
      </c>
      <c r="I112" s="161">
        <f t="shared" si="13"/>
        <v>372950.72375816508</v>
      </c>
      <c r="J112" s="162">
        <f t="shared" si="16"/>
        <v>257.03013353422818</v>
      </c>
      <c r="K112" s="117">
        <f t="shared" si="14"/>
        <v>372950.72375816508</v>
      </c>
      <c r="L112" s="118">
        <f t="shared" si="15"/>
        <v>257.03013353422818</v>
      </c>
    </row>
    <row r="113" spans="1:17" ht="15" customHeight="1">
      <c r="A113" s="111">
        <v>2228</v>
      </c>
      <c r="B113" s="112" t="s">
        <v>163</v>
      </c>
      <c r="C113" s="59">
        <f>'[4]IPF-3a pop 2011'!C113</f>
        <v>11762</v>
      </c>
      <c r="D113" s="38">
        <f>'[4]IPF-13 Indices 2013'!L113</f>
        <v>163.81</v>
      </c>
      <c r="E113" s="113">
        <f t="shared" si="9"/>
        <v>750533.22</v>
      </c>
      <c r="F113" s="160">
        <f t="shared" si="10"/>
        <v>-6188887.778061131</v>
      </c>
      <c r="G113" s="145">
        <f t="shared" si="11"/>
        <v>-526.17648172599309</v>
      </c>
      <c r="H113" s="113">
        <f t="shared" si="12"/>
        <v>0</v>
      </c>
      <c r="I113" s="161">
        <f t="shared" si="13"/>
        <v>0</v>
      </c>
      <c r="J113" s="162">
        <f t="shared" si="16"/>
        <v>0</v>
      </c>
      <c r="K113" s="117">
        <f t="shared" si="14"/>
        <v>-6188887.778061131</v>
      </c>
      <c r="L113" s="118">
        <f t="shared" si="15"/>
        <v>-526.17648172599309</v>
      </c>
    </row>
    <row r="114" spans="1:17" ht="15" customHeight="1">
      <c r="A114" s="111">
        <v>2230</v>
      </c>
      <c r="B114" s="112" t="s">
        <v>164</v>
      </c>
      <c r="C114" s="59">
        <f>'[4]IPF-3a pop 2011'!C114</f>
        <v>82</v>
      </c>
      <c r="D114" s="38">
        <f>'[4]IPF-13 Indices 2013'!L114</f>
        <v>62.51</v>
      </c>
      <c r="E114" s="113">
        <f t="shared" si="9"/>
        <v>0</v>
      </c>
      <c r="F114" s="160">
        <f t="shared" si="10"/>
        <v>0</v>
      </c>
      <c r="G114" s="145">
        <f t="shared" si="11"/>
        <v>0</v>
      </c>
      <c r="H114" s="113">
        <f t="shared" si="12"/>
        <v>3074.1800000000003</v>
      </c>
      <c r="I114" s="161">
        <f t="shared" si="13"/>
        <v>25679.457130589981</v>
      </c>
      <c r="J114" s="162">
        <f t="shared" si="16"/>
        <v>313.16411134865831</v>
      </c>
      <c r="K114" s="117">
        <f t="shared" si="14"/>
        <v>25679.457130589981</v>
      </c>
      <c r="L114" s="118">
        <f t="shared" si="15"/>
        <v>313.16411134865831</v>
      </c>
    </row>
    <row r="115" spans="1:17" ht="15" customHeight="1">
      <c r="A115" s="111">
        <v>2231</v>
      </c>
      <c r="B115" s="112" t="s">
        <v>165</v>
      </c>
      <c r="C115" s="59">
        <f>'[4]IPF-3a pop 2011'!C115</f>
        <v>859</v>
      </c>
      <c r="D115" s="38">
        <f>'[4]IPF-13 Indices 2013'!L115</f>
        <v>69.930000000000007</v>
      </c>
      <c r="E115" s="113">
        <f t="shared" si="9"/>
        <v>0</v>
      </c>
      <c r="F115" s="160">
        <f t="shared" si="10"/>
        <v>0</v>
      </c>
      <c r="G115" s="145">
        <f t="shared" si="11"/>
        <v>0</v>
      </c>
      <c r="H115" s="113">
        <f t="shared" si="12"/>
        <v>25830.129999999994</v>
      </c>
      <c r="I115" s="161">
        <f t="shared" si="13"/>
        <v>215766.0631493816</v>
      </c>
      <c r="J115" s="162">
        <f t="shared" si="16"/>
        <v>251.18284417855833</v>
      </c>
      <c r="K115" s="117">
        <f t="shared" si="14"/>
        <v>215766.0631493816</v>
      </c>
      <c r="L115" s="118">
        <f t="shared" si="15"/>
        <v>251.18284417855833</v>
      </c>
    </row>
    <row r="116" spans="1:17" ht="15" customHeight="1">
      <c r="A116" s="111">
        <v>2233</v>
      </c>
      <c r="B116" s="112" t="s">
        <v>243</v>
      </c>
      <c r="C116" s="59">
        <f>'[4]IPF-3a pop 2011'!C116</f>
        <v>2226</v>
      </c>
      <c r="D116" s="38">
        <f>'[4]IPF-13 Indices 2013'!L116</f>
        <v>84.9</v>
      </c>
      <c r="E116" s="113">
        <f t="shared" si="9"/>
        <v>0</v>
      </c>
      <c r="F116" s="160">
        <f t="shared" si="10"/>
        <v>0</v>
      </c>
      <c r="G116" s="145">
        <f t="shared" si="11"/>
        <v>0</v>
      </c>
      <c r="H116" s="113">
        <f t="shared" si="12"/>
        <v>33612.599999999984</v>
      </c>
      <c r="I116" s="161">
        <f t="shared" si="13"/>
        <v>280775.14028055232</v>
      </c>
      <c r="J116" s="162">
        <f t="shared" si="16"/>
        <v>126.13438467230563</v>
      </c>
      <c r="K116" s="117">
        <f t="shared" si="14"/>
        <v>280775.14028055232</v>
      </c>
      <c r="L116" s="118">
        <f t="shared" si="15"/>
        <v>126.13438467230563</v>
      </c>
    </row>
    <row r="117" spans="1:17" ht="15" customHeight="1">
      <c r="A117" s="111">
        <v>2234</v>
      </c>
      <c r="B117" s="112" t="s">
        <v>167</v>
      </c>
      <c r="C117" s="59">
        <f>'[4]IPF-3a pop 2011'!C117</f>
        <v>1752</v>
      </c>
      <c r="D117" s="38">
        <f>'[4]IPF-13 Indices 2013'!L117</f>
        <v>84.17</v>
      </c>
      <c r="E117" s="113">
        <f t="shared" si="9"/>
        <v>0</v>
      </c>
      <c r="F117" s="160">
        <f t="shared" si="10"/>
        <v>0</v>
      </c>
      <c r="G117" s="145">
        <f t="shared" si="11"/>
        <v>0</v>
      </c>
      <c r="H117" s="113">
        <f t="shared" si="12"/>
        <v>27734.159999999996</v>
      </c>
      <c r="I117" s="161">
        <f t="shared" si="13"/>
        <v>231670.94079491874</v>
      </c>
      <c r="J117" s="162">
        <f t="shared" si="16"/>
        <v>132.23227214321847</v>
      </c>
      <c r="K117" s="117">
        <f t="shared" si="14"/>
        <v>231670.94079491874</v>
      </c>
      <c r="L117" s="118">
        <f t="shared" si="15"/>
        <v>132.23227214321847</v>
      </c>
    </row>
    <row r="118" spans="1:17" ht="15" customHeight="1">
      <c r="A118" s="111">
        <v>2235</v>
      </c>
      <c r="B118" s="112" t="s">
        <v>168</v>
      </c>
      <c r="C118" s="59">
        <f>'[4]IPF-3a pop 2011'!C118</f>
        <v>1015</v>
      </c>
      <c r="D118" s="38">
        <f>'[4]IPF-13 Indices 2013'!L118</f>
        <v>86.42</v>
      </c>
      <c r="E118" s="113">
        <f t="shared" si="9"/>
        <v>0</v>
      </c>
      <c r="F118" s="160">
        <f t="shared" si="10"/>
        <v>0</v>
      </c>
      <c r="G118" s="145">
        <f t="shared" si="11"/>
        <v>0</v>
      </c>
      <c r="H118" s="113">
        <f t="shared" si="12"/>
        <v>13783.699999999999</v>
      </c>
      <c r="I118" s="161">
        <f t="shared" si="13"/>
        <v>115138.97470249402</v>
      </c>
      <c r="J118" s="162">
        <f t="shared" si="16"/>
        <v>113.43741349999411</v>
      </c>
      <c r="K118" s="117">
        <f t="shared" si="14"/>
        <v>115138.97470249402</v>
      </c>
      <c r="L118" s="118">
        <f t="shared" si="15"/>
        <v>113.43741349999411</v>
      </c>
    </row>
    <row r="119" spans="1:17" ht="15" customHeight="1">
      <c r="A119" s="111">
        <v>2243</v>
      </c>
      <c r="B119" s="112" t="s">
        <v>169</v>
      </c>
      <c r="C119" s="59">
        <f>'[4]IPF-3a pop 2011'!C119</f>
        <v>523</v>
      </c>
      <c r="D119" s="38">
        <f>'[4]IPF-13 Indices 2013'!L119</f>
        <v>84.43</v>
      </c>
      <c r="E119" s="113">
        <f t="shared" si="9"/>
        <v>0</v>
      </c>
      <c r="F119" s="160">
        <f t="shared" si="10"/>
        <v>0</v>
      </c>
      <c r="G119" s="145">
        <f t="shared" si="11"/>
        <v>0</v>
      </c>
      <c r="H119" s="113">
        <f t="shared" si="12"/>
        <v>8143.109999999996</v>
      </c>
      <c r="I119" s="161">
        <f t="shared" si="13"/>
        <v>68021.600607211833</v>
      </c>
      <c r="J119" s="162">
        <f t="shared" si="16"/>
        <v>130.06042181111249</v>
      </c>
      <c r="K119" s="117">
        <f t="shared" si="14"/>
        <v>68021.600607211833</v>
      </c>
      <c r="L119" s="118">
        <f t="shared" si="15"/>
        <v>130.06042181111249</v>
      </c>
    </row>
    <row r="120" spans="1:17" ht="15" customHeight="1">
      <c r="A120" s="111">
        <v>2250</v>
      </c>
      <c r="B120" s="112" t="s">
        <v>170</v>
      </c>
      <c r="C120" s="59">
        <f>'[4]IPF-3a pop 2011'!C120</f>
        <v>1343</v>
      </c>
      <c r="D120" s="38">
        <f>'[4]IPF-13 Indices 2013'!L120</f>
        <v>103.81</v>
      </c>
      <c r="E120" s="113">
        <f t="shared" si="9"/>
        <v>5116.8300000000027</v>
      </c>
      <c r="F120" s="160">
        <f t="shared" si="10"/>
        <v>-42193.317771352682</v>
      </c>
      <c r="G120" s="145">
        <f t="shared" si="11"/>
        <v>-31.417213530418973</v>
      </c>
      <c r="H120" s="113">
        <f t="shared" si="12"/>
        <v>0</v>
      </c>
      <c r="I120" s="161">
        <f t="shared" si="13"/>
        <v>0</v>
      </c>
      <c r="J120" s="162">
        <f t="shared" si="16"/>
        <v>0</v>
      </c>
      <c r="K120" s="117">
        <f t="shared" si="14"/>
        <v>-42193.317771352682</v>
      </c>
      <c r="L120" s="118">
        <f t="shared" si="15"/>
        <v>-31.417213530418973</v>
      </c>
    </row>
    <row r="121" spans="1:17" s="54" customFormat="1" ht="15" customHeight="1">
      <c r="A121" s="111">
        <v>2251</v>
      </c>
      <c r="B121" s="112" t="s">
        <v>171</v>
      </c>
      <c r="C121" s="59">
        <f>'[4]IPF-3a pop 2011'!C121</f>
        <v>305</v>
      </c>
      <c r="D121" s="38">
        <f>'[4]IPF-13 Indices 2013'!L121</f>
        <v>93.29</v>
      </c>
      <c r="E121" s="113">
        <f t="shared" si="9"/>
        <v>0</v>
      </c>
      <c r="F121" s="160">
        <f t="shared" si="10"/>
        <v>0</v>
      </c>
      <c r="G121" s="145">
        <f t="shared" si="11"/>
        <v>0</v>
      </c>
      <c r="H121" s="113">
        <f t="shared" si="12"/>
        <v>2046.5499999999981</v>
      </c>
      <c r="I121" s="161">
        <f t="shared" si="13"/>
        <v>17095.385758351455</v>
      </c>
      <c r="J121" s="162">
        <f t="shared" si="16"/>
        <v>56.050445109349035</v>
      </c>
      <c r="K121" s="117">
        <f t="shared" si="14"/>
        <v>17095.385758351455</v>
      </c>
      <c r="L121" s="118">
        <f t="shared" si="15"/>
        <v>56.050445109349035</v>
      </c>
      <c r="M121" s="60"/>
      <c r="N121" s="60"/>
      <c r="O121" s="60"/>
      <c r="P121" s="60"/>
      <c r="Q121" s="60"/>
    </row>
    <row r="122" spans="1:17" ht="15" customHeight="1">
      <c r="A122" s="111">
        <v>2254</v>
      </c>
      <c r="B122" s="112" t="s">
        <v>172</v>
      </c>
      <c r="C122" s="59">
        <f>'[4]IPF-3a pop 2011'!C122</f>
        <v>3379</v>
      </c>
      <c r="D122" s="38">
        <f>'[4]IPF-13 Indices 2013'!L122</f>
        <v>79.23</v>
      </c>
      <c r="E122" s="113">
        <f t="shared" si="9"/>
        <v>0</v>
      </c>
      <c r="F122" s="160">
        <f t="shared" si="10"/>
        <v>0</v>
      </c>
      <c r="G122" s="145">
        <f t="shared" si="11"/>
        <v>0</v>
      </c>
      <c r="H122" s="113">
        <f t="shared" si="12"/>
        <v>70181.829999999987</v>
      </c>
      <c r="I122" s="161">
        <f t="shared" si="13"/>
        <v>586247.81074346765</v>
      </c>
      <c r="J122" s="162">
        <f t="shared" si="16"/>
        <v>173.49742845323104</v>
      </c>
      <c r="K122" s="117">
        <f t="shared" si="14"/>
        <v>586247.81074346765</v>
      </c>
      <c r="L122" s="118">
        <f t="shared" si="15"/>
        <v>173.49742845323104</v>
      </c>
    </row>
    <row r="123" spans="1:17" ht="15" customHeight="1">
      <c r="A123" s="111">
        <v>2257</v>
      </c>
      <c r="B123" s="112" t="s">
        <v>244</v>
      </c>
      <c r="C123" s="59">
        <f>'[4]IPF-3a pop 2011'!C123</f>
        <v>826</v>
      </c>
      <c r="D123" s="38">
        <f>'[4]IPF-13 Indices 2013'!L123</f>
        <v>282.95</v>
      </c>
      <c r="E123" s="113">
        <f t="shared" si="9"/>
        <v>151116.69999999998</v>
      </c>
      <c r="F123" s="160">
        <f t="shared" si="10"/>
        <v>-1246106.4650688353</v>
      </c>
      <c r="G123" s="145">
        <f t="shared" si="11"/>
        <v>-1508.6034686063381</v>
      </c>
      <c r="H123" s="113">
        <f t="shared" si="12"/>
        <v>0</v>
      </c>
      <c r="I123" s="161">
        <f t="shared" si="13"/>
        <v>0</v>
      </c>
      <c r="J123" s="162">
        <f t="shared" si="16"/>
        <v>0</v>
      </c>
      <c r="K123" s="117">
        <f t="shared" si="14"/>
        <v>-1246106.4650688353</v>
      </c>
      <c r="L123" s="118">
        <f t="shared" si="15"/>
        <v>-1508.6034686063381</v>
      </c>
    </row>
    <row r="124" spans="1:17" ht="15" customHeight="1">
      <c r="A124" s="111">
        <v>2258</v>
      </c>
      <c r="B124" s="112" t="s">
        <v>174</v>
      </c>
      <c r="C124" s="59">
        <f>'[4]IPF-3a pop 2011'!C124</f>
        <v>493</v>
      </c>
      <c r="D124" s="38">
        <f>'[4]IPF-13 Indices 2013'!L124</f>
        <v>98.53</v>
      </c>
      <c r="E124" s="113">
        <f t="shared" si="9"/>
        <v>0</v>
      </c>
      <c r="F124" s="160">
        <f t="shared" si="10"/>
        <v>0</v>
      </c>
      <c r="G124" s="145">
        <f t="shared" si="11"/>
        <v>0</v>
      </c>
      <c r="H124" s="113">
        <f t="shared" si="12"/>
        <v>724.70999999999947</v>
      </c>
      <c r="I124" s="161">
        <f t="shared" si="13"/>
        <v>6053.6986699249392</v>
      </c>
      <c r="J124" s="162">
        <f t="shared" si="16"/>
        <v>12.27930764690657</v>
      </c>
      <c r="K124" s="117">
        <f t="shared" si="14"/>
        <v>6053.6986699249392</v>
      </c>
      <c r="L124" s="118">
        <f t="shared" si="15"/>
        <v>12.27930764690657</v>
      </c>
    </row>
    <row r="125" spans="1:17" ht="15" customHeight="1">
      <c r="A125" s="111">
        <v>2259</v>
      </c>
      <c r="B125" s="112" t="s">
        <v>175</v>
      </c>
      <c r="C125" s="59">
        <f>'[4]IPF-3a pop 2011'!C125</f>
        <v>611</v>
      </c>
      <c r="D125" s="38">
        <f>'[4]IPF-13 Indices 2013'!L125</f>
        <v>85.64</v>
      </c>
      <c r="E125" s="113">
        <f t="shared" si="9"/>
        <v>0</v>
      </c>
      <c r="F125" s="160">
        <f t="shared" si="10"/>
        <v>0</v>
      </c>
      <c r="G125" s="145">
        <f t="shared" si="11"/>
        <v>0</v>
      </c>
      <c r="H125" s="113">
        <f t="shared" si="12"/>
        <v>8773.9599999999991</v>
      </c>
      <c r="I125" s="161">
        <f t="shared" si="13"/>
        <v>73291.261307246561</v>
      </c>
      <c r="J125" s="162">
        <f t="shared" si="16"/>
        <v>119.95296449631188</v>
      </c>
      <c r="K125" s="117">
        <f t="shared" si="14"/>
        <v>73291.261307246561</v>
      </c>
      <c r="L125" s="118">
        <f t="shared" si="15"/>
        <v>119.95296449631188</v>
      </c>
    </row>
    <row r="126" spans="1:17" s="54" customFormat="1" ht="15" customHeight="1">
      <c r="A126" s="111">
        <v>2260</v>
      </c>
      <c r="B126" s="112" t="s">
        <v>176</v>
      </c>
      <c r="C126" s="59">
        <f>'[4]IPF-3a pop 2011'!C126</f>
        <v>290</v>
      </c>
      <c r="D126" s="38">
        <f>'[4]IPF-13 Indices 2013'!L126</f>
        <v>77.13</v>
      </c>
      <c r="E126" s="113">
        <f t="shared" si="9"/>
        <v>0</v>
      </c>
      <c r="F126" s="160">
        <f t="shared" si="10"/>
        <v>0</v>
      </c>
      <c r="G126" s="145">
        <f t="shared" si="11"/>
        <v>0</v>
      </c>
      <c r="H126" s="113">
        <f t="shared" si="12"/>
        <v>6632.3000000000011</v>
      </c>
      <c r="I126" s="161">
        <f t="shared" si="13"/>
        <v>55401.395990869743</v>
      </c>
      <c r="J126" s="162">
        <f t="shared" si="16"/>
        <v>191.0392965202405</v>
      </c>
      <c r="K126" s="117">
        <f t="shared" si="14"/>
        <v>55401.395990869743</v>
      </c>
      <c r="L126" s="118">
        <f t="shared" si="15"/>
        <v>191.0392965202405</v>
      </c>
      <c r="M126" s="60"/>
      <c r="N126" s="60"/>
      <c r="O126" s="60"/>
      <c r="P126" s="60"/>
      <c r="Q126" s="60"/>
    </row>
    <row r="127" spans="1:17" ht="15" customHeight="1">
      <c r="A127" s="111">
        <v>2261</v>
      </c>
      <c r="B127" s="112" t="s">
        <v>177</v>
      </c>
      <c r="C127" s="59">
        <f>'[4]IPF-3a pop 2011'!C127</f>
        <v>166</v>
      </c>
      <c r="D127" s="38">
        <f>'[4]IPF-13 Indices 2013'!L127</f>
        <v>404.28</v>
      </c>
      <c r="E127" s="113">
        <f t="shared" si="9"/>
        <v>50510.479999999996</v>
      </c>
      <c r="F127" s="160">
        <f t="shared" si="10"/>
        <v>-416508.80201678642</v>
      </c>
      <c r="G127" s="145">
        <f t="shared" si="11"/>
        <v>-2509.0891687758217</v>
      </c>
      <c r="H127" s="113">
        <f t="shared" si="12"/>
        <v>0</v>
      </c>
      <c r="I127" s="161">
        <f t="shared" si="13"/>
        <v>0</v>
      </c>
      <c r="J127" s="162">
        <f t="shared" si="16"/>
        <v>0</v>
      </c>
      <c r="K127" s="117">
        <f t="shared" si="14"/>
        <v>-416508.80201678642</v>
      </c>
      <c r="L127" s="118">
        <f t="shared" si="15"/>
        <v>-2509.0891687758217</v>
      </c>
    </row>
    <row r="128" spans="1:17" ht="15" customHeight="1">
      <c r="A128" s="111">
        <v>2262</v>
      </c>
      <c r="B128" s="112" t="s">
        <v>178</v>
      </c>
      <c r="C128" s="59">
        <f>'[4]IPF-3a pop 2011'!C128</f>
        <v>3844</v>
      </c>
      <c r="D128" s="38">
        <f>'[4]IPF-13 Indices 2013'!L128</f>
        <v>80.06</v>
      </c>
      <c r="E128" s="113">
        <f t="shared" si="9"/>
        <v>0</v>
      </c>
      <c r="F128" s="160">
        <f t="shared" si="10"/>
        <v>0</v>
      </c>
      <c r="G128" s="145">
        <f t="shared" si="11"/>
        <v>0</v>
      </c>
      <c r="H128" s="113">
        <f t="shared" si="12"/>
        <v>76649.359999999986</v>
      </c>
      <c r="I128" s="161">
        <f t="shared" si="13"/>
        <v>640272.83835271781</v>
      </c>
      <c r="J128" s="162">
        <f t="shared" si="16"/>
        <v>166.56421393150828</v>
      </c>
      <c r="K128" s="117">
        <f t="shared" si="14"/>
        <v>640272.83835271781</v>
      </c>
      <c r="L128" s="118">
        <f t="shared" si="15"/>
        <v>166.56421393150828</v>
      </c>
    </row>
    <row r="129" spans="1:17" ht="15" customHeight="1">
      <c r="A129" s="111">
        <v>2264</v>
      </c>
      <c r="B129" s="112" t="s">
        <v>179</v>
      </c>
      <c r="C129" s="59">
        <f>'[4]IPF-3a pop 2011'!C129</f>
        <v>429</v>
      </c>
      <c r="D129" s="38">
        <f>'[4]IPF-13 Indices 2013'!L129</f>
        <v>78.849999999999994</v>
      </c>
      <c r="E129" s="113">
        <f t="shared" si="9"/>
        <v>0</v>
      </c>
      <c r="F129" s="160">
        <f t="shared" si="10"/>
        <v>0</v>
      </c>
      <c r="G129" s="145">
        <f t="shared" si="11"/>
        <v>0</v>
      </c>
      <c r="H129" s="113">
        <f t="shared" si="12"/>
        <v>9073.3500000000022</v>
      </c>
      <c r="I129" s="161">
        <f t="shared" si="13"/>
        <v>75792.14696466655</v>
      </c>
      <c r="J129" s="162">
        <f t="shared" si="16"/>
        <v>176.67167124630896</v>
      </c>
      <c r="K129" s="117">
        <f t="shared" si="14"/>
        <v>75792.14696466655</v>
      </c>
      <c r="L129" s="118">
        <f t="shared" si="15"/>
        <v>176.67167124630896</v>
      </c>
    </row>
    <row r="130" spans="1:17" ht="15" customHeight="1">
      <c r="A130" s="111">
        <v>2265</v>
      </c>
      <c r="B130" s="112" t="s">
        <v>180</v>
      </c>
      <c r="C130" s="59">
        <f>'[4]IPF-3a pop 2011'!C130</f>
        <v>4654</v>
      </c>
      <c r="D130" s="38">
        <f>'[4]IPF-13 Indices 2013'!L130</f>
        <v>93.39</v>
      </c>
      <c r="E130" s="113">
        <f t="shared" si="9"/>
        <v>0</v>
      </c>
      <c r="F130" s="160">
        <f t="shared" si="10"/>
        <v>0</v>
      </c>
      <c r="G130" s="145">
        <f t="shared" si="11"/>
        <v>0</v>
      </c>
      <c r="H130" s="113">
        <f t="shared" si="12"/>
        <v>30762.94</v>
      </c>
      <c r="I130" s="161">
        <f t="shared" si="13"/>
        <v>256971.15944444103</v>
      </c>
      <c r="J130" s="162">
        <f t="shared" si="16"/>
        <v>55.215118058539112</v>
      </c>
      <c r="K130" s="117">
        <f t="shared" si="14"/>
        <v>256971.15944444103</v>
      </c>
      <c r="L130" s="118">
        <f t="shared" si="15"/>
        <v>55.215118058539112</v>
      </c>
    </row>
    <row r="131" spans="1:17" s="54" customFormat="1" ht="15" customHeight="1">
      <c r="A131" s="111">
        <v>2266</v>
      </c>
      <c r="B131" s="112" t="s">
        <v>181</v>
      </c>
      <c r="C131" s="59">
        <f>'[4]IPF-3a pop 2011'!C131</f>
        <v>597</v>
      </c>
      <c r="D131" s="38">
        <f>'[4]IPF-13 Indices 2013'!L131</f>
        <v>105.62</v>
      </c>
      <c r="E131" s="113">
        <f t="shared" si="9"/>
        <v>3355.1400000000026</v>
      </c>
      <c r="F131" s="160">
        <f t="shared" si="10"/>
        <v>-27666.443518228338</v>
      </c>
      <c r="G131" s="145">
        <f t="shared" si="11"/>
        <v>-46.342451454318827</v>
      </c>
      <c r="H131" s="113">
        <f t="shared" si="12"/>
        <v>0</v>
      </c>
      <c r="I131" s="161">
        <f t="shared" si="13"/>
        <v>0</v>
      </c>
      <c r="J131" s="162">
        <f t="shared" si="16"/>
        <v>0</v>
      </c>
      <c r="K131" s="117">
        <f t="shared" si="14"/>
        <v>-27666.443518228338</v>
      </c>
      <c r="L131" s="118">
        <f t="shared" si="15"/>
        <v>-46.342451454318827</v>
      </c>
      <c r="M131" s="60"/>
      <c r="N131" s="60"/>
      <c r="O131" s="60"/>
      <c r="P131" s="60"/>
      <c r="Q131" s="60"/>
    </row>
    <row r="132" spans="1:17" ht="15" customHeight="1">
      <c r="A132" s="111">
        <v>2270</v>
      </c>
      <c r="B132" s="112" t="s">
        <v>182</v>
      </c>
      <c r="C132" s="59">
        <f>'[4]IPF-3a pop 2011'!C132</f>
        <v>185</v>
      </c>
      <c r="D132" s="38">
        <f>'[4]IPF-13 Indices 2013'!L132</f>
        <v>71.19</v>
      </c>
      <c r="E132" s="113">
        <f t="shared" si="9"/>
        <v>0</v>
      </c>
      <c r="F132" s="160">
        <f t="shared" si="10"/>
        <v>0</v>
      </c>
      <c r="G132" s="145">
        <f t="shared" si="11"/>
        <v>0</v>
      </c>
      <c r="H132" s="113">
        <f t="shared" si="12"/>
        <v>5329.85</v>
      </c>
      <c r="I132" s="161">
        <f t="shared" si="13"/>
        <v>44521.678817595261</v>
      </c>
      <c r="J132" s="162">
        <f t="shared" si="16"/>
        <v>240.65772333835275</v>
      </c>
      <c r="K132" s="117">
        <f t="shared" si="14"/>
        <v>44521.678817595261</v>
      </c>
      <c r="L132" s="118">
        <f t="shared" si="15"/>
        <v>240.65772333835275</v>
      </c>
    </row>
    <row r="133" spans="1:17" ht="15" customHeight="1">
      <c r="A133" s="111">
        <v>2271</v>
      </c>
      <c r="B133" s="112" t="s">
        <v>183</v>
      </c>
      <c r="C133" s="59">
        <f>'[4]IPF-3a pop 2011'!C133</f>
        <v>601</v>
      </c>
      <c r="D133" s="38">
        <f>'[4]IPF-13 Indices 2013'!L133</f>
        <v>148.82</v>
      </c>
      <c r="E133" s="113">
        <f t="shared" si="9"/>
        <v>29340.819999999996</v>
      </c>
      <c r="F133" s="160">
        <f t="shared" si="10"/>
        <v>-241944.04385763445</v>
      </c>
      <c r="G133" s="145">
        <f t="shared" si="11"/>
        <v>-402.56912455513219</v>
      </c>
      <c r="H133" s="113">
        <f t="shared" si="12"/>
        <v>0</v>
      </c>
      <c r="I133" s="161">
        <f t="shared" si="13"/>
        <v>0</v>
      </c>
      <c r="J133" s="162">
        <f t="shared" si="16"/>
        <v>0</v>
      </c>
      <c r="K133" s="117">
        <f t="shared" si="14"/>
        <v>-241944.04385763445</v>
      </c>
      <c r="L133" s="118">
        <f t="shared" si="15"/>
        <v>-402.56912455513219</v>
      </c>
    </row>
    <row r="134" spans="1:17" s="54" customFormat="1" ht="15" customHeight="1">
      <c r="A134" s="111">
        <v>2272</v>
      </c>
      <c r="B134" s="112" t="s">
        <v>184</v>
      </c>
      <c r="C134" s="59">
        <f>'[4]IPF-3a pop 2011'!C134</f>
        <v>1559</v>
      </c>
      <c r="D134" s="38">
        <f>'[4]IPF-13 Indices 2013'!L134</f>
        <v>68.260000000000005</v>
      </c>
      <c r="E134" s="113">
        <f t="shared" si="9"/>
        <v>0</v>
      </c>
      <c r="F134" s="160">
        <f t="shared" si="10"/>
        <v>0</v>
      </c>
      <c r="G134" s="145">
        <f t="shared" si="11"/>
        <v>0</v>
      </c>
      <c r="H134" s="113">
        <f t="shared" si="12"/>
        <v>49482.659999999989</v>
      </c>
      <c r="I134" s="161">
        <f t="shared" si="13"/>
        <v>413342.04444032529</v>
      </c>
      <c r="J134" s="162">
        <f t="shared" si="16"/>
        <v>265.13280592708486</v>
      </c>
      <c r="K134" s="117">
        <f t="shared" si="14"/>
        <v>413342.04444032529</v>
      </c>
      <c r="L134" s="118">
        <f t="shared" si="15"/>
        <v>265.13280592708486</v>
      </c>
      <c r="M134" s="60"/>
      <c r="N134" s="60"/>
      <c r="O134" s="60"/>
      <c r="P134" s="60"/>
      <c r="Q134" s="60"/>
    </row>
    <row r="135" spans="1:17" ht="15" customHeight="1">
      <c r="A135" s="111">
        <v>2274</v>
      </c>
      <c r="B135" s="112" t="s">
        <v>185</v>
      </c>
      <c r="C135" s="59">
        <f>'[4]IPF-3a pop 2011'!C135</f>
        <v>941</v>
      </c>
      <c r="D135" s="38">
        <f>'[4]IPF-13 Indices 2013'!L135</f>
        <v>159.09</v>
      </c>
      <c r="E135" s="113">
        <f t="shared" si="9"/>
        <v>55603.69</v>
      </c>
      <c r="F135" s="160">
        <f t="shared" si="10"/>
        <v>-458507.34955622611</v>
      </c>
      <c r="G135" s="145">
        <f t="shared" si="11"/>
        <v>-487.25541929460798</v>
      </c>
      <c r="H135" s="113">
        <f t="shared" si="12"/>
        <v>0</v>
      </c>
      <c r="I135" s="161">
        <f t="shared" si="13"/>
        <v>0</v>
      </c>
      <c r="J135" s="162">
        <f t="shared" si="16"/>
        <v>0</v>
      </c>
      <c r="K135" s="117">
        <f t="shared" si="14"/>
        <v>-458507.34955622611</v>
      </c>
      <c r="L135" s="118">
        <f t="shared" si="15"/>
        <v>-487.25541929460798</v>
      </c>
    </row>
    <row r="136" spans="1:17" s="192" customFormat="1" ht="15" customHeight="1">
      <c r="A136" s="183">
        <v>2275</v>
      </c>
      <c r="B136" s="184" t="s">
        <v>186</v>
      </c>
      <c r="C136" s="185">
        <f>'[4]IPF-3a pop 2011'!C136</f>
        <v>6381</v>
      </c>
      <c r="D136" s="181">
        <f>'[4]IPF-13 Indices 2013'!L136</f>
        <v>114.02</v>
      </c>
      <c r="E136" s="186">
        <f t="shared" ref="E136:E171" si="17">IF(D136&gt;100,((D136-100)^$E$2)*C136,0)</f>
        <v>89461.619999999981</v>
      </c>
      <c r="F136" s="187">
        <f t="shared" ref="F136:F171" si="18">E136*-$F$6/$E$173</f>
        <v>-737699.42737984227</v>
      </c>
      <c r="G136" s="188">
        <f t="shared" ref="G136:G171" si="19">SUM(F136/C136)</f>
        <v>-115.60874900169915</v>
      </c>
      <c r="H136" s="186">
        <f t="shared" ref="H136:H171" si="20">IF(D136&lt;100,((100-D136)^$H$2)*C136,0)</f>
        <v>0</v>
      </c>
      <c r="I136" s="187">
        <f t="shared" ref="I136:I171" si="21">H136*$I$6/$H$173</f>
        <v>0</v>
      </c>
      <c r="J136" s="189">
        <f t="shared" si="16"/>
        <v>0</v>
      </c>
      <c r="K136" s="190">
        <f t="shared" ref="K136:K171" si="22">SUM(F136,I136)</f>
        <v>-737699.42737984227</v>
      </c>
      <c r="L136" s="189">
        <f t="shared" si="15"/>
        <v>-115.60874900169915</v>
      </c>
      <c r="M136" s="191"/>
      <c r="N136" s="191"/>
      <c r="O136" s="191"/>
      <c r="P136" s="191"/>
      <c r="Q136" s="191"/>
    </row>
    <row r="137" spans="1:17" ht="15" customHeight="1">
      <c r="A137" s="111">
        <v>2276</v>
      </c>
      <c r="B137" s="112" t="s">
        <v>187</v>
      </c>
      <c r="C137" s="59">
        <f>'[4]IPF-3a pop 2011'!C137</f>
        <v>1022</v>
      </c>
      <c r="D137" s="38">
        <f>'[4]IPF-13 Indices 2013'!L137</f>
        <v>103.35</v>
      </c>
      <c r="E137" s="113">
        <f t="shared" si="17"/>
        <v>3423.6999999999944</v>
      </c>
      <c r="F137" s="160">
        <f t="shared" si="18"/>
        <v>-28231.788442019741</v>
      </c>
      <c r="G137" s="145">
        <f t="shared" si="19"/>
        <v>-27.62405914091951</v>
      </c>
      <c r="H137" s="113">
        <f t="shared" si="20"/>
        <v>0</v>
      </c>
      <c r="I137" s="161">
        <f t="shared" si="21"/>
        <v>0</v>
      </c>
      <c r="J137" s="162">
        <f t="shared" si="16"/>
        <v>0</v>
      </c>
      <c r="K137" s="117">
        <f t="shared" si="22"/>
        <v>-28231.788442019741</v>
      </c>
      <c r="L137" s="118">
        <f t="shared" ref="L137:L171" si="23">K137/C137</f>
        <v>-27.62405914091951</v>
      </c>
    </row>
    <row r="138" spans="1:17" ht="15" customHeight="1">
      <c r="A138" s="111">
        <v>2277</v>
      </c>
      <c r="B138" s="112" t="s">
        <v>188</v>
      </c>
      <c r="C138" s="59">
        <f>'[4]IPF-3a pop 2011'!C138</f>
        <v>486</v>
      </c>
      <c r="D138" s="38">
        <f>'[4]IPF-13 Indices 2013'!L138</f>
        <v>84.98</v>
      </c>
      <c r="E138" s="113">
        <f t="shared" si="17"/>
        <v>0</v>
      </c>
      <c r="F138" s="160">
        <f t="shared" si="18"/>
        <v>0</v>
      </c>
      <c r="G138" s="145">
        <f t="shared" si="19"/>
        <v>0</v>
      </c>
      <c r="H138" s="113">
        <f t="shared" si="20"/>
        <v>7299.7199999999984</v>
      </c>
      <c r="I138" s="161">
        <f t="shared" si="21"/>
        <v>60976.535793385628</v>
      </c>
      <c r="J138" s="162">
        <f t="shared" si="16"/>
        <v>125.46612303165767</v>
      </c>
      <c r="K138" s="117">
        <f t="shared" si="22"/>
        <v>60976.535793385628</v>
      </c>
      <c r="L138" s="118">
        <f t="shared" si="23"/>
        <v>125.46612303165767</v>
      </c>
    </row>
    <row r="139" spans="1:17" ht="15" customHeight="1">
      <c r="A139" s="111">
        <v>2278</v>
      </c>
      <c r="B139" s="112" t="s">
        <v>189</v>
      </c>
      <c r="C139" s="59">
        <f>'[4]IPF-3a pop 2011'!C139</f>
        <v>404</v>
      </c>
      <c r="D139" s="38">
        <f>'[4]IPF-13 Indices 2013'!L139</f>
        <v>81.93</v>
      </c>
      <c r="E139" s="113">
        <f t="shared" si="17"/>
        <v>0</v>
      </c>
      <c r="F139" s="160">
        <f t="shared" si="18"/>
        <v>0</v>
      </c>
      <c r="G139" s="145">
        <f t="shared" si="19"/>
        <v>0</v>
      </c>
      <c r="H139" s="113">
        <f t="shared" si="20"/>
        <v>7300.279999999997</v>
      </c>
      <c r="I139" s="161">
        <f t="shared" si="21"/>
        <v>60981.213624870157</v>
      </c>
      <c r="J139" s="162">
        <f t="shared" si="16"/>
        <v>150.94359808136178</v>
      </c>
      <c r="K139" s="117">
        <f t="shared" si="22"/>
        <v>60981.213624870157</v>
      </c>
      <c r="L139" s="118">
        <f t="shared" si="23"/>
        <v>150.94359808136178</v>
      </c>
    </row>
    <row r="140" spans="1:17" ht="15" customHeight="1">
      <c r="A140" s="111">
        <v>2279</v>
      </c>
      <c r="B140" s="112" t="s">
        <v>190</v>
      </c>
      <c r="C140" s="59">
        <f>'[4]IPF-3a pop 2011'!C140</f>
        <v>565</v>
      </c>
      <c r="D140" s="38">
        <f>'[4]IPF-13 Indices 2013'!L140</f>
        <v>80.489999999999995</v>
      </c>
      <c r="E140" s="113">
        <f t="shared" si="17"/>
        <v>0</v>
      </c>
      <c r="F140" s="160">
        <f t="shared" si="18"/>
        <v>0</v>
      </c>
      <c r="G140" s="145">
        <f t="shared" si="19"/>
        <v>0</v>
      </c>
      <c r="H140" s="113">
        <f t="shared" si="20"/>
        <v>11023.150000000003</v>
      </c>
      <c r="I140" s="161">
        <f t="shared" si="21"/>
        <v>92079.353801359379</v>
      </c>
      <c r="J140" s="162">
        <f t="shared" si="16"/>
        <v>162.97230761302544</v>
      </c>
      <c r="K140" s="117">
        <f t="shared" si="22"/>
        <v>92079.353801359379</v>
      </c>
      <c r="L140" s="118">
        <f t="shared" si="23"/>
        <v>162.97230761302544</v>
      </c>
    </row>
    <row r="141" spans="1:17" ht="15" customHeight="1">
      <c r="A141" s="111">
        <v>2280</v>
      </c>
      <c r="B141" s="112" t="s">
        <v>191</v>
      </c>
      <c r="C141" s="59">
        <f>'[4]IPF-3a pop 2011'!C141</f>
        <v>1991</v>
      </c>
      <c r="D141" s="38">
        <f>'[4]IPF-13 Indices 2013'!L141</f>
        <v>106.72</v>
      </c>
      <c r="E141" s="113">
        <f t="shared" si="17"/>
        <v>13379.519999999999</v>
      </c>
      <c r="F141" s="160">
        <f t="shared" si="18"/>
        <v>-110327.35873346747</v>
      </c>
      <c r="G141" s="145">
        <f t="shared" si="19"/>
        <v>-55.4130380379043</v>
      </c>
      <c r="H141" s="113">
        <f t="shared" si="20"/>
        <v>0</v>
      </c>
      <c r="I141" s="161">
        <f t="shared" si="21"/>
        <v>0</v>
      </c>
      <c r="J141" s="162">
        <f t="shared" si="16"/>
        <v>0</v>
      </c>
      <c r="K141" s="117">
        <f t="shared" si="22"/>
        <v>-110327.35873346747</v>
      </c>
      <c r="L141" s="118">
        <f t="shared" si="23"/>
        <v>-55.4130380379043</v>
      </c>
    </row>
    <row r="142" spans="1:17" ht="15" customHeight="1">
      <c r="A142" s="111">
        <v>2281</v>
      </c>
      <c r="B142" s="112" t="s">
        <v>192</v>
      </c>
      <c r="C142" s="59">
        <f>'[4]IPF-3a pop 2011'!C142</f>
        <v>1366</v>
      </c>
      <c r="D142" s="38">
        <f>'[4]IPF-13 Indices 2013'!L142</f>
        <v>154.47</v>
      </c>
      <c r="E142" s="113">
        <f t="shared" si="17"/>
        <v>74406.02</v>
      </c>
      <c r="F142" s="160">
        <f t="shared" si="18"/>
        <v>-613551.13340908766</v>
      </c>
      <c r="G142" s="145">
        <f t="shared" si="19"/>
        <v>-449.15895564354878</v>
      </c>
      <c r="H142" s="113">
        <f t="shared" si="20"/>
        <v>0</v>
      </c>
      <c r="I142" s="161">
        <f t="shared" si="21"/>
        <v>0</v>
      </c>
      <c r="J142" s="162">
        <f t="shared" si="16"/>
        <v>0</v>
      </c>
      <c r="K142" s="117">
        <f t="shared" si="22"/>
        <v>-613551.13340908766</v>
      </c>
      <c r="L142" s="118">
        <f t="shared" si="23"/>
        <v>-449.15895564354878</v>
      </c>
    </row>
    <row r="143" spans="1:17" ht="15" customHeight="1">
      <c r="A143" s="111">
        <v>2283</v>
      </c>
      <c r="B143" s="112" t="s">
        <v>193</v>
      </c>
      <c r="C143" s="59">
        <f>'[4]IPF-3a pop 2011'!C143</f>
        <v>458</v>
      </c>
      <c r="D143" s="38">
        <f>'[4]IPF-13 Indices 2013'!L143</f>
        <v>86.07</v>
      </c>
      <c r="E143" s="113">
        <f t="shared" si="17"/>
        <v>0</v>
      </c>
      <c r="F143" s="160">
        <f t="shared" si="18"/>
        <v>0</v>
      </c>
      <c r="G143" s="145">
        <f t="shared" si="19"/>
        <v>0</v>
      </c>
      <c r="H143" s="113">
        <f t="shared" si="20"/>
        <v>6379.9400000000032</v>
      </c>
      <c r="I143" s="161">
        <f t="shared" si="21"/>
        <v>53293.364645445712</v>
      </c>
      <c r="J143" s="162">
        <f t="shared" si="16"/>
        <v>116.36105817782907</v>
      </c>
      <c r="K143" s="117">
        <f t="shared" si="22"/>
        <v>53293.364645445712</v>
      </c>
      <c r="L143" s="118">
        <f t="shared" si="23"/>
        <v>116.36105817782907</v>
      </c>
    </row>
    <row r="144" spans="1:17" ht="15" customHeight="1">
      <c r="A144" s="111">
        <v>2291</v>
      </c>
      <c r="B144" s="112" t="s">
        <v>194</v>
      </c>
      <c r="C144" s="59">
        <f>'[4]IPF-3a pop 2011'!C144</f>
        <v>1946</v>
      </c>
      <c r="D144" s="38">
        <f>'[4]IPF-13 Indices 2013'!L144</f>
        <v>77.17</v>
      </c>
      <c r="E144" s="113">
        <f t="shared" si="17"/>
        <v>0</v>
      </c>
      <c r="F144" s="160">
        <f t="shared" si="18"/>
        <v>0</v>
      </c>
      <c r="G144" s="145">
        <f t="shared" si="19"/>
        <v>0</v>
      </c>
      <c r="H144" s="113">
        <f t="shared" si="20"/>
        <v>44427.18</v>
      </c>
      <c r="I144" s="161">
        <f t="shared" si="21"/>
        <v>371112.25245203741</v>
      </c>
      <c r="J144" s="162">
        <f t="shared" si="16"/>
        <v>190.70516569991645</v>
      </c>
      <c r="K144" s="117">
        <f t="shared" si="22"/>
        <v>371112.25245203741</v>
      </c>
      <c r="L144" s="118">
        <f t="shared" si="23"/>
        <v>190.70516569991645</v>
      </c>
    </row>
    <row r="145" spans="1:17" ht="15" customHeight="1">
      <c r="A145" s="111">
        <v>2292</v>
      </c>
      <c r="B145" s="112" t="s">
        <v>195</v>
      </c>
      <c r="C145" s="59">
        <f>'[4]IPF-3a pop 2011'!C145</f>
        <v>644</v>
      </c>
      <c r="D145" s="38">
        <f>'[4]IPF-13 Indices 2013'!L145</f>
        <v>66.95</v>
      </c>
      <c r="E145" s="113">
        <f t="shared" si="17"/>
        <v>0</v>
      </c>
      <c r="F145" s="160">
        <f t="shared" si="18"/>
        <v>0</v>
      </c>
      <c r="G145" s="145">
        <f t="shared" si="19"/>
        <v>0</v>
      </c>
      <c r="H145" s="113">
        <f t="shared" si="20"/>
        <v>21284.199999999997</v>
      </c>
      <c r="I145" s="161">
        <f t="shared" si="21"/>
        <v>177792.68014849591</v>
      </c>
      <c r="J145" s="162">
        <f t="shared" si="16"/>
        <v>276.07559029269549</v>
      </c>
      <c r="K145" s="117">
        <f t="shared" si="22"/>
        <v>177792.68014849591</v>
      </c>
      <c r="L145" s="118">
        <f t="shared" si="23"/>
        <v>276.07559029269549</v>
      </c>
    </row>
    <row r="146" spans="1:17" ht="15" customHeight="1">
      <c r="A146" s="111">
        <v>2293</v>
      </c>
      <c r="B146" s="112" t="s">
        <v>196</v>
      </c>
      <c r="C146" s="59">
        <f>'[4]IPF-3a pop 2011'!C146</f>
        <v>7383</v>
      </c>
      <c r="D146" s="38">
        <f>'[4]IPF-13 Indices 2013'!L146</f>
        <v>105.12</v>
      </c>
      <c r="E146" s="113">
        <f t="shared" si="17"/>
        <v>37800.960000000036</v>
      </c>
      <c r="F146" s="160">
        <f t="shared" si="18"/>
        <v>-311706.25511150318</v>
      </c>
      <c r="G146" s="145">
        <f t="shared" si="19"/>
        <v>-42.219457552689043</v>
      </c>
      <c r="H146" s="113">
        <f t="shared" si="20"/>
        <v>0</v>
      </c>
      <c r="I146" s="161">
        <f t="shared" si="21"/>
        <v>0</v>
      </c>
      <c r="J146" s="162">
        <f t="shared" si="16"/>
        <v>0</v>
      </c>
      <c r="K146" s="117">
        <f t="shared" si="22"/>
        <v>-311706.25511150318</v>
      </c>
      <c r="L146" s="118">
        <f t="shared" si="23"/>
        <v>-42.219457552689043</v>
      </c>
    </row>
    <row r="147" spans="1:17" ht="15" customHeight="1">
      <c r="A147" s="111">
        <v>2294</v>
      </c>
      <c r="B147" s="112" t="s">
        <v>197</v>
      </c>
      <c r="C147" s="59">
        <f>'[4]IPF-3a pop 2011'!C147</f>
        <v>1410</v>
      </c>
      <c r="D147" s="38">
        <f>'[4]IPF-13 Indices 2013'!L147</f>
        <v>74.16</v>
      </c>
      <c r="E147" s="113">
        <f t="shared" si="17"/>
        <v>0</v>
      </c>
      <c r="F147" s="160">
        <f t="shared" si="18"/>
        <v>0</v>
      </c>
      <c r="G147" s="145">
        <f t="shared" si="19"/>
        <v>0</v>
      </c>
      <c r="H147" s="113">
        <f t="shared" si="20"/>
        <v>36434.400000000001</v>
      </c>
      <c r="I147" s="161">
        <f t="shared" si="21"/>
        <v>304346.39900030824</v>
      </c>
      <c r="J147" s="162">
        <f t="shared" si="16"/>
        <v>215.84850992929663</v>
      </c>
      <c r="K147" s="117">
        <f t="shared" si="22"/>
        <v>304346.39900030824</v>
      </c>
      <c r="L147" s="118">
        <f t="shared" si="23"/>
        <v>215.84850992929663</v>
      </c>
    </row>
    <row r="148" spans="1:17" ht="15" customHeight="1">
      <c r="A148" s="111">
        <v>2295</v>
      </c>
      <c r="B148" s="112" t="s">
        <v>198</v>
      </c>
      <c r="C148" s="59">
        <f>'[4]IPF-3a pop 2011'!C148</f>
        <v>3308</v>
      </c>
      <c r="D148" s="38">
        <f>'[4]IPF-13 Indices 2013'!L148</f>
        <v>91.12</v>
      </c>
      <c r="E148" s="113">
        <f t="shared" si="17"/>
        <v>0</v>
      </c>
      <c r="F148" s="160">
        <f t="shared" si="18"/>
        <v>0</v>
      </c>
      <c r="G148" s="145">
        <f t="shared" si="19"/>
        <v>0</v>
      </c>
      <c r="H148" s="113">
        <f t="shared" si="20"/>
        <v>29375.039999999986</v>
      </c>
      <c r="I148" s="161">
        <f t="shared" si="21"/>
        <v>245377.65530624933</v>
      </c>
      <c r="J148" s="162">
        <f t="shared" si="16"/>
        <v>74.177042111925431</v>
      </c>
      <c r="K148" s="117">
        <f t="shared" si="22"/>
        <v>245377.65530624933</v>
      </c>
      <c r="L148" s="118">
        <f t="shared" si="23"/>
        <v>74.177042111925431</v>
      </c>
    </row>
    <row r="149" spans="1:17" ht="15" customHeight="1">
      <c r="A149" s="111">
        <v>2296</v>
      </c>
      <c r="B149" s="112" t="s">
        <v>199</v>
      </c>
      <c r="C149" s="59">
        <f>'[4]IPF-3a pop 2011'!C149</f>
        <v>1327</v>
      </c>
      <c r="D149" s="38">
        <f>'[4]IPF-13 Indices 2013'!L149</f>
        <v>67.89</v>
      </c>
      <c r="E149" s="113">
        <f t="shared" si="17"/>
        <v>0</v>
      </c>
      <c r="F149" s="160">
        <f t="shared" si="18"/>
        <v>0</v>
      </c>
      <c r="G149" s="145">
        <f t="shared" si="19"/>
        <v>0</v>
      </c>
      <c r="H149" s="113">
        <f t="shared" si="20"/>
        <v>42609.97</v>
      </c>
      <c r="I149" s="161">
        <f t="shared" si="21"/>
        <v>355932.60575201357</v>
      </c>
      <c r="J149" s="162">
        <f t="shared" si="16"/>
        <v>268.22351601508183</v>
      </c>
      <c r="K149" s="117">
        <f t="shared" si="22"/>
        <v>355932.60575201357</v>
      </c>
      <c r="L149" s="118">
        <f t="shared" si="23"/>
        <v>268.22351601508183</v>
      </c>
    </row>
    <row r="150" spans="1:17" ht="15" customHeight="1">
      <c r="A150" s="111">
        <v>2298</v>
      </c>
      <c r="B150" s="112" t="s">
        <v>200</v>
      </c>
      <c r="C150" s="59">
        <f>'[4]IPF-3a pop 2011'!C150</f>
        <v>1140</v>
      </c>
      <c r="D150" s="38">
        <f>'[4]IPF-13 Indices 2013'!L150</f>
        <v>61.19</v>
      </c>
      <c r="E150" s="113">
        <f t="shared" si="17"/>
        <v>0</v>
      </c>
      <c r="F150" s="160">
        <f t="shared" si="18"/>
        <v>0</v>
      </c>
      <c r="G150" s="145">
        <f t="shared" si="19"/>
        <v>0</v>
      </c>
      <c r="H150" s="113">
        <f t="shared" si="20"/>
        <v>44243.4</v>
      </c>
      <c r="I150" s="161">
        <f t="shared" si="21"/>
        <v>369577.08839805884</v>
      </c>
      <c r="J150" s="162">
        <f t="shared" si="16"/>
        <v>324.19042841934987</v>
      </c>
      <c r="K150" s="117">
        <f t="shared" si="22"/>
        <v>369577.08839805884</v>
      </c>
      <c r="L150" s="118">
        <f t="shared" si="23"/>
        <v>324.19042841934987</v>
      </c>
    </row>
    <row r="151" spans="1:17" ht="15" customHeight="1">
      <c r="A151" s="111">
        <v>2299</v>
      </c>
      <c r="B151" s="112" t="s">
        <v>201</v>
      </c>
      <c r="C151" s="59">
        <f>'[4]IPF-3a pop 2011'!C151</f>
        <v>1904</v>
      </c>
      <c r="D151" s="38">
        <f>'[4]IPF-13 Indices 2013'!L151</f>
        <v>76.739999999999995</v>
      </c>
      <c r="E151" s="113">
        <f t="shared" si="17"/>
        <v>0</v>
      </c>
      <c r="F151" s="160">
        <f t="shared" si="18"/>
        <v>0</v>
      </c>
      <c r="G151" s="145">
        <f t="shared" si="19"/>
        <v>0</v>
      </c>
      <c r="H151" s="113">
        <f t="shared" si="20"/>
        <v>44287.040000000008</v>
      </c>
      <c r="I151" s="161">
        <f t="shared" si="21"/>
        <v>369941.62512303249</v>
      </c>
      <c r="J151" s="162">
        <f t="shared" si="16"/>
        <v>194.2970720183994</v>
      </c>
      <c r="K151" s="117">
        <f t="shared" si="22"/>
        <v>369941.62512303249</v>
      </c>
      <c r="L151" s="118">
        <f t="shared" si="23"/>
        <v>194.2970720183994</v>
      </c>
    </row>
    <row r="152" spans="1:17" ht="15" customHeight="1">
      <c r="A152" s="111">
        <v>2300</v>
      </c>
      <c r="B152" s="112" t="s">
        <v>202</v>
      </c>
      <c r="C152" s="59">
        <f>'[4]IPF-3a pop 2011'!C152</f>
        <v>1014</v>
      </c>
      <c r="D152" s="38">
        <f>'[4]IPF-13 Indices 2013'!L152</f>
        <v>70.27</v>
      </c>
      <c r="E152" s="113">
        <f t="shared" si="17"/>
        <v>0</v>
      </c>
      <c r="F152" s="160">
        <f t="shared" si="18"/>
        <v>0</v>
      </c>
      <c r="G152" s="145">
        <f t="shared" si="19"/>
        <v>0</v>
      </c>
      <c r="H152" s="113">
        <f t="shared" si="20"/>
        <v>30146.220000000005</v>
      </c>
      <c r="I152" s="161">
        <f t="shared" si="21"/>
        <v>251819.53045668581</v>
      </c>
      <c r="J152" s="162">
        <f t="shared" si="16"/>
        <v>248.34273220580454</v>
      </c>
      <c r="K152" s="117">
        <f t="shared" si="22"/>
        <v>251819.53045668581</v>
      </c>
      <c r="L152" s="118">
        <f t="shared" si="23"/>
        <v>248.34273220580454</v>
      </c>
    </row>
    <row r="153" spans="1:17" ht="15" customHeight="1">
      <c r="A153" s="111">
        <v>2301</v>
      </c>
      <c r="B153" s="112" t="s">
        <v>203</v>
      </c>
      <c r="C153" s="59">
        <f>'[4]IPF-3a pop 2011'!C153</f>
        <v>1084</v>
      </c>
      <c r="D153" s="38">
        <f>'[4]IPF-13 Indices 2013'!L153</f>
        <v>78.040000000000006</v>
      </c>
      <c r="E153" s="113">
        <f t="shared" si="17"/>
        <v>0</v>
      </c>
      <c r="F153" s="160">
        <f t="shared" si="18"/>
        <v>0</v>
      </c>
      <c r="G153" s="145">
        <f t="shared" si="19"/>
        <v>0</v>
      </c>
      <c r="H153" s="113">
        <f t="shared" si="20"/>
        <v>23804.639999999992</v>
      </c>
      <c r="I153" s="161">
        <f t="shared" si="21"/>
        <v>198846.59726793069</v>
      </c>
      <c r="J153" s="162">
        <f t="shared" si="16"/>
        <v>183.43782035786964</v>
      </c>
      <c r="K153" s="117">
        <f t="shared" si="22"/>
        <v>198846.59726793069</v>
      </c>
      <c r="L153" s="118">
        <f t="shared" si="23"/>
        <v>183.43782035786964</v>
      </c>
    </row>
    <row r="154" spans="1:17" s="54" customFormat="1" ht="15" customHeight="1">
      <c r="A154" s="111">
        <v>2302</v>
      </c>
      <c r="B154" s="112" t="s">
        <v>204</v>
      </c>
      <c r="C154" s="59">
        <f>'[4]IPF-3a pop 2011'!C154</f>
        <v>1924</v>
      </c>
      <c r="D154" s="38">
        <f>'[4]IPF-13 Indices 2013'!L154</f>
        <v>77.150000000000006</v>
      </c>
      <c r="E154" s="113">
        <f t="shared" si="17"/>
        <v>0</v>
      </c>
      <c r="F154" s="160">
        <f t="shared" si="18"/>
        <v>0</v>
      </c>
      <c r="G154" s="145">
        <f t="shared" si="19"/>
        <v>0</v>
      </c>
      <c r="H154" s="113">
        <f t="shared" si="20"/>
        <v>43963.399999999987</v>
      </c>
      <c r="I154" s="161">
        <f t="shared" si="21"/>
        <v>367238.17265579087</v>
      </c>
      <c r="J154" s="162">
        <f t="shared" si="16"/>
        <v>190.87223111007842</v>
      </c>
      <c r="K154" s="117">
        <f t="shared" si="22"/>
        <v>367238.17265579087</v>
      </c>
      <c r="L154" s="118">
        <f t="shared" si="23"/>
        <v>190.87223111007842</v>
      </c>
      <c r="M154" s="60"/>
      <c r="N154" s="60"/>
      <c r="O154" s="60"/>
      <c r="P154" s="60"/>
      <c r="Q154" s="60"/>
    </row>
    <row r="155" spans="1:17" ht="15" customHeight="1">
      <c r="A155" s="111">
        <v>2303</v>
      </c>
      <c r="B155" s="112" t="s">
        <v>205</v>
      </c>
      <c r="C155" s="59">
        <f>'[4]IPF-3a pop 2011'!C155</f>
        <v>935</v>
      </c>
      <c r="D155" s="38">
        <f>'[4]IPF-13 Indices 2013'!L155</f>
        <v>63.36</v>
      </c>
      <c r="E155" s="113">
        <f t="shared" si="17"/>
        <v>0</v>
      </c>
      <c r="F155" s="160">
        <f t="shared" si="18"/>
        <v>0</v>
      </c>
      <c r="G155" s="145">
        <f t="shared" si="19"/>
        <v>0</v>
      </c>
      <c r="H155" s="113">
        <f t="shared" si="20"/>
        <v>34258.400000000001</v>
      </c>
      <c r="I155" s="161">
        <f t="shared" si="21"/>
        <v>286169.68237468327</v>
      </c>
      <c r="J155" s="162">
        <f t="shared" si="16"/>
        <v>306.06383141677355</v>
      </c>
      <c r="K155" s="117">
        <f t="shared" si="22"/>
        <v>286169.68237468327</v>
      </c>
      <c r="L155" s="118">
        <f t="shared" si="23"/>
        <v>306.06383141677355</v>
      </c>
    </row>
    <row r="156" spans="1:17" ht="15" customHeight="1">
      <c r="A156" s="111">
        <v>2304</v>
      </c>
      <c r="B156" s="112" t="s">
        <v>206</v>
      </c>
      <c r="C156" s="59">
        <f>'[4]IPF-3a pop 2011'!C156</f>
        <v>1248</v>
      </c>
      <c r="D156" s="38">
        <f>'[4]IPF-13 Indices 2013'!L156</f>
        <v>72.77</v>
      </c>
      <c r="E156" s="113">
        <f t="shared" si="17"/>
        <v>0</v>
      </c>
      <c r="F156" s="160">
        <f t="shared" si="18"/>
        <v>0</v>
      </c>
      <c r="G156" s="145">
        <f t="shared" si="19"/>
        <v>0</v>
      </c>
      <c r="H156" s="113">
        <f t="shared" si="20"/>
        <v>33983.040000000008</v>
      </c>
      <c r="I156" s="161">
        <f t="shared" si="21"/>
        <v>283869.52580757299</v>
      </c>
      <c r="J156" s="162">
        <f t="shared" si="16"/>
        <v>227.45955593555527</v>
      </c>
      <c r="K156" s="117">
        <f t="shared" si="22"/>
        <v>283869.52580757299</v>
      </c>
      <c r="L156" s="118">
        <f t="shared" si="23"/>
        <v>227.45955593555527</v>
      </c>
    </row>
    <row r="157" spans="1:17" ht="15" customHeight="1">
      <c r="A157" s="111">
        <v>2305</v>
      </c>
      <c r="B157" s="112" t="s">
        <v>245</v>
      </c>
      <c r="C157" s="59">
        <f>'[4]IPF-3a pop 2011'!C157</f>
        <v>3901</v>
      </c>
      <c r="D157" s="38">
        <f>'[4]IPF-13 Indices 2013'!L157</f>
        <v>113.11</v>
      </c>
      <c r="E157" s="113">
        <f t="shared" si="17"/>
        <v>51142.11</v>
      </c>
      <c r="F157" s="160">
        <f t="shared" si="18"/>
        <v>-421717.21529295936</v>
      </c>
      <c r="G157" s="145">
        <f t="shared" si="19"/>
        <v>-108.10490010073298</v>
      </c>
      <c r="H157" s="113">
        <f t="shared" si="20"/>
        <v>0</v>
      </c>
      <c r="I157" s="161">
        <f t="shared" si="21"/>
        <v>0</v>
      </c>
      <c r="J157" s="162">
        <f t="shared" si="16"/>
        <v>0</v>
      </c>
      <c r="K157" s="117">
        <f t="shared" si="22"/>
        <v>-421717.21529295936</v>
      </c>
      <c r="L157" s="118">
        <f t="shared" si="23"/>
        <v>-108.10490010073298</v>
      </c>
    </row>
    <row r="158" spans="1:17" ht="15" customHeight="1">
      <c r="A158" s="111">
        <v>2306</v>
      </c>
      <c r="B158" s="112" t="s">
        <v>208</v>
      </c>
      <c r="C158" s="59">
        <f>'[4]IPF-3a pop 2011'!C158</f>
        <v>3022</v>
      </c>
      <c r="D158" s="38">
        <f>'[4]IPF-13 Indices 2013'!L158</f>
        <v>102.36</v>
      </c>
      <c r="E158" s="113">
        <f t="shared" si="17"/>
        <v>7131.9199999999983</v>
      </c>
      <c r="F158" s="160">
        <f t="shared" si="18"/>
        <v>-58809.725333822978</v>
      </c>
      <c r="G158" s="145">
        <f t="shared" si="19"/>
        <v>-19.46053121569258</v>
      </c>
      <c r="H158" s="113">
        <f t="shared" si="20"/>
        <v>0</v>
      </c>
      <c r="I158" s="161">
        <f t="shared" si="21"/>
        <v>0</v>
      </c>
      <c r="J158" s="162">
        <f t="shared" si="16"/>
        <v>0</v>
      </c>
      <c r="K158" s="117">
        <f t="shared" si="22"/>
        <v>-58809.725333822978</v>
      </c>
      <c r="L158" s="118">
        <f t="shared" si="23"/>
        <v>-19.46053121569258</v>
      </c>
    </row>
    <row r="159" spans="1:17" ht="15" customHeight="1">
      <c r="A159" s="111">
        <v>2307</v>
      </c>
      <c r="B159" s="112" t="s">
        <v>209</v>
      </c>
      <c r="C159" s="59">
        <f>'[4]IPF-3a pop 2011'!C159</f>
        <v>1234</v>
      </c>
      <c r="D159" s="38">
        <f>'[4]IPF-13 Indices 2013'!L159</f>
        <v>87.83</v>
      </c>
      <c r="E159" s="113">
        <f t="shared" si="17"/>
        <v>0</v>
      </c>
      <c r="F159" s="160">
        <f t="shared" si="18"/>
        <v>0</v>
      </c>
      <c r="G159" s="145">
        <f t="shared" si="19"/>
        <v>0</v>
      </c>
      <c r="H159" s="113">
        <f t="shared" si="20"/>
        <v>15017.780000000002</v>
      </c>
      <c r="I159" s="161">
        <f t="shared" si="21"/>
        <v>125447.57877112975</v>
      </c>
      <c r="J159" s="162">
        <f t="shared" si="16"/>
        <v>101.65930208357354</v>
      </c>
      <c r="K159" s="117">
        <f t="shared" si="22"/>
        <v>125447.57877112975</v>
      </c>
      <c r="L159" s="118">
        <f t="shared" si="23"/>
        <v>101.65930208357354</v>
      </c>
    </row>
    <row r="160" spans="1:17" s="54" customFormat="1" ht="15" customHeight="1">
      <c r="A160" s="111">
        <v>2308</v>
      </c>
      <c r="B160" s="112" t="s">
        <v>210</v>
      </c>
      <c r="C160" s="59">
        <f>'[4]IPF-3a pop 2011'!C160</f>
        <v>2382</v>
      </c>
      <c r="D160" s="38">
        <f>'[4]IPF-13 Indices 2013'!L160</f>
        <v>86.95</v>
      </c>
      <c r="E160" s="113">
        <f t="shared" si="17"/>
        <v>0</v>
      </c>
      <c r="F160" s="160">
        <f t="shared" si="18"/>
        <v>0</v>
      </c>
      <c r="G160" s="145">
        <f t="shared" si="19"/>
        <v>0</v>
      </c>
      <c r="H160" s="113">
        <f t="shared" si="20"/>
        <v>31085.099999999995</v>
      </c>
      <c r="I160" s="161">
        <f t="shared" si="21"/>
        <v>259662.24907133039</v>
      </c>
      <c r="J160" s="162">
        <f t="shared" si="16"/>
        <v>109.01018013070126</v>
      </c>
      <c r="K160" s="117">
        <f t="shared" si="22"/>
        <v>259662.24907133039</v>
      </c>
      <c r="L160" s="118">
        <f t="shared" si="23"/>
        <v>109.01018013070126</v>
      </c>
      <c r="M160" s="60"/>
      <c r="N160" s="60"/>
      <c r="O160" s="60"/>
      <c r="P160" s="60"/>
      <c r="Q160" s="60"/>
    </row>
    <row r="161" spans="1:17" ht="15" customHeight="1">
      <c r="A161" s="111">
        <v>2309</v>
      </c>
      <c r="B161" s="112" t="s">
        <v>211</v>
      </c>
      <c r="C161" s="59">
        <f>'[4]IPF-3a pop 2011'!C161</f>
        <v>5319</v>
      </c>
      <c r="D161" s="38">
        <f>'[4]IPF-13 Indices 2013'!L161</f>
        <v>84.61</v>
      </c>
      <c r="E161" s="113">
        <f t="shared" si="17"/>
        <v>0</v>
      </c>
      <c r="F161" s="160">
        <f t="shared" si="18"/>
        <v>0</v>
      </c>
      <c r="G161" s="145">
        <f t="shared" si="19"/>
        <v>0</v>
      </c>
      <c r="H161" s="113">
        <f t="shared" si="20"/>
        <v>81859.41</v>
      </c>
      <c r="I161" s="161">
        <f t="shared" si="21"/>
        <v>683793.79536344286</v>
      </c>
      <c r="J161" s="162">
        <f t="shared" si="16"/>
        <v>128.55683311965461</v>
      </c>
      <c r="K161" s="117">
        <f t="shared" si="22"/>
        <v>683793.79536344286</v>
      </c>
      <c r="L161" s="118">
        <f t="shared" si="23"/>
        <v>128.55683311965461</v>
      </c>
    </row>
    <row r="162" spans="1:17" ht="15" customHeight="1">
      <c r="A162" s="111">
        <v>2310</v>
      </c>
      <c r="B162" s="112" t="s">
        <v>212</v>
      </c>
      <c r="C162" s="59">
        <f>'[4]IPF-3a pop 2011'!C162</f>
        <v>408</v>
      </c>
      <c r="D162" s="38">
        <f>'[4]IPF-13 Indices 2013'!L162</f>
        <v>55.66</v>
      </c>
      <c r="E162" s="113">
        <f t="shared" si="17"/>
        <v>0</v>
      </c>
      <c r="F162" s="160">
        <f t="shared" si="18"/>
        <v>0</v>
      </c>
      <c r="G162" s="145">
        <f t="shared" si="19"/>
        <v>0</v>
      </c>
      <c r="H162" s="113">
        <f t="shared" si="20"/>
        <v>18090.72</v>
      </c>
      <c r="I162" s="161">
        <f t="shared" si="21"/>
        <v>151116.67784628965</v>
      </c>
      <c r="J162" s="162">
        <f t="shared" si="16"/>
        <v>370.38401432914128</v>
      </c>
      <c r="K162" s="117">
        <f t="shared" si="22"/>
        <v>151116.67784628965</v>
      </c>
      <c r="L162" s="118">
        <f t="shared" si="23"/>
        <v>370.38401432914128</v>
      </c>
    </row>
    <row r="163" spans="1:17" ht="15" customHeight="1">
      <c r="A163" s="111">
        <v>2321</v>
      </c>
      <c r="B163" s="112" t="s">
        <v>213</v>
      </c>
      <c r="C163" s="59">
        <f>'[4]IPF-3a pop 2011'!C163</f>
        <v>3006</v>
      </c>
      <c r="D163" s="38">
        <f>'[4]IPF-13 Indices 2013'!L163</f>
        <v>90.96</v>
      </c>
      <c r="E163" s="113">
        <f t="shared" si="17"/>
        <v>0</v>
      </c>
      <c r="F163" s="160">
        <f t="shared" si="18"/>
        <v>0</v>
      </c>
      <c r="G163" s="145">
        <f t="shared" si="19"/>
        <v>0</v>
      </c>
      <c r="H163" s="113">
        <f t="shared" si="20"/>
        <v>27174.24000000002</v>
      </c>
      <c r="I163" s="161">
        <f t="shared" si="21"/>
        <v>226993.77757202374</v>
      </c>
      <c r="J163" s="162">
        <f t="shared" si="16"/>
        <v>75.513565393221469</v>
      </c>
      <c r="K163" s="117">
        <f t="shared" si="22"/>
        <v>226993.77757202374</v>
      </c>
      <c r="L163" s="118">
        <f t="shared" si="23"/>
        <v>75.513565393221469</v>
      </c>
    </row>
    <row r="164" spans="1:17" ht="15" customHeight="1">
      <c r="A164" s="111">
        <v>2323</v>
      </c>
      <c r="B164" s="112" t="s">
        <v>214</v>
      </c>
      <c r="C164" s="59">
        <f>'[4]IPF-3a pop 2011'!C164</f>
        <v>1372</v>
      </c>
      <c r="D164" s="38">
        <f>'[4]IPF-13 Indices 2013'!L164</f>
        <v>79.739999999999995</v>
      </c>
      <c r="E164" s="113">
        <f t="shared" si="17"/>
        <v>0</v>
      </c>
      <c r="F164" s="160">
        <f t="shared" si="18"/>
        <v>0</v>
      </c>
      <c r="G164" s="145">
        <f t="shared" si="19"/>
        <v>0</v>
      </c>
      <c r="H164" s="113">
        <f t="shared" si="20"/>
        <v>27796.720000000008</v>
      </c>
      <c r="I164" s="161">
        <f t="shared" si="21"/>
        <v>232193.52139790557</v>
      </c>
      <c r="J164" s="162">
        <f t="shared" si="16"/>
        <v>169.23726049410027</v>
      </c>
      <c r="K164" s="117">
        <f t="shared" si="22"/>
        <v>232193.52139790557</v>
      </c>
      <c r="L164" s="118">
        <f t="shared" si="23"/>
        <v>169.23726049410027</v>
      </c>
    </row>
    <row r="165" spans="1:17" ht="15" customHeight="1">
      <c r="A165" s="111">
        <v>2325</v>
      </c>
      <c r="B165" s="112" t="s">
        <v>215</v>
      </c>
      <c r="C165" s="59">
        <f>'[4]IPF-3a pop 2011'!C165</f>
        <v>5943</v>
      </c>
      <c r="D165" s="38">
        <f>'[4]IPF-13 Indices 2013'!L165</f>
        <v>115.72</v>
      </c>
      <c r="E165" s="113">
        <f t="shared" si="17"/>
        <v>93423.959999999992</v>
      </c>
      <c r="F165" s="160">
        <f t="shared" si="18"/>
        <v>-770372.83469220984</v>
      </c>
      <c r="G165" s="145">
        <f t="shared" si="19"/>
        <v>-129.62692826724043</v>
      </c>
      <c r="H165" s="113">
        <f t="shared" si="20"/>
        <v>0</v>
      </c>
      <c r="I165" s="161">
        <f t="shared" si="21"/>
        <v>0</v>
      </c>
      <c r="J165" s="162">
        <f t="shared" si="16"/>
        <v>0</v>
      </c>
      <c r="K165" s="117">
        <f t="shared" si="22"/>
        <v>-770372.83469220984</v>
      </c>
      <c r="L165" s="118">
        <f t="shared" si="23"/>
        <v>-129.62692826724043</v>
      </c>
    </row>
    <row r="166" spans="1:17" ht="15" customHeight="1">
      <c r="A166" s="111">
        <v>2328</v>
      </c>
      <c r="B166" s="112" t="s">
        <v>246</v>
      </c>
      <c r="C166" s="59">
        <f>'[4]IPF-3a pop 2011'!C166</f>
        <v>818</v>
      </c>
      <c r="D166" s="38">
        <f>'[4]IPF-13 Indices 2013'!L166</f>
        <v>88.82</v>
      </c>
      <c r="E166" s="113">
        <f t="shared" si="17"/>
        <v>0</v>
      </c>
      <c r="F166" s="160">
        <f t="shared" si="18"/>
        <v>0</v>
      </c>
      <c r="G166" s="145">
        <f t="shared" si="19"/>
        <v>0</v>
      </c>
      <c r="H166" s="113">
        <f t="shared" si="20"/>
        <v>9145.2400000000052</v>
      </c>
      <c r="I166" s="161">
        <f t="shared" si="21"/>
        <v>76392.663581493878</v>
      </c>
      <c r="J166" s="162">
        <f t="shared" si="16"/>
        <v>93.389564280554865</v>
      </c>
      <c r="K166" s="117">
        <f t="shared" si="22"/>
        <v>76392.663581493878</v>
      </c>
      <c r="L166" s="118">
        <f t="shared" si="23"/>
        <v>93.389564280554865</v>
      </c>
    </row>
    <row r="167" spans="1:17" ht="15" customHeight="1">
      <c r="A167" s="111">
        <v>2333</v>
      </c>
      <c r="B167" s="112" t="s">
        <v>44</v>
      </c>
      <c r="C167" s="59">
        <f>'[4]IPF-3a pop 2011'!C167</f>
        <v>936</v>
      </c>
      <c r="D167" s="38">
        <f>'[4]IPF-13 Indices 2013'!L167</f>
        <v>81.150000000000006</v>
      </c>
      <c r="E167" s="113">
        <f t="shared" si="17"/>
        <v>0</v>
      </c>
      <c r="F167" s="160">
        <f t="shared" si="18"/>
        <v>0</v>
      </c>
      <c r="G167" s="145">
        <f t="shared" si="19"/>
        <v>0</v>
      </c>
      <c r="H167" s="113">
        <f t="shared" si="20"/>
        <v>17643.599999999995</v>
      </c>
      <c r="I167" s="161">
        <f t="shared" si="21"/>
        <v>147381.76353670808</v>
      </c>
      <c r="J167" s="162">
        <f t="shared" ref="J167:J171" si="24">SUM(I167/C167)</f>
        <v>157.45914907767957</v>
      </c>
      <c r="K167" s="117">
        <f t="shared" si="22"/>
        <v>147381.76353670808</v>
      </c>
      <c r="L167" s="118">
        <f t="shared" si="23"/>
        <v>157.45914907767957</v>
      </c>
    </row>
    <row r="168" spans="1:17" ht="15" customHeight="1">
      <c r="A168" s="111">
        <v>2335</v>
      </c>
      <c r="B168" s="112" t="s">
        <v>247</v>
      </c>
      <c r="C168" s="59">
        <f>'[4]IPF-3a pop 2011'!C168</f>
        <v>965</v>
      </c>
      <c r="D168" s="38">
        <f>'[4]IPF-13 Indices 2013'!L168</f>
        <v>71.349999999999994</v>
      </c>
      <c r="E168" s="113">
        <f t="shared" si="17"/>
        <v>0</v>
      </c>
      <c r="F168" s="160">
        <f t="shared" si="18"/>
        <v>0</v>
      </c>
      <c r="G168" s="145">
        <f t="shared" si="19"/>
        <v>0</v>
      </c>
      <c r="H168" s="113">
        <f t="shared" si="20"/>
        <v>27647.250000000007</v>
      </c>
      <c r="I168" s="161">
        <f t="shared" si="21"/>
        <v>230944.95805505989</v>
      </c>
      <c r="J168" s="162">
        <f t="shared" si="24"/>
        <v>239.32120005705687</v>
      </c>
      <c r="K168" s="117">
        <f t="shared" si="22"/>
        <v>230944.95805505989</v>
      </c>
      <c r="L168" s="118">
        <f t="shared" si="23"/>
        <v>239.32120005705687</v>
      </c>
    </row>
    <row r="169" spans="1:17" ht="15" customHeight="1">
      <c r="A169" s="111">
        <v>2336</v>
      </c>
      <c r="B169" s="112" t="s">
        <v>46</v>
      </c>
      <c r="C169" s="59">
        <f>'[4]IPF-3a pop 2011'!C169</f>
        <v>1304</v>
      </c>
      <c r="D169" s="38">
        <f>'[4]IPF-13 Indices 2013'!L169</f>
        <v>75.5</v>
      </c>
      <c r="E169" s="113">
        <f t="shared" si="17"/>
        <v>0</v>
      </c>
      <c r="F169" s="160">
        <f t="shared" si="18"/>
        <v>0</v>
      </c>
      <c r="G169" s="145">
        <f t="shared" si="19"/>
        <v>0</v>
      </c>
      <c r="H169" s="113">
        <f t="shared" si="20"/>
        <v>31948</v>
      </c>
      <c r="I169" s="161">
        <f t="shared" si="21"/>
        <v>266870.28619276965</v>
      </c>
      <c r="J169" s="162">
        <f t="shared" si="24"/>
        <v>204.65512744844298</v>
      </c>
      <c r="K169" s="117">
        <f t="shared" si="22"/>
        <v>266870.28619276965</v>
      </c>
      <c r="L169" s="118">
        <f t="shared" si="23"/>
        <v>204.65512744844298</v>
      </c>
    </row>
    <row r="170" spans="1:17" ht="15" customHeight="1">
      <c r="A170" s="120">
        <v>2337</v>
      </c>
      <c r="B170" s="119" t="s">
        <v>47</v>
      </c>
      <c r="C170" s="59">
        <f>'[4]IPF-3a pop 2011'!C170</f>
        <v>1041</v>
      </c>
      <c r="D170" s="38">
        <f>'[4]IPF-13 Indices 2013'!L170</f>
        <v>59</v>
      </c>
      <c r="E170" s="113">
        <f t="shared" si="17"/>
        <v>0</v>
      </c>
      <c r="F170" s="160">
        <f t="shared" si="18"/>
        <v>0</v>
      </c>
      <c r="G170" s="145">
        <f t="shared" si="19"/>
        <v>0</v>
      </c>
      <c r="H170" s="113">
        <f t="shared" si="20"/>
        <v>42681</v>
      </c>
      <c r="I170" s="161">
        <f t="shared" si="21"/>
        <v>356525.93855620391</v>
      </c>
      <c r="J170" s="162">
        <f t="shared" si="24"/>
        <v>342.48409083208827</v>
      </c>
      <c r="K170" s="117">
        <f t="shared" si="22"/>
        <v>356525.93855620391</v>
      </c>
      <c r="L170" s="118">
        <f t="shared" si="23"/>
        <v>342.48409083208827</v>
      </c>
    </row>
    <row r="171" spans="1:17" ht="15" customHeight="1">
      <c r="A171" s="120">
        <v>2338</v>
      </c>
      <c r="B171" s="120" t="s">
        <v>48</v>
      </c>
      <c r="C171" s="59">
        <f>'[4]IPF-3a pop 2011'!C171</f>
        <v>1117</v>
      </c>
      <c r="D171" s="38">
        <f>'[4]IPF-13 Indices 2013'!L171</f>
        <v>64.06</v>
      </c>
      <c r="E171" s="113">
        <f t="shared" si="17"/>
        <v>0</v>
      </c>
      <c r="F171" s="160">
        <f t="shared" si="18"/>
        <v>0</v>
      </c>
      <c r="G171" s="145">
        <f t="shared" si="19"/>
        <v>0</v>
      </c>
      <c r="H171" s="113">
        <f t="shared" si="20"/>
        <v>40144.979999999996</v>
      </c>
      <c r="I171" s="161">
        <f t="shared" si="21"/>
        <v>335341.87748225278</v>
      </c>
      <c r="J171" s="162">
        <f t="shared" si="24"/>
        <v>300.21654206110367</v>
      </c>
      <c r="K171" s="117">
        <f t="shared" si="22"/>
        <v>335341.87748225278</v>
      </c>
      <c r="L171" s="118">
        <f t="shared" si="23"/>
        <v>300.21654206110367</v>
      </c>
    </row>
    <row r="172" spans="1:17" ht="15" customHeight="1">
      <c r="A172" s="73"/>
      <c r="B172" s="54"/>
      <c r="C172" s="31"/>
      <c r="D172" s="38"/>
      <c r="E172" s="121"/>
      <c r="F172" s="160"/>
      <c r="G172" s="145"/>
      <c r="H172" s="121"/>
      <c r="I172" s="161"/>
      <c r="J172" s="162"/>
      <c r="K172" s="117"/>
      <c r="L172" s="118"/>
    </row>
    <row r="173" spans="1:17" s="54" customFormat="1" ht="15" customHeight="1">
      <c r="A173" s="91"/>
      <c r="B173" s="122" t="s">
        <v>34</v>
      </c>
      <c r="C173" s="123">
        <f>SUM(C8:C171)</f>
        <v>284668</v>
      </c>
      <c r="D173" s="141"/>
      <c r="E173" s="124">
        <f>SUM(E8:E171)</f>
        <v>3059861.7900000005</v>
      </c>
      <c r="F173" s="152">
        <f>SUM(F8:F171)</f>
        <v>-25231583</v>
      </c>
      <c r="G173" s="153">
        <f>SUM(F173/F174)</f>
        <v>-183.43838514554918</v>
      </c>
      <c r="H173" s="124">
        <f>SUM(H8:H171)</f>
        <v>3020563.3800000013</v>
      </c>
      <c r="I173" s="154">
        <f>SUM(I8:I171)</f>
        <v>25231582.999999989</v>
      </c>
      <c r="J173" s="155">
        <f>SUM(I173/I174)</f>
        <v>171.50341897770519</v>
      </c>
      <c r="K173" s="97">
        <f>SUM(K8:K171)</f>
        <v>-4.2491592466831207E-9</v>
      </c>
      <c r="L173" s="118"/>
      <c r="M173" s="99"/>
      <c r="N173" s="99"/>
      <c r="O173" s="99"/>
      <c r="P173" s="99"/>
      <c r="Q173" s="99"/>
    </row>
    <row r="174" spans="1:17" ht="15" customHeight="1">
      <c r="A174" s="91"/>
      <c r="B174" s="122"/>
      <c r="E174" s="125" t="s">
        <v>249</v>
      </c>
      <c r="F174" s="163">
        <v>137548</v>
      </c>
      <c r="G174" s="164"/>
      <c r="H174" s="125" t="s">
        <v>250</v>
      </c>
      <c r="I174" s="165">
        <v>147120</v>
      </c>
      <c r="J174" s="166"/>
      <c r="K174" s="130"/>
      <c r="L174" s="131"/>
    </row>
    <row r="175" spans="1:17" s="54" customFormat="1" ht="15" customHeight="1">
      <c r="A175" s="91"/>
      <c r="B175" s="122"/>
      <c r="C175" s="26"/>
      <c r="D175" s="137"/>
      <c r="E175" s="132"/>
      <c r="F175" s="132"/>
      <c r="G175" s="133"/>
      <c r="H175" s="132"/>
      <c r="I175" s="134"/>
      <c r="J175" s="58"/>
      <c r="K175" s="59"/>
      <c r="L175" s="58"/>
      <c r="M175" s="60"/>
      <c r="N175" s="60"/>
      <c r="O175" s="60"/>
      <c r="P175" s="60"/>
      <c r="Q175" s="60"/>
    </row>
    <row r="176" spans="1:17" ht="15" customHeight="1">
      <c r="A176" s="91"/>
      <c r="B176" s="122"/>
      <c r="E176" s="132"/>
      <c r="F176" s="132"/>
      <c r="G176" s="133"/>
      <c r="H176" s="132"/>
      <c r="I176" s="132"/>
    </row>
    <row r="177" spans="1:9" ht="15" customHeight="1">
      <c r="A177" s="91"/>
      <c r="B177" s="122"/>
      <c r="E177" s="132"/>
      <c r="F177" s="132"/>
      <c r="G177" s="133"/>
      <c r="H177" s="132"/>
      <c r="I177" s="132"/>
    </row>
    <row r="178" spans="1:9" ht="15" customHeight="1">
      <c r="A178" s="91"/>
      <c r="B178" s="122"/>
      <c r="E178" s="132"/>
      <c r="F178" s="132"/>
      <c r="G178" s="133"/>
      <c r="H178" s="132"/>
      <c r="I178" s="132"/>
    </row>
    <row r="179" spans="1:9" ht="15" customHeight="1">
      <c r="A179" s="111"/>
      <c r="B179" s="112"/>
      <c r="E179" s="132"/>
      <c r="F179" s="132"/>
      <c r="G179" s="133"/>
      <c r="H179" s="132"/>
      <c r="I179" s="132"/>
    </row>
    <row r="180" spans="1:9" ht="15" customHeight="1">
      <c r="A180" s="111"/>
      <c r="B180" s="112"/>
      <c r="E180" s="132"/>
      <c r="F180" s="132"/>
      <c r="G180" s="133"/>
      <c r="H180" s="132"/>
      <c r="I180" s="132"/>
    </row>
    <row r="181" spans="1:9" ht="15" customHeight="1">
      <c r="A181" s="111"/>
      <c r="B181" s="112"/>
      <c r="E181" s="132"/>
      <c r="F181" s="132"/>
      <c r="G181" s="133"/>
      <c r="H181" s="132"/>
      <c r="I181" s="132"/>
    </row>
    <row r="182" spans="1:9" ht="15" customHeight="1">
      <c r="A182" s="111"/>
      <c r="B182" s="112"/>
      <c r="E182" s="132"/>
      <c r="F182" s="132"/>
      <c r="G182" s="133"/>
      <c r="H182" s="132"/>
      <c r="I182" s="132"/>
    </row>
    <row r="183" spans="1:9" ht="15" customHeight="1">
      <c r="A183" s="111"/>
      <c r="B183" s="112"/>
      <c r="E183" s="132"/>
      <c r="F183" s="132"/>
      <c r="G183" s="133"/>
      <c r="H183" s="132"/>
      <c r="I183" s="132"/>
    </row>
    <row r="184" spans="1:9" ht="15" customHeight="1">
      <c r="A184" s="111"/>
      <c r="B184" s="112"/>
      <c r="E184" s="132"/>
      <c r="F184" s="132"/>
      <c r="G184" s="133"/>
      <c r="H184" s="132"/>
      <c r="I184" s="132"/>
    </row>
    <row r="185" spans="1:9" ht="15" customHeight="1">
      <c r="E185" s="132"/>
      <c r="F185" s="132"/>
      <c r="G185" s="133"/>
      <c r="H185" s="132"/>
      <c r="I185" s="132"/>
    </row>
    <row r="186" spans="1:9" ht="15" customHeight="1">
      <c r="E186" s="132"/>
      <c r="F186" s="132"/>
      <c r="G186" s="133"/>
      <c r="H186" s="132"/>
      <c r="I186" s="132"/>
    </row>
    <row r="187" spans="1:9" ht="15" customHeight="1">
      <c r="E187" s="132"/>
      <c r="F187" s="132"/>
      <c r="G187" s="133"/>
      <c r="H187" s="132"/>
      <c r="I187" s="132"/>
    </row>
    <row r="188" spans="1:9" ht="15" customHeight="1">
      <c r="E188" s="132"/>
      <c r="F188" s="132"/>
      <c r="G188" s="133"/>
      <c r="H188" s="132"/>
      <c r="I188" s="132"/>
    </row>
    <row r="189" spans="1:9" ht="15" customHeight="1">
      <c r="E189" s="132"/>
      <c r="F189" s="132"/>
      <c r="G189" s="133"/>
      <c r="H189" s="132"/>
      <c r="I189" s="132"/>
    </row>
    <row r="190" spans="1:9" ht="15" customHeight="1">
      <c r="E190" s="132"/>
      <c r="F190" s="132"/>
      <c r="G190" s="133"/>
      <c r="H190" s="132"/>
      <c r="I190" s="132"/>
    </row>
    <row r="191" spans="1:9" ht="15" customHeight="1">
      <c r="E191" s="132"/>
      <c r="F191" s="132"/>
      <c r="G191" s="133"/>
      <c r="H191" s="132"/>
      <c r="I191" s="132"/>
    </row>
    <row r="192" spans="1:9" ht="15" customHeight="1">
      <c r="E192" s="132"/>
      <c r="F192" s="132"/>
      <c r="G192" s="133"/>
      <c r="H192" s="132"/>
      <c r="I192" s="132"/>
    </row>
    <row r="193" spans="5:9" ht="15" customHeight="1">
      <c r="E193" s="132"/>
      <c r="F193" s="132"/>
      <c r="G193" s="133"/>
      <c r="H193" s="132"/>
      <c r="I193" s="132"/>
    </row>
    <row r="194" spans="5:9" ht="15" customHeight="1">
      <c r="E194" s="132"/>
      <c r="F194" s="132"/>
      <c r="G194" s="133"/>
      <c r="H194" s="132"/>
      <c r="I194" s="132"/>
    </row>
    <row r="195" spans="5:9" ht="15" customHeight="1">
      <c r="E195" s="132"/>
      <c r="F195" s="132"/>
      <c r="G195" s="133"/>
      <c r="H195" s="132"/>
      <c r="I195" s="132"/>
    </row>
    <row r="196" spans="5:9" ht="15" customHeight="1">
      <c r="E196" s="132"/>
      <c r="F196" s="132"/>
      <c r="G196" s="133"/>
      <c r="H196" s="132"/>
      <c r="I196" s="132"/>
    </row>
    <row r="197" spans="5:9" ht="15" customHeight="1">
      <c r="E197" s="132"/>
      <c r="F197" s="132"/>
      <c r="G197" s="133"/>
      <c r="H197" s="132"/>
      <c r="I197" s="132"/>
    </row>
    <row r="198" spans="5:9" ht="15" customHeight="1">
      <c r="E198" s="132"/>
      <c r="F198" s="132"/>
      <c r="G198" s="133"/>
      <c r="H198" s="132"/>
      <c r="I198" s="132"/>
    </row>
    <row r="199" spans="5:9" ht="15" customHeight="1">
      <c r="E199" s="132"/>
      <c r="F199" s="132"/>
      <c r="G199" s="133"/>
      <c r="H199" s="132"/>
      <c r="I199" s="132"/>
    </row>
    <row r="200" spans="5:9" ht="15" customHeight="1">
      <c r="E200" s="132"/>
      <c r="F200" s="132"/>
      <c r="G200" s="133"/>
      <c r="H200" s="132"/>
      <c r="I200" s="132"/>
    </row>
    <row r="201" spans="5:9" ht="15" customHeight="1">
      <c r="E201" s="132"/>
      <c r="F201" s="132"/>
      <c r="G201" s="133"/>
      <c r="H201" s="132"/>
      <c r="I201" s="132"/>
    </row>
    <row r="202" spans="5:9" ht="15" customHeight="1">
      <c r="E202" s="132"/>
      <c r="F202" s="132"/>
      <c r="G202" s="133"/>
      <c r="H202" s="132"/>
      <c r="I202" s="132"/>
    </row>
    <row r="203" spans="5:9" ht="15" customHeight="1">
      <c r="E203" s="132"/>
      <c r="F203" s="132"/>
      <c r="G203" s="133"/>
      <c r="H203" s="132"/>
      <c r="I203" s="132"/>
    </row>
    <row r="204" spans="5:9" ht="15" customHeight="1">
      <c r="E204" s="132"/>
      <c r="F204" s="132"/>
      <c r="G204" s="133"/>
      <c r="H204" s="132"/>
      <c r="I204" s="132"/>
    </row>
    <row r="205" spans="5:9" ht="15" customHeight="1">
      <c r="E205" s="132"/>
      <c r="F205" s="132"/>
      <c r="G205" s="133"/>
      <c r="H205" s="132"/>
      <c r="I205" s="132"/>
    </row>
    <row r="206" spans="5:9" ht="15" customHeight="1">
      <c r="E206" s="132"/>
      <c r="F206" s="132"/>
      <c r="G206" s="133"/>
      <c r="H206" s="132"/>
      <c r="I206" s="132"/>
    </row>
    <row r="207" spans="5:9" ht="15" customHeight="1">
      <c r="E207" s="132"/>
      <c r="F207" s="132"/>
      <c r="G207" s="133"/>
      <c r="H207" s="132"/>
      <c r="I207" s="132"/>
    </row>
    <row r="208" spans="5:9" ht="15" customHeight="1">
      <c r="E208" s="132"/>
      <c r="F208" s="132"/>
      <c r="G208" s="133"/>
      <c r="H208" s="132"/>
      <c r="I208" s="132"/>
    </row>
    <row r="209" spans="5:9" ht="15" customHeight="1">
      <c r="E209" s="132"/>
      <c r="F209" s="132"/>
      <c r="G209" s="133"/>
      <c r="H209" s="132"/>
      <c r="I209" s="132"/>
    </row>
    <row r="210" spans="5:9" ht="15" customHeight="1">
      <c r="E210" s="132"/>
      <c r="F210" s="132"/>
      <c r="G210" s="133"/>
      <c r="H210" s="132"/>
      <c r="I210" s="132"/>
    </row>
    <row r="211" spans="5:9" ht="15" customHeight="1">
      <c r="E211" s="132"/>
      <c r="F211" s="132"/>
      <c r="G211" s="133"/>
      <c r="H211" s="132"/>
      <c r="I211" s="132"/>
    </row>
    <row r="212" spans="5:9" ht="15" customHeight="1">
      <c r="E212" s="132"/>
      <c r="F212" s="132"/>
      <c r="G212" s="133"/>
      <c r="H212" s="132"/>
      <c r="I212" s="132"/>
    </row>
    <row r="213" spans="5:9" ht="15" customHeight="1">
      <c r="E213" s="132"/>
      <c r="F213" s="132"/>
      <c r="G213" s="133"/>
      <c r="H213" s="132"/>
      <c r="I213" s="132"/>
    </row>
    <row r="214" spans="5:9" ht="15" customHeight="1">
      <c r="E214" s="132"/>
      <c r="F214" s="132"/>
      <c r="G214" s="133"/>
      <c r="H214" s="132"/>
      <c r="I214" s="132"/>
    </row>
    <row r="215" spans="5:9" ht="15" customHeight="1">
      <c r="E215" s="132"/>
      <c r="F215" s="132"/>
      <c r="G215" s="133"/>
      <c r="H215" s="132"/>
      <c r="I215" s="132"/>
    </row>
    <row r="216" spans="5:9" ht="15" customHeight="1">
      <c r="E216" s="132"/>
      <c r="F216" s="132"/>
      <c r="G216" s="133"/>
      <c r="H216" s="132"/>
      <c r="I216" s="132"/>
    </row>
    <row r="217" spans="5:9" ht="15" customHeight="1">
      <c r="E217" s="132"/>
      <c r="F217" s="132"/>
      <c r="G217" s="133"/>
      <c r="H217" s="132"/>
      <c r="I217" s="132"/>
    </row>
    <row r="218" spans="5:9" ht="15" customHeight="1">
      <c r="E218" s="132"/>
      <c r="F218" s="132"/>
      <c r="G218" s="133"/>
      <c r="H218" s="132"/>
      <c r="I218" s="132"/>
    </row>
    <row r="219" spans="5:9" ht="15" customHeight="1">
      <c r="E219" s="132"/>
      <c r="F219" s="132"/>
      <c r="G219" s="133"/>
      <c r="H219" s="132"/>
      <c r="I219" s="132"/>
    </row>
    <row r="220" spans="5:9" ht="15" customHeight="1">
      <c r="E220" s="132"/>
      <c r="F220" s="132"/>
      <c r="G220" s="133"/>
      <c r="H220" s="132"/>
      <c r="I220" s="132"/>
    </row>
    <row r="221" spans="5:9" ht="15" customHeight="1">
      <c r="E221" s="132"/>
      <c r="F221" s="132"/>
      <c r="G221" s="133"/>
      <c r="H221" s="132"/>
      <c r="I221" s="132"/>
    </row>
    <row r="222" spans="5:9" ht="15" customHeight="1">
      <c r="E222" s="132"/>
      <c r="F222" s="132"/>
      <c r="G222" s="133"/>
      <c r="H222" s="132"/>
      <c r="I222" s="132"/>
    </row>
    <row r="223" spans="5:9" ht="15" customHeight="1">
      <c r="E223" s="132"/>
      <c r="F223" s="132"/>
      <c r="G223" s="133"/>
      <c r="H223" s="132"/>
      <c r="I223" s="132"/>
    </row>
    <row r="224" spans="5:9" ht="15" customHeight="1">
      <c r="E224" s="132"/>
      <c r="F224" s="132"/>
      <c r="G224" s="133"/>
      <c r="H224" s="132"/>
      <c r="I224" s="132"/>
    </row>
    <row r="225" spans="5:9" ht="15" customHeight="1">
      <c r="E225" s="132"/>
      <c r="F225" s="132"/>
      <c r="G225" s="133"/>
      <c r="H225" s="132"/>
      <c r="I225" s="132"/>
    </row>
  </sheetData>
  <printOptions gridLinesSet="0"/>
  <pageMargins left="0.19685039370078741" right="0.19685039370078741" top="0.39370078740157483" bottom="0.19685039370078741" header="0.51181102362204722" footer="0.51181102362204722"/>
  <pageSetup paperSize="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83"/>
  <sheetViews>
    <sheetView topLeftCell="C1" workbookViewId="0">
      <selection activeCell="J12" sqref="J12"/>
    </sheetView>
  </sheetViews>
  <sheetFormatPr baseColWidth="10" defaultRowHeight="15"/>
  <cols>
    <col min="1" max="1" width="8.5703125" style="48" customWidth="1"/>
    <col min="2" max="2" width="21" style="37" customWidth="1"/>
    <col min="3" max="3" width="13.28515625" customWidth="1"/>
    <col min="4" max="4" width="12.28515625" customWidth="1"/>
    <col min="5" max="5" width="12.42578125" customWidth="1"/>
    <col min="6" max="6" width="13.42578125" customWidth="1"/>
    <col min="7" max="7" width="13" style="194" customWidth="1"/>
    <col min="9" max="9" width="11.5703125" style="306"/>
    <col min="10" max="10" width="11.7109375" style="295" customWidth="1"/>
    <col min="11" max="11" width="11.5703125" style="316"/>
    <col min="12" max="13" width="10.7109375" style="316" customWidth="1"/>
    <col min="14" max="32" width="11.5703125" style="194"/>
  </cols>
  <sheetData>
    <row r="1" spans="1:32">
      <c r="A1" s="2" t="s">
        <v>261</v>
      </c>
      <c r="B1" s="3" t="s">
        <v>262</v>
      </c>
    </row>
    <row r="2" spans="1:32">
      <c r="A2" s="10"/>
      <c r="B2" s="11"/>
    </row>
    <row r="3" spans="1:32">
      <c r="A3" s="170"/>
      <c r="B3" s="170"/>
      <c r="C3" s="450">
        <v>2011</v>
      </c>
      <c r="D3" s="451"/>
      <c r="E3" s="451"/>
      <c r="F3" s="452"/>
      <c r="G3" s="452"/>
      <c r="H3" s="452"/>
      <c r="I3" s="453"/>
      <c r="J3" s="307"/>
      <c r="K3" s="317"/>
      <c r="L3" s="317"/>
      <c r="M3" s="317"/>
    </row>
    <row r="4" spans="1:32" s="258" customFormat="1">
      <c r="A4" s="257"/>
      <c r="B4" s="257"/>
      <c r="C4" s="457" t="s">
        <v>267</v>
      </c>
      <c r="D4" s="457"/>
      <c r="E4" s="457" t="s">
        <v>252</v>
      </c>
      <c r="F4" s="457"/>
      <c r="G4" s="458" t="s">
        <v>253</v>
      </c>
      <c r="H4" s="459"/>
      <c r="I4" s="454" t="s">
        <v>266</v>
      </c>
      <c r="J4" s="454"/>
      <c r="K4" s="455" t="s">
        <v>279</v>
      </c>
      <c r="L4" s="447" t="s">
        <v>282</v>
      </c>
      <c r="M4" s="447" t="s">
        <v>280</v>
      </c>
      <c r="N4" s="269"/>
      <c r="O4" s="269"/>
      <c r="P4" s="269"/>
      <c r="Q4" s="269"/>
      <c r="R4" s="269"/>
      <c r="S4" s="269"/>
      <c r="T4" s="269"/>
      <c r="U4" s="269"/>
      <c r="V4" s="269"/>
      <c r="W4" s="269"/>
      <c r="X4" s="269"/>
      <c r="Y4" s="269"/>
      <c r="Z4" s="269"/>
      <c r="AA4" s="269"/>
      <c r="AB4" s="269"/>
      <c r="AC4" s="269"/>
      <c r="AD4" s="269"/>
      <c r="AE4" s="269"/>
      <c r="AF4" s="269"/>
    </row>
    <row r="5" spans="1:32" s="258" customFormat="1" ht="14.45" customHeight="1">
      <c r="A5" s="259"/>
      <c r="B5" s="260"/>
      <c r="C5" s="261" t="s">
        <v>251</v>
      </c>
      <c r="D5" s="261" t="s">
        <v>37</v>
      </c>
      <c r="E5" s="261" t="s">
        <v>251</v>
      </c>
      <c r="F5" s="261" t="s">
        <v>37</v>
      </c>
      <c r="G5" s="262" t="s">
        <v>254</v>
      </c>
      <c r="H5" s="261" t="s">
        <v>37</v>
      </c>
      <c r="I5" s="454"/>
      <c r="J5" s="454"/>
      <c r="K5" s="456"/>
      <c r="L5" s="448"/>
      <c r="M5" s="448"/>
      <c r="N5" s="269"/>
      <c r="O5" s="269"/>
      <c r="P5" s="269"/>
      <c r="Q5" s="269"/>
      <c r="R5" s="269"/>
      <c r="S5" s="269"/>
      <c r="T5" s="269"/>
      <c r="U5" s="269"/>
      <c r="V5" s="269"/>
      <c r="W5" s="269"/>
      <c r="X5" s="269"/>
      <c r="Y5" s="269"/>
      <c r="Z5" s="269"/>
      <c r="AA5" s="269"/>
      <c r="AB5" s="269"/>
      <c r="AC5" s="269"/>
      <c r="AD5" s="269"/>
      <c r="AE5" s="269"/>
      <c r="AF5" s="269"/>
    </row>
    <row r="6" spans="1:32" s="258" customFormat="1" ht="43.15" customHeight="1">
      <c r="A6" s="263"/>
      <c r="B6" s="264" t="s">
        <v>33</v>
      </c>
      <c r="C6" s="265">
        <f>'R1  PF2011'!$N$6</f>
        <v>1025423359.646</v>
      </c>
      <c r="D6" s="266">
        <f>'R1  PF2011'!O6</f>
        <v>3602.1729159793163</v>
      </c>
      <c r="E6" s="265">
        <f>'R4  IPF  Répart2011'!F6</f>
        <v>24483781</v>
      </c>
      <c r="F6" s="267" t="s">
        <v>260</v>
      </c>
      <c r="G6" s="268">
        <f>SUM(G8:G170)</f>
        <v>1025423359.6459998</v>
      </c>
      <c r="H6" s="266">
        <f>D6</f>
        <v>3602.1729159793163</v>
      </c>
      <c r="I6" s="308" t="s">
        <v>268</v>
      </c>
      <c r="J6" s="309" t="s">
        <v>265</v>
      </c>
      <c r="K6" s="456"/>
      <c r="L6" s="449"/>
      <c r="M6" s="449"/>
      <c r="N6" s="269"/>
      <c r="O6" s="269"/>
      <c r="P6" s="269"/>
      <c r="Q6" s="269"/>
      <c r="R6" s="269"/>
      <c r="S6" s="269"/>
      <c r="T6" s="269"/>
      <c r="U6" s="269"/>
      <c r="V6" s="269"/>
      <c r="W6" s="269"/>
      <c r="X6" s="269"/>
      <c r="Y6" s="269"/>
      <c r="Z6" s="269"/>
      <c r="AA6" s="269"/>
      <c r="AB6" s="269"/>
      <c r="AC6" s="269"/>
      <c r="AD6" s="269"/>
      <c r="AE6" s="269"/>
      <c r="AF6" s="269"/>
    </row>
    <row r="7" spans="1:32">
      <c r="A7" s="228"/>
      <c r="B7" s="231"/>
      <c r="C7" s="232"/>
      <c r="D7" s="233"/>
      <c r="E7" s="232"/>
      <c r="F7" s="232"/>
      <c r="G7" s="234"/>
      <c r="H7" s="232"/>
      <c r="I7" s="310"/>
      <c r="J7" s="311"/>
      <c r="K7" s="323"/>
      <c r="L7" s="318"/>
      <c r="M7" s="318"/>
    </row>
    <row r="8" spans="1:32">
      <c r="A8" s="229">
        <v>2004</v>
      </c>
      <c r="B8" s="235" t="s">
        <v>225</v>
      </c>
      <c r="C8" s="236">
        <f>'R1  PF2011'!$N8</f>
        <v>965666.05599999998</v>
      </c>
      <c r="D8" s="237">
        <f>'R1  PF2011'!$O8</f>
        <v>2581.9948021390373</v>
      </c>
      <c r="E8" s="236">
        <f>'R4  IPF  Répart2011'!$K8</f>
        <v>82688.938900498892</v>
      </c>
      <c r="F8" s="238">
        <f>E8/'R1  PF2011'!C8</f>
        <v>221.0934195200505</v>
      </c>
      <c r="G8" s="239">
        <f t="shared" ref="G8:G39" si="0">C8+E8</f>
        <v>1048354.9949004989</v>
      </c>
      <c r="H8" s="237">
        <f>G8/'R1  PF2011'!$C8</f>
        <v>2803.088221659088</v>
      </c>
      <c r="I8" s="302">
        <f>(F8/$H$6*100)</f>
        <v>6.1377791870921952</v>
      </c>
      <c r="J8" s="302"/>
      <c r="K8" s="319">
        <f t="shared" ref="K8:K39" si="1">(F8/D8*100)</f>
        <v>8.562891735370151</v>
      </c>
      <c r="L8" s="324">
        <f>'R4  IPF  Répart2011'!D8</f>
        <v>71.78</v>
      </c>
      <c r="M8" s="324">
        <f t="shared" ref="M8:M39" si="2">L8+K8</f>
        <v>80.342891735370159</v>
      </c>
    </row>
    <row r="9" spans="1:32">
      <c r="A9" s="229">
        <v>2005</v>
      </c>
      <c r="B9" s="235" t="s">
        <v>60</v>
      </c>
      <c r="C9" s="236">
        <f>'R1  PF2011'!$N9</f>
        <v>2293283.4730000002</v>
      </c>
      <c r="D9" s="237">
        <f>'R1  PF2011'!$O9</f>
        <v>3299.6884503597125</v>
      </c>
      <c r="E9" s="236">
        <f>'R4  IPF  Répart2011'!$K9</f>
        <v>44580.521150725697</v>
      </c>
      <c r="F9" s="238">
        <f>E9/'R1  PF2011'!C9</f>
        <v>64.144634749245611</v>
      </c>
      <c r="G9" s="239">
        <f t="shared" si="0"/>
        <v>2337863.9941507261</v>
      </c>
      <c r="H9" s="237">
        <f>G9/'R1  PF2011'!$C9</f>
        <v>3363.8330851089586</v>
      </c>
      <c r="I9" s="302">
        <f>(F9/$H$6*100)</f>
        <v>1.780720588528625</v>
      </c>
      <c r="J9" s="302"/>
      <c r="K9" s="319">
        <f t="shared" si="1"/>
        <v>1.9439603378995658</v>
      </c>
      <c r="L9" s="324">
        <f>'R4  IPF  Répart2011'!D9</f>
        <v>91.99</v>
      </c>
      <c r="M9" s="324">
        <f t="shared" si="2"/>
        <v>93.933960337899563</v>
      </c>
    </row>
    <row r="10" spans="1:32">
      <c r="A10" s="229">
        <v>2008</v>
      </c>
      <c r="B10" s="235" t="s">
        <v>226</v>
      </c>
      <c r="C10" s="236">
        <f>'R1  PF2011'!$N10</f>
        <v>1342611.0420000001</v>
      </c>
      <c r="D10" s="237">
        <f>'R1  PF2011'!$O10</f>
        <v>3542.5093456464383</v>
      </c>
      <c r="E10" s="236">
        <f>'R4  IPF  Répart2011'!$K10</f>
        <v>11086.590362493253</v>
      </c>
      <c r="F10" s="238">
        <f>E10/'R1  PF2011'!C10</f>
        <v>29.252217315285627</v>
      </c>
      <c r="G10" s="239">
        <f t="shared" si="0"/>
        <v>1353697.6323624933</v>
      </c>
      <c r="H10" s="237">
        <f>G10/'R1  PF2011'!$C10</f>
        <v>3571.7615629617239</v>
      </c>
      <c r="I10" s="302">
        <f>(F10/$H$6*100)</f>
        <v>0.8120714357026606</v>
      </c>
      <c r="J10" s="302"/>
      <c r="K10" s="319">
        <f t="shared" si="1"/>
        <v>0.82574848676786394</v>
      </c>
      <c r="L10" s="324">
        <f>'R4  IPF  Répart2011'!D10</f>
        <v>96.15</v>
      </c>
      <c r="M10" s="324">
        <f t="shared" si="2"/>
        <v>96.97574848676787</v>
      </c>
    </row>
    <row r="11" spans="1:32">
      <c r="A11" s="229">
        <v>2009</v>
      </c>
      <c r="B11" s="235" t="s">
        <v>62</v>
      </c>
      <c r="C11" s="236">
        <f>'R1  PF2011'!$N11</f>
        <v>720209.58100000012</v>
      </c>
      <c r="D11" s="237">
        <f>'R1  PF2011'!$O11</f>
        <v>2017.3937843137257</v>
      </c>
      <c r="E11" s="236">
        <f>'R4  IPF  Répart2011'!$K11</f>
        <v>134942.421291851</v>
      </c>
      <c r="F11" s="238">
        <f>E11/'R1  PF2011'!C11</f>
        <v>377.98997560742578</v>
      </c>
      <c r="G11" s="239">
        <f t="shared" si="0"/>
        <v>855152.00229185109</v>
      </c>
      <c r="H11" s="237">
        <f>G11/'R1  PF2011'!$C11</f>
        <v>2395.3837599211515</v>
      </c>
      <c r="I11" s="302">
        <f>(F11/$H$6*100)</f>
        <v>10.493387864048783</v>
      </c>
      <c r="J11" s="302"/>
      <c r="K11" s="319">
        <f t="shared" si="1"/>
        <v>18.736549034030553</v>
      </c>
      <c r="L11" s="324">
        <f>'R4  IPF  Répart2011'!D11</f>
        <v>55.85</v>
      </c>
      <c r="M11" s="324">
        <f t="shared" si="2"/>
        <v>74.586549034030554</v>
      </c>
    </row>
    <row r="12" spans="1:32">
      <c r="A12" s="229">
        <v>2010</v>
      </c>
      <c r="B12" s="235" t="s">
        <v>63</v>
      </c>
      <c r="C12" s="236">
        <f>'R1  PF2011'!$N12</f>
        <v>4921781.5930000003</v>
      </c>
      <c r="D12" s="237">
        <f>'R1  PF2011'!$O12</f>
        <v>3969.1787040322583</v>
      </c>
      <c r="E12" s="236">
        <f>'R4  IPF  Répart2011'!$K12</f>
        <v>-65581.441246660397</v>
      </c>
      <c r="F12" s="238">
        <f>E12/'R1  PF2011'!C12</f>
        <v>-52.888259069887418</v>
      </c>
      <c r="G12" s="239">
        <f t="shared" si="0"/>
        <v>4856200.1517533399</v>
      </c>
      <c r="H12" s="237">
        <f>G12/'R1  PF2011'!$C12</f>
        <v>3916.2904449623711</v>
      </c>
      <c r="I12" s="313"/>
      <c r="J12" s="302">
        <f>(F12/$H$6*100)</f>
        <v>-1.4682321005544727</v>
      </c>
      <c r="K12" s="320">
        <f t="shared" si="1"/>
        <v>-1.3324736176821326</v>
      </c>
      <c r="L12" s="324">
        <f>'R4  IPF  Répart2011'!D12</f>
        <v>106.91</v>
      </c>
      <c r="M12" s="324">
        <f t="shared" si="2"/>
        <v>105.57752638231787</v>
      </c>
    </row>
    <row r="13" spans="1:32">
      <c r="A13" s="229">
        <v>2011</v>
      </c>
      <c r="B13" s="235" t="s">
        <v>227</v>
      </c>
      <c r="C13" s="236">
        <f>'R1  PF2011'!$N13</f>
        <v>4284446.6050000004</v>
      </c>
      <c r="D13" s="237">
        <f>'R1  PF2011'!$O13</f>
        <v>2967.0682860110805</v>
      </c>
      <c r="E13" s="236">
        <f>'R4  IPF  Répart2011'!$K13</f>
        <v>213244.46534556436</v>
      </c>
      <c r="F13" s="238">
        <f>E13/'R1  PF2011'!C13</f>
        <v>147.67622253847946</v>
      </c>
      <c r="G13" s="239">
        <f t="shared" si="0"/>
        <v>4497691.0703455647</v>
      </c>
      <c r="H13" s="237">
        <f>G13/'R1  PF2011'!$C13</f>
        <v>3114.7445085495601</v>
      </c>
      <c r="I13" s="302">
        <f>(F13/$H$6*100)</f>
        <v>4.099642798472682</v>
      </c>
      <c r="J13" s="302"/>
      <c r="K13" s="319">
        <f t="shared" si="1"/>
        <v>4.9771764011880908</v>
      </c>
      <c r="L13" s="324">
        <f>'R4  IPF  Répart2011'!D13</f>
        <v>81.91</v>
      </c>
      <c r="M13" s="324">
        <f t="shared" si="2"/>
        <v>86.887176401188086</v>
      </c>
    </row>
    <row r="14" spans="1:32">
      <c r="A14" s="229">
        <v>2013</v>
      </c>
      <c r="B14" s="235" t="s">
        <v>65</v>
      </c>
      <c r="C14" s="236">
        <f>'R1  PF2011'!$N14</f>
        <v>10125535.796999998</v>
      </c>
      <c r="D14" s="237">
        <f>'R1  PF2011'!$O14</f>
        <v>3584.2604591150439</v>
      </c>
      <c r="E14" s="236">
        <f>'R4  IPF  Répart2011'!$K14</f>
        <v>11526.113425394708</v>
      </c>
      <c r="F14" s="238">
        <f>E14/'R1  PF2011'!C14</f>
        <v>4.0800401505821977</v>
      </c>
      <c r="G14" s="239">
        <f t="shared" si="0"/>
        <v>10137061.910425393</v>
      </c>
      <c r="H14" s="237">
        <f>G14/'R1  PF2011'!$C14</f>
        <v>3588.340499265626</v>
      </c>
      <c r="I14" s="302">
        <f>(F14/$H$6*100)</f>
        <v>0.11326608260483699</v>
      </c>
      <c r="J14" s="302"/>
      <c r="K14" s="319">
        <f t="shared" si="1"/>
        <v>0.11383213349371274</v>
      </c>
      <c r="L14" s="324">
        <f>'R4  IPF  Répart2011'!D14</f>
        <v>99.46</v>
      </c>
      <c r="M14" s="324">
        <f t="shared" si="2"/>
        <v>99.57383213349371</v>
      </c>
    </row>
    <row r="15" spans="1:32">
      <c r="A15" s="229">
        <v>2014</v>
      </c>
      <c r="B15" s="235" t="s">
        <v>228</v>
      </c>
      <c r="C15" s="236">
        <f>'R1  PF2011'!$N15</f>
        <v>1810632.05</v>
      </c>
      <c r="D15" s="237">
        <f>'R1  PF2011'!$O15</f>
        <v>2243.6580545229244</v>
      </c>
      <c r="E15" s="236">
        <f>'R4  IPF  Répart2011'!$K15</f>
        <v>215917.97804541915</v>
      </c>
      <c r="F15" s="238">
        <f>E15/'R1  PF2011'!C15</f>
        <v>267.55635445529015</v>
      </c>
      <c r="G15" s="239">
        <f t="shared" si="0"/>
        <v>2026550.0280454191</v>
      </c>
      <c r="H15" s="237">
        <f>G15/'R1  PF2011'!$C15</f>
        <v>2511.2144089782146</v>
      </c>
      <c r="I15" s="302">
        <f>(F15/$H$6*100)</f>
        <v>7.427637725785023</v>
      </c>
      <c r="J15" s="302"/>
      <c r="K15" s="319">
        <f t="shared" si="1"/>
        <v>11.925005858888841</v>
      </c>
      <c r="L15" s="324">
        <f>'R4  IPF  Répart2011'!D15</f>
        <v>65.44</v>
      </c>
      <c r="M15" s="324">
        <f t="shared" si="2"/>
        <v>77.365005858888836</v>
      </c>
    </row>
    <row r="16" spans="1:32" s="193" customFormat="1">
      <c r="A16" s="230">
        <v>2015</v>
      </c>
      <c r="B16" s="240" t="s">
        <v>67</v>
      </c>
      <c r="C16" s="241">
        <f>'R1  PF2011'!$N16</f>
        <v>20811044.461999997</v>
      </c>
      <c r="D16" s="242">
        <f>'R1  PF2011'!$O16</f>
        <v>3593.6875258159207</v>
      </c>
      <c r="E16" s="241">
        <f>'R4  IPF  Répart2011'!$K16+'R4  IPF  Répart2011'!I18</f>
        <v>-78444.74554952202</v>
      </c>
      <c r="F16" s="243">
        <f>E16/'R1  PF2011'!C16</f>
        <v>-13.54597574676602</v>
      </c>
      <c r="G16" s="241">
        <f t="shared" si="0"/>
        <v>20732599.716450475</v>
      </c>
      <c r="H16" s="242">
        <f>G16/'R1  PF2011'!$C16</f>
        <v>3580.1415500691546</v>
      </c>
      <c r="I16" s="315"/>
      <c r="J16" s="336">
        <f>(F16/$H$6*100)</f>
        <v>-0.37605012481982142</v>
      </c>
      <c r="K16" s="334">
        <f t="shared" si="1"/>
        <v>-0.37693805177706718</v>
      </c>
      <c r="L16" s="337">
        <f>'R10 corrections fusions'!E7</f>
        <v>101.94165330705097</v>
      </c>
      <c r="M16" s="337">
        <f t="shared" si="2"/>
        <v>101.5647152552739</v>
      </c>
    </row>
    <row r="17" spans="1:13">
      <c r="A17" s="229">
        <v>2016</v>
      </c>
      <c r="B17" s="235" t="s">
        <v>68</v>
      </c>
      <c r="C17" s="236">
        <f>'R1  PF2011'!$N17</f>
        <v>1953362.1239999998</v>
      </c>
      <c r="D17" s="237">
        <f>'R1  PF2011'!$O17</f>
        <v>2266.0813503480276</v>
      </c>
      <c r="E17" s="236">
        <f>'R4  IPF  Répart2011'!$K17</f>
        <v>229069.31640570282</v>
      </c>
      <c r="F17" s="238">
        <f>E17/'R1  PF2011'!C17</f>
        <v>265.74166636392437</v>
      </c>
      <c r="G17" s="239">
        <f t="shared" si="0"/>
        <v>2182431.4404057027</v>
      </c>
      <c r="H17" s="237">
        <f>G17/'R1  PF2011'!$C17</f>
        <v>2531.8230167119523</v>
      </c>
      <c r="I17" s="302">
        <f t="shared" ref="I17:I29" si="3">(F17/$H$6*100)</f>
        <v>7.3772601305475538</v>
      </c>
      <c r="J17" s="302"/>
      <c r="K17" s="319">
        <f t="shared" si="1"/>
        <v>11.726925263433788</v>
      </c>
      <c r="L17" s="324">
        <f>'R4  IPF  Répart2011'!D17</f>
        <v>66.66</v>
      </c>
      <c r="M17" s="324">
        <f t="shared" si="2"/>
        <v>78.386925263433781</v>
      </c>
    </row>
    <row r="18" spans="1:13">
      <c r="A18" s="229">
        <v>2022</v>
      </c>
      <c r="B18" s="235" t="s">
        <v>69</v>
      </c>
      <c r="C18" s="236">
        <f>'R1  PF2011'!$N18</f>
        <v>2654056.9209999996</v>
      </c>
      <c r="D18" s="237">
        <f>'R1  PF2011'!$O18</f>
        <v>3118.7507884841357</v>
      </c>
      <c r="E18" s="236">
        <f>'R4  IPF  Répart2011'!$K19</f>
        <v>39383.960830212272</v>
      </c>
      <c r="F18" s="238">
        <f>E18/'R1  PF2011'!C18</f>
        <v>46.279624947370472</v>
      </c>
      <c r="G18" s="239">
        <f t="shared" si="0"/>
        <v>2693440.8818302117</v>
      </c>
      <c r="H18" s="237">
        <f>G18/'R1  PF2011'!$C18</f>
        <v>3165.0304134315061</v>
      </c>
      <c r="I18" s="302">
        <f t="shared" si="3"/>
        <v>1.2847696661665815</v>
      </c>
      <c r="J18" s="302"/>
      <c r="K18" s="319">
        <f t="shared" si="1"/>
        <v>1.4839154548114637</v>
      </c>
      <c r="L18" s="324">
        <f>'R4  IPF  Répart2011'!D19</f>
        <v>93.78</v>
      </c>
      <c r="M18" s="324">
        <f t="shared" si="2"/>
        <v>95.263915454811467</v>
      </c>
    </row>
    <row r="19" spans="1:13">
      <c r="A19" s="229">
        <v>2024</v>
      </c>
      <c r="B19" s="235" t="s">
        <v>70</v>
      </c>
      <c r="C19" s="236">
        <f>'R1  PF2011'!$N19</f>
        <v>1944806.4920000001</v>
      </c>
      <c r="D19" s="237">
        <f>'R1  PF2011'!$O19</f>
        <v>3225.2180630182424</v>
      </c>
      <c r="E19" s="236">
        <f>'R4  IPF  Répart2011'!$K20</f>
        <v>85409.771899462998</v>
      </c>
      <c r="F19" s="238">
        <f>E19/'R1  PF2011'!C19</f>
        <v>141.64141276859536</v>
      </c>
      <c r="G19" s="239">
        <f t="shared" si="0"/>
        <v>2030216.263899463</v>
      </c>
      <c r="H19" s="237">
        <f>G19/'R1  PF2011'!$C19</f>
        <v>3366.8594757868373</v>
      </c>
      <c r="I19" s="302">
        <f t="shared" si="3"/>
        <v>3.9321103143125367</v>
      </c>
      <c r="J19" s="302"/>
      <c r="K19" s="319">
        <f t="shared" si="1"/>
        <v>4.3916848411807434</v>
      </c>
      <c r="L19" s="324">
        <f>'R4  IPF  Répart2011'!D20</f>
        <v>83.15</v>
      </c>
      <c r="M19" s="324">
        <f t="shared" si="2"/>
        <v>87.541684841180754</v>
      </c>
    </row>
    <row r="20" spans="1:13">
      <c r="A20" s="229">
        <v>2025</v>
      </c>
      <c r="B20" s="235" t="s">
        <v>229</v>
      </c>
      <c r="C20" s="236">
        <f>'R1  PF2011'!$N20</f>
        <v>2532109.4189999998</v>
      </c>
      <c r="D20" s="237">
        <f>'R1  PF2011'!$O20</f>
        <v>2522.0213336653383</v>
      </c>
      <c r="E20" s="236">
        <f>'R4  IPF  Répart2011'!$K21</f>
        <v>154732.32609817453</v>
      </c>
      <c r="F20" s="238">
        <f>E20/'R1  PF2011'!C20</f>
        <v>154.11586264758418</v>
      </c>
      <c r="G20" s="239">
        <f t="shared" si="0"/>
        <v>2686841.7450981741</v>
      </c>
      <c r="H20" s="237">
        <f>G20/'R1  PF2011'!$C20</f>
        <v>2676.1371963129222</v>
      </c>
      <c r="I20" s="302">
        <f t="shared" si="3"/>
        <v>4.2784137864099447</v>
      </c>
      <c r="J20" s="302"/>
      <c r="K20" s="319">
        <f t="shared" si="1"/>
        <v>6.1108072556865496</v>
      </c>
      <c r="L20" s="324">
        <f>'R4  IPF  Répart2011'!D21</f>
        <v>79.849999999999994</v>
      </c>
      <c r="M20" s="324">
        <f t="shared" si="2"/>
        <v>85.960807255686547</v>
      </c>
    </row>
    <row r="21" spans="1:13">
      <c r="A21" s="229">
        <v>2027</v>
      </c>
      <c r="B21" s="235" t="s">
        <v>72</v>
      </c>
      <c r="C21" s="236">
        <f>'R1  PF2011'!$N21</f>
        <v>859729.06299999997</v>
      </c>
      <c r="D21" s="237">
        <f>'R1  PF2011'!$O21</f>
        <v>2463.4070573065901</v>
      </c>
      <c r="E21" s="236">
        <f>'R4  IPF  Répart2011'!$K22</f>
        <v>55980.08224594003</v>
      </c>
      <c r="F21" s="238">
        <f>E21/'R1  PF2011'!C21</f>
        <v>160.40138179352445</v>
      </c>
      <c r="G21" s="239">
        <f t="shared" si="0"/>
        <v>915709.14524593996</v>
      </c>
      <c r="H21" s="237">
        <f>G21/'R1  PF2011'!$C21</f>
        <v>2623.8084391001144</v>
      </c>
      <c r="I21" s="302">
        <f t="shared" si="3"/>
        <v>4.4529062189652384</v>
      </c>
      <c r="J21" s="302"/>
      <c r="K21" s="319">
        <f t="shared" si="1"/>
        <v>6.511363248626159</v>
      </c>
      <c r="L21" s="324">
        <f>'R4  IPF  Répart2011'!D22</f>
        <v>79.48</v>
      </c>
      <c r="M21" s="324">
        <f t="shared" si="2"/>
        <v>85.991363248626158</v>
      </c>
    </row>
    <row r="22" spans="1:13">
      <c r="A22" s="229">
        <v>2029</v>
      </c>
      <c r="B22" s="235" t="s">
        <v>230</v>
      </c>
      <c r="C22" s="236">
        <f>'R1  PF2011'!$N22</f>
        <v>4915295.743999999</v>
      </c>
      <c r="D22" s="237">
        <f>'R1  PF2011'!$O22</f>
        <v>2359.7195122419585</v>
      </c>
      <c r="E22" s="236">
        <f>'R4  IPF  Répart2011'!$K23</f>
        <v>529726.83577957063</v>
      </c>
      <c r="F22" s="238">
        <f>E22/'R1  PF2011'!C22</f>
        <v>254.30957070550679</v>
      </c>
      <c r="G22" s="239">
        <f t="shared" si="0"/>
        <v>5445022.57977957</v>
      </c>
      <c r="H22" s="237">
        <f>G22/'R1  PF2011'!$C22</f>
        <v>2614.0290829474652</v>
      </c>
      <c r="I22" s="302">
        <f t="shared" si="3"/>
        <v>7.0598934764454002</v>
      </c>
      <c r="J22" s="302"/>
      <c r="K22" s="319">
        <f t="shared" si="1"/>
        <v>10.777110134750229</v>
      </c>
      <c r="L22" s="324">
        <f>'R4  IPF  Répart2011'!D23</f>
        <v>69.430000000000007</v>
      </c>
      <c r="M22" s="324">
        <f t="shared" si="2"/>
        <v>80.207110134750238</v>
      </c>
    </row>
    <row r="23" spans="1:13">
      <c r="A23" s="229">
        <v>2033</v>
      </c>
      <c r="B23" s="235" t="s">
        <v>231</v>
      </c>
      <c r="C23" s="236">
        <f>'R1  PF2011'!$N23</f>
        <v>372008.39200000005</v>
      </c>
      <c r="D23" s="237">
        <f>'R1  PF2011'!$O23</f>
        <v>2619.7774084507046</v>
      </c>
      <c r="E23" s="236">
        <f>'R4  IPF  Répart2011'!$K24</f>
        <v>47369.219204996021</v>
      </c>
      <c r="F23" s="238">
        <f>E23/'R1  PF2011'!C23</f>
        <v>333.58605073940862</v>
      </c>
      <c r="G23" s="239">
        <f t="shared" si="0"/>
        <v>419377.61120499606</v>
      </c>
      <c r="H23" s="237">
        <f>G23/'R1  PF2011'!$C23</f>
        <v>2953.3634591901132</v>
      </c>
      <c r="I23" s="302">
        <f t="shared" si="3"/>
        <v>9.2606895482338949</v>
      </c>
      <c r="J23" s="302"/>
      <c r="K23" s="319">
        <f t="shared" si="1"/>
        <v>12.733373822651833</v>
      </c>
      <c r="L23" s="324">
        <f>'R4  IPF  Répart2011'!D24</f>
        <v>63.23</v>
      </c>
      <c r="M23" s="324">
        <f t="shared" si="2"/>
        <v>75.963373822651832</v>
      </c>
    </row>
    <row r="24" spans="1:13">
      <c r="A24" s="229">
        <v>2034</v>
      </c>
      <c r="B24" s="235" t="s">
        <v>75</v>
      </c>
      <c r="C24" s="236">
        <f>'R1  PF2011'!$N24</f>
        <v>1316752.5240000002</v>
      </c>
      <c r="D24" s="237">
        <f>'R1  PF2011'!$O24</f>
        <v>2254.7132260273975</v>
      </c>
      <c r="E24" s="236">
        <f>'R4  IPF  Répart2011'!$K25</f>
        <v>160119.76741171413</v>
      </c>
      <c r="F24" s="238">
        <f>E24/'R1  PF2011'!C24</f>
        <v>274.17768392416804</v>
      </c>
      <c r="G24" s="239">
        <f t="shared" si="0"/>
        <v>1476872.2914117144</v>
      </c>
      <c r="H24" s="237">
        <f>G24/'R1  PF2011'!$C24</f>
        <v>2528.8909099515658</v>
      </c>
      <c r="I24" s="302">
        <f t="shared" si="3"/>
        <v>7.6114525959570107</v>
      </c>
      <c r="J24" s="302"/>
      <c r="K24" s="319">
        <f t="shared" si="1"/>
        <v>12.160202049608079</v>
      </c>
      <c r="L24" s="324">
        <f>'R4  IPF  Répart2011'!D25</f>
        <v>65.92</v>
      </c>
      <c r="M24" s="324">
        <f t="shared" si="2"/>
        <v>78.080202049608076</v>
      </c>
    </row>
    <row r="25" spans="1:13">
      <c r="A25" s="229">
        <v>2035</v>
      </c>
      <c r="B25" s="235" t="s">
        <v>76</v>
      </c>
      <c r="C25" s="236">
        <f>'R1  PF2011'!$N25</f>
        <v>855661.25699999998</v>
      </c>
      <c r="D25" s="237">
        <f>'R1  PF2011'!$O25</f>
        <v>2275.6948324468085</v>
      </c>
      <c r="E25" s="236">
        <f>'R4  IPF  Répart2011'!$K26</f>
        <v>90654.999716213351</v>
      </c>
      <c r="F25" s="238">
        <f>E25/'R1  PF2011'!C25</f>
        <v>241.1037226495036</v>
      </c>
      <c r="G25" s="239">
        <f t="shared" si="0"/>
        <v>946316.25671621331</v>
      </c>
      <c r="H25" s="237">
        <f>G25/'R1  PF2011'!$C25</f>
        <v>2516.7985550963122</v>
      </c>
      <c r="I25" s="302">
        <f t="shared" si="3"/>
        <v>6.6932856437835708</v>
      </c>
      <c r="J25" s="302"/>
      <c r="K25" s="319">
        <f t="shared" si="1"/>
        <v>10.594729979250813</v>
      </c>
      <c r="L25" s="324">
        <f>'R4  IPF  Répart2011'!D26</f>
        <v>69.150000000000006</v>
      </c>
      <c r="M25" s="324">
        <f t="shared" si="2"/>
        <v>79.74472997925082</v>
      </c>
    </row>
    <row r="26" spans="1:13">
      <c r="A26" s="229">
        <v>2038</v>
      </c>
      <c r="B26" s="235" t="s">
        <v>77</v>
      </c>
      <c r="C26" s="236">
        <f>'R1  PF2011'!$N26</f>
        <v>130132.25100000002</v>
      </c>
      <c r="D26" s="237">
        <f>'R1  PF2011'!$O26</f>
        <v>2033.3164218750003</v>
      </c>
      <c r="E26" s="236">
        <f>'R4  IPF  Répart2011'!$K27</f>
        <v>17616.539040114898</v>
      </c>
      <c r="F26" s="238">
        <f>E26/'R1  PF2011'!C26</f>
        <v>275.25842250179528</v>
      </c>
      <c r="G26" s="239">
        <f t="shared" si="0"/>
        <v>147748.79004011492</v>
      </c>
      <c r="H26" s="237">
        <f>G26/'R1  PF2011'!$C26</f>
        <v>2308.5748443767957</v>
      </c>
      <c r="I26" s="302">
        <f t="shared" si="3"/>
        <v>7.6414550029162402</v>
      </c>
      <c r="J26" s="302"/>
      <c r="K26" s="319">
        <f t="shared" si="1"/>
        <v>13.537412059455495</v>
      </c>
      <c r="L26" s="324">
        <f>'R4  IPF  Répart2011'!D27</f>
        <v>66.790000000000006</v>
      </c>
      <c r="M26" s="324">
        <f t="shared" si="2"/>
        <v>80.327412059455497</v>
      </c>
    </row>
    <row r="27" spans="1:13">
      <c r="A27" s="229">
        <v>2039</v>
      </c>
      <c r="B27" s="235" t="s">
        <v>78</v>
      </c>
      <c r="C27" s="236">
        <f>'R1  PF2011'!$N27</f>
        <v>966670.33199999994</v>
      </c>
      <c r="D27" s="237">
        <f>'R1  PF2011'!$O27</f>
        <v>2769.8290315186246</v>
      </c>
      <c r="E27" s="236">
        <f>'R4  IPF  Répart2011'!$K28</f>
        <v>73476.131342949215</v>
      </c>
      <c r="F27" s="238">
        <f>E27/'R1  PF2011'!C27</f>
        <v>210.53332763022698</v>
      </c>
      <c r="G27" s="239">
        <f t="shared" si="0"/>
        <v>1040146.4633429492</v>
      </c>
      <c r="H27" s="237">
        <f>G27/'R1  PF2011'!$C27</f>
        <v>2980.3623591488513</v>
      </c>
      <c r="I27" s="302">
        <f t="shared" si="3"/>
        <v>5.8446202484144116</v>
      </c>
      <c r="J27" s="302"/>
      <c r="K27" s="319">
        <f t="shared" si="1"/>
        <v>7.6009502837363598</v>
      </c>
      <c r="L27" s="324">
        <f>'R4  IPF  Répart2011'!D28</f>
        <v>72.73</v>
      </c>
      <c r="M27" s="324">
        <f t="shared" si="2"/>
        <v>80.330950283736371</v>
      </c>
    </row>
    <row r="28" spans="1:13">
      <c r="A28" s="229">
        <v>2040</v>
      </c>
      <c r="B28" s="235" t="s">
        <v>79</v>
      </c>
      <c r="C28" s="236">
        <f>'R1  PF2011'!$N28</f>
        <v>556999.43900000001</v>
      </c>
      <c r="D28" s="237">
        <f>'R1  PF2011'!$O28</f>
        <v>2627.3558443396228</v>
      </c>
      <c r="E28" s="236">
        <f>'R4  IPF  Répart2011'!$K29</f>
        <v>45124.367791200661</v>
      </c>
      <c r="F28" s="238">
        <f>E28/'R1  PF2011'!C28</f>
        <v>212.85079146792765</v>
      </c>
      <c r="G28" s="239">
        <f t="shared" si="0"/>
        <v>602123.80679120065</v>
      </c>
      <c r="H28" s="237">
        <f>G28/'R1  PF2011'!$C28</f>
        <v>2840.2066358075504</v>
      </c>
      <c r="I28" s="302">
        <f t="shared" si="3"/>
        <v>5.9089554119880523</v>
      </c>
      <c r="J28" s="302"/>
      <c r="K28" s="319">
        <f t="shared" si="1"/>
        <v>8.1013309227409582</v>
      </c>
      <c r="L28" s="324">
        <f>'R4  IPF  Répart2011'!D29</f>
        <v>74.48</v>
      </c>
      <c r="M28" s="324">
        <f t="shared" si="2"/>
        <v>82.58133092274096</v>
      </c>
    </row>
    <row r="29" spans="1:13">
      <c r="A29" s="229">
        <v>2041</v>
      </c>
      <c r="B29" s="235" t="s">
        <v>232</v>
      </c>
      <c r="C29" s="236">
        <f>'R1  PF2011'!$N29</f>
        <v>4534504.8599999994</v>
      </c>
      <c r="D29" s="237">
        <f>'R1  PF2011'!$O29</f>
        <v>3138.0656470588233</v>
      </c>
      <c r="E29" s="236">
        <f>'R4  IPF  Répart2011'!$K30</f>
        <v>215728.19165005913</v>
      </c>
      <c r="F29" s="238">
        <f>E29/'R1  PF2011'!C29</f>
        <v>149.29286619381256</v>
      </c>
      <c r="G29" s="239">
        <f t="shared" si="0"/>
        <v>4750233.0516500585</v>
      </c>
      <c r="H29" s="237">
        <f>G29/'R1  PF2011'!$C29</f>
        <v>3287.3585132526355</v>
      </c>
      <c r="I29" s="302">
        <f t="shared" si="3"/>
        <v>4.1445224778506944</v>
      </c>
      <c r="J29" s="302"/>
      <c r="K29" s="319">
        <f t="shared" si="1"/>
        <v>4.7574806579887348</v>
      </c>
      <c r="L29" s="324">
        <f>'R4  IPF  Répart2011'!D30</f>
        <v>81.66</v>
      </c>
      <c r="M29" s="324">
        <f t="shared" si="2"/>
        <v>86.417480657988733</v>
      </c>
    </row>
    <row r="30" spans="1:13">
      <c r="A30" s="229">
        <v>2043</v>
      </c>
      <c r="B30" s="235" t="s">
        <v>81</v>
      </c>
      <c r="C30" s="236">
        <f>'R1  PF2011'!$N30</f>
        <v>850098.15899999987</v>
      </c>
      <c r="D30" s="237">
        <f>'R1  PF2011'!$O30</f>
        <v>3414.0488313253009</v>
      </c>
      <c r="E30" s="236">
        <f>'R4  IPF  Répart2011'!$K31</f>
        <v>-11261.916116041113</v>
      </c>
      <c r="F30" s="238">
        <f>E30/'R1  PF2011'!C30</f>
        <v>-45.228578779281577</v>
      </c>
      <c r="G30" s="239">
        <f t="shared" si="0"/>
        <v>838836.24288395874</v>
      </c>
      <c r="H30" s="237">
        <f>G30/'R1  PF2011'!$C30</f>
        <v>3368.8202525460192</v>
      </c>
      <c r="J30" s="302">
        <f>(F30/$H$6*100)</f>
        <v>-1.255591550828852</v>
      </c>
      <c r="K30" s="320">
        <f t="shared" si="1"/>
        <v>-1.3247783208104928</v>
      </c>
      <c r="L30" s="324">
        <f>'R4  IPF  Répart2011'!D31</f>
        <v>105.47</v>
      </c>
      <c r="M30" s="324">
        <f t="shared" si="2"/>
        <v>104.1452216791895</v>
      </c>
    </row>
    <row r="31" spans="1:13">
      <c r="A31" s="229">
        <v>2044</v>
      </c>
      <c r="B31" s="235" t="s">
        <v>82</v>
      </c>
      <c r="C31" s="236">
        <f>'R1  PF2011'!$N31</f>
        <v>709019.36300000001</v>
      </c>
      <c r="D31" s="237">
        <f>'R1  PF2011'!$O31</f>
        <v>2324.6536491803281</v>
      </c>
      <c r="E31" s="236">
        <f>'R4  IPF  Répart2011'!$K32</f>
        <v>91000.808378921371</v>
      </c>
      <c r="F31" s="238">
        <f>E31/'R1  PF2011'!C31</f>
        <v>298.36330616039794</v>
      </c>
      <c r="G31" s="239">
        <f t="shared" si="0"/>
        <v>800020.17137892137</v>
      </c>
      <c r="H31" s="237">
        <f>G31/'R1  PF2011'!$C31</f>
        <v>2623.0169553407259</v>
      </c>
      <c r="I31" s="302">
        <f>(F31/$H$6*100)</f>
        <v>8.2828701764107979</v>
      </c>
      <c r="J31" s="302"/>
      <c r="K31" s="319">
        <f t="shared" si="1"/>
        <v>12.834742339599739</v>
      </c>
      <c r="L31" s="324">
        <f>'R4  IPF  Répart2011'!D32</f>
        <v>64.91</v>
      </c>
      <c r="M31" s="324">
        <f t="shared" si="2"/>
        <v>77.744742339599739</v>
      </c>
    </row>
    <row r="32" spans="1:13">
      <c r="A32" s="229">
        <v>2045</v>
      </c>
      <c r="B32" s="235" t="s">
        <v>83</v>
      </c>
      <c r="C32" s="236">
        <f>'R1  PF2011'!$N32</f>
        <v>871031.65099999995</v>
      </c>
      <c r="D32" s="237">
        <f>'R1  PF2011'!$O32</f>
        <v>2623.5893102409636</v>
      </c>
      <c r="E32" s="236">
        <f>'R4  IPF  Répart2011'!$K33</f>
        <v>88814.64423999998</v>
      </c>
      <c r="F32" s="238">
        <f>E32/'R1  PF2011'!C32</f>
        <v>267.51398867469874</v>
      </c>
      <c r="G32" s="239">
        <f t="shared" si="0"/>
        <v>959846.29523999989</v>
      </c>
      <c r="H32" s="237">
        <f>G32/'R1  PF2011'!$C32</f>
        <v>2891.1032989156624</v>
      </c>
      <c r="I32" s="302">
        <f>(F32/$H$6*100)</f>
        <v>7.4264616084364228</v>
      </c>
      <c r="J32" s="302"/>
      <c r="K32" s="319">
        <f t="shared" si="1"/>
        <v>10.196488742749485</v>
      </c>
      <c r="L32" s="324">
        <f>'R4  IPF  Répart2011'!D33</f>
        <v>66.62</v>
      </c>
      <c r="M32" s="324">
        <f t="shared" si="2"/>
        <v>76.816488742749485</v>
      </c>
    </row>
    <row r="33" spans="1:32">
      <c r="A33" s="229">
        <v>2047</v>
      </c>
      <c r="B33" s="235" t="s">
        <v>233</v>
      </c>
      <c r="C33" s="236">
        <f>'R1  PF2011'!$N33</f>
        <v>797261.89400000009</v>
      </c>
      <c r="D33" s="237">
        <f>'R1  PF2011'!$O33</f>
        <v>2475.9686149068325</v>
      </c>
      <c r="E33" s="236">
        <f>'R4  IPF  Répart2011'!$K34</f>
        <v>90254.124370912017</v>
      </c>
      <c r="F33" s="238">
        <f>E33/'R1  PF2011'!C33</f>
        <v>280.29231171090686</v>
      </c>
      <c r="G33" s="239">
        <f t="shared" si="0"/>
        <v>887516.01837091206</v>
      </c>
      <c r="H33" s="237">
        <f>G33/'R1  PF2011'!$C33</f>
        <v>2756.2609266177392</v>
      </c>
      <c r="I33" s="302">
        <f>(F33/$H$6*100)</f>
        <v>7.7812009098043058</v>
      </c>
      <c r="J33" s="302"/>
      <c r="K33" s="319">
        <f t="shared" si="1"/>
        <v>11.320511496930017</v>
      </c>
      <c r="L33" s="324">
        <f>'R4  IPF  Répart2011'!D34</f>
        <v>64.739999999999995</v>
      </c>
      <c r="M33" s="324">
        <f t="shared" si="2"/>
        <v>76.060511496930019</v>
      </c>
    </row>
    <row r="34" spans="1:32">
      <c r="A34" s="229">
        <v>2049</v>
      </c>
      <c r="B34" s="235" t="s">
        <v>85</v>
      </c>
      <c r="C34" s="236">
        <f>'R1  PF2011'!$N34</f>
        <v>553006.91100000008</v>
      </c>
      <c r="D34" s="237">
        <f>'R1  PF2011'!$O34</f>
        <v>2710.8181911764709</v>
      </c>
      <c r="E34" s="236">
        <f>'R4  IPF  Répart2011'!$K35</f>
        <v>24414.748345783191</v>
      </c>
      <c r="F34" s="238">
        <f>E34/'R1  PF2011'!C34</f>
        <v>119.68013894991761</v>
      </c>
      <c r="G34" s="239">
        <f t="shared" si="0"/>
        <v>577421.65934578329</v>
      </c>
      <c r="H34" s="237">
        <f>G34/'R1  PF2011'!$C34</f>
        <v>2830.4983301263887</v>
      </c>
      <c r="I34" s="302">
        <f>(F34/$H$6*100)</f>
        <v>3.3224429182456494</v>
      </c>
      <c r="J34" s="302"/>
      <c r="K34" s="319">
        <f t="shared" si="1"/>
        <v>4.4149083601205099</v>
      </c>
      <c r="L34" s="324">
        <f>'R4  IPF  Répart2011'!D35</f>
        <v>83.98</v>
      </c>
      <c r="M34" s="324">
        <f t="shared" si="2"/>
        <v>88.39490836012051</v>
      </c>
    </row>
    <row r="35" spans="1:32">
      <c r="A35" s="229">
        <v>2050</v>
      </c>
      <c r="B35" s="235" t="s">
        <v>86</v>
      </c>
      <c r="C35" s="236">
        <f>'R1  PF2011'!$N35</f>
        <v>3500988.7709999993</v>
      </c>
      <c r="D35" s="237">
        <f>'R1  PF2011'!$O35</f>
        <v>2622.4634988764037</v>
      </c>
      <c r="E35" s="236">
        <f>'R4  IPF  Répart2011'!$K36</f>
        <v>292144.91752342315</v>
      </c>
      <c r="F35" s="238">
        <f>E35/'R1  PF2011'!C35</f>
        <v>218.835144212302</v>
      </c>
      <c r="G35" s="239">
        <f t="shared" si="0"/>
        <v>3793133.6885234225</v>
      </c>
      <c r="H35" s="237">
        <f>G35/'R1  PF2011'!$C35</f>
        <v>2841.2986430887058</v>
      </c>
      <c r="I35" s="302">
        <f>(F35/$H$6*100)</f>
        <v>6.0750871575749352</v>
      </c>
      <c r="J35" s="302"/>
      <c r="K35" s="319">
        <f t="shared" si="1"/>
        <v>8.3446402325928304</v>
      </c>
      <c r="L35" s="324">
        <f>'R4  IPF  Répart2011'!D36</f>
        <v>71.86</v>
      </c>
      <c r="M35" s="324">
        <f t="shared" si="2"/>
        <v>80.204640232592823</v>
      </c>
    </row>
    <row r="36" spans="1:32">
      <c r="A36" s="229">
        <v>2051</v>
      </c>
      <c r="B36" s="235" t="s">
        <v>87</v>
      </c>
      <c r="C36" s="236">
        <f>'R1  PF2011'!$N36</f>
        <v>3059283.5460000006</v>
      </c>
      <c r="D36" s="237">
        <f>'R1  PF2011'!$O36</f>
        <v>3328.9266006528842</v>
      </c>
      <c r="E36" s="236">
        <f>'R4  IPF  Répart2011'!$K37</f>
        <v>-5151.898532684836</v>
      </c>
      <c r="F36" s="238">
        <f>E36/'R1  PF2011'!C36</f>
        <v>-5.6059831694067856</v>
      </c>
      <c r="G36" s="239">
        <f t="shared" si="0"/>
        <v>3054131.6474673157</v>
      </c>
      <c r="H36" s="237">
        <f>G36/'R1  PF2011'!$C36</f>
        <v>3323.3206174834772</v>
      </c>
      <c r="J36" s="302">
        <f>(F36/$H$6*100)</f>
        <v>-0.15562781965681116</v>
      </c>
      <c r="K36" s="320">
        <f t="shared" si="1"/>
        <v>-0.1684021260278708</v>
      </c>
      <c r="L36" s="324">
        <f>'R4  IPF  Répart2011'!D37</f>
        <v>100.71</v>
      </c>
      <c r="M36" s="324">
        <f t="shared" si="2"/>
        <v>100.54159787397212</v>
      </c>
    </row>
    <row r="37" spans="1:32" s="251" customFormat="1">
      <c r="A37" s="245">
        <v>2052</v>
      </c>
      <c r="B37" s="246" t="s">
        <v>88</v>
      </c>
      <c r="C37" s="247">
        <f>'R1  PF2011'!$N37</f>
        <v>2439347.9929999998</v>
      </c>
      <c r="D37" s="248">
        <f>'R1  PF2011'!$O37</f>
        <v>2341.0249452975045</v>
      </c>
      <c r="E37" s="247">
        <f>'R4  IPF  Répart2011'!$K38</f>
        <v>302607.41881652473</v>
      </c>
      <c r="F37" s="249">
        <f>E37/'R1  PF2011'!C37</f>
        <v>290.41019080280682</v>
      </c>
      <c r="G37" s="250">
        <f t="shared" si="0"/>
        <v>2741955.4118165243</v>
      </c>
      <c r="H37" s="248">
        <f>G37/'R1  PF2011'!$C37</f>
        <v>2631.4351361003114</v>
      </c>
      <c r="I37" s="305">
        <f t="shared" ref="I37:I49" si="4">(F37/$H$6*100)</f>
        <v>8.0620835694627822</v>
      </c>
      <c r="J37" s="305"/>
      <c r="K37" s="321">
        <f t="shared" si="1"/>
        <v>12.40525827741236</v>
      </c>
      <c r="L37" s="325">
        <f>'R4  IPF  Répart2011'!D38</f>
        <v>64.8</v>
      </c>
      <c r="M37" s="325">
        <f t="shared" si="2"/>
        <v>77.205258277412355</v>
      </c>
      <c r="N37" s="270"/>
      <c r="O37" s="270"/>
      <c r="P37" s="270"/>
      <c r="Q37" s="270"/>
      <c r="R37" s="270"/>
      <c r="S37" s="270"/>
      <c r="T37" s="270"/>
      <c r="U37" s="270"/>
      <c r="V37" s="270"/>
      <c r="W37" s="270"/>
      <c r="X37" s="270"/>
      <c r="Y37" s="270"/>
      <c r="Z37" s="270"/>
      <c r="AA37" s="270"/>
      <c r="AB37" s="270"/>
      <c r="AC37" s="270"/>
      <c r="AD37" s="270"/>
      <c r="AE37" s="270"/>
      <c r="AF37" s="270"/>
    </row>
    <row r="38" spans="1:32">
      <c r="A38" s="229">
        <v>2061</v>
      </c>
      <c r="B38" s="235" t="s">
        <v>89</v>
      </c>
      <c r="C38" s="236">
        <f>'R1  PF2011'!$N38</f>
        <v>955509.98300000001</v>
      </c>
      <c r="D38" s="237">
        <f>'R1  PF2011'!$O38</f>
        <v>3675.0383961538464</v>
      </c>
      <c r="E38" s="236">
        <f>'R4  IPF  Répart2011'!$K39</f>
        <v>55443.560989846708</v>
      </c>
      <c r="F38" s="238">
        <f>E38/'R1  PF2011'!C38</f>
        <v>213.24446534556427</v>
      </c>
      <c r="G38" s="239">
        <f t="shared" si="0"/>
        <v>1010953.5439898467</v>
      </c>
      <c r="H38" s="237">
        <f>G38/'R1  PF2011'!$C38</f>
        <v>3888.2828614994105</v>
      </c>
      <c r="I38" s="302">
        <f t="shared" si="4"/>
        <v>5.9198842009945514</v>
      </c>
      <c r="J38" s="302"/>
      <c r="K38" s="319">
        <f t="shared" si="1"/>
        <v>5.8025098613592094</v>
      </c>
      <c r="L38" s="324">
        <f>'R4  IPF  Répart2011'!D39</f>
        <v>75.430000000000007</v>
      </c>
      <c r="M38" s="324">
        <f t="shared" si="2"/>
        <v>81.232509861359219</v>
      </c>
    </row>
    <row r="39" spans="1:32">
      <c r="A39" s="229">
        <v>2063</v>
      </c>
      <c r="B39" s="235" t="s">
        <v>90</v>
      </c>
      <c r="C39" s="236">
        <f>'R1  PF2011'!$N39</f>
        <v>1489580.4710000001</v>
      </c>
      <c r="D39" s="237">
        <f>'R1  PF2011'!$O39</f>
        <v>2239.9706330827071</v>
      </c>
      <c r="E39" s="236">
        <f>'R4  IPF  Répart2011'!$K40</f>
        <v>180664.18680935149</v>
      </c>
      <c r="F39" s="238">
        <f>E39/'R1  PF2011'!C39</f>
        <v>271.67546888624287</v>
      </c>
      <c r="G39" s="239">
        <f t="shared" si="0"/>
        <v>1670244.6578093516</v>
      </c>
      <c r="H39" s="237">
        <f>G39/'R1  PF2011'!$C39</f>
        <v>2511.6461019689496</v>
      </c>
      <c r="I39" s="302">
        <f t="shared" si="4"/>
        <v>7.5419885503298492</v>
      </c>
      <c r="J39" s="302"/>
      <c r="K39" s="319">
        <f t="shared" si="1"/>
        <v>12.128528154512271</v>
      </c>
      <c r="L39" s="324">
        <f>'R4  IPF  Répart2011'!D40</f>
        <v>67.489999999999995</v>
      </c>
      <c r="M39" s="324">
        <f t="shared" si="2"/>
        <v>79.618528154512262</v>
      </c>
    </row>
    <row r="40" spans="1:32">
      <c r="A40" s="229">
        <v>2066</v>
      </c>
      <c r="B40" s="235" t="s">
        <v>91</v>
      </c>
      <c r="C40" s="236">
        <f>'R1  PF2011'!$N40</f>
        <v>934487.45499999996</v>
      </c>
      <c r="D40" s="237">
        <f>'R1  PF2011'!$O40</f>
        <v>3594.1825192307692</v>
      </c>
      <c r="E40" s="236">
        <f>'R4  IPF  Répart2011'!$K41</f>
        <v>3374.7288048054279</v>
      </c>
      <c r="F40" s="238">
        <f>E40/'R1  PF2011'!C40</f>
        <v>12.979726172328569</v>
      </c>
      <c r="G40" s="239">
        <f t="shared" ref="G40:G71" si="5">C40+E40</f>
        <v>937862.18380480539</v>
      </c>
      <c r="H40" s="237">
        <f>G40/'R1  PF2011'!$C40</f>
        <v>3607.1622454030976</v>
      </c>
      <c r="I40" s="302">
        <f t="shared" si="4"/>
        <v>0.36033045817290515</v>
      </c>
      <c r="J40" s="302"/>
      <c r="K40" s="319">
        <f t="shared" ref="K40:K71" si="6">(F40/D40*100)</f>
        <v>0.36113152581651592</v>
      </c>
      <c r="L40" s="324">
        <f>'R4  IPF  Répart2011'!D41</f>
        <v>98.33</v>
      </c>
      <c r="M40" s="324">
        <f t="shared" ref="M40:M71" si="7">L40+K40</f>
        <v>98.691131525816516</v>
      </c>
    </row>
    <row r="41" spans="1:32">
      <c r="A41" s="229">
        <v>2067</v>
      </c>
      <c r="B41" s="235" t="s">
        <v>92</v>
      </c>
      <c r="C41" s="236">
        <f>'R1  PF2011'!$N41</f>
        <v>726572.77699999989</v>
      </c>
      <c r="D41" s="237">
        <f>'R1  PF2011'!$O41</f>
        <v>2023.8796016713088</v>
      </c>
      <c r="E41" s="236">
        <f>'R4  IPF  Répart2011'!$K42</f>
        <v>121290.17819953675</v>
      </c>
      <c r="F41" s="238">
        <f>E41/'R1  PF2011'!C41</f>
        <v>337.8556495808823</v>
      </c>
      <c r="G41" s="239">
        <f t="shared" si="5"/>
        <v>847862.95519953663</v>
      </c>
      <c r="H41" s="237">
        <f>G41/'R1  PF2011'!$C41</f>
        <v>2361.7352512521911</v>
      </c>
      <c r="I41" s="302">
        <f t="shared" si="4"/>
        <v>9.3792179737443302</v>
      </c>
      <c r="J41" s="302"/>
      <c r="K41" s="319">
        <f t="shared" si="6"/>
        <v>16.693465821874135</v>
      </c>
      <c r="L41" s="324">
        <f>'R4  IPF  Répart2011'!D42</f>
        <v>58.96</v>
      </c>
      <c r="M41" s="324">
        <f t="shared" si="7"/>
        <v>75.653465821874136</v>
      </c>
    </row>
    <row r="42" spans="1:32">
      <c r="A42" s="229">
        <v>2068</v>
      </c>
      <c r="B42" s="235" t="s">
        <v>93</v>
      </c>
      <c r="C42" s="236">
        <f>'R1  PF2011'!$N42</f>
        <v>1731384.2320000001</v>
      </c>
      <c r="D42" s="237">
        <f>'R1  PF2011'!$O42</f>
        <v>2302.3726489361702</v>
      </c>
      <c r="E42" s="236">
        <f>'R4  IPF  Répart2011'!$K43</f>
        <v>168645.92543325611</v>
      </c>
      <c r="F42" s="238">
        <f>E42/'R1  PF2011'!C42</f>
        <v>224.26319871443633</v>
      </c>
      <c r="G42" s="239">
        <f t="shared" si="5"/>
        <v>1900030.1574332563</v>
      </c>
      <c r="H42" s="237">
        <f>G42/'R1  PF2011'!$C42</f>
        <v>2526.6358476506066</v>
      </c>
      <c r="I42" s="302">
        <f t="shared" si="4"/>
        <v>6.2257754956626314</v>
      </c>
      <c r="J42" s="302"/>
      <c r="K42" s="319">
        <f t="shared" si="6"/>
        <v>9.7405256624317058</v>
      </c>
      <c r="L42" s="324">
        <f>'R4  IPF  Répart2011'!D43</f>
        <v>71.75</v>
      </c>
      <c r="M42" s="324">
        <f t="shared" si="7"/>
        <v>81.490525662431708</v>
      </c>
    </row>
    <row r="43" spans="1:32">
      <c r="A43" s="229">
        <v>2072</v>
      </c>
      <c r="B43" s="235" t="s">
        <v>234</v>
      </c>
      <c r="C43" s="236">
        <f>'R1  PF2011'!$N43</f>
        <v>741944.6889999999</v>
      </c>
      <c r="D43" s="237">
        <f>'R1  PF2011'!$O43</f>
        <v>2567.2826608996538</v>
      </c>
      <c r="E43" s="236">
        <f>'R4  IPF  Répart2011'!$K44</f>
        <v>67451.128988741228</v>
      </c>
      <c r="F43" s="238">
        <f>E43/'R1  PF2011'!C43</f>
        <v>233.39490999564438</v>
      </c>
      <c r="G43" s="239">
        <f t="shared" si="5"/>
        <v>809395.8179887411</v>
      </c>
      <c r="H43" s="237">
        <f>G43/'R1  PF2011'!$C43</f>
        <v>2800.6775708952978</v>
      </c>
      <c r="I43" s="302">
        <f t="shared" si="4"/>
        <v>6.4792811294621524</v>
      </c>
      <c r="J43" s="302"/>
      <c r="K43" s="319">
        <f t="shared" si="6"/>
        <v>9.0911263317556035</v>
      </c>
      <c r="L43" s="324">
        <f>'R4  IPF  Répart2011'!D44</f>
        <v>71.08</v>
      </c>
      <c r="M43" s="324">
        <f t="shared" si="7"/>
        <v>80.171126331755602</v>
      </c>
    </row>
    <row r="44" spans="1:32">
      <c r="A44" s="229">
        <v>2079</v>
      </c>
      <c r="B44" s="235" t="s">
        <v>95</v>
      </c>
      <c r="C44" s="236">
        <f>'R1  PF2011'!$N44</f>
        <v>536776.14400000009</v>
      </c>
      <c r="D44" s="237">
        <f>'R1  PF2011'!$O44</f>
        <v>2870.460663101605</v>
      </c>
      <c r="E44" s="236">
        <f>'R4  IPF  Répart2011'!$K45</f>
        <v>42586.501002137797</v>
      </c>
      <c r="F44" s="238">
        <f>E44/'R1  PF2011'!C44</f>
        <v>227.73529947667271</v>
      </c>
      <c r="G44" s="239">
        <f t="shared" si="5"/>
        <v>579362.64500213787</v>
      </c>
      <c r="H44" s="237">
        <f>G44/'R1  PF2011'!$C44</f>
        <v>3098.1959625782774</v>
      </c>
      <c r="I44" s="302">
        <f t="shared" si="4"/>
        <v>6.3221645597976162</v>
      </c>
      <c r="J44" s="302"/>
      <c r="K44" s="319">
        <f t="shared" si="6"/>
        <v>7.9337544110637275</v>
      </c>
      <c r="L44" s="324">
        <f>'R4  IPF  Répart2011'!D45</f>
        <v>68.19</v>
      </c>
      <c r="M44" s="324">
        <f t="shared" si="7"/>
        <v>76.123754411063729</v>
      </c>
    </row>
    <row r="45" spans="1:32">
      <c r="A45" s="229">
        <v>2086</v>
      </c>
      <c r="B45" s="235" t="s">
        <v>96</v>
      </c>
      <c r="C45" s="236">
        <f>'R1  PF2011'!$N45</f>
        <v>944425.95600000001</v>
      </c>
      <c r="D45" s="237">
        <f>'R1  PF2011'!$O45</f>
        <v>2206.6027009345794</v>
      </c>
      <c r="E45" s="236">
        <f>'R4  IPF  Répart2011'!$K46</f>
        <v>144325.81768569152</v>
      </c>
      <c r="F45" s="238">
        <f>E45/'R1  PF2011'!C45</f>
        <v>337.20985440582132</v>
      </c>
      <c r="G45" s="239">
        <f t="shared" si="5"/>
        <v>1088751.7736856914</v>
      </c>
      <c r="H45" s="237">
        <f>G45/'R1  PF2011'!$C45</f>
        <v>2543.8125553404006</v>
      </c>
      <c r="I45" s="302">
        <f t="shared" si="4"/>
        <v>9.3612900399631336</v>
      </c>
      <c r="J45" s="302"/>
      <c r="K45" s="319">
        <f t="shared" si="6"/>
        <v>15.281856324339685</v>
      </c>
      <c r="L45" s="324">
        <f>'R4  IPF  Répart2011'!D46</f>
        <v>60.23</v>
      </c>
      <c r="M45" s="324">
        <f t="shared" si="7"/>
        <v>75.511856324339675</v>
      </c>
    </row>
    <row r="46" spans="1:32">
      <c r="A46" s="229">
        <v>2087</v>
      </c>
      <c r="B46" s="235" t="s">
        <v>235</v>
      </c>
      <c r="C46" s="236">
        <f>'R1  PF2011'!$N46</f>
        <v>2242453.6290000002</v>
      </c>
      <c r="D46" s="237">
        <f>'R1  PF2011'!$O46</f>
        <v>2202.8031719056976</v>
      </c>
      <c r="E46" s="236">
        <f>'R4  IPF  Répart2011'!$K47</f>
        <v>308976.29323756974</v>
      </c>
      <c r="F46" s="238">
        <f>E46/'R1  PF2011'!C46</f>
        <v>303.51305819014709</v>
      </c>
      <c r="G46" s="239">
        <f t="shared" si="5"/>
        <v>2551429.9222375699</v>
      </c>
      <c r="H46" s="237">
        <f>G46/'R1  PF2011'!$C46</f>
        <v>2506.3162300958447</v>
      </c>
      <c r="I46" s="302">
        <f t="shared" si="4"/>
        <v>8.4258325535611203</v>
      </c>
      <c r="J46" s="302"/>
      <c r="K46" s="319">
        <f t="shared" si="6"/>
        <v>13.778491971553262</v>
      </c>
      <c r="L46" s="324">
        <f>'R4  IPF  Répart2011'!D47</f>
        <v>63.12</v>
      </c>
      <c r="M46" s="324">
        <f t="shared" si="7"/>
        <v>76.898491971553256</v>
      </c>
    </row>
    <row r="47" spans="1:32">
      <c r="A47" s="229">
        <v>2089</v>
      </c>
      <c r="B47" s="235" t="s">
        <v>98</v>
      </c>
      <c r="C47" s="236">
        <f>'R1  PF2011'!$N47</f>
        <v>1083855.73</v>
      </c>
      <c r="D47" s="237">
        <f>'R1  PF2011'!$O47</f>
        <v>3053.114732394366</v>
      </c>
      <c r="E47" s="236">
        <f>'R4  IPF  Répart2011'!$K48</f>
        <v>83536.662693083257</v>
      </c>
      <c r="F47" s="238">
        <f>E47/'R1  PF2011'!C47</f>
        <v>235.31454279741763</v>
      </c>
      <c r="G47" s="239">
        <f t="shared" si="5"/>
        <v>1167392.3926930833</v>
      </c>
      <c r="H47" s="237">
        <f>G47/'R1  PF2011'!$C47</f>
        <v>3288.4292751917837</v>
      </c>
      <c r="I47" s="302">
        <f t="shared" si="4"/>
        <v>6.5325720970683356</v>
      </c>
      <c r="J47" s="302"/>
      <c r="K47" s="319">
        <f t="shared" si="6"/>
        <v>7.7073599724460804</v>
      </c>
      <c r="L47" s="324">
        <f>'R4  IPF  Répart2011'!D48</f>
        <v>73.33</v>
      </c>
      <c r="M47" s="324">
        <f t="shared" si="7"/>
        <v>81.037359972446083</v>
      </c>
    </row>
    <row r="48" spans="1:32">
      <c r="A48" s="229">
        <v>2096</v>
      </c>
      <c r="B48" s="235" t="s">
        <v>236</v>
      </c>
      <c r="C48" s="236">
        <f>'R1  PF2011'!$N48</f>
        <v>13785746.244999999</v>
      </c>
      <c r="D48" s="237">
        <f>'R1  PF2011'!$O48</f>
        <v>2983.282026617615</v>
      </c>
      <c r="E48" s="236">
        <f>'R4  IPF  Répart2011'!$K49</f>
        <v>458350.1427604495</v>
      </c>
      <c r="F48" s="238">
        <f>E48/'R1  PF2011'!C48</f>
        <v>99.18851823424572</v>
      </c>
      <c r="G48" s="239">
        <f t="shared" si="5"/>
        <v>14244096.387760449</v>
      </c>
      <c r="H48" s="237">
        <f>G48/'R1  PF2011'!$C48</f>
        <v>3082.4705448518607</v>
      </c>
      <c r="I48" s="302">
        <f t="shared" si="4"/>
        <v>2.7535745936638221</v>
      </c>
      <c r="J48" s="302"/>
      <c r="K48" s="319">
        <f t="shared" si="6"/>
        <v>3.3248119805388852</v>
      </c>
      <c r="L48" s="324">
        <f>'R4  IPF  Répart2011'!D49</f>
        <v>87.6</v>
      </c>
      <c r="M48" s="324">
        <f t="shared" si="7"/>
        <v>90.924811980538877</v>
      </c>
    </row>
    <row r="49" spans="1:32">
      <c r="A49" s="229">
        <v>2097</v>
      </c>
      <c r="B49" s="235" t="s">
        <v>100</v>
      </c>
      <c r="C49" s="236">
        <f>'R1  PF2011'!$N49</f>
        <v>3294158.594</v>
      </c>
      <c r="D49" s="237">
        <f>'R1  PF2011'!$O49</f>
        <v>2604.0779399209487</v>
      </c>
      <c r="E49" s="236">
        <f>'R4  IPF  Répart2011'!$K50</f>
        <v>307976.50456919998</v>
      </c>
      <c r="F49" s="238">
        <f>E49/'R1  PF2011'!C49</f>
        <v>243.4596874064822</v>
      </c>
      <c r="G49" s="239">
        <f t="shared" si="5"/>
        <v>3602135.0985691999</v>
      </c>
      <c r="H49" s="237">
        <f>G49/'R1  PF2011'!$C49</f>
        <v>2847.537627327431</v>
      </c>
      <c r="I49" s="302">
        <f t="shared" si="4"/>
        <v>6.7586896322075445</v>
      </c>
      <c r="J49" s="302"/>
      <c r="K49" s="319">
        <f t="shared" si="6"/>
        <v>9.3491705326559025</v>
      </c>
      <c r="L49" s="324">
        <f>'R4  IPF  Répart2011'!D50</f>
        <v>69.569999999999993</v>
      </c>
      <c r="M49" s="324">
        <f t="shared" si="7"/>
        <v>78.919170532655897</v>
      </c>
    </row>
    <row r="50" spans="1:32">
      <c r="A50" s="229">
        <v>2099</v>
      </c>
      <c r="B50" s="235" t="s">
        <v>101</v>
      </c>
      <c r="C50" s="236">
        <f>'R1  PF2011'!$N50</f>
        <v>27785320.636</v>
      </c>
      <c r="D50" s="237">
        <f>'R1  PF2011'!$O50</f>
        <v>13081.601052730697</v>
      </c>
      <c r="E50" s="236">
        <f>'R4  IPF  Répart2011'!$K51</f>
        <v>-1639292.8189057449</v>
      </c>
      <c r="F50" s="238">
        <f>E50/'R1  PF2011'!C50</f>
        <v>-771.79511247916423</v>
      </c>
      <c r="G50" s="239">
        <f t="shared" si="5"/>
        <v>26146027.817094255</v>
      </c>
      <c r="H50" s="237">
        <f>G50/'R1  PF2011'!$C50</f>
        <v>12309.805940251532</v>
      </c>
      <c r="I50" s="313"/>
      <c r="J50" s="302">
        <f>(F50/$H$6*100)</f>
        <v>-21.425820761004129</v>
      </c>
      <c r="K50" s="319">
        <f t="shared" si="6"/>
        <v>-5.8998520851395106</v>
      </c>
      <c r="L50" s="324">
        <f>'R4  IPF  Répart2011'!D51</f>
        <v>195.36</v>
      </c>
      <c r="M50" s="324">
        <f t="shared" si="7"/>
        <v>189.4601479148605</v>
      </c>
    </row>
    <row r="51" spans="1:32" s="193" customFormat="1">
      <c r="A51" s="230">
        <v>2102</v>
      </c>
      <c r="B51" s="240" t="s">
        <v>102</v>
      </c>
      <c r="C51" s="241">
        <f>'R1  PF2011'!$N51</f>
        <v>6857233.4879999999</v>
      </c>
      <c r="D51" s="242">
        <f>'R1  PF2011'!$O51</f>
        <v>2755.0154632382482</v>
      </c>
      <c r="E51" s="241">
        <f>'R4  IPF  Répart2011'!$K52+'R4  IPF  Répart2011'!K54</f>
        <v>314527.67160158238</v>
      </c>
      <c r="F51" s="243">
        <f>E51/'R1  PF2011'!C51</f>
        <v>126.36708380939429</v>
      </c>
      <c r="G51" s="241">
        <f t="shared" si="5"/>
        <v>7171761.1596015822</v>
      </c>
      <c r="H51" s="242">
        <f>G51/'R1  PF2011'!$C51</f>
        <v>2881.3825470476427</v>
      </c>
      <c r="I51" s="336">
        <f t="shared" ref="I51:I60" si="8">(F51/$H$6*100)</f>
        <v>3.5080793386910218</v>
      </c>
      <c r="J51" s="336"/>
      <c r="K51" s="334">
        <f t="shared" si="6"/>
        <v>4.586801253770906</v>
      </c>
      <c r="L51" s="337">
        <f>'R10 corrections fusions'!E11</f>
        <v>87.125424228653969</v>
      </c>
      <c r="M51" s="337">
        <f t="shared" si="7"/>
        <v>91.71222548242487</v>
      </c>
    </row>
    <row r="52" spans="1:32">
      <c r="A52" s="229">
        <v>2111</v>
      </c>
      <c r="B52" s="235" t="s">
        <v>103</v>
      </c>
      <c r="C52" s="236">
        <f>'R1  PF2011'!$N52</f>
        <v>3715897.1709999996</v>
      </c>
      <c r="D52" s="237">
        <f>'R1  PF2011'!$O52</f>
        <v>3611.1731496598636</v>
      </c>
      <c r="E52" s="236">
        <f>'R4  IPF  Répart2011'!$K53</f>
        <v>62351.651061240358</v>
      </c>
      <c r="F52" s="238">
        <f>E52/'R1  PF2011'!C52</f>
        <v>60.594413081866236</v>
      </c>
      <c r="G52" s="239">
        <f t="shared" si="5"/>
        <v>3778248.8220612402</v>
      </c>
      <c r="H52" s="237">
        <f>G52/'R1  PF2011'!$C52</f>
        <v>3671.7675627417302</v>
      </c>
      <c r="I52" s="302">
        <f t="shared" si="8"/>
        <v>1.6821628082613167</v>
      </c>
      <c r="J52" s="302"/>
      <c r="K52" s="319">
        <f t="shared" si="6"/>
        <v>1.6779703041260599</v>
      </c>
      <c r="L52" s="324">
        <f>'R4  IPF  Répart2011'!D53</f>
        <v>92.08</v>
      </c>
      <c r="M52" s="324">
        <f t="shared" si="7"/>
        <v>93.757970304126061</v>
      </c>
    </row>
    <row r="53" spans="1:32">
      <c r="A53" s="229">
        <v>2113</v>
      </c>
      <c r="B53" s="235" t="s">
        <v>104</v>
      </c>
      <c r="C53" s="236">
        <f>'R1  PF2011'!$N53</f>
        <v>5004928.4029999999</v>
      </c>
      <c r="D53" s="237">
        <f>'R1  PF2011'!$O53</f>
        <v>2472.7907129446639</v>
      </c>
      <c r="E53" s="236">
        <f>'R4  IPF  Répart2011'!$K55</f>
        <v>557909.18929251528</v>
      </c>
      <c r="F53" s="238">
        <f>E53/'R1  PF2011'!C53</f>
        <v>275.64683265440476</v>
      </c>
      <c r="G53" s="239">
        <f t="shared" si="5"/>
        <v>5562837.5922925156</v>
      </c>
      <c r="H53" s="237">
        <f>G53/'R1  PF2011'!$C53</f>
        <v>2748.4375455990689</v>
      </c>
      <c r="I53" s="302">
        <f t="shared" si="8"/>
        <v>7.6522376655387498</v>
      </c>
      <c r="J53" s="302"/>
      <c r="K53" s="319">
        <f t="shared" si="6"/>
        <v>11.147196210800924</v>
      </c>
      <c r="L53" s="324">
        <f>'R4  IPF  Répart2011'!D55</f>
        <v>66.09</v>
      </c>
      <c r="M53" s="324">
        <f t="shared" si="7"/>
        <v>77.237196210800931</v>
      </c>
    </row>
    <row r="54" spans="1:32">
      <c r="A54" s="229">
        <v>2114</v>
      </c>
      <c r="B54" s="235" t="s">
        <v>105</v>
      </c>
      <c r="C54" s="236">
        <f>'R1  PF2011'!$N54</f>
        <v>2937651.719</v>
      </c>
      <c r="D54" s="237">
        <f>'R1  PF2011'!$O54</f>
        <v>2304.0405639215687</v>
      </c>
      <c r="E54" s="236">
        <f>'R4  IPF  Répart2011'!$K56</f>
        <v>372067.63972171955</v>
      </c>
      <c r="F54" s="238">
        <f>E54/'R1  PF2011'!C54</f>
        <v>291.81775664448594</v>
      </c>
      <c r="G54" s="239">
        <f t="shared" si="5"/>
        <v>3309719.3587217196</v>
      </c>
      <c r="H54" s="237">
        <f>G54/'R1  PF2011'!$C54</f>
        <v>2595.8583205660548</v>
      </c>
      <c r="I54" s="302">
        <f t="shared" si="8"/>
        <v>8.1011590351472602</v>
      </c>
      <c r="J54" s="302"/>
      <c r="K54" s="319">
        <f t="shared" si="6"/>
        <v>12.66547825650259</v>
      </c>
      <c r="L54" s="324">
        <f>'R4  IPF  Répart2011'!D56</f>
        <v>64.45</v>
      </c>
      <c r="M54" s="324">
        <f t="shared" si="7"/>
        <v>77.115478256502598</v>
      </c>
    </row>
    <row r="55" spans="1:32">
      <c r="A55" s="229">
        <v>2115</v>
      </c>
      <c r="B55" s="235" t="s">
        <v>106</v>
      </c>
      <c r="C55" s="236">
        <f>'R1  PF2011'!$N55</f>
        <v>2166696.5710000005</v>
      </c>
      <c r="D55" s="237">
        <f>'R1  PF2011'!$O55</f>
        <v>2658.5234000000005</v>
      </c>
      <c r="E55" s="236">
        <f>'R4  IPF  Répart2011'!$K57</f>
        <v>176160.84361084312</v>
      </c>
      <c r="F55" s="238">
        <f>E55/'R1  PF2011'!C55</f>
        <v>216.14827436913265</v>
      </c>
      <c r="G55" s="239">
        <f t="shared" si="5"/>
        <v>2342857.4146108436</v>
      </c>
      <c r="H55" s="237">
        <f>G55/'R1  PF2011'!$C55</f>
        <v>2874.6716743691331</v>
      </c>
      <c r="I55" s="302">
        <f t="shared" si="8"/>
        <v>6.0004969059173776</v>
      </c>
      <c r="J55" s="302"/>
      <c r="K55" s="319">
        <f t="shared" si="6"/>
        <v>8.1303882587278569</v>
      </c>
      <c r="L55" s="324">
        <f>'R4  IPF  Répart2011'!D57</f>
        <v>73.28</v>
      </c>
      <c r="M55" s="324">
        <f t="shared" si="7"/>
        <v>81.410388258727863</v>
      </c>
    </row>
    <row r="56" spans="1:32" s="251" customFormat="1">
      <c r="A56" s="245">
        <v>2116</v>
      </c>
      <c r="B56" s="246" t="s">
        <v>107</v>
      </c>
      <c r="C56" s="247">
        <f>'R1  PF2011'!$N56</f>
        <v>2334993.8469999996</v>
      </c>
      <c r="D56" s="248">
        <f>'R1  PF2011'!$O56</f>
        <v>2647.3853140589563</v>
      </c>
      <c r="E56" s="247">
        <f>'R4  IPF  Répart2011'!$K58</f>
        <v>222028.86421651588</v>
      </c>
      <c r="F56" s="249">
        <f>E56/'R1  PF2011'!C56</f>
        <v>251.73340614117447</v>
      </c>
      <c r="G56" s="250">
        <f t="shared" si="5"/>
        <v>2557022.7112165154</v>
      </c>
      <c r="H56" s="248">
        <f>G56/'R1  PF2011'!$C56</f>
        <v>2899.1187202001306</v>
      </c>
      <c r="I56" s="305">
        <f t="shared" si="8"/>
        <v>6.9883765164209546</v>
      </c>
      <c r="J56" s="305"/>
      <c r="K56" s="321">
        <f t="shared" si="6"/>
        <v>9.5087558582554124</v>
      </c>
      <c r="L56" s="325">
        <f>'R4  IPF  Répart2011'!D58</f>
        <v>69.48</v>
      </c>
      <c r="M56" s="325">
        <f t="shared" si="7"/>
        <v>78.988755858255416</v>
      </c>
      <c r="N56" s="270"/>
      <c r="O56" s="270"/>
      <c r="P56" s="270"/>
      <c r="Q56" s="270"/>
      <c r="R56" s="270"/>
      <c r="S56" s="270"/>
      <c r="T56" s="270"/>
      <c r="U56" s="270"/>
      <c r="V56" s="270"/>
      <c r="W56" s="270"/>
      <c r="X56" s="270"/>
      <c r="Y56" s="270"/>
      <c r="Z56" s="270"/>
      <c r="AA56" s="270"/>
      <c r="AB56" s="270"/>
      <c r="AC56" s="270"/>
      <c r="AD56" s="270"/>
      <c r="AE56" s="270"/>
      <c r="AF56" s="270"/>
    </row>
    <row r="57" spans="1:32">
      <c r="A57" s="229">
        <v>2121</v>
      </c>
      <c r="B57" s="235" t="s">
        <v>108</v>
      </c>
      <c r="C57" s="236">
        <f>'R1  PF2011'!$N57</f>
        <v>3407956.7519999999</v>
      </c>
      <c r="D57" s="237">
        <f>'R1  PF2011'!$O57</f>
        <v>2413.5671048158638</v>
      </c>
      <c r="E57" s="236">
        <f>'R4  IPF  Répart2011'!$K59</f>
        <v>404446.76488680765</v>
      </c>
      <c r="F57" s="238">
        <f>E57/'R1  PF2011'!C57</f>
        <v>286.43538589717258</v>
      </c>
      <c r="G57" s="239">
        <f t="shared" si="5"/>
        <v>3812403.5168868075</v>
      </c>
      <c r="H57" s="237">
        <f>G57/'R1  PF2011'!$C57</f>
        <v>2700.0024907130364</v>
      </c>
      <c r="I57" s="302">
        <f t="shared" si="8"/>
        <v>7.9517389247623029</v>
      </c>
      <c r="J57" s="302"/>
      <c r="K57" s="319">
        <f t="shared" si="6"/>
        <v>11.867719995256785</v>
      </c>
      <c r="L57" s="324">
        <f>'R4  IPF  Répart2011'!D59</f>
        <v>66.48</v>
      </c>
      <c r="M57" s="324">
        <f t="shared" si="7"/>
        <v>78.347719995256796</v>
      </c>
    </row>
    <row r="58" spans="1:32">
      <c r="A58" s="229">
        <v>2122</v>
      </c>
      <c r="B58" s="235" t="s">
        <v>109</v>
      </c>
      <c r="C58" s="236">
        <f>'R1  PF2011'!$N58</f>
        <v>5101915.0070000002</v>
      </c>
      <c r="D58" s="237">
        <f>'R1  PF2011'!$O58</f>
        <v>3128.0901330472107</v>
      </c>
      <c r="E58" s="236">
        <f>'R4  IPF  Répart2011'!$K60</f>
        <v>229363.42637863665</v>
      </c>
      <c r="F58" s="238">
        <f>E58/'R1  PF2011'!C58</f>
        <v>140.62748398444921</v>
      </c>
      <c r="G58" s="239">
        <f t="shared" si="5"/>
        <v>5331278.4333786368</v>
      </c>
      <c r="H58" s="237">
        <f>G58/'R1  PF2011'!$C58</f>
        <v>3268.7176170316598</v>
      </c>
      <c r="I58" s="302">
        <f t="shared" si="8"/>
        <v>3.9039626154708644</v>
      </c>
      <c r="J58" s="302"/>
      <c r="K58" s="319">
        <f t="shared" si="6"/>
        <v>4.4956340131880337</v>
      </c>
      <c r="L58" s="324">
        <f>'R4  IPF  Répart2011'!D60</f>
        <v>83.07</v>
      </c>
      <c r="M58" s="324">
        <f t="shared" si="7"/>
        <v>87.565634013188031</v>
      </c>
    </row>
    <row r="59" spans="1:32">
      <c r="A59" s="229">
        <v>2123</v>
      </c>
      <c r="B59" s="235" t="s">
        <v>110</v>
      </c>
      <c r="C59" s="236">
        <f>'R1  PF2011'!$N59</f>
        <v>1278048.5460000003</v>
      </c>
      <c r="D59" s="237">
        <f>'R1  PF2011'!$O59</f>
        <v>2597.6596463414639</v>
      </c>
      <c r="E59" s="236">
        <f>'R4  IPF  Répart2011'!$K61</f>
        <v>91257.449431741901</v>
      </c>
      <c r="F59" s="238">
        <f>E59/'R1  PF2011'!C59</f>
        <v>185.48262079622339</v>
      </c>
      <c r="G59" s="239">
        <f t="shared" si="5"/>
        <v>1369305.9954317422</v>
      </c>
      <c r="H59" s="237">
        <f>G59/'R1  PF2011'!$C59</f>
        <v>2783.1422671376872</v>
      </c>
      <c r="I59" s="302">
        <f t="shared" si="8"/>
        <v>5.1491870357866087</v>
      </c>
      <c r="J59" s="302"/>
      <c r="K59" s="319">
        <f t="shared" si="6"/>
        <v>7.1403742617881658</v>
      </c>
      <c r="L59" s="324">
        <f>'R4  IPF  Répart2011'!D61</f>
        <v>76.94</v>
      </c>
      <c r="M59" s="324">
        <f t="shared" si="7"/>
        <v>84.080374261788165</v>
      </c>
    </row>
    <row r="60" spans="1:32">
      <c r="A60" s="229">
        <v>2124</v>
      </c>
      <c r="B60" s="235" t="s">
        <v>111</v>
      </c>
      <c r="C60" s="236">
        <f>'R1  PF2011'!$N60</f>
        <v>6248612.1399999987</v>
      </c>
      <c r="D60" s="237">
        <f>'R1  PF2011'!$O60</f>
        <v>2743.025522388059</v>
      </c>
      <c r="E60" s="236">
        <f>'R4  IPF  Répart2011'!$K62</f>
        <v>344034.65669030533</v>
      </c>
      <c r="F60" s="238">
        <f>E60/'R1  PF2011'!C60</f>
        <v>151.02487124245187</v>
      </c>
      <c r="G60" s="239">
        <f t="shared" si="5"/>
        <v>6592646.7966903038</v>
      </c>
      <c r="H60" s="237">
        <f>G60/'R1  PF2011'!$C60</f>
        <v>2894.0503936305108</v>
      </c>
      <c r="I60" s="302">
        <f t="shared" si="8"/>
        <v>4.1926047073560051</v>
      </c>
      <c r="J60" s="302"/>
      <c r="K60" s="319">
        <f t="shared" si="6"/>
        <v>5.5057771066953345</v>
      </c>
      <c r="L60" s="324">
        <f>'R4  IPF  Répart2011'!D62</f>
        <v>81.569999999999993</v>
      </c>
      <c r="M60" s="324">
        <f t="shared" si="7"/>
        <v>87.075777106695327</v>
      </c>
    </row>
    <row r="61" spans="1:32">
      <c r="A61" s="229">
        <v>2125</v>
      </c>
      <c r="B61" s="235" t="s">
        <v>112</v>
      </c>
      <c r="C61" s="236">
        <f>'R1  PF2011'!$N61</f>
        <v>74412372.155000001</v>
      </c>
      <c r="D61" s="237">
        <f>'R1  PF2011'!$O61</f>
        <v>3798.0998445794203</v>
      </c>
      <c r="E61" s="236">
        <f>'R4  IPF  Répart2011'!$K63</f>
        <v>-1852419.739753755</v>
      </c>
      <c r="F61" s="238">
        <f>E61/'R1  PF2011'!C61</f>
        <v>-94.549802968239845</v>
      </c>
      <c r="G61" s="239">
        <f t="shared" si="5"/>
        <v>72559952.415246248</v>
      </c>
      <c r="H61" s="237">
        <f>G61/'R1  PF2011'!$C61</f>
        <v>3703.5500416111804</v>
      </c>
      <c r="I61" s="313"/>
      <c r="J61" s="302">
        <f>(F61/$H$6*100)</f>
        <v>-2.6247991191320907</v>
      </c>
      <c r="K61" s="320">
        <f t="shared" si="6"/>
        <v>-2.4893975102623913</v>
      </c>
      <c r="L61" s="324">
        <f>'R4  IPF  Répart2011'!D63</f>
        <v>112.28</v>
      </c>
      <c r="M61" s="324">
        <f t="shared" si="7"/>
        <v>109.79060248973761</v>
      </c>
    </row>
    <row r="62" spans="1:32">
      <c r="A62" s="229">
        <v>2128</v>
      </c>
      <c r="B62" s="235" t="s">
        <v>114</v>
      </c>
      <c r="C62" s="238">
        <f>'R1  PF2011'!N62</f>
        <v>889419.62000000011</v>
      </c>
      <c r="D62" s="237">
        <f>'R1  PF2011'!$O62</f>
        <v>3630.2841632653067</v>
      </c>
      <c r="E62" s="236">
        <f>'R4  IPF  Répart2011'!$K66</f>
        <v>12377.373610439046</v>
      </c>
      <c r="F62" s="238">
        <f>E62/'R1  PF2011'!C62</f>
        <v>50.519892287506309</v>
      </c>
      <c r="G62" s="239">
        <f t="shared" si="5"/>
        <v>901796.99361043912</v>
      </c>
      <c r="H62" s="237">
        <f>G62/'R1  PF2011'!$C62</f>
        <v>3680.8040555528128</v>
      </c>
      <c r="I62" s="302">
        <f>(F62/$H$6*100)</f>
        <v>1.4024838192358557</v>
      </c>
      <c r="J62" s="302"/>
      <c r="K62" s="319">
        <f t="shared" si="6"/>
        <v>1.3916236309739876</v>
      </c>
      <c r="L62" s="324">
        <f>'R4  IPF  Répart2011'!D66</f>
        <v>94.12</v>
      </c>
      <c r="M62" s="324">
        <f t="shared" si="7"/>
        <v>95.511623630973986</v>
      </c>
    </row>
    <row r="63" spans="1:32" s="194" customFormat="1">
      <c r="A63" s="390">
        <v>2129</v>
      </c>
      <c r="B63" s="391" t="s">
        <v>115</v>
      </c>
      <c r="C63" s="239">
        <f>'R1  PF2011'!$N63</f>
        <v>2177853.6059999997</v>
      </c>
      <c r="D63" s="244">
        <f>'R1  PF2011'!$O63</f>
        <v>2963.0661306122443</v>
      </c>
      <c r="E63" s="239">
        <f>'R4  IPF  Répart2011'!$K67</f>
        <v>83142.607533240734</v>
      </c>
      <c r="F63" s="354">
        <f>E63/'R1  PF2011'!C63</f>
        <v>113.1191939227765</v>
      </c>
      <c r="G63" s="239">
        <f t="shared" si="5"/>
        <v>2260996.2135332404</v>
      </c>
      <c r="H63" s="244">
        <f>G63/'R1  PF2011'!$C63</f>
        <v>3076.1853245350208</v>
      </c>
      <c r="I63" s="312">
        <f>(F63/$H$6*100)</f>
        <v>3.1403043818628844</v>
      </c>
      <c r="J63" s="312"/>
      <c r="K63" s="319">
        <f t="shared" si="6"/>
        <v>3.8176398681794934</v>
      </c>
      <c r="L63" s="324">
        <f>'R4  IPF  Répart2011'!D67</f>
        <v>85.24</v>
      </c>
      <c r="M63" s="324">
        <f t="shared" si="7"/>
        <v>89.057639868179493</v>
      </c>
    </row>
    <row r="64" spans="1:32">
      <c r="A64" s="229">
        <v>2130</v>
      </c>
      <c r="B64" s="235" t="s">
        <v>116</v>
      </c>
      <c r="C64" s="239">
        <f>'R1  PF2011'!$N64</f>
        <v>2340116.2249999996</v>
      </c>
      <c r="D64" s="244">
        <f>'R1  PF2011'!$O64</f>
        <v>7826.4756688963198</v>
      </c>
      <c r="E64" s="236">
        <f>'R4  IPF  Répart2011'!$K68</f>
        <v>-72223.830884639348</v>
      </c>
      <c r="F64" s="238">
        <f>E64/'R1  PF2011'!C64</f>
        <v>-241.55127386167007</v>
      </c>
      <c r="G64" s="239">
        <f t="shared" si="5"/>
        <v>2267892.3941153605</v>
      </c>
      <c r="H64" s="237">
        <f>G64/'R1  PF2011'!$C64</f>
        <v>7584.9243950346499</v>
      </c>
      <c r="J64" s="302">
        <f>(F64/$H$6*100)</f>
        <v>-6.7057101226357965</v>
      </c>
      <c r="K64" s="320">
        <f t="shared" si="6"/>
        <v>-3.0863352047669923</v>
      </c>
      <c r="L64" s="324">
        <f>'R4  IPF  Répart2011'!D68</f>
        <v>130.82</v>
      </c>
      <c r="M64" s="324">
        <f t="shared" si="7"/>
        <v>127.733664795233</v>
      </c>
    </row>
    <row r="65" spans="1:13">
      <c r="A65" s="229">
        <v>2131</v>
      </c>
      <c r="B65" s="235" t="s">
        <v>117</v>
      </c>
      <c r="C65" s="236">
        <f>'R1  PF2011'!$N65</f>
        <v>2287755.5880000005</v>
      </c>
      <c r="D65" s="237">
        <f>'R1  PF2011'!$O65</f>
        <v>3116.8332261580385</v>
      </c>
      <c r="E65" s="236">
        <f>'R4  IPF  Répart2011'!$K69</f>
        <v>82220.872098455176</v>
      </c>
      <c r="F65" s="238">
        <f>E65/'R1  PF2011'!C65</f>
        <v>112.01753691887626</v>
      </c>
      <c r="G65" s="239">
        <f t="shared" si="5"/>
        <v>2369976.4600984557</v>
      </c>
      <c r="H65" s="237">
        <f>G65/'R1  PF2011'!$C65</f>
        <v>3228.850763076915</v>
      </c>
      <c r="I65" s="302">
        <f t="shared" ref="I65:I74" si="9">(F65/$H$6*100)</f>
        <v>3.1097212580207927</v>
      </c>
      <c r="J65" s="302"/>
      <c r="K65" s="319">
        <f t="shared" si="6"/>
        <v>3.5939535031508427</v>
      </c>
      <c r="L65" s="324">
        <f>'R4  IPF  Répart2011'!D69</f>
        <v>85.99</v>
      </c>
      <c r="M65" s="324">
        <f t="shared" si="7"/>
        <v>89.583953503150838</v>
      </c>
    </row>
    <row r="66" spans="1:13">
      <c r="A66" s="229">
        <v>2134</v>
      </c>
      <c r="B66" s="235" t="s">
        <v>118</v>
      </c>
      <c r="C66" s="236">
        <f>'R1  PF2011'!$N66</f>
        <v>2171896.6249999995</v>
      </c>
      <c r="D66" s="237">
        <f>'R1  PF2011'!$O66</f>
        <v>2942.9493563685633</v>
      </c>
      <c r="E66" s="236">
        <f>'R4  IPF  Répart2011'!$K70</f>
        <v>103499.59813049137</v>
      </c>
      <c r="F66" s="238">
        <f>E66/'R1  PF2011'!C66</f>
        <v>140.24335790039481</v>
      </c>
      <c r="G66" s="239">
        <f t="shared" si="5"/>
        <v>2275396.2231304911</v>
      </c>
      <c r="H66" s="237">
        <f>G66/'R1  PF2011'!$C66</f>
        <v>3083.1927142689583</v>
      </c>
      <c r="I66" s="302">
        <f t="shared" si="9"/>
        <v>3.8932988829678958</v>
      </c>
      <c r="J66" s="302"/>
      <c r="K66" s="319">
        <f t="shared" si="6"/>
        <v>4.7654016742390484</v>
      </c>
      <c r="L66" s="324">
        <f>'R4  IPF  Répart2011'!D70</f>
        <v>81.87</v>
      </c>
      <c r="M66" s="324">
        <f t="shared" si="7"/>
        <v>86.635401674239048</v>
      </c>
    </row>
    <row r="67" spans="1:13">
      <c r="A67" s="229">
        <v>2135</v>
      </c>
      <c r="B67" s="235" t="s">
        <v>119</v>
      </c>
      <c r="C67" s="236">
        <f>'R1  PF2011'!$N67</f>
        <v>5965208.6389999986</v>
      </c>
      <c r="D67" s="237">
        <f>'R1  PF2011'!$O67</f>
        <v>3195.0769357257623</v>
      </c>
      <c r="E67" s="236">
        <f>'R4  IPF  Répart2011'!$K71</f>
        <v>208349.84558128918</v>
      </c>
      <c r="F67" s="238">
        <f>E67/'R1  PF2011'!C67</f>
        <v>111.59606083625559</v>
      </c>
      <c r="G67" s="239">
        <f t="shared" si="5"/>
        <v>6173558.484581288</v>
      </c>
      <c r="H67" s="237">
        <f>G67/'R1  PF2011'!$C67</f>
        <v>3306.6729965620184</v>
      </c>
      <c r="I67" s="302">
        <f t="shared" si="9"/>
        <v>3.0980206514021877</v>
      </c>
      <c r="J67" s="302"/>
      <c r="K67" s="319">
        <f t="shared" si="6"/>
        <v>3.4927503494029803</v>
      </c>
      <c r="L67" s="324">
        <f>'R4  IPF  Répart2011'!D71</f>
        <v>86.23</v>
      </c>
      <c r="M67" s="324">
        <f t="shared" si="7"/>
        <v>89.722750349402986</v>
      </c>
    </row>
    <row r="68" spans="1:13">
      <c r="A68" s="229">
        <v>2137</v>
      </c>
      <c r="B68" s="235" t="s">
        <v>120</v>
      </c>
      <c r="C68" s="236">
        <f>'R1  PF2011'!$N68</f>
        <v>1569012.6869999997</v>
      </c>
      <c r="D68" s="237">
        <f>'R1  PF2011'!$O68</f>
        <v>2791.8375213523127</v>
      </c>
      <c r="E68" s="236">
        <f>'R4  IPF  Répart2011'!$K72</f>
        <v>122599.06440888556</v>
      </c>
      <c r="F68" s="238">
        <f>E68/'R1  PF2011'!C68</f>
        <v>218.14780143929815</v>
      </c>
      <c r="G68" s="239">
        <f t="shared" si="5"/>
        <v>1691611.7514088852</v>
      </c>
      <c r="H68" s="237">
        <f>G68/'R1  PF2011'!$C68</f>
        <v>3009.9853227916105</v>
      </c>
      <c r="I68" s="302">
        <f t="shared" si="9"/>
        <v>6.0560058200312881</v>
      </c>
      <c r="J68" s="302"/>
      <c r="K68" s="319">
        <f t="shared" si="6"/>
        <v>7.813771387871868</v>
      </c>
      <c r="L68" s="324">
        <f>'R4  IPF  Répart2011'!D72</f>
        <v>73.67</v>
      </c>
      <c r="M68" s="324">
        <f t="shared" si="7"/>
        <v>81.483771387871869</v>
      </c>
    </row>
    <row r="69" spans="1:13">
      <c r="A69" s="229">
        <v>2138</v>
      </c>
      <c r="B69" s="235" t="s">
        <v>121</v>
      </c>
      <c r="C69" s="236">
        <f>'R1  PF2011'!$N69</f>
        <v>1410643.7870000002</v>
      </c>
      <c r="D69" s="237">
        <f>'R1  PF2011'!$O69</f>
        <v>2062.3447178362576</v>
      </c>
      <c r="E69" s="236">
        <f>'R4  IPF  Répart2011'!$K73</f>
        <v>262812.899661656</v>
      </c>
      <c r="F69" s="238">
        <f>E69/'R1  PF2011'!C69</f>
        <v>384.22938547025734</v>
      </c>
      <c r="G69" s="239">
        <f t="shared" si="5"/>
        <v>1673456.6866616562</v>
      </c>
      <c r="H69" s="237">
        <f>G69/'R1  PF2011'!$C69</f>
        <v>2446.5741033065151</v>
      </c>
      <c r="I69" s="302">
        <f t="shared" si="9"/>
        <v>10.666600255801367</v>
      </c>
      <c r="J69" s="302"/>
      <c r="K69" s="319">
        <f t="shared" si="6"/>
        <v>18.630706212556834</v>
      </c>
      <c r="L69" s="324">
        <f>'R4  IPF  Répart2011'!D73</f>
        <v>55.41</v>
      </c>
      <c r="M69" s="324">
        <f t="shared" si="7"/>
        <v>74.040706212556827</v>
      </c>
    </row>
    <row r="70" spans="1:13">
      <c r="A70" s="229">
        <v>2140</v>
      </c>
      <c r="B70" s="235" t="s">
        <v>122</v>
      </c>
      <c r="C70" s="236">
        <f>'R1  PF2011'!$N70</f>
        <v>5220904.097000001</v>
      </c>
      <c r="D70" s="237">
        <f>'R1  PF2011'!$O70</f>
        <v>3158.4416799758023</v>
      </c>
      <c r="E70" s="236">
        <f>'R4  IPF  Répart2011'!$K74</f>
        <v>212071.89864557135</v>
      </c>
      <c r="F70" s="238">
        <f>E70/'R1  PF2011'!C70</f>
        <v>128.29515949520348</v>
      </c>
      <c r="G70" s="239">
        <f t="shared" si="5"/>
        <v>5432975.9956455724</v>
      </c>
      <c r="H70" s="237">
        <f>G70/'R1  PF2011'!$C70</f>
        <v>3286.7368394710056</v>
      </c>
      <c r="I70" s="302">
        <f t="shared" si="9"/>
        <v>3.5616046893829947</v>
      </c>
      <c r="J70" s="302"/>
      <c r="K70" s="319">
        <f t="shared" si="6"/>
        <v>4.0619765217949624</v>
      </c>
      <c r="L70" s="324">
        <f>'R4  IPF  Répart2011'!D74</f>
        <v>83.74</v>
      </c>
      <c r="M70" s="324">
        <f t="shared" si="7"/>
        <v>87.801976521794955</v>
      </c>
    </row>
    <row r="71" spans="1:13">
      <c r="A71" s="229">
        <v>2143</v>
      </c>
      <c r="B71" s="235" t="s">
        <v>123</v>
      </c>
      <c r="C71" s="236">
        <f>'R1  PF2011'!$N71</f>
        <v>1881792.3740000003</v>
      </c>
      <c r="D71" s="237">
        <f>'R1  PF2011'!$O71</f>
        <v>3189.4786000000004</v>
      </c>
      <c r="E71" s="236">
        <f>'R4  IPF  Répart2011'!$K75</f>
        <v>83754.235029201445</v>
      </c>
      <c r="F71" s="238">
        <f>E71/'R1  PF2011'!C71</f>
        <v>141.95633055796856</v>
      </c>
      <c r="G71" s="239">
        <f t="shared" si="5"/>
        <v>1965546.6090292018</v>
      </c>
      <c r="H71" s="237">
        <f>G71/'R1  PF2011'!$C71</f>
        <v>3331.434930557969</v>
      </c>
      <c r="I71" s="302">
        <f t="shared" si="9"/>
        <v>3.9408527538544091</v>
      </c>
      <c r="J71" s="302"/>
      <c r="K71" s="319">
        <f t="shared" si="6"/>
        <v>4.4507691808300125</v>
      </c>
      <c r="L71" s="324">
        <f>'R4  IPF  Répart2011'!D75</f>
        <v>83.72</v>
      </c>
      <c r="M71" s="324">
        <f t="shared" si="7"/>
        <v>88.170769180830007</v>
      </c>
    </row>
    <row r="72" spans="1:13">
      <c r="A72" s="229">
        <v>2145</v>
      </c>
      <c r="B72" s="235" t="s">
        <v>238</v>
      </c>
      <c r="C72" s="236">
        <f>'R1  PF2011'!$N72</f>
        <v>3260785.2029999997</v>
      </c>
      <c r="D72" s="237">
        <f>'R1  PF2011'!$O72</f>
        <v>3002.5646436464085</v>
      </c>
      <c r="E72" s="236">
        <f>'R4  IPF  Répart2011'!$K76</f>
        <v>208060.28239866139</v>
      </c>
      <c r="F72" s="238">
        <f>E72/'R1  PF2011'!C72</f>
        <v>191.58405377408968</v>
      </c>
      <c r="G72" s="239">
        <f t="shared" ref="G72:G103" si="10">C72+E72</f>
        <v>3468845.4853986613</v>
      </c>
      <c r="H72" s="237">
        <f>G72/'R1  PF2011'!$C72</f>
        <v>3194.1486974204986</v>
      </c>
      <c r="I72" s="302">
        <f t="shared" si="9"/>
        <v>5.3185690482602519</v>
      </c>
      <c r="J72" s="302"/>
      <c r="K72" s="319">
        <f t="shared" ref="K72:K103" si="11">(F72/D72*100)</f>
        <v>6.3806804019854182</v>
      </c>
      <c r="L72" s="324">
        <f>'R4  IPF  Répart2011'!D76</f>
        <v>77.33</v>
      </c>
      <c r="M72" s="324">
        <f t="shared" ref="M72:M103" si="12">L72+K72</f>
        <v>83.710680401985414</v>
      </c>
    </row>
    <row r="73" spans="1:13">
      <c r="A73" s="229">
        <v>2147</v>
      </c>
      <c r="B73" s="235" t="s">
        <v>125</v>
      </c>
      <c r="C73" s="236">
        <f>'R1  PF2011'!$N73</f>
        <v>1743347.4700000002</v>
      </c>
      <c r="D73" s="237">
        <f>'R1  PF2011'!$O73</f>
        <v>2985.184023972603</v>
      </c>
      <c r="E73" s="236">
        <f>'R4  IPF  Répart2011'!$K77</f>
        <v>49935.124534278439</v>
      </c>
      <c r="F73" s="238">
        <f>E73/'R1  PF2011'!C73</f>
        <v>85.505350229928837</v>
      </c>
      <c r="G73" s="239">
        <f t="shared" si="10"/>
        <v>1793282.5945342786</v>
      </c>
      <c r="H73" s="237">
        <f>G73/'R1  PF2011'!$C73</f>
        <v>3070.6893742025318</v>
      </c>
      <c r="I73" s="302">
        <f t="shared" si="9"/>
        <v>2.3737158716236322</v>
      </c>
      <c r="J73" s="302"/>
      <c r="K73" s="319">
        <f t="shared" si="11"/>
        <v>2.8643242608588202</v>
      </c>
      <c r="L73" s="324">
        <f>'R4  IPF  Répart2011'!D77</f>
        <v>89.65</v>
      </c>
      <c r="M73" s="324">
        <f t="shared" si="12"/>
        <v>92.514324260858828</v>
      </c>
    </row>
    <row r="74" spans="1:13">
      <c r="A74" s="229">
        <v>2148</v>
      </c>
      <c r="B74" s="235" t="s">
        <v>126</v>
      </c>
      <c r="C74" s="236">
        <f>'R1  PF2011'!$N74</f>
        <v>7283173.8000000007</v>
      </c>
      <c r="D74" s="237">
        <f>'R1  PF2011'!$O74</f>
        <v>3339.3735900962865</v>
      </c>
      <c r="E74" s="236">
        <f>'R4  IPF  Répart2011'!$K78</f>
        <v>128404.64203092479</v>
      </c>
      <c r="F74" s="238">
        <f>E74/'R1  PF2011'!C74</f>
        <v>58.874205424541401</v>
      </c>
      <c r="G74" s="239">
        <f t="shared" si="10"/>
        <v>7411578.4420309253</v>
      </c>
      <c r="H74" s="237">
        <f>G74/'R1  PF2011'!$C74</f>
        <v>3398.2477955208278</v>
      </c>
      <c r="I74" s="302">
        <f t="shared" si="9"/>
        <v>1.634408086390694</v>
      </c>
      <c r="J74" s="302"/>
      <c r="K74" s="319">
        <f t="shared" si="11"/>
        <v>1.7630314140097108</v>
      </c>
      <c r="L74" s="324">
        <f>'R4  IPF  Répart2011'!D78</f>
        <v>92.81</v>
      </c>
      <c r="M74" s="324">
        <f t="shared" si="12"/>
        <v>94.573031414009719</v>
      </c>
    </row>
    <row r="75" spans="1:13">
      <c r="A75" s="229">
        <v>2149</v>
      </c>
      <c r="B75" s="235" t="s">
        <v>127</v>
      </c>
      <c r="C75" s="236">
        <f>'R1  PF2011'!$N75</f>
        <v>4922522.9050000012</v>
      </c>
      <c r="D75" s="237">
        <f>'R1  PF2011'!$O75</f>
        <v>3447.1448914565835</v>
      </c>
      <c r="E75" s="236">
        <f>'R4  IPF  Répart2011'!$K79</f>
        <v>-3311.2353354962947</v>
      </c>
      <c r="F75" s="238">
        <f>E75/'R1  PF2011'!C75</f>
        <v>-2.3187922517481057</v>
      </c>
      <c r="G75" s="239">
        <f t="shared" si="10"/>
        <v>4919211.6696645049</v>
      </c>
      <c r="H75" s="237">
        <f>G75/'R1  PF2011'!$C75</f>
        <v>3444.8260992048354</v>
      </c>
      <c r="I75" s="313"/>
      <c r="J75" s="302">
        <f>(F75/$H$6*100)</f>
        <v>-6.4372041704658142E-2</v>
      </c>
      <c r="K75" s="320">
        <f t="shared" si="11"/>
        <v>-6.7267037643094399E-2</v>
      </c>
      <c r="L75" s="324">
        <f>'R4  IPF  Répart2011'!D79</f>
        <v>100.28</v>
      </c>
      <c r="M75" s="324">
        <f t="shared" si="12"/>
        <v>100.21273296235691</v>
      </c>
    </row>
    <row r="76" spans="1:13">
      <c r="A76" s="229">
        <v>2152</v>
      </c>
      <c r="B76" s="235" t="s">
        <v>128</v>
      </c>
      <c r="C76" s="236">
        <f>'R1  PF2011'!$N76</f>
        <v>4225097.2100000009</v>
      </c>
      <c r="D76" s="237">
        <f>'R1  PF2011'!$O76</f>
        <v>2950.4868784916207</v>
      </c>
      <c r="E76" s="236">
        <f>'R4  IPF  Répart2011'!$K80</f>
        <v>293796.74960158358</v>
      </c>
      <c r="F76" s="238">
        <f>E76/'R1  PF2011'!C76</f>
        <v>205.16532793406674</v>
      </c>
      <c r="G76" s="239">
        <f t="shared" si="10"/>
        <v>4518893.9596015848</v>
      </c>
      <c r="H76" s="237">
        <f>G76/'R1  PF2011'!$C76</f>
        <v>3155.6522064256878</v>
      </c>
      <c r="I76" s="302">
        <f t="shared" ref="I76:I84" si="13">(F76/$H$6*100)</f>
        <v>5.6955990930904221</v>
      </c>
      <c r="J76" s="302"/>
      <c r="K76" s="319">
        <f t="shared" si="11"/>
        <v>6.9536092307230843</v>
      </c>
      <c r="L76" s="324">
        <f>'R4  IPF  Répart2011'!D80</f>
        <v>74.400000000000006</v>
      </c>
      <c r="M76" s="324">
        <f t="shared" si="12"/>
        <v>81.353609230723094</v>
      </c>
    </row>
    <row r="77" spans="1:13">
      <c r="A77" s="229">
        <v>2153</v>
      </c>
      <c r="B77" s="235" t="s">
        <v>129</v>
      </c>
      <c r="C77" s="236">
        <f>'R1  PF2011'!$N77</f>
        <v>3609180.4789999998</v>
      </c>
      <c r="D77" s="237">
        <f>'R1  PF2011'!$O77</f>
        <v>3803.1406522655425</v>
      </c>
      <c r="E77" s="236">
        <f>'R4  IPF  Répart2011'!$K81</f>
        <v>215392.82376509049</v>
      </c>
      <c r="F77" s="238">
        <f>E77/'R1  PF2011'!C77</f>
        <v>226.96820207069598</v>
      </c>
      <c r="G77" s="239">
        <f t="shared" si="10"/>
        <v>3824573.3027650905</v>
      </c>
      <c r="H77" s="237">
        <f>G77/'R1  PF2011'!$C77</f>
        <v>4030.1088543362384</v>
      </c>
      <c r="I77" s="302">
        <f t="shared" si="13"/>
        <v>6.300869152168131</v>
      </c>
      <c r="J77" s="302"/>
      <c r="K77" s="319">
        <f t="shared" si="11"/>
        <v>5.9679150161193837</v>
      </c>
      <c r="L77" s="324">
        <f>'R4  IPF  Répart2011'!D81</f>
        <v>72.930000000000007</v>
      </c>
      <c r="M77" s="324">
        <f t="shared" si="12"/>
        <v>78.897915016119384</v>
      </c>
    </row>
    <row r="78" spans="1:13">
      <c r="A78" s="229">
        <v>2155</v>
      </c>
      <c r="B78" s="235" t="s">
        <v>130</v>
      </c>
      <c r="C78" s="236">
        <f>'R1  PF2011'!$N78</f>
        <v>2773608.3270000005</v>
      </c>
      <c r="D78" s="237">
        <f>'R1  PF2011'!$O78</f>
        <v>2735.3139319526631</v>
      </c>
      <c r="E78" s="236">
        <f>'R4  IPF  Répart2011'!$K82</f>
        <v>201668.67402608701</v>
      </c>
      <c r="F78" s="238">
        <f>E78/'R1  PF2011'!C78</f>
        <v>198.88429391132843</v>
      </c>
      <c r="G78" s="239">
        <f t="shared" si="10"/>
        <v>2975277.0010260874</v>
      </c>
      <c r="H78" s="237">
        <f>G78/'R1  PF2011'!$C78</f>
        <v>2934.1982258639914</v>
      </c>
      <c r="I78" s="302">
        <f t="shared" si="13"/>
        <v>5.5212311721370577</v>
      </c>
      <c r="J78" s="302"/>
      <c r="K78" s="319">
        <f t="shared" si="11"/>
        <v>7.2709860315503372</v>
      </c>
      <c r="L78" s="324">
        <f>'R4  IPF  Répart2011'!D82</f>
        <v>75.56</v>
      </c>
      <c r="M78" s="324">
        <f t="shared" si="12"/>
        <v>82.830986031550339</v>
      </c>
    </row>
    <row r="79" spans="1:13">
      <c r="A79" s="229">
        <v>2160</v>
      </c>
      <c r="B79" s="235" t="s">
        <v>131</v>
      </c>
      <c r="C79" s="236">
        <f>'R1  PF2011'!$N79</f>
        <v>5639030.4539999999</v>
      </c>
      <c r="D79" s="237">
        <f>'R1  PF2011'!$O79</f>
        <v>2757.4721046454765</v>
      </c>
      <c r="E79" s="236">
        <f>'R4  IPF  Répart2011'!$K83</f>
        <v>376980.27824757731</v>
      </c>
      <c r="F79" s="238">
        <f>E79/'R1  PF2011'!C79</f>
        <v>184.34243435089354</v>
      </c>
      <c r="G79" s="239">
        <f t="shared" si="10"/>
        <v>6016010.732247577</v>
      </c>
      <c r="H79" s="237">
        <f>G79/'R1  PF2011'!$C79</f>
        <v>2941.8145389963702</v>
      </c>
      <c r="I79" s="302">
        <f t="shared" si="13"/>
        <v>5.1175342952901168</v>
      </c>
      <c r="J79" s="302"/>
      <c r="K79" s="319">
        <f t="shared" si="11"/>
        <v>6.6851967075327545</v>
      </c>
      <c r="L79" s="324">
        <f>'R4  IPF  Répart2011'!D83</f>
        <v>76.849999999999994</v>
      </c>
      <c r="M79" s="324">
        <f t="shared" si="12"/>
        <v>83.535196707532748</v>
      </c>
    </row>
    <row r="80" spans="1:13">
      <c r="A80" s="229">
        <v>2162</v>
      </c>
      <c r="B80" s="235" t="s">
        <v>132</v>
      </c>
      <c r="C80" s="236">
        <f>'R1  PF2011'!$N80</f>
        <v>2925659.2190000005</v>
      </c>
      <c r="D80" s="237">
        <f>'R1  PF2011'!$O80</f>
        <v>2511.2954669527903</v>
      </c>
      <c r="E80" s="236">
        <f>'R4  IPF  Répart2011'!$K84</f>
        <v>261833.48734984212</v>
      </c>
      <c r="F80" s="238">
        <f>E80/'R1  PF2011'!C80</f>
        <v>224.74977454922072</v>
      </c>
      <c r="G80" s="239">
        <f t="shared" si="10"/>
        <v>3187492.7063498427</v>
      </c>
      <c r="H80" s="237">
        <f>G80/'R1  PF2011'!$C80</f>
        <v>2736.0452415020109</v>
      </c>
      <c r="I80" s="302">
        <f t="shared" si="13"/>
        <v>6.2392833379049044</v>
      </c>
      <c r="J80" s="302"/>
      <c r="K80" s="319">
        <f t="shared" si="11"/>
        <v>8.9495552198775101</v>
      </c>
      <c r="L80" s="324">
        <f>'R4  IPF  Répart2011'!D84</f>
        <v>71.260000000000005</v>
      </c>
      <c r="M80" s="324">
        <f t="shared" si="12"/>
        <v>80.209555219877515</v>
      </c>
    </row>
    <row r="81" spans="1:13" s="256" customFormat="1">
      <c r="A81" s="252">
        <v>2163</v>
      </c>
      <c r="B81" s="253" t="s">
        <v>270</v>
      </c>
      <c r="C81" s="254">
        <f>'R1  PF2011'!N81</f>
        <v>7779070.0200000005</v>
      </c>
      <c r="D81" s="255">
        <f>'R1  PF2011'!O81</f>
        <v>3539.1583348498639</v>
      </c>
      <c r="E81" s="254">
        <f>'R4  IPF  Répart2011'!K64+'R4  IPF  Répart2011'!K65</f>
        <v>158791.26264419372</v>
      </c>
      <c r="F81" s="255">
        <f>E81/'R1  PF2011'!C81</f>
        <v>72.2435225860754</v>
      </c>
      <c r="G81" s="254">
        <f t="shared" si="10"/>
        <v>7937861.2826441946</v>
      </c>
      <c r="H81" s="272">
        <f>G81/'R1  PF2011'!$C81</f>
        <v>3611.4018574359393</v>
      </c>
      <c r="I81" s="333">
        <f t="shared" si="13"/>
        <v>2.0055539884163136</v>
      </c>
      <c r="J81" s="333"/>
      <c r="K81" s="338">
        <f t="shared" si="11"/>
        <v>2.0412628017994585</v>
      </c>
      <c r="L81" s="339">
        <f>'R10 corrections fusions'!E15</f>
        <v>93.012051668614561</v>
      </c>
      <c r="M81" s="339">
        <f t="shared" si="12"/>
        <v>95.053314470414023</v>
      </c>
    </row>
    <row r="82" spans="1:13">
      <c r="A82" s="229">
        <v>2171</v>
      </c>
      <c r="B82" s="235" t="s">
        <v>133</v>
      </c>
      <c r="C82" s="236">
        <f>'R1  PF2011'!$N82</f>
        <v>2466204.7689999999</v>
      </c>
      <c r="D82" s="237">
        <f>'R1  PF2011'!$O82</f>
        <v>3202.8633363636363</v>
      </c>
      <c r="E82" s="236">
        <f>'R4  IPF  Répart2011'!K85</f>
        <v>63127.131407853536</v>
      </c>
      <c r="F82" s="238">
        <f>E82/'R1  PF2011'!C82</f>
        <v>81.983287542666929</v>
      </c>
      <c r="G82" s="239">
        <f t="shared" si="10"/>
        <v>2529331.9004078535</v>
      </c>
      <c r="H82" s="237">
        <f>G82/'R1  PF2011'!$C82</f>
        <v>3284.8466239063032</v>
      </c>
      <c r="I82" s="302">
        <f t="shared" si="13"/>
        <v>2.275939813410603</v>
      </c>
      <c r="J82" s="302"/>
      <c r="K82" s="319">
        <f t="shared" si="11"/>
        <v>2.5596873463775842</v>
      </c>
      <c r="L82" s="324">
        <f>'R4  IPF  Répart2011'!D85</f>
        <v>89.95</v>
      </c>
      <c r="M82" s="324">
        <f t="shared" si="12"/>
        <v>92.509687346377589</v>
      </c>
    </row>
    <row r="83" spans="1:13">
      <c r="A83" s="229">
        <v>2172</v>
      </c>
      <c r="B83" s="235" t="s">
        <v>134</v>
      </c>
      <c r="C83" s="236">
        <f>'R1  PF2011'!$N83</f>
        <v>175320.08600000001</v>
      </c>
      <c r="D83" s="237">
        <f>'R1  PF2011'!$O83</f>
        <v>2276.884233766234</v>
      </c>
      <c r="E83" s="236">
        <f>'R4  IPF  Répart2011'!$K86</f>
        <v>20578.267725469963</v>
      </c>
      <c r="F83" s="238">
        <f>E83/'R1  PF2011'!C83</f>
        <v>267.25023020090862</v>
      </c>
      <c r="G83" s="239">
        <f t="shared" si="10"/>
        <v>195898.35372546996</v>
      </c>
      <c r="H83" s="237">
        <f>G83/'R1  PF2011'!$C83</f>
        <v>2544.1344639671424</v>
      </c>
      <c r="I83" s="302">
        <f t="shared" si="13"/>
        <v>7.4191394037576837</v>
      </c>
      <c r="J83" s="302"/>
      <c r="K83" s="319">
        <f t="shared" si="11"/>
        <v>11.737541427780249</v>
      </c>
      <c r="L83" s="324">
        <f>'R4  IPF  Répart2011'!D86</f>
        <v>64.58</v>
      </c>
      <c r="M83" s="324">
        <f t="shared" si="12"/>
        <v>76.317541427780242</v>
      </c>
    </row>
    <row r="84" spans="1:13">
      <c r="A84" s="229">
        <v>2173</v>
      </c>
      <c r="B84" s="235" t="s">
        <v>135</v>
      </c>
      <c r="C84" s="236">
        <f>'R1  PF2011'!$N84</f>
        <v>1776752.1710000001</v>
      </c>
      <c r="D84" s="237">
        <f>'R1  PF2011'!$O84</f>
        <v>2498.9482011251757</v>
      </c>
      <c r="E84" s="236">
        <f>'R4  IPF  Répart2011'!$K87</f>
        <v>157064.66112544769</v>
      </c>
      <c r="F84" s="238">
        <f>E84/'R1  PF2011'!C84</f>
        <v>220.90669637897003</v>
      </c>
      <c r="G84" s="239">
        <f t="shared" si="10"/>
        <v>1933816.8321254477</v>
      </c>
      <c r="H84" s="237">
        <f>G84/'R1  PF2011'!$C84</f>
        <v>2719.8548975041458</v>
      </c>
      <c r="I84" s="302">
        <f t="shared" si="13"/>
        <v>6.1325955619460464</v>
      </c>
      <c r="J84" s="302"/>
      <c r="K84" s="319">
        <f t="shared" si="11"/>
        <v>8.839987010515248</v>
      </c>
      <c r="L84" s="324">
        <f>'R4  IPF  Répart2011'!D87</f>
        <v>73.16</v>
      </c>
      <c r="M84" s="324">
        <f t="shared" si="12"/>
        <v>81.999987010515241</v>
      </c>
    </row>
    <row r="85" spans="1:13">
      <c r="A85" s="229">
        <v>2174</v>
      </c>
      <c r="B85" s="235" t="s">
        <v>136</v>
      </c>
      <c r="C85" s="236">
        <f>'R1  PF2011'!$N85</f>
        <v>8682531.3189999983</v>
      </c>
      <c r="D85" s="237">
        <f>'R1  PF2011'!$O85</f>
        <v>4905.3849259886993</v>
      </c>
      <c r="E85" s="236">
        <f>'R4  IPF  Répart2011'!$K88</f>
        <v>-508906.17242254055</v>
      </c>
      <c r="F85" s="238">
        <f>E85/'R1  PF2011'!C85</f>
        <v>-287.51761153815852</v>
      </c>
      <c r="G85" s="239">
        <f t="shared" si="10"/>
        <v>8173625.1465774579</v>
      </c>
      <c r="H85" s="237">
        <f>G85/'R1  PF2011'!$C85</f>
        <v>4617.867314450541</v>
      </c>
      <c r="I85" s="313"/>
      <c r="J85" s="302">
        <f>(F85/$H$6*100)</f>
        <v>-7.981782614119501</v>
      </c>
      <c r="K85" s="320">
        <f t="shared" si="11"/>
        <v>-5.8612650357954985</v>
      </c>
      <c r="L85" s="324">
        <f>'R4  IPF  Répart2011'!D88</f>
        <v>135.97999999999999</v>
      </c>
      <c r="M85" s="324">
        <f t="shared" si="12"/>
        <v>130.11873496420449</v>
      </c>
    </row>
    <row r="86" spans="1:13">
      <c r="A86" s="229">
        <v>2175</v>
      </c>
      <c r="B86" s="235" t="s">
        <v>137</v>
      </c>
      <c r="C86" s="236">
        <f>'R1  PF2011'!$N86</f>
        <v>8156669.8430000013</v>
      </c>
      <c r="D86" s="237">
        <f>'R1  PF2011'!$O86</f>
        <v>2924.5858167802085</v>
      </c>
      <c r="E86" s="236">
        <f>'R4  IPF  Répart2011'!$K89</f>
        <v>313304.16401019954</v>
      </c>
      <c r="F86" s="238">
        <f>E86/'R1  PF2011'!C86</f>
        <v>112.33566296529206</v>
      </c>
      <c r="G86" s="239">
        <f t="shared" si="10"/>
        <v>8469974.007010201</v>
      </c>
      <c r="H86" s="237">
        <f>G86/'R1  PF2011'!$C86</f>
        <v>3036.9214797455006</v>
      </c>
      <c r="I86" s="302">
        <f>(F86/$H$6*100)</f>
        <v>3.1185527620556099</v>
      </c>
      <c r="J86" s="302"/>
      <c r="K86" s="319">
        <f t="shared" si="11"/>
        <v>3.8410793870622952</v>
      </c>
      <c r="L86" s="324">
        <f>'R4  IPF  Répart2011'!D89</f>
        <v>85.6</v>
      </c>
      <c r="M86" s="324">
        <f t="shared" si="12"/>
        <v>89.441079387062288</v>
      </c>
    </row>
    <row r="87" spans="1:13">
      <c r="A87" s="229">
        <v>2177</v>
      </c>
      <c r="B87" s="235" t="s">
        <v>138</v>
      </c>
      <c r="C87" s="236">
        <f>'R1  PF2011'!$N87</f>
        <v>1650473.8259999997</v>
      </c>
      <c r="D87" s="237">
        <f>'R1  PF2011'!$O87</f>
        <v>2496.9346838124047</v>
      </c>
      <c r="E87" s="236">
        <f>'R4  IPF  Répart2011'!$K90</f>
        <v>152039.61583925036</v>
      </c>
      <c r="F87" s="238">
        <f>E87/'R1  PF2011'!C87</f>
        <v>230.01454741187649</v>
      </c>
      <c r="G87" s="239">
        <f t="shared" si="10"/>
        <v>1802513.44183925</v>
      </c>
      <c r="H87" s="237">
        <f>G87/'R1  PF2011'!$C87</f>
        <v>2726.9492312242814</v>
      </c>
      <c r="I87" s="302">
        <f>(F87/$H$6*100)</f>
        <v>6.385438810877929</v>
      </c>
      <c r="J87" s="302"/>
      <c r="K87" s="319">
        <f t="shared" si="11"/>
        <v>9.2118768225319556</v>
      </c>
      <c r="L87" s="324">
        <f>'R4  IPF  Répart2011'!D90</f>
        <v>72.22</v>
      </c>
      <c r="M87" s="324">
        <f t="shared" si="12"/>
        <v>81.431876822531962</v>
      </c>
    </row>
    <row r="88" spans="1:13">
      <c r="A88" s="229">
        <v>2179</v>
      </c>
      <c r="B88" s="235" t="s">
        <v>139</v>
      </c>
      <c r="C88" s="236">
        <f>'R1  PF2011'!$N88</f>
        <v>628917.76699999999</v>
      </c>
      <c r="D88" s="237">
        <f>'R1  PF2011'!$O88</f>
        <v>5240.9813916666662</v>
      </c>
      <c r="E88" s="236">
        <f>'R4  IPF  Répart2011'!$K91</f>
        <v>-101812.70310462103</v>
      </c>
      <c r="F88" s="238">
        <f>E88/'R1  PF2011'!C88</f>
        <v>-848.43919253850856</v>
      </c>
      <c r="G88" s="239">
        <f t="shared" si="10"/>
        <v>527105.06389537896</v>
      </c>
      <c r="H88" s="237">
        <f>G88/'R1  PF2011'!$C88</f>
        <v>4392.5421991281582</v>
      </c>
      <c r="I88" s="313"/>
      <c r="J88" s="302">
        <f>(F88/$H$6*100)</f>
        <v>-23.553538720332224</v>
      </c>
      <c r="K88" s="320">
        <f t="shared" si="11"/>
        <v>-16.188555713774427</v>
      </c>
      <c r="L88" s="324">
        <f>'R4  IPF  Répart2011'!D91</f>
        <v>197.32</v>
      </c>
      <c r="M88" s="324">
        <f t="shared" si="12"/>
        <v>181.13144428622556</v>
      </c>
    </row>
    <row r="89" spans="1:13">
      <c r="A89" s="229">
        <v>2183</v>
      </c>
      <c r="B89" s="235" t="s">
        <v>140</v>
      </c>
      <c r="C89" s="236">
        <f>'R1  PF2011'!$N89</f>
        <v>9531228.5209999997</v>
      </c>
      <c r="D89" s="237">
        <f>'R1  PF2011'!$O89</f>
        <v>4449.6865177404297</v>
      </c>
      <c r="E89" s="236">
        <f>'R4  IPF  Répart2011'!$K92</f>
        <v>-448677.6606274778</v>
      </c>
      <c r="F89" s="238">
        <f>E89/'R1  PF2011'!C89</f>
        <v>-209.46669497081129</v>
      </c>
      <c r="G89" s="239">
        <f t="shared" si="10"/>
        <v>9082550.860372521</v>
      </c>
      <c r="H89" s="237">
        <f>G89/'R1  PF2011'!$C89</f>
        <v>4240.2198227696181</v>
      </c>
      <c r="J89" s="302">
        <f>(F89/$H$6*100)</f>
        <v>-5.8150094361548419</v>
      </c>
      <c r="K89" s="320">
        <f t="shared" si="11"/>
        <v>-4.7074483592426049</v>
      </c>
      <c r="L89" s="324">
        <f>'R4  IPF  Répart2011'!D92</f>
        <v>125.11</v>
      </c>
      <c r="M89" s="324">
        <f t="shared" si="12"/>
        <v>120.40255164075739</v>
      </c>
    </row>
    <row r="90" spans="1:13">
      <c r="A90" s="229">
        <v>2184</v>
      </c>
      <c r="B90" s="235" t="s">
        <v>141</v>
      </c>
      <c r="C90" s="236">
        <f>'R1  PF2011'!$N90</f>
        <v>3129079.2110000001</v>
      </c>
      <c r="D90" s="237">
        <f>'R1  PF2011'!$O90</f>
        <v>2622.8660611902769</v>
      </c>
      <c r="E90" s="236">
        <f>'R4  IPF  Répart2011'!$K93</f>
        <v>261987.06782239617</v>
      </c>
      <c r="F90" s="238">
        <f>E90/'R1  PF2011'!C90</f>
        <v>219.60357738675287</v>
      </c>
      <c r="G90" s="239">
        <f t="shared" si="10"/>
        <v>3391066.2788223964</v>
      </c>
      <c r="H90" s="237">
        <f>G90/'R1  PF2011'!$C90</f>
        <v>2842.4696385770299</v>
      </c>
      <c r="I90" s="302">
        <f>(F90/$H$6*100)</f>
        <v>6.0964196475018371</v>
      </c>
      <c r="J90" s="302"/>
      <c r="K90" s="319">
        <f t="shared" si="11"/>
        <v>8.3726569433398783</v>
      </c>
      <c r="L90" s="324">
        <f>'R4  IPF  Répart2011'!D93</f>
        <v>72.92</v>
      </c>
      <c r="M90" s="324">
        <f t="shared" si="12"/>
        <v>81.292656943339878</v>
      </c>
    </row>
    <row r="91" spans="1:13">
      <c r="A91" s="229">
        <v>2185</v>
      </c>
      <c r="B91" s="235" t="s">
        <v>142</v>
      </c>
      <c r="C91" s="236">
        <f>'R1  PF2011'!$N91</f>
        <v>896336.22499999998</v>
      </c>
      <c r="D91" s="237">
        <f>'R1  PF2011'!$O91</f>
        <v>2583.1015129682996</v>
      </c>
      <c r="E91" s="236">
        <f>'R4  IPF  Répart2011'!$K94</f>
        <v>85387.122147754155</v>
      </c>
      <c r="F91" s="238">
        <f>E91/'R1  PF2011'!C91</f>
        <v>246.07239812032898</v>
      </c>
      <c r="G91" s="239">
        <f t="shared" si="10"/>
        <v>981723.34714775416</v>
      </c>
      <c r="H91" s="237">
        <f>G91/'R1  PF2011'!$C91</f>
        <v>2829.1739110886288</v>
      </c>
      <c r="I91" s="302">
        <f>(F91/$H$6*100)</f>
        <v>6.8312211506767637</v>
      </c>
      <c r="J91" s="302"/>
      <c r="K91" s="319">
        <f t="shared" si="11"/>
        <v>9.5262380082601439</v>
      </c>
      <c r="L91" s="324">
        <f>'R4  IPF  Répart2011'!D94</f>
        <v>68.209999999999994</v>
      </c>
      <c r="M91" s="324">
        <f t="shared" si="12"/>
        <v>77.736238008260131</v>
      </c>
    </row>
    <row r="92" spans="1:13">
      <c r="A92" s="229">
        <v>2186</v>
      </c>
      <c r="B92" s="235" t="s">
        <v>239</v>
      </c>
      <c r="C92" s="236">
        <f>'R1  PF2011'!$N92</f>
        <v>3896274.49</v>
      </c>
      <c r="D92" s="237">
        <f>'R1  PF2011'!$O92</f>
        <v>2886.1292518518521</v>
      </c>
      <c r="E92" s="236">
        <f>'R4  IPF  Répart2011'!$K95</f>
        <v>200884.35269832352</v>
      </c>
      <c r="F92" s="238">
        <f>E92/'R1  PF2011'!C92</f>
        <v>148.80322422098038</v>
      </c>
      <c r="G92" s="239">
        <f t="shared" si="10"/>
        <v>4097158.8426983235</v>
      </c>
      <c r="H92" s="237">
        <f>G92/'R1  PF2011'!$C92</f>
        <v>3034.9324760728323</v>
      </c>
      <c r="I92" s="302">
        <f>(F92/$H$6*100)</f>
        <v>4.1309295164839561</v>
      </c>
      <c r="J92" s="302"/>
      <c r="K92" s="319">
        <f t="shared" si="11"/>
        <v>5.1558059683398616</v>
      </c>
      <c r="L92" s="324">
        <f>'R4  IPF  Répart2011'!D95</f>
        <v>81.05</v>
      </c>
      <c r="M92" s="324">
        <f t="shared" si="12"/>
        <v>86.20580596833986</v>
      </c>
    </row>
    <row r="93" spans="1:13">
      <c r="A93" s="229">
        <v>2189</v>
      </c>
      <c r="B93" s="235" t="s">
        <v>240</v>
      </c>
      <c r="C93" s="236">
        <f>'R1  PF2011'!$N93</f>
        <v>3276062.7250000001</v>
      </c>
      <c r="D93" s="237">
        <f>'R1  PF2011'!$O93</f>
        <v>3058.882096171802</v>
      </c>
      <c r="E93" s="236">
        <f>'R4  IPF  Répart2011'!$K96</f>
        <v>72569.804475311306</v>
      </c>
      <c r="F93" s="238">
        <f>E93/'R1  PF2011'!C93</f>
        <v>67.75892107872204</v>
      </c>
      <c r="G93" s="239">
        <f t="shared" si="10"/>
        <v>3348632.5294753113</v>
      </c>
      <c r="H93" s="237">
        <f>G93/'R1  PF2011'!$C93</f>
        <v>3126.6410172505239</v>
      </c>
      <c r="I93" s="302">
        <f>(F93/$H$6*100)</f>
        <v>1.8810568692619396</v>
      </c>
      <c r="J93" s="302"/>
      <c r="K93" s="319">
        <f t="shared" si="11"/>
        <v>2.2151530836550544</v>
      </c>
      <c r="L93" s="324">
        <f>'R4  IPF  Répart2011'!D96</f>
        <v>91.93</v>
      </c>
      <c r="M93" s="324">
        <f t="shared" si="12"/>
        <v>94.14515308365506</v>
      </c>
    </row>
    <row r="94" spans="1:13">
      <c r="A94" s="229">
        <v>2192</v>
      </c>
      <c r="B94" s="235" t="s">
        <v>145</v>
      </c>
      <c r="C94" s="236">
        <f>'R1  PF2011'!$N94</f>
        <v>6034516.767</v>
      </c>
      <c r="D94" s="237">
        <f>'R1  PF2011'!$O94</f>
        <v>2854.5490856196784</v>
      </c>
      <c r="E94" s="236">
        <f>'R4  IPF  Répart2011'!$K97</f>
        <v>381118.61522430839</v>
      </c>
      <c r="F94" s="238">
        <f>E94/'R1  PF2011'!C94</f>
        <v>180.28316708813074</v>
      </c>
      <c r="G94" s="239">
        <f t="shared" si="10"/>
        <v>6415635.3822243083</v>
      </c>
      <c r="H94" s="237">
        <f>G94/'R1  PF2011'!$C94</f>
        <v>3034.8322527078089</v>
      </c>
      <c r="I94" s="302">
        <f>(F94/$H$6*100)</f>
        <v>5.0048448892719932</v>
      </c>
      <c r="J94" s="302"/>
      <c r="K94" s="319">
        <f t="shared" si="11"/>
        <v>6.3156443165171234</v>
      </c>
      <c r="L94" s="324">
        <f>'R4  IPF  Répart2011'!D97</f>
        <v>78.27</v>
      </c>
      <c r="M94" s="324">
        <f t="shared" si="12"/>
        <v>84.585644316517119</v>
      </c>
    </row>
    <row r="95" spans="1:13">
      <c r="A95" s="229">
        <v>2194</v>
      </c>
      <c r="B95" s="235" t="s">
        <v>146</v>
      </c>
      <c r="C95" s="236">
        <f>'R1  PF2011'!$N95</f>
        <v>2581623.0979999998</v>
      </c>
      <c r="D95" s="237">
        <f>'R1  PF2011'!$O95</f>
        <v>9778.8753712121197</v>
      </c>
      <c r="E95" s="236">
        <f>'R4  IPF  Répart2011'!$K98</f>
        <v>-710066.31354123645</v>
      </c>
      <c r="F95" s="238">
        <f>E95/'R1  PF2011'!C95</f>
        <v>-2689.6451270501379</v>
      </c>
      <c r="G95" s="239">
        <f t="shared" si="10"/>
        <v>1871556.7844587634</v>
      </c>
      <c r="H95" s="237">
        <f>G95/'R1  PF2011'!$C95</f>
        <v>7089.2302441619831</v>
      </c>
      <c r="I95" s="313"/>
      <c r="J95" s="302">
        <f>(F95/$H$6*100)</f>
        <v>-74.667296373220026</v>
      </c>
      <c r="K95" s="320">
        <f t="shared" si="11"/>
        <v>-27.504646750772004</v>
      </c>
      <c r="L95" s="324">
        <f>'R4  IPF  Répart2011'!D98</f>
        <v>452.04</v>
      </c>
      <c r="M95" s="324">
        <f t="shared" si="12"/>
        <v>424.53535324922802</v>
      </c>
    </row>
    <row r="96" spans="1:13">
      <c r="A96" s="229">
        <v>2196</v>
      </c>
      <c r="B96" s="235" t="s">
        <v>147</v>
      </c>
      <c r="C96" s="236">
        <f>'R1  PF2011'!$N96</f>
        <v>143675395.021</v>
      </c>
      <c r="D96" s="237">
        <f>'R1  PF2011'!$O96</f>
        <v>4026.7767662836322</v>
      </c>
      <c r="E96" s="236">
        <f>'R4  IPF  Répart2011'!$K99</f>
        <v>-5091920.6818399187</v>
      </c>
      <c r="F96" s="238">
        <f>E96/'R1  PF2011'!C96</f>
        <v>-142.71078144170176</v>
      </c>
      <c r="G96" s="239">
        <f t="shared" si="10"/>
        <v>138583474.33916008</v>
      </c>
      <c r="H96" s="237">
        <f>G96/'R1  PF2011'!$C96</f>
        <v>3884.0659848419305</v>
      </c>
      <c r="I96" s="313"/>
      <c r="J96" s="302">
        <f>(F96/$H$6*100)</f>
        <v>-3.9617970811071745</v>
      </c>
      <c r="K96" s="320">
        <f t="shared" si="11"/>
        <v>-3.544045019744452</v>
      </c>
      <c r="L96" s="324">
        <f>'R4  IPF  Répart2011'!D99</f>
        <v>117.64</v>
      </c>
      <c r="M96" s="324">
        <f t="shared" si="12"/>
        <v>114.09595498025556</v>
      </c>
    </row>
    <row r="97" spans="1:13">
      <c r="A97" s="229">
        <v>2197</v>
      </c>
      <c r="B97" s="235" t="s">
        <v>148</v>
      </c>
      <c r="C97" s="236">
        <f>'R1  PF2011'!$N97</f>
        <v>15987387.564999998</v>
      </c>
      <c r="D97" s="237">
        <f>'R1  PF2011'!$O97</f>
        <v>5274.6247327614637</v>
      </c>
      <c r="E97" s="236">
        <f>'R4  IPF  Répart2011'!$K100</f>
        <v>-1427058.0669151905</v>
      </c>
      <c r="F97" s="238">
        <f>E97/'R1  PF2011'!C97</f>
        <v>-470.82087328115819</v>
      </c>
      <c r="G97" s="239">
        <f t="shared" si="10"/>
        <v>14560329.498084808</v>
      </c>
      <c r="H97" s="237">
        <f>G97/'R1  PF2011'!$C97</f>
        <v>4803.8038594803065</v>
      </c>
      <c r="I97" s="313"/>
      <c r="J97" s="302">
        <f>(F97/$H$6*100)</f>
        <v>-13.070468416232512</v>
      </c>
      <c r="K97" s="320">
        <f t="shared" si="11"/>
        <v>-8.9261491980049517</v>
      </c>
      <c r="L97" s="324">
        <f>'R4  IPF  Répart2011'!D100</f>
        <v>157.18</v>
      </c>
      <c r="M97" s="324">
        <f t="shared" si="12"/>
        <v>148.25385080199504</v>
      </c>
    </row>
    <row r="98" spans="1:13">
      <c r="A98" s="229">
        <v>2198</v>
      </c>
      <c r="B98" s="235" t="s">
        <v>149</v>
      </c>
      <c r="C98" s="236">
        <f>'R1  PF2011'!$N98</f>
        <v>15791700.861000003</v>
      </c>
      <c r="D98" s="237">
        <f>'R1  PF2011'!$O98</f>
        <v>5786.6254529131566</v>
      </c>
      <c r="E98" s="236">
        <f>'R4  IPF  Répart2011'!$K101</f>
        <v>-1275150.9193957993</v>
      </c>
      <c r="F98" s="238">
        <f>E98/'R1  PF2011'!C98</f>
        <v>-467.25940615456187</v>
      </c>
      <c r="G98" s="239">
        <f t="shared" si="10"/>
        <v>14516549.941604204</v>
      </c>
      <c r="H98" s="237">
        <f>G98/'R1  PF2011'!$C98</f>
        <v>5319.3660467585942</v>
      </c>
      <c r="J98" s="302">
        <f>(F98/$H$6*100)</f>
        <v>-12.971598450529379</v>
      </c>
      <c r="K98" s="320">
        <f t="shared" si="11"/>
        <v>-8.0748168333467962</v>
      </c>
      <c r="L98" s="324">
        <f>'R4  IPF  Répart2011'!D101</f>
        <v>161.51</v>
      </c>
      <c r="M98" s="324">
        <f t="shared" si="12"/>
        <v>153.43518316665319</v>
      </c>
    </row>
    <row r="99" spans="1:13">
      <c r="A99" s="229">
        <v>2200</v>
      </c>
      <c r="B99" s="235" t="s">
        <v>150</v>
      </c>
      <c r="C99" s="236">
        <f>'R1  PF2011'!$N99</f>
        <v>5342559.125</v>
      </c>
      <c r="D99" s="237">
        <f>'R1  PF2011'!$O99</f>
        <v>3008.1977055180182</v>
      </c>
      <c r="E99" s="236">
        <f>'R4  IPF  Répart2011'!$K102</f>
        <v>251733.8872830059</v>
      </c>
      <c r="F99" s="238">
        <f>E99/'R1  PF2011'!C99</f>
        <v>141.74205365034115</v>
      </c>
      <c r="G99" s="239">
        <f t="shared" si="10"/>
        <v>5594293.0122830058</v>
      </c>
      <c r="H99" s="237">
        <f>G99/'R1  PF2011'!$C99</f>
        <v>3149.9397591683592</v>
      </c>
      <c r="I99" s="302">
        <f>(F99/$H$6*100)</f>
        <v>3.934904208000964</v>
      </c>
      <c r="J99" s="302"/>
      <c r="K99" s="319">
        <f t="shared" si="11"/>
        <v>4.7118596424144554</v>
      </c>
      <c r="L99" s="324">
        <f>'R4  IPF  Répart2011'!D102</f>
        <v>81.77</v>
      </c>
      <c r="M99" s="324">
        <f t="shared" si="12"/>
        <v>86.481859642414449</v>
      </c>
    </row>
    <row r="100" spans="1:13">
      <c r="A100" s="229">
        <v>2206</v>
      </c>
      <c r="B100" s="235" t="s">
        <v>151</v>
      </c>
      <c r="C100" s="236">
        <f>'R1  PF2011'!$N100</f>
        <v>27173972.195</v>
      </c>
      <c r="D100" s="237">
        <f>'R1  PF2011'!$O100</f>
        <v>3550.7607728995167</v>
      </c>
      <c r="E100" s="236">
        <f>'R4  IPF  Répart2011'!$K103</f>
        <v>-210716.47476324585</v>
      </c>
      <c r="F100" s="238">
        <f>E100/'R1  PF2011'!C100</f>
        <v>-27.533839639781242</v>
      </c>
      <c r="G100" s="239">
        <f t="shared" si="10"/>
        <v>26963255.720236756</v>
      </c>
      <c r="H100" s="237">
        <f>G100/'R1  PF2011'!$C100</f>
        <v>3523.2269332597357</v>
      </c>
      <c r="I100" s="313"/>
      <c r="J100" s="302">
        <f>(F100/$H$6*100)</f>
        <v>-0.76436751599681796</v>
      </c>
      <c r="K100" s="320">
        <f t="shared" si="11"/>
        <v>-0.77543493918057949</v>
      </c>
      <c r="L100" s="324">
        <f>'R4  IPF  Répart2011'!D103</f>
        <v>103.37</v>
      </c>
      <c r="M100" s="324">
        <f t="shared" si="12"/>
        <v>102.59456506081942</v>
      </c>
    </row>
    <row r="101" spans="1:13">
      <c r="A101" s="229">
        <v>2208</v>
      </c>
      <c r="B101" s="235" t="s">
        <v>152</v>
      </c>
      <c r="C101" s="236">
        <f>'R1  PF2011'!$N101</f>
        <v>5886869.5109999999</v>
      </c>
      <c r="D101" s="237">
        <f>'R1  PF2011'!$O101</f>
        <v>3807.8069282018109</v>
      </c>
      <c r="E101" s="236">
        <f>'R4  IPF  Répart2011'!$K104</f>
        <v>-143168.99799777646</v>
      </c>
      <c r="F101" s="238">
        <f>E101/'R1  PF2011'!C101</f>
        <v>-92.606078911886456</v>
      </c>
      <c r="G101" s="239">
        <f t="shared" si="10"/>
        <v>5743700.5130022233</v>
      </c>
      <c r="H101" s="237">
        <f>G101/'R1  PF2011'!$C101</f>
        <v>3715.2008492899245</v>
      </c>
      <c r="I101" s="313"/>
      <c r="J101" s="302">
        <f>(F101/$H$6*100)</f>
        <v>-2.5708393536879894</v>
      </c>
      <c r="K101" s="320">
        <f t="shared" si="11"/>
        <v>-2.4320056310107749</v>
      </c>
      <c r="L101" s="324">
        <f>'R4  IPF  Répart2011'!D104</f>
        <v>110.82</v>
      </c>
      <c r="M101" s="324">
        <f t="shared" si="12"/>
        <v>108.38799436898921</v>
      </c>
    </row>
    <row r="102" spans="1:13">
      <c r="A102" s="229">
        <v>2211</v>
      </c>
      <c r="B102" s="235" t="s">
        <v>241</v>
      </c>
      <c r="C102" s="236">
        <f>'R1  PF2011'!$N102</f>
        <v>7494335.2409999995</v>
      </c>
      <c r="D102" s="237">
        <f>'R1  PF2011'!$O102</f>
        <v>3394.1735692934781</v>
      </c>
      <c r="E102" s="236">
        <f>'R4  IPF  Répart2011'!$K105</f>
        <v>45904.900127042602</v>
      </c>
      <c r="F102" s="238">
        <f>E102/'R1  PF2011'!C102</f>
        <v>20.790262738696832</v>
      </c>
      <c r="G102" s="239">
        <f t="shared" si="10"/>
        <v>7540240.1411270425</v>
      </c>
      <c r="H102" s="237">
        <f>G102/'R1  PF2011'!$C102</f>
        <v>3414.9638320321751</v>
      </c>
      <c r="I102" s="302">
        <f>(F102/$H$6*100)</f>
        <v>0.57715893222312509</v>
      </c>
      <c r="J102" s="302"/>
      <c r="K102" s="319">
        <f t="shared" si="11"/>
        <v>0.6125279781441606</v>
      </c>
      <c r="L102" s="324">
        <f>'R4  IPF  Répart2011'!D105</f>
        <v>97.45</v>
      </c>
      <c r="M102" s="324">
        <f t="shared" si="12"/>
        <v>98.062527978144161</v>
      </c>
    </row>
    <row r="103" spans="1:13">
      <c r="A103" s="229">
        <v>2213</v>
      </c>
      <c r="B103" s="235" t="s">
        <v>154</v>
      </c>
      <c r="C103" s="236">
        <f>'R1  PF2011'!$N103</f>
        <v>1649672.5249999997</v>
      </c>
      <c r="D103" s="237">
        <f>'R1  PF2011'!$O103</f>
        <v>2859.05116984402</v>
      </c>
      <c r="E103" s="236">
        <f>'R4  IPF  Répart2011'!$K106</f>
        <v>121402.66915969696</v>
      </c>
      <c r="F103" s="238">
        <f>E103/'R1  PF2011'!C103</f>
        <v>210.40323944488208</v>
      </c>
      <c r="G103" s="239">
        <f t="shared" si="10"/>
        <v>1771075.1941596966</v>
      </c>
      <c r="H103" s="237">
        <f>G103/'R1  PF2011'!$C103</f>
        <v>3069.4544092889023</v>
      </c>
      <c r="I103" s="302">
        <f>(F103/$H$6*100)</f>
        <v>5.8410088674957494</v>
      </c>
      <c r="J103" s="302"/>
      <c r="K103" s="319">
        <f t="shared" si="11"/>
        <v>7.3591981026474933</v>
      </c>
      <c r="L103" s="324">
        <f>'R4  IPF  Répart2011'!D106</f>
        <v>73.099999999999994</v>
      </c>
      <c r="M103" s="324">
        <f t="shared" si="12"/>
        <v>80.459198102647491</v>
      </c>
    </row>
    <row r="104" spans="1:13">
      <c r="A104" s="229">
        <v>2216</v>
      </c>
      <c r="B104" s="235" t="s">
        <v>155</v>
      </c>
      <c r="C104" s="236">
        <f>'R1  PF2011'!$N104</f>
        <v>733704.51599999983</v>
      </c>
      <c r="D104" s="237">
        <f>'R1  PF2011'!$O104</f>
        <v>4957.4629459459447</v>
      </c>
      <c r="E104" s="236">
        <f>'R4  IPF  Répart2011'!$K107</f>
        <v>-48414.890509382894</v>
      </c>
      <c r="F104" s="238">
        <f>E104/'R1  PF2011'!C104</f>
        <v>-327.12763857691147</v>
      </c>
      <c r="G104" s="239">
        <f t="shared" ref="G104:G135" si="14">C104+E104</f>
        <v>685289.62549061689</v>
      </c>
      <c r="H104" s="237">
        <f>G104/'R1  PF2011'!$C104</f>
        <v>4630.3353073690332</v>
      </c>
      <c r="I104" s="313"/>
      <c r="J104" s="302">
        <f>(F104/$H$6*100)</f>
        <v>-9.0813974289175903</v>
      </c>
      <c r="K104" s="320">
        <f t="shared" ref="K104:K135" si="15">(F104/D104*100)</f>
        <v>-6.5986905427992362</v>
      </c>
      <c r="L104" s="324">
        <f>'R4  IPF  Répart2011'!D107</f>
        <v>138.31</v>
      </c>
      <c r="M104" s="324">
        <f t="shared" ref="M104:M135" si="16">L104+K104</f>
        <v>131.71130945720077</v>
      </c>
    </row>
    <row r="105" spans="1:13">
      <c r="A105" s="229">
        <v>2217</v>
      </c>
      <c r="B105" s="235" t="s">
        <v>156</v>
      </c>
      <c r="C105" s="236">
        <f>'R1  PF2011'!$N105</f>
        <v>1545525.6310000003</v>
      </c>
      <c r="D105" s="237">
        <f>'R1  PF2011'!$O105</f>
        <v>2345.2589241274663</v>
      </c>
      <c r="E105" s="236">
        <f>'R4  IPF  Répart2011'!$K108</f>
        <v>146983.07982019385</v>
      </c>
      <c r="F105" s="238">
        <f>E105/'R1  PF2011'!C105</f>
        <v>223.03957484096182</v>
      </c>
      <c r="G105" s="239">
        <f t="shared" si="14"/>
        <v>1692508.7108201941</v>
      </c>
      <c r="H105" s="237">
        <f>G105/'R1  PF2011'!$C105</f>
        <v>2568.2984989684282</v>
      </c>
      <c r="I105" s="302">
        <f t="shared" ref="I105:I111" si="17">(F105/$H$6*100)</f>
        <v>6.1918064469241187</v>
      </c>
      <c r="J105" s="302"/>
      <c r="K105" s="319">
        <f t="shared" si="15"/>
        <v>9.5102324330326038</v>
      </c>
      <c r="L105" s="324">
        <f>'R4  IPF  Répart2011'!D108</f>
        <v>71.98</v>
      </c>
      <c r="M105" s="324">
        <f t="shared" si="16"/>
        <v>81.490232433032602</v>
      </c>
    </row>
    <row r="106" spans="1:13">
      <c r="A106" s="229">
        <v>2220</v>
      </c>
      <c r="B106" s="235" t="s">
        <v>157</v>
      </c>
      <c r="C106" s="236">
        <f>'R1  PF2011'!$N106</f>
        <v>8514025.9700000007</v>
      </c>
      <c r="D106" s="237">
        <f>'R1  PF2011'!$O106</f>
        <v>2847.500324414716</v>
      </c>
      <c r="E106" s="236">
        <f>'R4  IPF  Répart2011'!$K109</f>
        <v>487011.76165156125</v>
      </c>
      <c r="F106" s="238">
        <f>E106/'R1  PF2011'!C106</f>
        <v>162.88018784333153</v>
      </c>
      <c r="G106" s="239">
        <f t="shared" si="14"/>
        <v>9001037.7316515613</v>
      </c>
      <c r="H106" s="237">
        <f>G106/'R1  PF2011'!$C106</f>
        <v>3010.3805122580475</v>
      </c>
      <c r="I106" s="302">
        <f t="shared" si="17"/>
        <v>4.5217204071684485</v>
      </c>
      <c r="J106" s="302"/>
      <c r="K106" s="319">
        <f t="shared" si="15"/>
        <v>5.72011130066545</v>
      </c>
      <c r="L106" s="324">
        <f>'R4  IPF  Répart2011'!D109</f>
        <v>80</v>
      </c>
      <c r="M106" s="324">
        <f t="shared" si="16"/>
        <v>85.720111300665451</v>
      </c>
    </row>
    <row r="107" spans="1:13">
      <c r="A107" s="229">
        <v>2221</v>
      </c>
      <c r="B107" s="235" t="s">
        <v>158</v>
      </c>
      <c r="C107" s="236">
        <f>'R1  PF2011'!$N107</f>
        <v>2729401.102</v>
      </c>
      <c r="D107" s="237">
        <f>'R1  PF2011'!$O107</f>
        <v>2979.6955262008732</v>
      </c>
      <c r="E107" s="236">
        <f>'R4  IPF  Répart2011'!$K110</f>
        <v>130778.82436897622</v>
      </c>
      <c r="F107" s="238">
        <f>E107/'R1  PF2011'!C107</f>
        <v>142.77164232420984</v>
      </c>
      <c r="G107" s="239">
        <f t="shared" si="14"/>
        <v>2860179.926368976</v>
      </c>
      <c r="H107" s="237">
        <f>G107/'R1  PF2011'!$C107</f>
        <v>3122.4671685250828</v>
      </c>
      <c r="I107" s="302">
        <f t="shared" si="17"/>
        <v>3.9634866413789238</v>
      </c>
      <c r="J107" s="302"/>
      <c r="K107" s="319">
        <f t="shared" si="15"/>
        <v>4.7914842663889354</v>
      </c>
      <c r="L107" s="324">
        <f>'R4  IPF  Répart2011'!D110</f>
        <v>81.77</v>
      </c>
      <c r="M107" s="324">
        <f t="shared" si="16"/>
        <v>86.561484266388931</v>
      </c>
    </row>
    <row r="108" spans="1:13">
      <c r="A108" s="229">
        <v>2222</v>
      </c>
      <c r="B108" s="235" t="s">
        <v>242</v>
      </c>
      <c r="C108" s="236">
        <f>'R1  PF2011'!$N108</f>
        <v>5115560.6000000015</v>
      </c>
      <c r="D108" s="237">
        <f>'R1  PF2011'!$O108</f>
        <v>4099.0068910256423</v>
      </c>
      <c r="E108" s="236">
        <f>'R4  IPF  Répart2011'!$K111</f>
        <v>42617.907535176499</v>
      </c>
      <c r="F108" s="238">
        <f>E108/'R1  PF2011'!C108</f>
        <v>34.148964371135015</v>
      </c>
      <c r="G108" s="239">
        <f t="shared" si="14"/>
        <v>5158178.5075351782</v>
      </c>
      <c r="H108" s="237">
        <f>G108/'R1  PF2011'!$C108</f>
        <v>4133.155855396777</v>
      </c>
      <c r="I108" s="302">
        <f t="shared" si="17"/>
        <v>0.94801013631659603</v>
      </c>
      <c r="J108" s="302"/>
      <c r="K108" s="319">
        <f t="shared" si="15"/>
        <v>0.83310336574209454</v>
      </c>
      <c r="L108" s="324">
        <f>'R4  IPF  Répart2011'!D111</f>
        <v>95.81</v>
      </c>
      <c r="M108" s="324">
        <f t="shared" si="16"/>
        <v>96.643103365742093</v>
      </c>
    </row>
    <row r="109" spans="1:13">
      <c r="A109" s="229">
        <v>2223</v>
      </c>
      <c r="B109" s="235" t="s">
        <v>160</v>
      </c>
      <c r="C109" s="236">
        <f>'R1  PF2011'!$N109</f>
        <v>3059926.3219999997</v>
      </c>
      <c r="D109" s="237">
        <f>'R1  PF2011'!$O109</f>
        <v>2628.8026821305839</v>
      </c>
      <c r="E109" s="236">
        <f>'R4  IPF  Répart2011'!$K112</f>
        <v>244068.67242586345</v>
      </c>
      <c r="F109" s="238">
        <f>E109/'R1  PF2011'!C109</f>
        <v>209.68099005658371</v>
      </c>
      <c r="G109" s="239">
        <f t="shared" si="14"/>
        <v>3303994.994425863</v>
      </c>
      <c r="H109" s="237">
        <f>G109/'R1  PF2011'!$C109</f>
        <v>2838.4836721871675</v>
      </c>
      <c r="I109" s="302">
        <f t="shared" si="17"/>
        <v>5.8209584866521631</v>
      </c>
      <c r="J109" s="302"/>
      <c r="K109" s="319">
        <f t="shared" si="15"/>
        <v>7.976292457471251</v>
      </c>
      <c r="L109" s="324">
        <f>'R4  IPF  Répart2011'!D112</f>
        <v>73.72</v>
      </c>
      <c r="M109" s="324">
        <f t="shared" si="16"/>
        <v>81.696292457471245</v>
      </c>
    </row>
    <row r="110" spans="1:13">
      <c r="A110" s="229">
        <v>2225</v>
      </c>
      <c r="B110" s="235" t="s">
        <v>161</v>
      </c>
      <c r="C110" s="236">
        <f>'R1  PF2011'!$N110</f>
        <v>359818.20799999993</v>
      </c>
      <c r="D110" s="237">
        <f>'R1  PF2011'!$O110</f>
        <v>2811.0797499999994</v>
      </c>
      <c r="E110" s="236">
        <f>'R4  IPF  Répart2011'!$K113</f>
        <v>15506.070539804321</v>
      </c>
      <c r="F110" s="238">
        <f>E110/'R1  PF2011'!C110</f>
        <v>121.14117609222126</v>
      </c>
      <c r="G110" s="239">
        <f t="shared" si="14"/>
        <v>375324.27853980428</v>
      </c>
      <c r="H110" s="237">
        <f>G110/'R1  PF2011'!$C110</f>
        <v>2932.2209260922209</v>
      </c>
      <c r="I110" s="302">
        <f t="shared" si="17"/>
        <v>3.3630028018598552</v>
      </c>
      <c r="J110" s="302"/>
      <c r="K110" s="319">
        <f t="shared" si="15"/>
        <v>4.3094179769258156</v>
      </c>
      <c r="L110" s="324">
        <f>'R4  IPF  Répart2011'!D113</f>
        <v>84.26</v>
      </c>
      <c r="M110" s="324">
        <f t="shared" si="16"/>
        <v>88.56941797692582</v>
      </c>
    </row>
    <row r="111" spans="1:13">
      <c r="A111" s="229">
        <v>2226</v>
      </c>
      <c r="B111" s="235" t="s">
        <v>162</v>
      </c>
      <c r="C111" s="236">
        <f>'R1  PF2011'!$N111</f>
        <v>3656877.2660000003</v>
      </c>
      <c r="D111" s="237">
        <f>'R1  PF2011'!$O111</f>
        <v>2520.2462205375605</v>
      </c>
      <c r="E111" s="236">
        <f>'R4  IPF  Répart2011'!$K114</f>
        <v>407588.17598906532</v>
      </c>
      <c r="F111" s="238">
        <f>E111/'R1  PF2011'!C111</f>
        <v>280.90156856586168</v>
      </c>
      <c r="G111" s="239">
        <f t="shared" si="14"/>
        <v>4064465.4419890656</v>
      </c>
      <c r="H111" s="237">
        <f>G111/'R1  PF2011'!$C111</f>
        <v>2801.1477891034224</v>
      </c>
      <c r="I111" s="302">
        <f t="shared" si="17"/>
        <v>7.7981145024931005</v>
      </c>
      <c r="J111" s="302"/>
      <c r="K111" s="319">
        <f t="shared" si="15"/>
        <v>11.145798623832329</v>
      </c>
      <c r="L111" s="324">
        <f>'R4  IPF  Répart2011'!D114</f>
        <v>66.03</v>
      </c>
      <c r="M111" s="324">
        <f t="shared" si="16"/>
        <v>77.175798623832335</v>
      </c>
    </row>
    <row r="112" spans="1:13">
      <c r="A112" s="229">
        <v>2228</v>
      </c>
      <c r="B112" s="235" t="s">
        <v>163</v>
      </c>
      <c r="C112" s="236">
        <f>'R1  PF2011'!$N112</f>
        <v>70904532.486000001</v>
      </c>
      <c r="D112" s="237">
        <f>'R1  PF2011'!$O112</f>
        <v>6028.2717638156773</v>
      </c>
      <c r="E112" s="236">
        <f>'R4  IPF  Répart2011'!$K115</f>
        <v>-5472248.7506616041</v>
      </c>
      <c r="F112" s="238">
        <f>E112/'R1  PF2011'!C112</f>
        <v>-465.24815088093897</v>
      </c>
      <c r="G112" s="239">
        <f t="shared" si="14"/>
        <v>65432283.735338397</v>
      </c>
      <c r="H112" s="237">
        <f>G112/'R1  PF2011'!$C112</f>
        <v>5563.0236129347386</v>
      </c>
      <c r="I112" s="313"/>
      <c r="J112" s="302">
        <f>(F112/$H$6*100)</f>
        <v>-12.915763949506371</v>
      </c>
      <c r="K112" s="320">
        <f t="shared" si="15"/>
        <v>-7.7177700194865428</v>
      </c>
      <c r="L112" s="324">
        <f>'R4  IPF  Répart2011'!D115</f>
        <v>160.03</v>
      </c>
      <c r="M112" s="324">
        <f t="shared" si="16"/>
        <v>152.31222998051345</v>
      </c>
    </row>
    <row r="113" spans="1:32">
      <c r="A113" s="229">
        <v>2230</v>
      </c>
      <c r="B113" s="235" t="s">
        <v>164</v>
      </c>
      <c r="C113" s="236">
        <f>'R1  PF2011'!$N113</f>
        <v>198991.82800000001</v>
      </c>
      <c r="D113" s="237">
        <f>'R1  PF2011'!$O113</f>
        <v>2426.7296097560975</v>
      </c>
      <c r="E113" s="236">
        <f>'R4  IPF  Répart2011'!$K116</f>
        <v>12628.625874748919</v>
      </c>
      <c r="F113" s="238">
        <f>E113/'R1  PF2011'!C113</f>
        <v>154.00763261888926</v>
      </c>
      <c r="G113" s="239">
        <f t="shared" si="14"/>
        <v>211620.45387474893</v>
      </c>
      <c r="H113" s="237">
        <f>G113/'R1  PF2011'!$C113</f>
        <v>2580.7372423749871</v>
      </c>
      <c r="I113" s="302">
        <f t="shared" ref="I113:I118" si="18">(F113/$H$6*100)</f>
        <v>4.2754092102494052</v>
      </c>
      <c r="J113" s="302"/>
      <c r="K113" s="319">
        <f t="shared" si="15"/>
        <v>6.3463037661772317</v>
      </c>
      <c r="L113" s="324">
        <f>'R4  IPF  Répart2011'!D116</f>
        <v>82.56</v>
      </c>
      <c r="M113" s="324">
        <f t="shared" si="16"/>
        <v>88.906303766177231</v>
      </c>
    </row>
    <row r="114" spans="1:32">
      <c r="A114" s="229">
        <v>2231</v>
      </c>
      <c r="B114" s="235" t="s">
        <v>165</v>
      </c>
      <c r="C114" s="236">
        <f>'R1  PF2011'!$N114</f>
        <v>2299931.5409999997</v>
      </c>
      <c r="D114" s="237">
        <f>'R1  PF2011'!$O114</f>
        <v>2677.4523178114082</v>
      </c>
      <c r="E114" s="236">
        <f>'R4  IPF  Répart2011'!$K117</f>
        <v>202247.12679277899</v>
      </c>
      <c r="F114" s="238">
        <f>E114/'R1  PF2011'!C114</f>
        <v>235.44485074828754</v>
      </c>
      <c r="G114" s="239">
        <f t="shared" si="14"/>
        <v>2502178.6677927789</v>
      </c>
      <c r="H114" s="237">
        <f>G114/'R1  PF2011'!$C114</f>
        <v>2912.8971685596962</v>
      </c>
      <c r="I114" s="302">
        <f t="shared" si="18"/>
        <v>6.5361895789024764</v>
      </c>
      <c r="J114" s="302"/>
      <c r="K114" s="319">
        <f t="shared" si="15"/>
        <v>8.7936150788576466</v>
      </c>
      <c r="L114" s="324">
        <f>'R4  IPF  Répart2011'!D117</f>
        <v>70.05</v>
      </c>
      <c r="M114" s="324">
        <f t="shared" si="16"/>
        <v>78.843615078857638</v>
      </c>
    </row>
    <row r="115" spans="1:32">
      <c r="A115" s="229">
        <v>2233</v>
      </c>
      <c r="B115" s="235" t="s">
        <v>243</v>
      </c>
      <c r="C115" s="236">
        <f>'R1  PF2011'!$N115</f>
        <v>6870298.7820000006</v>
      </c>
      <c r="D115" s="237">
        <f>'R1  PF2011'!$O115</f>
        <v>3086.3875929919141</v>
      </c>
      <c r="E115" s="236">
        <f>'R4  IPF  Répart2011'!$K118</f>
        <v>310280.54845679202</v>
      </c>
      <c r="F115" s="238">
        <f>E115/'R1  PF2011'!C115</f>
        <v>139.38928502102067</v>
      </c>
      <c r="G115" s="239">
        <f t="shared" si="14"/>
        <v>7180579.3304567924</v>
      </c>
      <c r="H115" s="237">
        <f>G115/'R1  PF2011'!$C115</f>
        <v>3225.7768780129345</v>
      </c>
      <c r="I115" s="302">
        <f t="shared" si="18"/>
        <v>3.8695889473458318</v>
      </c>
      <c r="J115" s="302"/>
      <c r="K115" s="319">
        <f t="shared" si="15"/>
        <v>4.5162598935248459</v>
      </c>
      <c r="L115" s="324">
        <f>'R4  IPF  Répart2011'!D118</f>
        <v>82.9</v>
      </c>
      <c r="M115" s="324">
        <f t="shared" si="16"/>
        <v>87.416259893524852</v>
      </c>
    </row>
    <row r="116" spans="1:32" s="251" customFormat="1">
      <c r="A116" s="245">
        <v>2234</v>
      </c>
      <c r="B116" s="246" t="s">
        <v>167</v>
      </c>
      <c r="C116" s="247">
        <f>'R1  PF2011'!$N116</f>
        <v>5275455.4900000012</v>
      </c>
      <c r="D116" s="248">
        <f>'R1  PF2011'!$O116</f>
        <v>3011.1047317351604</v>
      </c>
      <c r="E116" s="247">
        <f>'R4  IPF  Répart2011'!$K119</f>
        <v>202064.41318233905</v>
      </c>
      <c r="F116" s="249">
        <f>E116/'R1  PF2011'!C116</f>
        <v>115.33356916800174</v>
      </c>
      <c r="G116" s="250">
        <f t="shared" si="14"/>
        <v>5477519.9031823399</v>
      </c>
      <c r="H116" s="248">
        <f>G116/'R1  PF2011'!$C116</f>
        <v>3126.4383009031621</v>
      </c>
      <c r="I116" s="305">
        <f t="shared" si="18"/>
        <v>3.2017777007977477</v>
      </c>
      <c r="J116" s="305"/>
      <c r="K116" s="321">
        <f t="shared" si="15"/>
        <v>3.8302742495954418</v>
      </c>
      <c r="L116" s="325">
        <f>'R4  IPF  Répart2011'!D119</f>
        <v>85.9</v>
      </c>
      <c r="M116" s="325">
        <f t="shared" si="16"/>
        <v>89.730274249595453</v>
      </c>
      <c r="N116" s="270"/>
      <c r="O116" s="270"/>
      <c r="P116" s="270"/>
      <c r="Q116" s="270"/>
      <c r="R116" s="270"/>
      <c r="S116" s="270"/>
      <c r="T116" s="270"/>
      <c r="U116" s="270"/>
      <c r="V116" s="270"/>
      <c r="W116" s="270"/>
      <c r="X116" s="270"/>
      <c r="Y116" s="270"/>
      <c r="Z116" s="270"/>
      <c r="AA116" s="270"/>
      <c r="AB116" s="270"/>
      <c r="AC116" s="270"/>
      <c r="AD116" s="270"/>
      <c r="AE116" s="270"/>
      <c r="AF116" s="270"/>
    </row>
    <row r="117" spans="1:32">
      <c r="A117" s="229">
        <v>2235</v>
      </c>
      <c r="B117" s="235" t="s">
        <v>168</v>
      </c>
      <c r="C117" s="236">
        <f>'R1  PF2011'!$N117</f>
        <v>3105000.3360000001</v>
      </c>
      <c r="D117" s="237">
        <f>'R1  PF2011'!$O117</f>
        <v>3059.1136315270937</v>
      </c>
      <c r="E117" s="236">
        <f>'R4  IPF  Répart2011'!$K120</f>
        <v>87504.158234062139</v>
      </c>
      <c r="F117" s="238">
        <f>E117/'R1  PF2011'!C117</f>
        <v>86.210993334051366</v>
      </c>
      <c r="G117" s="239">
        <f t="shared" si="14"/>
        <v>3192504.4942340623</v>
      </c>
      <c r="H117" s="237">
        <f>G117/'R1  PF2011'!$C117</f>
        <v>3145.3246248611449</v>
      </c>
      <c r="I117" s="302">
        <f t="shared" si="18"/>
        <v>2.3933052450541048</v>
      </c>
      <c r="J117" s="302"/>
      <c r="K117" s="319">
        <f t="shared" si="15"/>
        <v>2.8181690423515025</v>
      </c>
      <c r="L117" s="324">
        <f>'R4  IPF  Répart2011'!D120</f>
        <v>89.46</v>
      </c>
      <c r="M117" s="324">
        <f t="shared" si="16"/>
        <v>92.278169042351493</v>
      </c>
    </row>
    <row r="118" spans="1:32">
      <c r="A118" s="229">
        <v>2243</v>
      </c>
      <c r="B118" s="235" t="s">
        <v>169</v>
      </c>
      <c r="C118" s="236">
        <f>'R1  PF2011'!$N118</f>
        <v>1644574.6000000003</v>
      </c>
      <c r="D118" s="237">
        <f>'R1  PF2011'!$O118</f>
        <v>3144.5021032504787</v>
      </c>
      <c r="E118" s="236">
        <f>'R4  IPF  Répart2011'!$K121</f>
        <v>66411.682204925775</v>
      </c>
      <c r="F118" s="238">
        <f>E118/'R1  PF2011'!C118</f>
        <v>126.98218394823284</v>
      </c>
      <c r="G118" s="239">
        <f t="shared" si="14"/>
        <v>1710986.282204926</v>
      </c>
      <c r="H118" s="237">
        <f>G118/'R1  PF2011'!$C118</f>
        <v>3271.4842871987112</v>
      </c>
      <c r="I118" s="302">
        <f t="shared" si="18"/>
        <v>3.5251551469097211</v>
      </c>
      <c r="J118" s="302"/>
      <c r="K118" s="319">
        <f t="shared" si="15"/>
        <v>4.0382286218530776</v>
      </c>
      <c r="L118" s="324">
        <f>'R4  IPF  Répart2011'!D121</f>
        <v>85.09</v>
      </c>
      <c r="M118" s="324">
        <f t="shared" si="16"/>
        <v>89.128228621853083</v>
      </c>
    </row>
    <row r="119" spans="1:32">
      <c r="A119" s="229">
        <v>2250</v>
      </c>
      <c r="B119" s="235" t="s">
        <v>170</v>
      </c>
      <c r="C119" s="236">
        <f>'R1  PF2011'!$N119</f>
        <v>4937143.1159999995</v>
      </c>
      <c r="D119" s="237">
        <f>'R1  PF2011'!$O119</f>
        <v>3676.2048518242736</v>
      </c>
      <c r="E119" s="236">
        <f>'R4  IPF  Répart2011'!$K123</f>
        <v>-216748.07187573533</v>
      </c>
      <c r="F119" s="238">
        <f>E119/'R1  PF2011'!C119</f>
        <v>-161.39096937880515</v>
      </c>
      <c r="G119" s="239">
        <f t="shared" si="14"/>
        <v>4720395.0441242643</v>
      </c>
      <c r="H119" s="237">
        <f>G119/'R1  PF2011'!$C119</f>
        <v>3514.8138824454686</v>
      </c>
      <c r="I119" s="313"/>
      <c r="J119" s="302">
        <f>(F119/$H$6*100)</f>
        <v>-4.4803781812602983</v>
      </c>
      <c r="K119" s="320">
        <f t="shared" si="15"/>
        <v>-4.3901516886012697</v>
      </c>
      <c r="L119" s="324">
        <f>'R4  IPF  Répart2011'!D123</f>
        <v>120.97</v>
      </c>
      <c r="M119" s="324">
        <f t="shared" si="16"/>
        <v>116.57984831139873</v>
      </c>
    </row>
    <row r="120" spans="1:32">
      <c r="A120" s="229">
        <v>2251</v>
      </c>
      <c r="B120" s="235" t="s">
        <v>171</v>
      </c>
      <c r="C120" s="236">
        <f>'R1  PF2011'!$N120</f>
        <v>939405.84500000009</v>
      </c>
      <c r="D120" s="237">
        <f>'R1  PF2011'!$O120</f>
        <v>3080.0191639344266</v>
      </c>
      <c r="E120" s="236">
        <f>'R4  IPF  Répart2011'!$K124</f>
        <v>27131.202954082397</v>
      </c>
      <c r="F120" s="238">
        <f>E120/'R1  PF2011'!C120</f>
        <v>88.954763783876714</v>
      </c>
      <c r="G120" s="239">
        <f t="shared" si="14"/>
        <v>966537.04795408249</v>
      </c>
      <c r="H120" s="237">
        <f>G120/'R1  PF2011'!$C120</f>
        <v>3168.9739277183035</v>
      </c>
      <c r="I120" s="302">
        <f>(F120/$H$6*100)</f>
        <v>2.4694751156800794</v>
      </c>
      <c r="J120" s="302"/>
      <c r="K120" s="319">
        <f t="shared" si="15"/>
        <v>2.8881237112254072</v>
      </c>
      <c r="L120" s="324">
        <f>'R4  IPF  Répart2011'!D124</f>
        <v>89.04</v>
      </c>
      <c r="M120" s="324">
        <f t="shared" si="16"/>
        <v>91.92812371122541</v>
      </c>
    </row>
    <row r="121" spans="1:32">
      <c r="A121" s="229">
        <v>2254</v>
      </c>
      <c r="B121" s="235" t="s">
        <v>172</v>
      </c>
      <c r="C121" s="236">
        <f>'R1  PF2011'!$N121</f>
        <v>9228102.1999999993</v>
      </c>
      <c r="D121" s="237">
        <f>'R1  PF2011'!$O121</f>
        <v>2731.015744303048</v>
      </c>
      <c r="E121" s="236">
        <f>'R4  IPF  Répart2011'!$K125</f>
        <v>506372.4999729023</v>
      </c>
      <c r="F121" s="238">
        <f>E121/'R1  PF2011'!C121</f>
        <v>149.85868599375624</v>
      </c>
      <c r="G121" s="239">
        <f t="shared" si="14"/>
        <v>9734474.6999729015</v>
      </c>
      <c r="H121" s="237">
        <f>G121/'R1  PF2011'!$C121</f>
        <v>2880.8744302968043</v>
      </c>
      <c r="I121" s="302">
        <f>(F121/$H$6*100)</f>
        <v>4.1602302135186209</v>
      </c>
      <c r="J121" s="302"/>
      <c r="K121" s="319">
        <f t="shared" si="15"/>
        <v>5.4872875158762584</v>
      </c>
      <c r="L121" s="324">
        <f>'R4  IPF  Répart2011'!D125</f>
        <v>80.78</v>
      </c>
      <c r="M121" s="324">
        <f t="shared" si="16"/>
        <v>86.267287515876262</v>
      </c>
    </row>
    <row r="122" spans="1:32">
      <c r="A122" s="229">
        <v>2257</v>
      </c>
      <c r="B122" s="235" t="s">
        <v>244</v>
      </c>
      <c r="C122" s="236">
        <f>'R1  PF2011'!$N122</f>
        <v>8195987.4850000003</v>
      </c>
      <c r="D122" s="237">
        <f>'R1  PF2011'!$O122</f>
        <v>9922.5030084745758</v>
      </c>
      <c r="E122" s="236">
        <f>'R4  IPF  Répart2011'!$K126</f>
        <v>-887698.72323036543</v>
      </c>
      <c r="F122" s="238">
        <f>E122/'R1  PF2011'!C122</f>
        <v>-1074.6957908357936</v>
      </c>
      <c r="G122" s="239">
        <f t="shared" si="14"/>
        <v>7308288.7617696347</v>
      </c>
      <c r="H122" s="237">
        <f>G122/'R1  PF2011'!$C122</f>
        <v>8847.8072176387832</v>
      </c>
      <c r="I122" s="313"/>
      <c r="J122" s="302">
        <f>(F122/$H$6*100)</f>
        <v>-29.834653024801224</v>
      </c>
      <c r="K122" s="320">
        <f t="shared" si="15"/>
        <v>-10.83089407902342</v>
      </c>
      <c r="L122" s="324">
        <f>'R4  IPF  Répart2011'!D126</f>
        <v>227.33</v>
      </c>
      <c r="M122" s="324">
        <f t="shared" si="16"/>
        <v>216.4991059209766</v>
      </c>
    </row>
    <row r="123" spans="1:32">
      <c r="A123" s="229">
        <v>2258</v>
      </c>
      <c r="B123" s="235" t="s">
        <v>174</v>
      </c>
      <c r="C123" s="236">
        <f>'R1  PF2011'!$N123</f>
        <v>1756102.4279999998</v>
      </c>
      <c r="D123" s="237">
        <f>'R1  PF2011'!$O123</f>
        <v>3562.0738904665313</v>
      </c>
      <c r="E123" s="236">
        <f>'R4  IPF  Répart2011'!$K127</f>
        <v>16269.426112268526</v>
      </c>
      <c r="F123" s="238">
        <f>E123/'R1  PF2011'!C123</f>
        <v>33.000864325088287</v>
      </c>
      <c r="G123" s="239">
        <f t="shared" si="14"/>
        <v>1772371.8541122684</v>
      </c>
      <c r="H123" s="237">
        <f>G123/'R1  PF2011'!$C123</f>
        <v>3595.0747547916194</v>
      </c>
      <c r="I123" s="302">
        <f>(F123/$H$6*100)</f>
        <v>0.91613770617994894</v>
      </c>
      <c r="J123" s="302"/>
      <c r="K123" s="319">
        <f t="shared" si="15"/>
        <v>0.92645086373449992</v>
      </c>
      <c r="L123" s="324">
        <f>'R4  IPF  Répart2011'!D127</f>
        <v>96.12</v>
      </c>
      <c r="M123" s="324">
        <f t="shared" si="16"/>
        <v>97.046450863734506</v>
      </c>
    </row>
    <row r="124" spans="1:32">
      <c r="A124" s="229">
        <v>2259</v>
      </c>
      <c r="B124" s="235" t="s">
        <v>175</v>
      </c>
      <c r="C124" s="236">
        <f>'R1  PF2011'!$N124</f>
        <v>1840862.1500000001</v>
      </c>
      <c r="D124" s="237">
        <f>'R1  PF2011'!$O124</f>
        <v>3012.8676759410805</v>
      </c>
      <c r="E124" s="236">
        <f>'R4  IPF  Répart2011'!$K128</f>
        <v>67511.752859486238</v>
      </c>
      <c r="F124" s="238">
        <f>E124/'R1  PF2011'!C124</f>
        <v>110.49386720046847</v>
      </c>
      <c r="G124" s="239">
        <f t="shared" si="14"/>
        <v>1908373.9028594864</v>
      </c>
      <c r="H124" s="237">
        <f>G124/'R1  PF2011'!$C124</f>
        <v>3123.3615431415487</v>
      </c>
      <c r="I124" s="302">
        <f>(F124/$H$6*100)</f>
        <v>3.0674226301107121</v>
      </c>
      <c r="J124" s="302"/>
      <c r="K124" s="319">
        <f t="shared" si="15"/>
        <v>3.6673986077385661</v>
      </c>
      <c r="L124" s="324">
        <f>'R4  IPF  Répart2011'!D128</f>
        <v>86.92</v>
      </c>
      <c r="M124" s="324">
        <f t="shared" si="16"/>
        <v>90.587398607738564</v>
      </c>
    </row>
    <row r="125" spans="1:32">
      <c r="A125" s="229">
        <v>2260</v>
      </c>
      <c r="B125" s="235" t="s">
        <v>176</v>
      </c>
      <c r="C125" s="236">
        <f>'R1  PF2011'!$N125</f>
        <v>831704.82600000012</v>
      </c>
      <c r="D125" s="237">
        <f>'R1  PF2011'!$O125</f>
        <v>2867.9476758620694</v>
      </c>
      <c r="E125" s="236">
        <f>'R4  IPF  Répart2011'!$K129</f>
        <v>64883.37126340824</v>
      </c>
      <c r="F125" s="238">
        <f>E125/'R1  PF2011'!C125</f>
        <v>223.73576297726979</v>
      </c>
      <c r="G125" s="239">
        <f t="shared" si="14"/>
        <v>896588.19726340834</v>
      </c>
      <c r="H125" s="237">
        <f>G125/'R1  PF2011'!$C125</f>
        <v>3091.683438839339</v>
      </c>
      <c r="I125" s="302">
        <f>(F125/$H$6*100)</f>
        <v>6.211133340789198</v>
      </c>
      <c r="J125" s="302"/>
      <c r="K125" s="319">
        <f t="shared" si="15"/>
        <v>7.8012498226634346</v>
      </c>
      <c r="L125" s="324">
        <f>'R4  IPF  Répart2011'!D129</f>
        <v>73.61</v>
      </c>
      <c r="M125" s="324">
        <f t="shared" si="16"/>
        <v>81.411249822663436</v>
      </c>
    </row>
    <row r="126" spans="1:32">
      <c r="A126" s="229">
        <v>2261</v>
      </c>
      <c r="B126" s="235" t="s">
        <v>177</v>
      </c>
      <c r="C126" s="236">
        <f>'R1  PF2011'!$N126</f>
        <v>2430790.9139999999</v>
      </c>
      <c r="D126" s="237">
        <f>'R1  PF2011'!$O126</f>
        <v>14643.318759036143</v>
      </c>
      <c r="E126" s="236">
        <f>'R4  IPF  Répart2011'!$K130</f>
        <v>-471206.76552729169</v>
      </c>
      <c r="F126" s="238">
        <f>E126/'R1  PF2011'!C126</f>
        <v>-2838.5949730559742</v>
      </c>
      <c r="G126" s="239">
        <f t="shared" si="14"/>
        <v>1959584.1484727082</v>
      </c>
      <c r="H126" s="237">
        <f>G126/'R1  PF2011'!$C126</f>
        <v>11804.72378598017</v>
      </c>
      <c r="I126" s="313"/>
      <c r="J126" s="302">
        <f>(F126/$H$6*100)</f>
        <v>-78.80229626023521</v>
      </c>
      <c r="K126" s="320">
        <f t="shared" si="15"/>
        <v>-19.38491553565564</v>
      </c>
      <c r="L126" s="324">
        <f>'R4  IPF  Répart2011'!D130</f>
        <v>456.34</v>
      </c>
      <c r="M126" s="324">
        <f t="shared" si="16"/>
        <v>436.95508446434434</v>
      </c>
    </row>
    <row r="127" spans="1:32">
      <c r="A127" s="229">
        <v>2262</v>
      </c>
      <c r="B127" s="235" t="s">
        <v>178</v>
      </c>
      <c r="C127" s="236">
        <f>'R1  PF2011'!$N127</f>
        <v>11491361.520000003</v>
      </c>
      <c r="D127" s="237">
        <f>'R1  PF2011'!$O127</f>
        <v>2989.428074921957</v>
      </c>
      <c r="E127" s="236">
        <f>'R4  IPF  Répart2011'!$K131</f>
        <v>697511.98644806817</v>
      </c>
      <c r="F127" s="238">
        <f>E127/'R1  PF2011'!C127</f>
        <v>181.45473112592825</v>
      </c>
      <c r="G127" s="239">
        <f t="shared" si="14"/>
        <v>12188873.506448071</v>
      </c>
      <c r="H127" s="237">
        <f>G127/'R1  PF2011'!$C127</f>
        <v>3170.8828060478854</v>
      </c>
      <c r="I127" s="302">
        <f>(F127/$H$6*100)</f>
        <v>5.0373687037896255</v>
      </c>
      <c r="J127" s="302"/>
      <c r="K127" s="319">
        <f t="shared" si="15"/>
        <v>6.069881147104212</v>
      </c>
      <c r="L127" s="324">
        <f>'R4  IPF  Répart2011'!D131</f>
        <v>78.28</v>
      </c>
      <c r="M127" s="324">
        <f t="shared" si="16"/>
        <v>84.349881147104213</v>
      </c>
    </row>
    <row r="128" spans="1:32">
      <c r="A128" s="229">
        <v>2264</v>
      </c>
      <c r="B128" s="235" t="s">
        <v>179</v>
      </c>
      <c r="C128" s="236">
        <f>'R1  PF2011'!$N128</f>
        <v>1236050.648</v>
      </c>
      <c r="D128" s="237">
        <f>'R1  PF2011'!$O128</f>
        <v>2881.236941724942</v>
      </c>
      <c r="E128" s="236">
        <f>'R4  IPF  Répart2011'!$K132</f>
        <v>83682.665181794146</v>
      </c>
      <c r="F128" s="238">
        <f>E128/'R1  PF2011'!C128</f>
        <v>195.06448760324975</v>
      </c>
      <c r="G128" s="239">
        <f t="shared" si="14"/>
        <v>1319733.3131817942</v>
      </c>
      <c r="H128" s="237">
        <f>G128/'R1  PF2011'!$C128</f>
        <v>3076.3014293281917</v>
      </c>
      <c r="I128" s="302">
        <f>(F128/$H$6*100)</f>
        <v>5.4151894468458046</v>
      </c>
      <c r="J128" s="302"/>
      <c r="K128" s="319">
        <f t="shared" si="15"/>
        <v>6.7701647434267711</v>
      </c>
      <c r="L128" s="324">
        <f>'R4  IPF  Répart2011'!D132</f>
        <v>76.67</v>
      </c>
      <c r="M128" s="324">
        <f t="shared" si="16"/>
        <v>83.440164743426777</v>
      </c>
    </row>
    <row r="129" spans="1:32">
      <c r="A129" s="229">
        <v>2265</v>
      </c>
      <c r="B129" s="235" t="s">
        <v>180</v>
      </c>
      <c r="C129" s="236">
        <f>'R1  PF2011'!$N129</f>
        <v>15443491.513999999</v>
      </c>
      <c r="D129" s="237">
        <f>'R1  PF2011'!$O129</f>
        <v>3318.3264963472279</v>
      </c>
      <c r="E129" s="236">
        <f>'R4  IPF  Répart2011'!$K133</f>
        <v>305140.14941653836</v>
      </c>
      <c r="F129" s="238">
        <f>E129/'R1  PF2011'!C129</f>
        <v>65.565137390747395</v>
      </c>
      <c r="G129" s="239">
        <f t="shared" si="14"/>
        <v>15748631.663416537</v>
      </c>
      <c r="H129" s="237">
        <f>G129/'R1  PF2011'!$C129</f>
        <v>3383.8916337379751</v>
      </c>
      <c r="I129" s="302">
        <f>(F129/$H$6*100)</f>
        <v>1.8201551929919588</v>
      </c>
      <c r="J129" s="302"/>
      <c r="K129" s="319">
        <f t="shared" si="15"/>
        <v>1.9758494971161118</v>
      </c>
      <c r="L129" s="324">
        <f>'R4  IPF  Répart2011'!D133</f>
        <v>92</v>
      </c>
      <c r="M129" s="324">
        <f t="shared" si="16"/>
        <v>93.975849497116116</v>
      </c>
    </row>
    <row r="130" spans="1:32">
      <c r="A130" s="229">
        <v>2266</v>
      </c>
      <c r="B130" s="235" t="s">
        <v>181</v>
      </c>
      <c r="C130" s="236">
        <f>'R1  PF2011'!$N130</f>
        <v>2320199.4010000001</v>
      </c>
      <c r="D130" s="237">
        <f>'R1  PF2011'!$O130</f>
        <v>3886.4311574539365</v>
      </c>
      <c r="E130" s="236">
        <f>'R4  IPF  Répart2011'!$K134</f>
        <v>-21500.432533304305</v>
      </c>
      <c r="F130" s="238">
        <f>E130/'R1  PF2011'!C130</f>
        <v>-36.014124846405871</v>
      </c>
      <c r="G130" s="239">
        <f t="shared" si="14"/>
        <v>2298698.9684666959</v>
      </c>
      <c r="H130" s="237">
        <f>G130/'R1  PF2011'!$C130</f>
        <v>3850.4170326075309</v>
      </c>
      <c r="I130" s="313"/>
      <c r="J130" s="302">
        <f>(F130/$H$6*100)</f>
        <v>-0.99978889649207126</v>
      </c>
      <c r="K130" s="320">
        <f t="shared" si="15"/>
        <v>-0.92666313610966677</v>
      </c>
      <c r="L130" s="324">
        <f>'R4  IPF  Répart2011'!D134</f>
        <v>104.46</v>
      </c>
      <c r="M130" s="324">
        <f t="shared" si="16"/>
        <v>103.53333686389033</v>
      </c>
    </row>
    <row r="131" spans="1:32">
      <c r="A131" s="229">
        <v>2270</v>
      </c>
      <c r="B131" s="235" t="s">
        <v>182</v>
      </c>
      <c r="C131" s="236">
        <f>'R1  PF2011'!$N131</f>
        <v>474187.48800000001</v>
      </c>
      <c r="D131" s="237">
        <f>'R1  PF2011'!$O131</f>
        <v>2563.1756108108107</v>
      </c>
      <c r="E131" s="236">
        <f>'R4  IPF  Répart2011'!$K135</f>
        <v>49623.837797966953</v>
      </c>
      <c r="F131" s="238">
        <f>E131/'R1  PF2011'!C131</f>
        <v>268.23696107009164</v>
      </c>
      <c r="G131" s="239">
        <f t="shared" si="14"/>
        <v>523811.32579796697</v>
      </c>
      <c r="H131" s="237">
        <f>G131/'R1  PF2011'!$C131</f>
        <v>2831.4125718809028</v>
      </c>
      <c r="I131" s="302">
        <f>(F131/$H$6*100)</f>
        <v>7.4465320606955512</v>
      </c>
      <c r="J131" s="302"/>
      <c r="K131" s="319">
        <f t="shared" si="15"/>
        <v>10.465024711484364</v>
      </c>
      <c r="L131" s="324">
        <f>'R4  IPF  Répart2011'!D135</f>
        <v>66.89</v>
      </c>
      <c r="M131" s="324">
        <f t="shared" si="16"/>
        <v>77.355024711484361</v>
      </c>
    </row>
    <row r="132" spans="1:32">
      <c r="A132" s="229">
        <v>2271</v>
      </c>
      <c r="B132" s="235" t="s">
        <v>183</v>
      </c>
      <c r="C132" s="236">
        <f>'R1  PF2011'!$N132</f>
        <v>3133547.0340000005</v>
      </c>
      <c r="D132" s="237">
        <f>'R1  PF2011'!$O132</f>
        <v>5213.8885757071557</v>
      </c>
      <c r="E132" s="236">
        <f>'R4  IPF  Répart2011'!$K136</f>
        <v>-196540.44725435632</v>
      </c>
      <c r="F132" s="238">
        <f>E132/'R1  PF2011'!C132</f>
        <v>-327.02237479926174</v>
      </c>
      <c r="G132" s="239">
        <f t="shared" si="14"/>
        <v>2937006.586745644</v>
      </c>
      <c r="H132" s="237">
        <f>G132/'R1  PF2011'!$C132</f>
        <v>4886.8662009078935</v>
      </c>
      <c r="I132" s="313"/>
      <c r="J132" s="302">
        <f>(F132/$H$6*100)</f>
        <v>-9.0784751989162853</v>
      </c>
      <c r="K132" s="320">
        <f t="shared" si="15"/>
        <v>-6.2721396909581628</v>
      </c>
      <c r="L132" s="324">
        <f>'R4  IPF  Répart2011'!D136</f>
        <v>139.27000000000001</v>
      </c>
      <c r="M132" s="324">
        <f t="shared" si="16"/>
        <v>132.99786030904184</v>
      </c>
    </row>
    <row r="133" spans="1:32">
      <c r="A133" s="229">
        <v>2272</v>
      </c>
      <c r="B133" s="235" t="s">
        <v>184</v>
      </c>
      <c r="C133" s="236">
        <f>'R1  PF2011'!$N133</f>
        <v>3944453.9730000002</v>
      </c>
      <c r="D133" s="237">
        <f>'R1  PF2011'!$O133</f>
        <v>2530.1180070558053</v>
      </c>
      <c r="E133" s="236">
        <f>'R4  IPF  Répart2011'!$K137</f>
        <v>366156.22292533802</v>
      </c>
      <c r="F133" s="238">
        <f>E133/'R1  PF2011'!C133</f>
        <v>234.86608269745864</v>
      </c>
      <c r="G133" s="239">
        <f t="shared" si="14"/>
        <v>4310610.1959253382</v>
      </c>
      <c r="H133" s="237">
        <f>G133/'R1  PF2011'!$C133</f>
        <v>2764.9840897532636</v>
      </c>
      <c r="I133" s="302">
        <f>(F133/$H$6*100)</f>
        <v>6.5201223865625018</v>
      </c>
      <c r="J133" s="302"/>
      <c r="K133" s="319">
        <f t="shared" si="15"/>
        <v>9.2828113962464016</v>
      </c>
      <c r="L133" s="324">
        <f>'R4  IPF  Répart2011'!D137</f>
        <v>69.78</v>
      </c>
      <c r="M133" s="324">
        <f t="shared" si="16"/>
        <v>79.062811396246403</v>
      </c>
    </row>
    <row r="134" spans="1:32">
      <c r="A134" s="229">
        <v>2274</v>
      </c>
      <c r="B134" s="235" t="s">
        <v>185</v>
      </c>
      <c r="C134" s="236">
        <f>'R1  PF2011'!$N134</f>
        <v>5453443.5929999994</v>
      </c>
      <c r="D134" s="237">
        <f>'R1  PF2011'!$O134</f>
        <v>5795.3704495217844</v>
      </c>
      <c r="E134" s="236">
        <f>'R4  IPF  Répart2011'!$K138</f>
        <v>-554675.60651397554</v>
      </c>
      <c r="F134" s="238">
        <f>E134/'R1  PF2011'!C134</f>
        <v>-589.4533544250537</v>
      </c>
      <c r="G134" s="239">
        <f t="shared" si="14"/>
        <v>4898767.9864860242</v>
      </c>
      <c r="H134" s="237">
        <f>G134/'R1  PF2011'!$C134</f>
        <v>5205.9170950967318</v>
      </c>
      <c r="I134" s="313"/>
      <c r="J134" s="302">
        <f>(F134/$H$6*100)</f>
        <v>-16.363827283532835</v>
      </c>
      <c r="K134" s="320">
        <f t="shared" si="15"/>
        <v>-10.171107430650848</v>
      </c>
      <c r="L134" s="324">
        <f>'R4  IPF  Répart2011'!D138</f>
        <v>172.99</v>
      </c>
      <c r="M134" s="324">
        <f t="shared" si="16"/>
        <v>162.81889256934917</v>
      </c>
    </row>
    <row r="135" spans="1:32" s="193" customFormat="1">
      <c r="A135" s="230">
        <v>2275</v>
      </c>
      <c r="B135" s="240" t="s">
        <v>186</v>
      </c>
      <c r="C135" s="241">
        <f>'R1  PF2011'!$N135</f>
        <v>26013385.758999996</v>
      </c>
      <c r="D135" s="242">
        <f>'R1  PF2011'!$O135</f>
        <v>4076.6942107820087</v>
      </c>
      <c r="E135" s="241">
        <f>'R4  IPF  Répart2011'!$K139+'R4  IPF  Répart2011'!K122</f>
        <v>-681878.79923394171</v>
      </c>
      <c r="F135" s="243">
        <f>E135/'R1  PF2011'!C135</f>
        <v>-106.86080539632373</v>
      </c>
      <c r="G135" s="241">
        <f t="shared" si="14"/>
        <v>25331506.959766053</v>
      </c>
      <c r="H135" s="242">
        <f>G135/'R1  PF2011'!$C135</f>
        <v>3969.8334053856843</v>
      </c>
      <c r="I135" s="315"/>
      <c r="J135" s="336">
        <f>(F135/$H$6*100)</f>
        <v>-2.9665651230202443</v>
      </c>
      <c r="K135" s="334">
        <f t="shared" si="15"/>
        <v>-2.621261244311607</v>
      </c>
      <c r="L135" s="337">
        <f>'R10 corrections fusions'!E19</f>
        <v>113.05780782556117</v>
      </c>
      <c r="M135" s="337">
        <f t="shared" si="16"/>
        <v>110.43654658124956</v>
      </c>
    </row>
    <row r="136" spans="1:32">
      <c r="A136" s="229">
        <v>2276</v>
      </c>
      <c r="B136" s="235" t="s">
        <v>187</v>
      </c>
      <c r="C136" s="236">
        <f>'R1  PF2011'!$N136</f>
        <v>3885157.1170000001</v>
      </c>
      <c r="D136" s="237">
        <f>'R1  PF2011'!$O136</f>
        <v>3801.5235978473584</v>
      </c>
      <c r="E136" s="236">
        <f>'R4  IPF  Répart2011'!$K140</f>
        <v>-20176.741853236315</v>
      </c>
      <c r="F136" s="238">
        <f>E136/'R1  PF2011'!C136</f>
        <v>-19.742408858352558</v>
      </c>
      <c r="G136" s="239">
        <f t="shared" ref="G136:G170" si="19">C136+E136</f>
        <v>3864980.3751467639</v>
      </c>
      <c r="H136" s="237">
        <f>G136/'R1  PF2011'!$C136</f>
        <v>3781.7811889890058</v>
      </c>
      <c r="J136" s="302">
        <f>(F136/$H$6*100)</f>
        <v>-0.54806943805431474</v>
      </c>
      <c r="K136" s="320">
        <f t="shared" ref="K136:K170" si="20">(F136/D136*100)</f>
        <v>-0.51932885197745049</v>
      </c>
      <c r="L136" s="324">
        <f>'R4  IPF  Répart2011'!D140</f>
        <v>102.46</v>
      </c>
      <c r="M136" s="324">
        <f t="shared" ref="M136:M167" si="21">L136+K136</f>
        <v>101.94067114802255</v>
      </c>
    </row>
    <row r="137" spans="1:32">
      <c r="A137" s="229">
        <v>2277</v>
      </c>
      <c r="B137" s="235" t="s">
        <v>188</v>
      </c>
      <c r="C137" s="236">
        <f>'R1  PF2011'!$N137</f>
        <v>1602011.7579999999</v>
      </c>
      <c r="D137" s="237">
        <f>'R1  PF2011'!$O137</f>
        <v>3296.320489711934</v>
      </c>
      <c r="E137" s="236">
        <f>'R4  IPF  Répart2011'!$K141</f>
        <v>62430.883092311269</v>
      </c>
      <c r="F137" s="238">
        <f>E137/'R1  PF2011'!C137</f>
        <v>128.45860718582566</v>
      </c>
      <c r="G137" s="239">
        <f t="shared" si="19"/>
        <v>1664442.6410923111</v>
      </c>
      <c r="H137" s="237">
        <f>G137/'R1  PF2011'!$C137</f>
        <v>3424.7790968977597</v>
      </c>
      <c r="I137" s="302">
        <f>(F137/$H$6*100)</f>
        <v>3.5661421642470446</v>
      </c>
      <c r="J137" s="302"/>
      <c r="K137" s="319">
        <f t="shared" si="20"/>
        <v>3.8970302671343613</v>
      </c>
      <c r="L137" s="324">
        <f>'R4  IPF  Répart2011'!D141</f>
        <v>85.49</v>
      </c>
      <c r="M137" s="324">
        <f t="shared" si="21"/>
        <v>89.38703026713435</v>
      </c>
    </row>
    <row r="138" spans="1:32">
      <c r="A138" s="229">
        <v>2278</v>
      </c>
      <c r="B138" s="235" t="s">
        <v>189</v>
      </c>
      <c r="C138" s="236">
        <f>'R1  PF2011'!$N138</f>
        <v>1164190.8600000001</v>
      </c>
      <c r="D138" s="237">
        <f>'R1  PF2011'!$O138</f>
        <v>2881.6605445544556</v>
      </c>
      <c r="E138" s="236">
        <f>'R4  IPF  Répart2011'!$K142</f>
        <v>84062.658971616678</v>
      </c>
      <c r="F138" s="238">
        <f>E138/'R1  PF2011'!C138</f>
        <v>208.07588854360563</v>
      </c>
      <c r="G138" s="239">
        <f t="shared" si="19"/>
        <v>1248253.5189716169</v>
      </c>
      <c r="H138" s="237">
        <f>G138/'R1  PF2011'!$C138</f>
        <v>3089.7364330980618</v>
      </c>
      <c r="I138" s="302">
        <f>(F138/$H$6*100)</f>
        <v>5.7763992289369712</v>
      </c>
      <c r="J138" s="302"/>
      <c r="K138" s="319">
        <f t="shared" si="20"/>
        <v>7.2206939480367227</v>
      </c>
      <c r="L138" s="324">
        <f>'R4  IPF  Répart2011'!D142</f>
        <v>75.47</v>
      </c>
      <c r="M138" s="324">
        <f t="shared" si="21"/>
        <v>82.690693948036724</v>
      </c>
    </row>
    <row r="139" spans="1:32">
      <c r="A139" s="229">
        <v>2279</v>
      </c>
      <c r="B139" s="235" t="s">
        <v>190</v>
      </c>
      <c r="C139" s="236">
        <f>'R1  PF2011'!$N139</f>
        <v>1623249.13</v>
      </c>
      <c r="D139" s="237">
        <f>'R1  PF2011'!$O139</f>
        <v>2873.007309734513</v>
      </c>
      <c r="E139" s="236">
        <f>'R4  IPF  Répart2011'!$K143</f>
        <v>53052.959686801958</v>
      </c>
      <c r="F139" s="238">
        <f>E139/'R1  PF2011'!C139</f>
        <v>93.899043693454786</v>
      </c>
      <c r="G139" s="239">
        <f t="shared" si="19"/>
        <v>1676302.0896868019</v>
      </c>
      <c r="H139" s="237">
        <f>G139/'R1  PF2011'!$C139</f>
        <v>2966.906353427968</v>
      </c>
      <c r="I139" s="302">
        <f>(F139/$H$6*100)</f>
        <v>2.6067333768714049</v>
      </c>
      <c r="J139" s="302"/>
      <c r="K139" s="319">
        <f t="shared" si="20"/>
        <v>3.2683189971462951</v>
      </c>
      <c r="L139" s="324">
        <f>'R4  IPF  Répart2011'!D143</f>
        <v>88.46</v>
      </c>
      <c r="M139" s="324">
        <f t="shared" si="21"/>
        <v>91.728318997146289</v>
      </c>
    </row>
    <row r="140" spans="1:32">
      <c r="A140" s="229">
        <v>2280</v>
      </c>
      <c r="B140" s="235" t="s">
        <v>191</v>
      </c>
      <c r="C140" s="236">
        <f>'R1  PF2011'!$N140</f>
        <v>7255261.9339999994</v>
      </c>
      <c r="D140" s="237">
        <f>'R1  PF2011'!$O140</f>
        <v>3644.0290979407332</v>
      </c>
      <c r="E140" s="236">
        <f>'R4  IPF  Répart2011'!$K144</f>
        <v>-158127.13788686518</v>
      </c>
      <c r="F140" s="238">
        <f>E140/'R1  PF2011'!C140</f>
        <v>-79.420963278184416</v>
      </c>
      <c r="G140" s="239">
        <f t="shared" si="19"/>
        <v>7097134.7961131344</v>
      </c>
      <c r="H140" s="237">
        <f>G140/'R1  PF2011'!$C140</f>
        <v>3564.6081346625488</v>
      </c>
      <c r="I140" s="313"/>
      <c r="J140" s="302">
        <f>(F140/$H$6*100)</f>
        <v>-2.2048070742487491</v>
      </c>
      <c r="K140" s="320">
        <f t="shared" si="20"/>
        <v>-2.1794821375895643</v>
      </c>
      <c r="L140" s="324">
        <f>'R4  IPF  Répart2011'!D144</f>
        <v>109.82</v>
      </c>
      <c r="M140" s="324">
        <f t="shared" si="21"/>
        <v>107.64051786241043</v>
      </c>
    </row>
    <row r="141" spans="1:32">
      <c r="A141" s="229">
        <v>2281</v>
      </c>
      <c r="B141" s="235" t="s">
        <v>192</v>
      </c>
      <c r="C141" s="236">
        <f>'R1  PF2011'!$N141</f>
        <v>7713993.3800000008</v>
      </c>
      <c r="D141" s="237">
        <f>'R1  PF2011'!$O141</f>
        <v>5647.1401024890192</v>
      </c>
      <c r="E141" s="236">
        <f>'R4  IPF  Répart2011'!$K145</f>
        <v>-613734.75777654524</v>
      </c>
      <c r="F141" s="238">
        <f>E141/'R1  PF2011'!C141</f>
        <v>-449.29338050991601</v>
      </c>
      <c r="G141" s="239">
        <f t="shared" si="19"/>
        <v>7100258.6222234555</v>
      </c>
      <c r="H141" s="237">
        <f>G141/'R1  PF2011'!$C141</f>
        <v>5197.8467219791037</v>
      </c>
      <c r="I141" s="313"/>
      <c r="J141" s="302">
        <f>(F141/$H$6*100)</f>
        <v>-12.472843225177806</v>
      </c>
      <c r="K141" s="320">
        <f t="shared" si="20"/>
        <v>-7.9561224328733511</v>
      </c>
      <c r="L141" s="324">
        <f>'R4  IPF  Répart2011'!D145</f>
        <v>154.93</v>
      </c>
      <c r="M141" s="324">
        <f t="shared" si="21"/>
        <v>146.97387756712666</v>
      </c>
    </row>
    <row r="142" spans="1:32" s="251" customFormat="1">
      <c r="A142" s="245">
        <v>2283</v>
      </c>
      <c r="B142" s="246" t="s">
        <v>193</v>
      </c>
      <c r="C142" s="247">
        <f>'R1  PF2011'!$N142</f>
        <v>1311639.2559999998</v>
      </c>
      <c r="D142" s="248">
        <f>'R1  PF2011'!$O142</f>
        <v>2863.8411703056763</v>
      </c>
      <c r="E142" s="247">
        <f>'R4  IPF  Répart2011'!$K146</f>
        <v>45124.367791200653</v>
      </c>
      <c r="F142" s="249">
        <f>E142/'R1  PF2011'!C142</f>
        <v>98.524820504804921</v>
      </c>
      <c r="G142" s="250">
        <f t="shared" si="19"/>
        <v>1356763.6237912006</v>
      </c>
      <c r="H142" s="248">
        <f>G142/'R1  PF2011'!$C142</f>
        <v>2962.3659908104814</v>
      </c>
      <c r="I142" s="305">
        <f>(F142/$H$6*100)</f>
        <v>2.7351496666844257</v>
      </c>
      <c r="J142" s="305"/>
      <c r="K142" s="321">
        <f t="shared" si="20"/>
        <v>3.4403032377067455</v>
      </c>
      <c r="L142" s="325">
        <f>'R4  IPF  Répart2011'!D146</f>
        <v>87.68</v>
      </c>
      <c r="M142" s="325">
        <f t="shared" si="21"/>
        <v>91.12030323770675</v>
      </c>
      <c r="N142" s="270"/>
      <c r="O142" s="270"/>
      <c r="P142" s="270"/>
      <c r="Q142" s="270"/>
      <c r="R142" s="270"/>
      <c r="S142" s="270"/>
      <c r="T142" s="270"/>
      <c r="U142" s="270"/>
      <c r="V142" s="270"/>
      <c r="W142" s="270"/>
      <c r="X142" s="270"/>
      <c r="Y142" s="270"/>
      <c r="Z142" s="270"/>
      <c r="AA142" s="270"/>
      <c r="AB142" s="270"/>
      <c r="AC142" s="270"/>
      <c r="AD142" s="270"/>
      <c r="AE142" s="270"/>
      <c r="AF142" s="270"/>
    </row>
    <row r="143" spans="1:32">
      <c r="A143" s="229">
        <v>2291</v>
      </c>
      <c r="B143" s="235" t="s">
        <v>194</v>
      </c>
      <c r="C143" s="236">
        <f>'R1  PF2011'!$N143</f>
        <v>5495511.21</v>
      </c>
      <c r="D143" s="237">
        <f>'R1  PF2011'!$O143</f>
        <v>2824.0037050359711</v>
      </c>
      <c r="E143" s="236">
        <f>'R4  IPF  Répart2011'!$K147</f>
        <v>398678.74038470205</v>
      </c>
      <c r="F143" s="238">
        <f>E143/'R1  PF2011'!C143</f>
        <v>204.87088406202571</v>
      </c>
      <c r="G143" s="239">
        <f t="shared" si="19"/>
        <v>5894189.9503847016</v>
      </c>
      <c r="H143" s="237">
        <f>G143/'R1  PF2011'!$C143</f>
        <v>3028.8745890979967</v>
      </c>
      <c r="I143" s="302">
        <f>(F143/$H$6*100)</f>
        <v>5.6874250304091198</v>
      </c>
      <c r="J143" s="302"/>
      <c r="K143" s="319">
        <f t="shared" si="20"/>
        <v>7.2546251868113654</v>
      </c>
      <c r="L143" s="324">
        <f>'R4  IPF  Répart2011'!D147</f>
        <v>75.040000000000006</v>
      </c>
      <c r="M143" s="324">
        <f t="shared" si="21"/>
        <v>82.294625186811373</v>
      </c>
    </row>
    <row r="144" spans="1:32">
      <c r="A144" s="229">
        <v>2292</v>
      </c>
      <c r="B144" s="235" t="s">
        <v>195</v>
      </c>
      <c r="C144" s="236">
        <f>'R1  PF2011'!$N144</f>
        <v>1603940.9360000002</v>
      </c>
      <c r="D144" s="237">
        <f>'R1  PF2011'!$O144</f>
        <v>2490.5915155279508</v>
      </c>
      <c r="E144" s="236">
        <f>'R4  IPF  Répart2011'!$K148</f>
        <v>178509.42920346887</v>
      </c>
      <c r="F144" s="238">
        <f>E144/'R1  PF2011'!C144</f>
        <v>277.18855466377153</v>
      </c>
      <c r="G144" s="239">
        <f t="shared" si="19"/>
        <v>1782450.3652034691</v>
      </c>
      <c r="H144" s="237">
        <f>G144/'R1  PF2011'!$C144</f>
        <v>2767.7800701917222</v>
      </c>
      <c r="I144" s="302">
        <f>(F144/$H$6*100)</f>
        <v>7.6950374434874336</v>
      </c>
      <c r="J144" s="302"/>
      <c r="K144" s="319">
        <f t="shared" si="20"/>
        <v>11.129426601496057</v>
      </c>
      <c r="L144" s="324">
        <f>'R4  IPF  Répart2011'!D148</f>
        <v>65.97</v>
      </c>
      <c r="M144" s="324">
        <f t="shared" si="21"/>
        <v>77.099426601496049</v>
      </c>
    </row>
    <row r="145" spans="1:13">
      <c r="A145" s="229">
        <v>2293</v>
      </c>
      <c r="B145" s="235" t="s">
        <v>196</v>
      </c>
      <c r="C145" s="236">
        <f>'R1  PF2011'!$N145</f>
        <v>28406612.037000004</v>
      </c>
      <c r="D145" s="237">
        <f>'R1  PF2011'!$O145</f>
        <v>3847.5703693620485</v>
      </c>
      <c r="E145" s="236">
        <f>'R4  IPF  Répart2011'!$K149</f>
        <v>-336338.95517450944</v>
      </c>
      <c r="F145" s="238">
        <f>E145/'R1  PF2011'!C145</f>
        <v>-45.55586552546518</v>
      </c>
      <c r="G145" s="239">
        <f t="shared" si="19"/>
        <v>28070273.081825495</v>
      </c>
      <c r="H145" s="237">
        <f>G145/'R1  PF2011'!$C145</f>
        <v>3802.0145038365831</v>
      </c>
      <c r="I145" s="313"/>
      <c r="J145" s="302">
        <f>(F145/$H$6*100)</f>
        <v>-1.2646773652474701</v>
      </c>
      <c r="K145" s="320">
        <f t="shared" si="20"/>
        <v>-1.1840164351046978</v>
      </c>
      <c r="L145" s="324">
        <f>'R4  IPF  Répart2011'!D149</f>
        <v>105.54</v>
      </c>
      <c r="M145" s="324">
        <f t="shared" si="21"/>
        <v>104.35598356489531</v>
      </c>
    </row>
    <row r="146" spans="1:13">
      <c r="A146" s="229">
        <v>2294</v>
      </c>
      <c r="B146" s="235" t="s">
        <v>197</v>
      </c>
      <c r="C146" s="236">
        <f>'R1  PF2011'!$N146</f>
        <v>3788895.0620000004</v>
      </c>
      <c r="D146" s="237">
        <f>'R1  PF2011'!$O146</f>
        <v>2687.1596184397167</v>
      </c>
      <c r="E146" s="236">
        <f>'R4  IPF  Répart2011'!$K150</f>
        <v>309213.06313275709</v>
      </c>
      <c r="F146" s="238">
        <f>E146/'R1  PF2011'!C146</f>
        <v>219.30004477500503</v>
      </c>
      <c r="G146" s="239">
        <f t="shared" si="19"/>
        <v>4098108.1251327572</v>
      </c>
      <c r="H146" s="237">
        <f>G146/'R1  PF2011'!$C146</f>
        <v>2906.4596632147213</v>
      </c>
      <c r="I146" s="302">
        <f t="shared" ref="I146:I155" si="22">(F146/$H$6*100)</f>
        <v>6.0879932721215386</v>
      </c>
      <c r="J146" s="302"/>
      <c r="K146" s="319">
        <f t="shared" si="20"/>
        <v>8.1610352905772032</v>
      </c>
      <c r="L146" s="324">
        <f>'R4  IPF  Répart2011'!D150</f>
        <v>74.12</v>
      </c>
      <c r="M146" s="324">
        <f t="shared" si="21"/>
        <v>82.281035290577208</v>
      </c>
    </row>
    <row r="147" spans="1:13">
      <c r="A147" s="229">
        <v>2295</v>
      </c>
      <c r="B147" s="235" t="s">
        <v>198</v>
      </c>
      <c r="C147" s="236">
        <f>'R1  PF2011'!$N147</f>
        <v>10933101.642000001</v>
      </c>
      <c r="D147" s="237">
        <f>'R1  PF2011'!$O147</f>
        <v>3305.048863966143</v>
      </c>
      <c r="E147" s="236">
        <f>'R4  IPF  Répart2011'!$K151</f>
        <v>263701.71296663425</v>
      </c>
      <c r="F147" s="238">
        <f>E147/'R1  PF2011'!C147</f>
        <v>79.716358212404543</v>
      </c>
      <c r="G147" s="239">
        <f t="shared" si="19"/>
        <v>11196803.354966635</v>
      </c>
      <c r="H147" s="237">
        <f>G147/'R1  PF2011'!$C147</f>
        <v>3384.7652221785474</v>
      </c>
      <c r="I147" s="302">
        <f t="shared" si="22"/>
        <v>2.2130075393877142</v>
      </c>
      <c r="J147" s="302"/>
      <c r="K147" s="319">
        <f t="shared" si="20"/>
        <v>2.4119570237380055</v>
      </c>
      <c r="L147" s="324">
        <f>'R4  IPF  Répart2011'!D151</f>
        <v>90.44</v>
      </c>
      <c r="M147" s="324">
        <f t="shared" si="21"/>
        <v>92.851957023738009</v>
      </c>
    </row>
    <row r="148" spans="1:13">
      <c r="A148" s="229">
        <v>2296</v>
      </c>
      <c r="B148" s="235" t="s">
        <v>199</v>
      </c>
      <c r="C148" s="236">
        <f>'R1  PF2011'!$N148</f>
        <v>3328099.477</v>
      </c>
      <c r="D148" s="237">
        <f>'R1  PF2011'!$O148</f>
        <v>2507.9875486058777</v>
      </c>
      <c r="E148" s="236">
        <f>'R4  IPF  Répart2011'!$K152</f>
        <v>367272.88094453287</v>
      </c>
      <c r="F148" s="238">
        <f>E148/'R1  PF2011'!C148</f>
        <v>276.76931495443318</v>
      </c>
      <c r="G148" s="239">
        <f t="shared" si="19"/>
        <v>3695372.3579445328</v>
      </c>
      <c r="H148" s="237">
        <f>G148/'R1  PF2011'!$C148</f>
        <v>2784.7568635603111</v>
      </c>
      <c r="I148" s="302">
        <f t="shared" si="22"/>
        <v>7.6833989208757458</v>
      </c>
      <c r="J148" s="302"/>
      <c r="K148" s="319">
        <f t="shared" si="20"/>
        <v>11.035513916657273</v>
      </c>
      <c r="L148" s="324">
        <f>'R4  IPF  Répart2011'!D152</f>
        <v>65.599999999999994</v>
      </c>
      <c r="M148" s="324">
        <f t="shared" si="21"/>
        <v>76.63551391665726</v>
      </c>
    </row>
    <row r="149" spans="1:13">
      <c r="A149" s="229">
        <v>2298</v>
      </c>
      <c r="B149" s="235" t="s">
        <v>200</v>
      </c>
      <c r="C149" s="236">
        <f>'R1  PF2011'!$N149</f>
        <v>2585569.3709999998</v>
      </c>
      <c r="D149" s="237">
        <f>'R1  PF2011'!$O149</f>
        <v>2268.0433078947367</v>
      </c>
      <c r="E149" s="236">
        <f>'R4  IPF  Répart2011'!$K153</f>
        <v>371437.90926435584</v>
      </c>
      <c r="F149" s="238">
        <f>E149/'R1  PF2011'!C149</f>
        <v>325.82272742487356</v>
      </c>
      <c r="G149" s="239">
        <f t="shared" si="19"/>
        <v>2957007.2802643557</v>
      </c>
      <c r="H149" s="237">
        <f>G149/'R1  PF2011'!$C149</f>
        <v>2593.8660353196101</v>
      </c>
      <c r="I149" s="302">
        <f t="shared" si="22"/>
        <v>9.0451717622859515</v>
      </c>
      <c r="J149" s="302"/>
      <c r="K149" s="319">
        <f t="shared" si="20"/>
        <v>14.365807138282188</v>
      </c>
      <c r="L149" s="324">
        <f>'R4  IPF  Répart2011'!D153</f>
        <v>59.86</v>
      </c>
      <c r="M149" s="324">
        <f t="shared" si="21"/>
        <v>74.225807138282192</v>
      </c>
    </row>
    <row r="150" spans="1:13">
      <c r="A150" s="229">
        <v>2299</v>
      </c>
      <c r="B150" s="235" t="s">
        <v>201</v>
      </c>
      <c r="C150" s="236">
        <f>'R1  PF2011'!$N150</f>
        <v>5588506.2999999989</v>
      </c>
      <c r="D150" s="237">
        <f>'R1  PF2011'!$O150</f>
        <v>2935.1398634453776</v>
      </c>
      <c r="E150" s="236">
        <f>'R4  IPF  Répart2011'!$K154</f>
        <v>352821.83415533265</v>
      </c>
      <c r="F150" s="238">
        <f>E150/'R1  PF2011'!C150</f>
        <v>185.30558516561589</v>
      </c>
      <c r="G150" s="239">
        <f t="shared" si="19"/>
        <v>5941328.1341553312</v>
      </c>
      <c r="H150" s="237">
        <f>G150/'R1  PF2011'!$C150</f>
        <v>3120.4454486109935</v>
      </c>
      <c r="I150" s="302">
        <f t="shared" si="22"/>
        <v>5.1442723458276074</v>
      </c>
      <c r="J150" s="302"/>
      <c r="K150" s="319">
        <f t="shared" si="20"/>
        <v>6.3133477035774792</v>
      </c>
      <c r="L150" s="324">
        <f>'R4  IPF  Répart2011'!D154</f>
        <v>78.13</v>
      </c>
      <c r="M150" s="324">
        <f t="shared" si="21"/>
        <v>84.443347703577473</v>
      </c>
    </row>
    <row r="151" spans="1:13">
      <c r="A151" s="229">
        <v>2300</v>
      </c>
      <c r="B151" s="235" t="s">
        <v>202</v>
      </c>
      <c r="C151" s="236">
        <f>'R1  PF2011'!$N151</f>
        <v>2497864.074</v>
      </c>
      <c r="D151" s="237">
        <f>'R1  PF2011'!$O151</f>
        <v>2463.3767988165682</v>
      </c>
      <c r="E151" s="236">
        <f>'R4  IPF  Répart2011'!$K155</f>
        <v>223803.29123329406</v>
      </c>
      <c r="F151" s="238">
        <f>E151/'R1  PF2011'!C151</f>
        <v>220.71330496380085</v>
      </c>
      <c r="G151" s="239">
        <f t="shared" si="19"/>
        <v>2721667.3652332942</v>
      </c>
      <c r="H151" s="237">
        <f>G151/'R1  PF2011'!$C151</f>
        <v>2684.0901037803692</v>
      </c>
      <c r="I151" s="302">
        <f t="shared" si="22"/>
        <v>6.1272268186991221</v>
      </c>
      <c r="J151" s="302"/>
      <c r="K151" s="319">
        <f t="shared" si="20"/>
        <v>8.959786625815175</v>
      </c>
      <c r="L151" s="324">
        <f>'R4  IPF  Répart2011'!D155</f>
        <v>73.34</v>
      </c>
      <c r="M151" s="324">
        <f t="shared" si="21"/>
        <v>82.299786625815173</v>
      </c>
    </row>
    <row r="152" spans="1:13">
      <c r="A152" s="229">
        <v>2301</v>
      </c>
      <c r="B152" s="235" t="s">
        <v>203</v>
      </c>
      <c r="C152" s="236">
        <f>'R1  PF2011'!$N152</f>
        <v>3070889.2409999999</v>
      </c>
      <c r="D152" s="237">
        <f>'R1  PF2011'!$O152</f>
        <v>2832.9236540590405</v>
      </c>
      <c r="E152" s="236">
        <f>'R4  IPF  Répart2011'!$K156</f>
        <v>184527.94817150003</v>
      </c>
      <c r="F152" s="238">
        <f>E152/'R1  PF2011'!C152</f>
        <v>170.22873447555352</v>
      </c>
      <c r="G152" s="239">
        <f t="shared" si="19"/>
        <v>3255417.1891715</v>
      </c>
      <c r="H152" s="237">
        <f>G152/'R1  PF2011'!$C152</f>
        <v>3003.1523885345941</v>
      </c>
      <c r="I152" s="302">
        <f t="shared" si="22"/>
        <v>4.7257235686941961</v>
      </c>
      <c r="J152" s="302"/>
      <c r="K152" s="319">
        <f t="shared" si="20"/>
        <v>6.0089418305236766</v>
      </c>
      <c r="L152" s="324">
        <f>'R4  IPF  Répart2011'!D156</f>
        <v>79.819999999999993</v>
      </c>
      <c r="M152" s="324">
        <f t="shared" si="21"/>
        <v>85.828941830523675</v>
      </c>
    </row>
    <row r="153" spans="1:13">
      <c r="A153" s="229">
        <v>2302</v>
      </c>
      <c r="B153" s="235" t="s">
        <v>204</v>
      </c>
      <c r="C153" s="236">
        <f>'R1  PF2011'!$N153</f>
        <v>5426224.4219999993</v>
      </c>
      <c r="D153" s="237">
        <f>'R1  PF2011'!$O153</f>
        <v>2820.2829636174633</v>
      </c>
      <c r="E153" s="236">
        <f>'R4  IPF  Répart2011'!$K157</f>
        <v>400128.32449407154</v>
      </c>
      <c r="F153" s="238">
        <f>E153/'R1  PF2011'!C153</f>
        <v>207.96690462269831</v>
      </c>
      <c r="G153" s="239">
        <f t="shared" si="19"/>
        <v>5826352.7464940706</v>
      </c>
      <c r="H153" s="237">
        <f>G153/'R1  PF2011'!$C153</f>
        <v>3028.2498682401615</v>
      </c>
      <c r="I153" s="302">
        <f t="shared" si="22"/>
        <v>5.7733737239584659</v>
      </c>
      <c r="J153" s="302"/>
      <c r="K153" s="319">
        <f t="shared" si="20"/>
        <v>7.3739730128337024</v>
      </c>
      <c r="L153" s="324">
        <f>'R4  IPF  Répart2011'!D157</f>
        <v>75.680000000000007</v>
      </c>
      <c r="M153" s="324">
        <f t="shared" si="21"/>
        <v>83.053973012833708</v>
      </c>
    </row>
    <row r="154" spans="1:13">
      <c r="A154" s="229">
        <v>2303</v>
      </c>
      <c r="B154" s="235" t="s">
        <v>205</v>
      </c>
      <c r="C154" s="236">
        <f>'R1  PF2011'!$N154</f>
        <v>2032917.625</v>
      </c>
      <c r="D154" s="237">
        <f>'R1  PF2011'!$O154</f>
        <v>2174.2434491978611</v>
      </c>
      <c r="E154" s="236">
        <f>'R4  IPF  Répart2011'!$K158</f>
        <v>281631.55953875207</v>
      </c>
      <c r="F154" s="238">
        <f>E154/'R1  PF2011'!C154</f>
        <v>301.21022410561721</v>
      </c>
      <c r="G154" s="239">
        <f t="shared" si="19"/>
        <v>2314549.1845387518</v>
      </c>
      <c r="H154" s="237">
        <f>G154/'R1  PF2011'!$C154</f>
        <v>2475.4536733034779</v>
      </c>
      <c r="I154" s="302">
        <f t="shared" si="22"/>
        <v>8.361903526880738</v>
      </c>
      <c r="J154" s="302"/>
      <c r="K154" s="319">
        <f t="shared" si="20"/>
        <v>13.853564752224138</v>
      </c>
      <c r="L154" s="324">
        <f>'R4  IPF  Répart2011'!D158</f>
        <v>63.84</v>
      </c>
      <c r="M154" s="324">
        <f t="shared" si="21"/>
        <v>77.693564752224148</v>
      </c>
    </row>
    <row r="155" spans="1:13">
      <c r="A155" s="229">
        <v>2304</v>
      </c>
      <c r="B155" s="235" t="s">
        <v>206</v>
      </c>
      <c r="C155" s="236">
        <f>'R1  PF2011'!$N155</f>
        <v>3392287.3809999996</v>
      </c>
      <c r="D155" s="237">
        <f>'R1  PF2011'!$O155</f>
        <v>2718.1789911858973</v>
      </c>
      <c r="E155" s="236">
        <f>'R4  IPF  Répart2011'!$K159</f>
        <v>285450.8633956876</v>
      </c>
      <c r="F155" s="238">
        <f>E155/'R1  PF2011'!C155</f>
        <v>228.72665336192918</v>
      </c>
      <c r="G155" s="239">
        <f t="shared" si="19"/>
        <v>3677738.2443956872</v>
      </c>
      <c r="H155" s="237">
        <f>G155/'R1  PF2011'!$C155</f>
        <v>2946.9056445478263</v>
      </c>
      <c r="I155" s="302">
        <f t="shared" si="22"/>
        <v>6.3496855563843937</v>
      </c>
      <c r="J155" s="302"/>
      <c r="K155" s="319">
        <f t="shared" si="20"/>
        <v>8.4147016846061149</v>
      </c>
      <c r="L155" s="324">
        <f>'R4  IPF  Répart2011'!D159</f>
        <v>72.66</v>
      </c>
      <c r="M155" s="324">
        <f t="shared" si="21"/>
        <v>81.074701684606111</v>
      </c>
    </row>
    <row r="156" spans="1:13">
      <c r="A156" s="229">
        <v>2305</v>
      </c>
      <c r="B156" s="235" t="s">
        <v>245</v>
      </c>
      <c r="C156" s="236">
        <f>'R1  PF2011'!$N156</f>
        <v>14709065.663999997</v>
      </c>
      <c r="D156" s="237">
        <f>'R1  PF2011'!$O156</f>
        <v>3770.5884809023319</v>
      </c>
      <c r="E156" s="236">
        <f>'R4  IPF  Répart2011'!$K160</f>
        <v>-577498.72540968482</v>
      </c>
      <c r="F156" s="238">
        <f>E156/'R1  PF2011'!C156</f>
        <v>-148.03863763385922</v>
      </c>
      <c r="G156" s="239">
        <f t="shared" si="19"/>
        <v>14131566.938590312</v>
      </c>
      <c r="H156" s="237">
        <f>G156/'R1  PF2011'!$C156</f>
        <v>3622.5498432684726</v>
      </c>
      <c r="I156" s="313"/>
      <c r="J156" s="302">
        <f>(F156/$H$6*100)</f>
        <v>-4.1097038117508644</v>
      </c>
      <c r="K156" s="320">
        <f t="shared" si="20"/>
        <v>-3.9261414599779498</v>
      </c>
      <c r="L156" s="324">
        <f>'R4  IPF  Répart2011'!D160</f>
        <v>118.43</v>
      </c>
      <c r="M156" s="324">
        <f t="shared" si="21"/>
        <v>114.50385854002205</v>
      </c>
    </row>
    <row r="157" spans="1:13">
      <c r="A157" s="229">
        <v>2306</v>
      </c>
      <c r="B157" s="235" t="s">
        <v>208</v>
      </c>
      <c r="C157" s="236">
        <f>'R1  PF2011'!$N157</f>
        <v>10519425.846999999</v>
      </c>
      <c r="D157" s="237">
        <f>'R1  PF2011'!$O157</f>
        <v>3480.9483279285237</v>
      </c>
      <c r="E157" s="236">
        <f>'R4  IPF  Répart2011'!$K161</f>
        <v>-7581.3429599112624</v>
      </c>
      <c r="F157" s="238">
        <f>E157/'R1  PF2011'!C157</f>
        <v>-2.5087170615192793</v>
      </c>
      <c r="G157" s="239">
        <f t="shared" si="19"/>
        <v>10511844.504040089</v>
      </c>
      <c r="H157" s="237">
        <f>G157/'R1  PF2011'!$C157</f>
        <v>3478.4396108670048</v>
      </c>
      <c r="I157" s="313"/>
      <c r="J157" s="302">
        <f>(F157/$H$6*100)</f>
        <v>-6.964454844437247E-2</v>
      </c>
      <c r="K157" s="320">
        <f t="shared" si="20"/>
        <v>-7.2069931098695486E-2</v>
      </c>
      <c r="L157" s="324">
        <f>'R4  IPF  Répart2011'!D161</f>
        <v>100.33</v>
      </c>
      <c r="M157" s="324">
        <f t="shared" si="21"/>
        <v>100.2579300689013</v>
      </c>
    </row>
    <row r="158" spans="1:13">
      <c r="A158" s="229">
        <v>2307</v>
      </c>
      <c r="B158" s="235" t="s">
        <v>209</v>
      </c>
      <c r="C158" s="236">
        <f>'R1  PF2011'!$N158</f>
        <v>4019473.9809999997</v>
      </c>
      <c r="D158" s="237">
        <f>'R1  PF2011'!$O158</f>
        <v>3257.2722698541324</v>
      </c>
      <c r="E158" s="236">
        <f>'R4  IPF  Répart2011'!$K162</f>
        <v>134536.99915624384</v>
      </c>
      <c r="F158" s="238">
        <f>E158/'R1  PF2011'!C158</f>
        <v>109.02512087215869</v>
      </c>
      <c r="G158" s="239">
        <f t="shared" si="19"/>
        <v>4154010.9801562433</v>
      </c>
      <c r="H158" s="237">
        <f>G158/'R1  PF2011'!$C158</f>
        <v>3366.2973907262913</v>
      </c>
      <c r="I158" s="302">
        <f t="shared" ref="I158:I163" si="23">(F158/$H$6*100)</f>
        <v>3.0266487316175446</v>
      </c>
      <c r="J158" s="302"/>
      <c r="K158" s="319">
        <f t="shared" si="20"/>
        <v>3.3471294948592392</v>
      </c>
      <c r="L158" s="324">
        <f>'R4  IPF  Répart2011'!D162</f>
        <v>86.74</v>
      </c>
      <c r="M158" s="324">
        <f t="shared" si="21"/>
        <v>90.087129494859241</v>
      </c>
    </row>
    <row r="159" spans="1:13">
      <c r="A159" s="229">
        <v>2308</v>
      </c>
      <c r="B159" s="235" t="s">
        <v>210</v>
      </c>
      <c r="C159" s="236">
        <f>'R1  PF2011'!$N159</f>
        <v>7431161.8370000003</v>
      </c>
      <c r="D159" s="237">
        <f>'R1  PF2011'!$O159</f>
        <v>3119.7152968094042</v>
      </c>
      <c r="E159" s="236">
        <f>'R4  IPF  Répart2011'!$K163</f>
        <v>251673.6002115428</v>
      </c>
      <c r="F159" s="238">
        <f>E159/'R1  PF2011'!C159</f>
        <v>105.65642326261242</v>
      </c>
      <c r="G159" s="239">
        <f t="shared" si="19"/>
        <v>7682835.4372115433</v>
      </c>
      <c r="H159" s="237">
        <f>G159/'R1  PF2011'!$C159</f>
        <v>3225.3717200720166</v>
      </c>
      <c r="I159" s="302">
        <f t="shared" si="23"/>
        <v>2.9331302446342389</v>
      </c>
      <c r="J159" s="302"/>
      <c r="K159" s="319">
        <f t="shared" si="20"/>
        <v>3.3867328653569571</v>
      </c>
      <c r="L159" s="324">
        <f>'R4  IPF  Répart2011'!D163</f>
        <v>87.27</v>
      </c>
      <c r="M159" s="324">
        <f t="shared" si="21"/>
        <v>90.656732865356958</v>
      </c>
    </row>
    <row r="160" spans="1:13">
      <c r="A160" s="229">
        <v>2309</v>
      </c>
      <c r="B160" s="235" t="s">
        <v>211</v>
      </c>
      <c r="C160" s="236">
        <f>'R1  PF2011'!$N160</f>
        <v>16908476.870999999</v>
      </c>
      <c r="D160" s="237">
        <f>'R1  PF2011'!$O160</f>
        <v>3178.8826604624928</v>
      </c>
      <c r="E160" s="236">
        <f>'R4  IPF  Répart2011'!$K164</f>
        <v>689548.28322732728</v>
      </c>
      <c r="F160" s="238">
        <f>E160/'R1  PF2011'!C160</f>
        <v>129.63870713053717</v>
      </c>
      <c r="G160" s="239">
        <f t="shared" si="19"/>
        <v>17598025.154227328</v>
      </c>
      <c r="H160" s="237">
        <f>G160/'R1  PF2011'!$C160</f>
        <v>3308.5213675930304</v>
      </c>
      <c r="I160" s="302">
        <f t="shared" si="23"/>
        <v>3.5989029442605904</v>
      </c>
      <c r="J160" s="302"/>
      <c r="K160" s="319">
        <f t="shared" si="20"/>
        <v>4.0781218112554098</v>
      </c>
      <c r="L160" s="324">
        <f>'R4  IPF  Répart2011'!D164</f>
        <v>84.41</v>
      </c>
      <c r="M160" s="324">
        <f t="shared" si="21"/>
        <v>88.488121811255411</v>
      </c>
    </row>
    <row r="161" spans="1:32" s="251" customFormat="1">
      <c r="A161" s="245">
        <v>2310</v>
      </c>
      <c r="B161" s="246" t="s">
        <v>212</v>
      </c>
      <c r="C161" s="247">
        <f>'R1  PF2011'!$N161</f>
        <v>877467.43399999989</v>
      </c>
      <c r="D161" s="248">
        <f>'R1  PF2011'!$O161</f>
        <v>2150.6554754901958</v>
      </c>
      <c r="E161" s="247">
        <f>'R4  IPF  Répart2011'!$K165</f>
        <v>166020.49083089485</v>
      </c>
      <c r="F161" s="249">
        <f>E161/'R1  PF2011'!C161</f>
        <v>406.9129677227815</v>
      </c>
      <c r="G161" s="250">
        <f t="shared" si="19"/>
        <v>1043487.9248308947</v>
      </c>
      <c r="H161" s="248">
        <f>G161/'R1  PF2011'!$C161</f>
        <v>2557.5684432129769</v>
      </c>
      <c r="I161" s="305">
        <f t="shared" si="23"/>
        <v>11.296319671876573</v>
      </c>
      <c r="J161" s="305"/>
      <c r="K161" s="321">
        <f t="shared" si="20"/>
        <v>18.920416234033691</v>
      </c>
      <c r="L161" s="325">
        <f>'R4  IPF  Répart2011'!D165</f>
        <v>54.88</v>
      </c>
      <c r="M161" s="325">
        <f t="shared" si="21"/>
        <v>73.80041623403369</v>
      </c>
      <c r="N161" s="270"/>
      <c r="O161" s="270"/>
      <c r="P161" s="270"/>
      <c r="Q161" s="270"/>
      <c r="R161" s="270"/>
      <c r="S161" s="270"/>
      <c r="T161" s="270"/>
      <c r="U161" s="270"/>
      <c r="V161" s="270"/>
      <c r="W161" s="270"/>
      <c r="X161" s="270"/>
      <c r="Y161" s="270"/>
      <c r="Z161" s="270"/>
      <c r="AA161" s="270"/>
      <c r="AB161" s="270"/>
      <c r="AC161" s="270"/>
      <c r="AD161" s="270"/>
      <c r="AE161" s="270"/>
      <c r="AF161" s="270"/>
    </row>
    <row r="162" spans="1:32">
      <c r="A162" s="229">
        <v>2321</v>
      </c>
      <c r="B162" s="235" t="s">
        <v>213</v>
      </c>
      <c r="C162" s="236">
        <f>'R1  PF2011'!$N162</f>
        <v>9968609.7999999989</v>
      </c>
      <c r="D162" s="237">
        <f>'R1  PF2011'!$O162</f>
        <v>3316.2374584165</v>
      </c>
      <c r="E162" s="236">
        <f>'R4  IPF  Répart2011'!$K166</f>
        <v>34147.068795689542</v>
      </c>
      <c r="F162" s="238">
        <f>E162/'R1  PF2011'!C162</f>
        <v>11.359636991247353</v>
      </c>
      <c r="G162" s="239">
        <f t="shared" si="19"/>
        <v>10002756.868795689</v>
      </c>
      <c r="H162" s="237">
        <f>G162/'R1  PF2011'!$C162</f>
        <v>3327.5970954077475</v>
      </c>
      <c r="I162" s="302">
        <f t="shared" si="23"/>
        <v>0.31535512748029837</v>
      </c>
      <c r="J162" s="302"/>
      <c r="K162" s="319">
        <f t="shared" si="20"/>
        <v>0.34254594653398457</v>
      </c>
      <c r="L162" s="324">
        <f>'R4  IPF  Répart2011'!D166</f>
        <v>98.57</v>
      </c>
      <c r="M162" s="324">
        <f t="shared" si="21"/>
        <v>98.912545946533982</v>
      </c>
    </row>
    <row r="163" spans="1:32">
      <c r="A163" s="229">
        <v>2323</v>
      </c>
      <c r="B163" s="235" t="s">
        <v>214</v>
      </c>
      <c r="C163" s="236">
        <f>'R1  PF2011'!$N163</f>
        <v>3942373.6550000003</v>
      </c>
      <c r="D163" s="237">
        <f>'R1  PF2011'!$O163</f>
        <v>2873.4501858600584</v>
      </c>
      <c r="E163" s="236">
        <f>'R4  IPF  Répart2011'!$K167</f>
        <v>215145.94989144558</v>
      </c>
      <c r="F163" s="238">
        <f>E163/'R1  PF2011'!C163</f>
        <v>156.81191683049968</v>
      </c>
      <c r="G163" s="239">
        <f t="shared" si="19"/>
        <v>4157519.604891446</v>
      </c>
      <c r="H163" s="237">
        <f>G163/'R1  PF2011'!$C163</f>
        <v>3030.2621026905581</v>
      </c>
      <c r="I163" s="302">
        <f t="shared" si="23"/>
        <v>4.3532590047212523</v>
      </c>
      <c r="J163" s="302"/>
      <c r="K163" s="319">
        <f t="shared" si="20"/>
        <v>5.4572693691421685</v>
      </c>
      <c r="L163" s="324">
        <f>'R4  IPF  Répart2011'!D167</f>
        <v>80.39</v>
      </c>
      <c r="M163" s="324">
        <f t="shared" si="21"/>
        <v>85.847269369142168</v>
      </c>
    </row>
    <row r="164" spans="1:32">
      <c r="A164" s="229">
        <v>2325</v>
      </c>
      <c r="B164" s="235" t="s">
        <v>215</v>
      </c>
      <c r="C164" s="236">
        <f>'R1  PF2011'!$N164</f>
        <v>23093511.943999998</v>
      </c>
      <c r="D164" s="237">
        <f>'R1  PF2011'!$O164</f>
        <v>3885.8340811038192</v>
      </c>
      <c r="E164" s="236">
        <f>'R4  IPF  Répart2011'!$K168</f>
        <v>-532160.14359575277</v>
      </c>
      <c r="F164" s="238">
        <f>E164/'R1  PF2011'!C164</f>
        <v>-89.544025508287532</v>
      </c>
      <c r="G164" s="239">
        <f t="shared" si="19"/>
        <v>22561351.800404247</v>
      </c>
      <c r="H164" s="237">
        <f>G164/'R1  PF2011'!$C164</f>
        <v>3796.2900555955321</v>
      </c>
      <c r="I164" s="313"/>
      <c r="J164" s="302">
        <f>(F164/$H$6*100)</f>
        <v>-2.4858336231186549</v>
      </c>
      <c r="K164" s="320">
        <f t="shared" si="20"/>
        <v>-2.304370789883325</v>
      </c>
      <c r="L164" s="324">
        <f>'R4  IPF  Répart2011'!D168</f>
        <v>111.24</v>
      </c>
      <c r="M164" s="324">
        <f t="shared" si="21"/>
        <v>108.93562921011667</v>
      </c>
    </row>
    <row r="165" spans="1:32">
      <c r="A165" s="229">
        <v>2328</v>
      </c>
      <c r="B165" s="235" t="s">
        <v>246</v>
      </c>
      <c r="C165" s="236">
        <f>'R1  PF2011'!$N165</f>
        <v>2707194.443</v>
      </c>
      <c r="D165" s="237">
        <f>'R1  PF2011'!$O165</f>
        <v>3309.5286589242055</v>
      </c>
      <c r="E165" s="236">
        <f>'R4  IPF  Répart2011'!$K169</f>
        <v>33838.729053094656</v>
      </c>
      <c r="F165" s="238">
        <f>E165/'R1  PF2011'!C165</f>
        <v>41.367639429211067</v>
      </c>
      <c r="G165" s="239">
        <f t="shared" si="19"/>
        <v>2741033.1720530945</v>
      </c>
      <c r="H165" s="237">
        <f>G165/'R1  PF2011'!$C165</f>
        <v>3350.8962983534161</v>
      </c>
      <c r="I165" s="302">
        <f t="shared" ref="I165:I170" si="24">(F165/$H$6*100)</f>
        <v>1.148407930271846</v>
      </c>
      <c r="J165" s="302"/>
      <c r="K165" s="319">
        <f t="shared" si="20"/>
        <v>1.2499556188360073</v>
      </c>
      <c r="L165" s="324">
        <f>'R4  IPF  Répart2011'!D169</f>
        <v>95.02</v>
      </c>
      <c r="M165" s="324">
        <f t="shared" si="21"/>
        <v>96.269955618836008</v>
      </c>
    </row>
    <row r="166" spans="1:32">
      <c r="A166" s="229">
        <v>2333</v>
      </c>
      <c r="B166" s="235" t="s">
        <v>44</v>
      </c>
      <c r="C166" s="236">
        <f>'R1  PF2011'!$N166</f>
        <v>2751468.8549999995</v>
      </c>
      <c r="D166" s="237">
        <f>'R1  PF2011'!$O166</f>
        <v>2939.6034775641019</v>
      </c>
      <c r="E166" s="236">
        <f>'R4  IPF  Répart2011'!$K170</f>
        <v>143817.25076999728</v>
      </c>
      <c r="F166" s="238">
        <f>E166/'R1  PF2011'!C166</f>
        <v>153.6509089423048</v>
      </c>
      <c r="G166" s="239">
        <f t="shared" si="19"/>
        <v>2895286.105769997</v>
      </c>
      <c r="H166" s="237">
        <f>G166/'R1  PF2011'!$C166</f>
        <v>3093.2543865064072</v>
      </c>
      <c r="I166" s="302">
        <f t="shared" si="24"/>
        <v>4.2655061965711321</v>
      </c>
      <c r="J166" s="302"/>
      <c r="K166" s="319">
        <f t="shared" si="20"/>
        <v>5.2269263563950945</v>
      </c>
      <c r="L166" s="324">
        <f>'R4  IPF  Répart2011'!D170</f>
        <v>80.83</v>
      </c>
      <c r="M166" s="324">
        <f t="shared" si="21"/>
        <v>86.056926356395095</v>
      </c>
    </row>
    <row r="167" spans="1:32">
      <c r="A167" s="229">
        <v>2335</v>
      </c>
      <c r="B167" s="235" t="s">
        <v>247</v>
      </c>
      <c r="C167" s="236">
        <f>'R1  PF2011'!$N167</f>
        <v>2420813.3340000003</v>
      </c>
      <c r="D167" s="237">
        <f>'R1  PF2011'!$O167</f>
        <v>2508.6148538860107</v>
      </c>
      <c r="E167" s="236">
        <f>'R4  IPF  Répart2011'!$K171</f>
        <v>195988.55413656172</v>
      </c>
      <c r="F167" s="238">
        <f>E167/'R1  PF2011'!C167</f>
        <v>203.0969472917738</v>
      </c>
      <c r="G167" s="239">
        <f t="shared" si="19"/>
        <v>2616801.888136562</v>
      </c>
      <c r="H167" s="237">
        <f>G167/'R1  PF2011'!$C167</f>
        <v>2711.7118011777843</v>
      </c>
      <c r="I167" s="302">
        <f t="shared" si="24"/>
        <v>5.6381787334758808</v>
      </c>
      <c r="J167" s="302"/>
      <c r="K167" s="319">
        <f t="shared" si="20"/>
        <v>8.095979619077962</v>
      </c>
      <c r="L167" s="324">
        <f>'R4  IPF  Répart2011'!D171</f>
        <v>74.28</v>
      </c>
      <c r="M167" s="324">
        <f t="shared" si="21"/>
        <v>82.375979619077967</v>
      </c>
    </row>
    <row r="168" spans="1:32">
      <c r="A168" s="229">
        <v>2336</v>
      </c>
      <c r="B168" s="235" t="s">
        <v>46</v>
      </c>
      <c r="C168" s="236">
        <f>'R1  PF2011'!$N168</f>
        <v>3599030.9450000008</v>
      </c>
      <c r="D168" s="237">
        <f>'R1  PF2011'!$O168</f>
        <v>2759.9930559815957</v>
      </c>
      <c r="E168" s="236">
        <f>'R4  IPF  Répart2011'!$K172</f>
        <v>227553.71963707765</v>
      </c>
      <c r="F168" s="238">
        <f>E168/'R1  PF2011'!C168</f>
        <v>174.50438622475281</v>
      </c>
      <c r="G168" s="239">
        <f t="shared" si="19"/>
        <v>3826584.6646370785</v>
      </c>
      <c r="H168" s="237">
        <f>G168/'R1  PF2011'!$C168</f>
        <v>2934.4974422063488</v>
      </c>
      <c r="I168" s="302">
        <f t="shared" si="24"/>
        <v>4.8444200291065318</v>
      </c>
      <c r="J168" s="302"/>
      <c r="K168" s="319">
        <f t="shared" si="20"/>
        <v>6.3226385967369776</v>
      </c>
      <c r="L168" s="324">
        <f>'R4  IPF  Répart2011'!D172</f>
        <v>76.209999999999994</v>
      </c>
      <c r="M168" s="324">
        <f t="shared" ref="M168:M170" si="25">L168+K168</f>
        <v>82.532638596736973</v>
      </c>
    </row>
    <row r="169" spans="1:32">
      <c r="A169" s="229">
        <v>2337</v>
      </c>
      <c r="B169" s="235" t="s">
        <v>47</v>
      </c>
      <c r="C169" s="236">
        <f>'R1  PF2011'!$N169</f>
        <v>2219027.1710000001</v>
      </c>
      <c r="D169" s="237">
        <f>'R1  PF2011'!$O169</f>
        <v>2131.6303275696446</v>
      </c>
      <c r="E169" s="236">
        <f>'R4  IPF  Répart2011'!$K173</f>
        <v>357626.94951043831</v>
      </c>
      <c r="F169" s="238">
        <f>E169/'R1  PF2011'!C169</f>
        <v>343.54173824249597</v>
      </c>
      <c r="G169" s="239">
        <f t="shared" si="19"/>
        <v>2576654.1205104385</v>
      </c>
      <c r="H169" s="237">
        <f>G169/'R1  PF2011'!$C169</f>
        <v>2475.1720658121408</v>
      </c>
      <c r="I169" s="302">
        <f t="shared" si="24"/>
        <v>9.5370696036977414</v>
      </c>
      <c r="J169" s="302"/>
      <c r="K169" s="319">
        <f t="shared" si="20"/>
        <v>16.116384431168296</v>
      </c>
      <c r="L169" s="324">
        <f>'R4  IPF  Répart2011'!D173</f>
        <v>59.16</v>
      </c>
      <c r="M169" s="324">
        <f t="shared" si="25"/>
        <v>75.276384431168296</v>
      </c>
    </row>
    <row r="170" spans="1:32" s="251" customFormat="1">
      <c r="A170" s="245">
        <v>2338</v>
      </c>
      <c r="B170" s="246" t="s">
        <v>48</v>
      </c>
      <c r="C170" s="247">
        <f>'R1  PF2011'!$N170</f>
        <v>2540669.7779999999</v>
      </c>
      <c r="D170" s="248">
        <f>'R1  PF2011'!$O170</f>
        <v>2274.5476974037601</v>
      </c>
      <c r="E170" s="247">
        <f>'R4  IPF  Répart2011'!$K174</f>
        <v>332796.75925041083</v>
      </c>
      <c r="F170" s="249">
        <f>E170/'R1  PF2011'!C170</f>
        <v>297.93801186249851</v>
      </c>
      <c r="G170" s="250">
        <f t="shared" si="19"/>
        <v>2873466.5372504108</v>
      </c>
      <c r="H170" s="248">
        <f>G170/'R1  PF2011'!$C170</f>
        <v>2572.4857092662587</v>
      </c>
      <c r="I170" s="305">
        <f t="shared" si="24"/>
        <v>8.2710635722354997</v>
      </c>
      <c r="J170" s="305"/>
      <c r="K170" s="321">
        <f t="shared" si="20"/>
        <v>13.098780570861376</v>
      </c>
      <c r="L170" s="325">
        <f>'R4  IPF  Répart2011'!D174</f>
        <v>63.13</v>
      </c>
      <c r="M170" s="325">
        <f t="shared" si="25"/>
        <v>76.228780570861375</v>
      </c>
      <c r="N170" s="270"/>
      <c r="O170" s="270"/>
      <c r="P170" s="270"/>
      <c r="Q170" s="270"/>
      <c r="R170" s="270"/>
      <c r="S170" s="270"/>
      <c r="T170" s="270"/>
      <c r="U170" s="270"/>
      <c r="V170" s="270"/>
      <c r="W170" s="270"/>
      <c r="X170" s="270"/>
      <c r="Y170" s="270"/>
      <c r="Z170" s="270"/>
      <c r="AA170" s="270"/>
      <c r="AB170" s="270"/>
      <c r="AC170" s="270"/>
      <c r="AD170" s="270"/>
      <c r="AE170" s="270"/>
      <c r="AF170" s="270"/>
    </row>
    <row r="171" spans="1:32">
      <c r="A171" s="39"/>
      <c r="B171" s="3"/>
      <c r="C171" s="167"/>
      <c r="F171" s="168"/>
    </row>
    <row r="172" spans="1:32" s="1" customFormat="1">
      <c r="A172" s="24"/>
      <c r="B172" s="42" t="s">
        <v>34</v>
      </c>
      <c r="C172" s="169">
        <f>SUM(C8:C170)</f>
        <v>1025423359.6460009</v>
      </c>
      <c r="D172" s="289">
        <f>C172/'R1  PF2011'!C6</f>
        <v>3602.1729159793194</v>
      </c>
      <c r="E172" s="169">
        <f>SUM(E8:E170)</f>
        <v>-6.4028427004814148E-10</v>
      </c>
      <c r="F172" s="169"/>
      <c r="G172" s="169">
        <f t="shared" ref="G172" si="26">SUM(G8:G170)</f>
        <v>1025423359.6459998</v>
      </c>
      <c r="I172" s="297" t="s">
        <v>250</v>
      </c>
      <c r="J172" s="297" t="s">
        <v>278</v>
      </c>
      <c r="K172" s="322"/>
      <c r="L172" s="322"/>
      <c r="M172" s="322"/>
      <c r="N172" s="271"/>
      <c r="O172" s="271"/>
      <c r="P172" s="271"/>
      <c r="Q172" s="271"/>
      <c r="R172" s="271"/>
      <c r="S172" s="271"/>
      <c r="T172" s="271"/>
      <c r="U172" s="271"/>
      <c r="V172" s="271"/>
      <c r="W172" s="271"/>
      <c r="X172" s="271"/>
      <c r="Y172" s="271"/>
      <c r="Z172" s="271"/>
      <c r="AA172" s="271"/>
      <c r="AB172" s="271"/>
      <c r="AC172" s="271"/>
      <c r="AD172" s="271"/>
      <c r="AE172" s="271"/>
      <c r="AF172" s="271"/>
    </row>
    <row r="173" spans="1:32">
      <c r="A173" s="24"/>
      <c r="B173" s="42"/>
      <c r="F173" s="168"/>
    </row>
    <row r="174" spans="1:32">
      <c r="A174" s="24"/>
      <c r="B174" s="42"/>
    </row>
    <row r="175" spans="1:32">
      <c r="A175" s="24"/>
      <c r="B175" s="42"/>
    </row>
    <row r="176" spans="1:32">
      <c r="A176" s="24"/>
      <c r="B176" s="42"/>
    </row>
    <row r="177" spans="1:2">
      <c r="A177" s="24"/>
      <c r="B177" s="42"/>
    </row>
    <row r="178" spans="1:2">
      <c r="A178" s="10"/>
      <c r="B178" s="30"/>
    </row>
    <row r="179" spans="1:2">
      <c r="A179" s="10"/>
      <c r="B179" s="30"/>
    </row>
    <row r="180" spans="1:2">
      <c r="A180" s="10"/>
      <c r="B180" s="30"/>
    </row>
    <row r="181" spans="1:2">
      <c r="A181" s="10"/>
      <c r="B181" s="30"/>
    </row>
    <row r="182" spans="1:2">
      <c r="A182" s="10"/>
      <c r="B182" s="30"/>
    </row>
    <row r="183" spans="1:2">
      <c r="A183" s="10"/>
      <c r="B183" s="30"/>
    </row>
  </sheetData>
  <sortState ref="A8:N170">
    <sortCondition ref="A8:A170"/>
  </sortState>
  <mergeCells count="8">
    <mergeCell ref="L4:L6"/>
    <mergeCell ref="M4:M6"/>
    <mergeCell ref="C3:I3"/>
    <mergeCell ref="I4:J5"/>
    <mergeCell ref="K4:K6"/>
    <mergeCell ref="C4:D4"/>
    <mergeCell ref="E4:F4"/>
    <mergeCell ref="G4:H4"/>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72"/>
  <sheetViews>
    <sheetView workbookViewId="0">
      <selection activeCell="B170" sqref="B8:B170"/>
    </sheetView>
  </sheetViews>
  <sheetFormatPr baseColWidth="10" defaultRowHeight="15"/>
  <cols>
    <col min="1" max="1" width="9.7109375" style="283" customWidth="1"/>
    <col min="2" max="2" width="19.5703125" customWidth="1"/>
    <col min="3" max="3" width="14.85546875" bestFit="1" customWidth="1"/>
    <col min="7" max="7" width="13" bestFit="1" customWidth="1"/>
    <col min="11" max="11" width="11.5703125" style="327"/>
    <col min="12" max="12" width="12" style="359" customWidth="1"/>
    <col min="13" max="13" width="11.5703125" style="359"/>
  </cols>
  <sheetData>
    <row r="1" spans="1:13">
      <c r="A1" s="281" t="s">
        <v>273</v>
      </c>
      <c r="B1" s="1" t="s">
        <v>263</v>
      </c>
    </row>
    <row r="3" spans="1:13">
      <c r="A3" s="282"/>
      <c r="B3" s="275"/>
      <c r="C3" s="450">
        <v>2012</v>
      </c>
      <c r="D3" s="461"/>
      <c r="E3" s="461"/>
      <c r="F3" s="461"/>
      <c r="G3" s="461"/>
      <c r="H3" s="462"/>
      <c r="I3" s="275"/>
      <c r="J3" s="275"/>
      <c r="K3" s="460"/>
      <c r="L3" s="452"/>
      <c r="M3" s="453"/>
    </row>
    <row r="4" spans="1:13" ht="14.45" customHeight="1">
      <c r="A4" s="282"/>
      <c r="B4" s="275"/>
      <c r="C4" s="450" t="s">
        <v>267</v>
      </c>
      <c r="D4" s="462"/>
      <c r="E4" s="450" t="s">
        <v>252</v>
      </c>
      <c r="F4" s="462"/>
      <c r="G4" s="450" t="s">
        <v>253</v>
      </c>
      <c r="H4" s="462"/>
      <c r="I4" s="463" t="s">
        <v>266</v>
      </c>
      <c r="J4" s="464"/>
      <c r="K4" s="467" t="s">
        <v>279</v>
      </c>
      <c r="L4" s="456" t="s">
        <v>281</v>
      </c>
      <c r="M4" s="456" t="s">
        <v>280</v>
      </c>
    </row>
    <row r="5" spans="1:13">
      <c r="A5" s="282"/>
      <c r="B5" s="275"/>
      <c r="C5" s="276" t="s">
        <v>251</v>
      </c>
      <c r="D5" s="276" t="s">
        <v>37</v>
      </c>
      <c r="E5" s="276" t="s">
        <v>251</v>
      </c>
      <c r="F5" s="276" t="s">
        <v>37</v>
      </c>
      <c r="G5" s="276" t="s">
        <v>254</v>
      </c>
      <c r="H5" s="276" t="s">
        <v>37</v>
      </c>
      <c r="I5" s="465"/>
      <c r="J5" s="466"/>
      <c r="K5" s="468"/>
      <c r="L5" s="456"/>
      <c r="M5" s="456"/>
    </row>
    <row r="6" spans="1:13" ht="28.9" customHeight="1">
      <c r="A6" s="282"/>
      <c r="B6" s="290" t="s">
        <v>33</v>
      </c>
      <c r="C6" s="291">
        <f>'R2 PF2012'!N6</f>
        <v>1055268458.0289998</v>
      </c>
      <c r="D6" s="292">
        <f>'R2 PF2012'!O6</f>
        <v>3621.4363939978375</v>
      </c>
      <c r="E6" s="291">
        <f>'R5  IPF Répart2012'!F6</f>
        <v>25136786</v>
      </c>
      <c r="F6" s="293" t="s">
        <v>276</v>
      </c>
      <c r="G6" s="291">
        <f>SUM(G8:G170)</f>
        <v>1055268458.3321645</v>
      </c>
      <c r="H6" s="292">
        <f>D6</f>
        <v>3621.4363939978375</v>
      </c>
      <c r="I6" s="294" t="s">
        <v>268</v>
      </c>
      <c r="J6" s="294" t="s">
        <v>265</v>
      </c>
      <c r="K6" s="468"/>
      <c r="L6" s="456"/>
      <c r="M6" s="456"/>
    </row>
    <row r="7" spans="1:13">
      <c r="A7" s="299"/>
      <c r="B7" s="232"/>
      <c r="C7" s="232"/>
      <c r="D7" s="232"/>
      <c r="E7" s="232"/>
      <c r="F7" s="232"/>
      <c r="G7" s="232"/>
      <c r="H7" s="232"/>
      <c r="I7" s="232"/>
      <c r="J7" s="232"/>
      <c r="K7" s="328"/>
      <c r="L7" s="360"/>
      <c r="M7" s="360"/>
    </row>
    <row r="8" spans="1:13">
      <c r="A8" s="300">
        <v>2004</v>
      </c>
      <c r="B8" s="301" t="str">
        <f>'R2 PF2012'!B8</f>
        <v>Bussy (FR)</v>
      </c>
      <c r="C8" s="236">
        <f>'R2 PF2012'!$N8</f>
        <v>1021184.26</v>
      </c>
      <c r="D8" s="238">
        <f>'R2 PF2012'!$O8</f>
        <v>2652.4266493506493</v>
      </c>
      <c r="E8" s="236">
        <f>'R5  IPF Répart2012'!$K8</f>
        <v>85782.670121222123</v>
      </c>
      <c r="F8" s="237">
        <f>E8/'R2 PF2012'!$C8</f>
        <v>222.81213018499253</v>
      </c>
      <c r="G8" s="236">
        <f>C8+E8</f>
        <v>1106966.930121222</v>
      </c>
      <c r="H8" s="238">
        <f>D8+F8</f>
        <v>2875.2387795356417</v>
      </c>
      <c r="I8" s="302">
        <f>F8/$H$6*100</f>
        <v>6.1525899102986035</v>
      </c>
      <c r="J8" s="301"/>
      <c r="K8" s="329">
        <f>F8/D8*100</f>
        <v>8.4003126057996749</v>
      </c>
      <c r="L8" s="361">
        <f>'R5  IPF Répart2012'!D8</f>
        <v>71.680000000000007</v>
      </c>
      <c r="M8" s="361">
        <f>L8+K8</f>
        <v>80.080312605799676</v>
      </c>
    </row>
    <row r="9" spans="1:13">
      <c r="A9" s="300">
        <v>2005</v>
      </c>
      <c r="B9" s="301" t="str">
        <f>'R2 PF2012'!B9</f>
        <v>Châbles</v>
      </c>
      <c r="C9" s="236">
        <f>'R2 PF2012'!$N9</f>
        <v>2415450.2680000002</v>
      </c>
      <c r="D9" s="238">
        <f>'R2 PF2012'!$O9</f>
        <v>3402.0426309859158</v>
      </c>
      <c r="E9" s="236">
        <f>'R5  IPF Répart2012'!$K9</f>
        <v>37502.305299624597</v>
      </c>
      <c r="F9" s="237">
        <f>E9/'R2 PF2012'!$C9</f>
        <v>52.82014830933042</v>
      </c>
      <c r="G9" s="236">
        <f t="shared" ref="G9:G72" si="0">C9+E9</f>
        <v>2452952.573299625</v>
      </c>
      <c r="H9" s="238">
        <f t="shared" ref="H9:H72" si="1">D9+F9</f>
        <v>3454.8627792952461</v>
      </c>
      <c r="I9" s="302">
        <f t="shared" ref="I9:I72" si="2">F9/$H$6*100</f>
        <v>1.4585413786881483</v>
      </c>
      <c r="J9" s="301"/>
      <c r="K9" s="329">
        <f t="shared" ref="K9:K72" si="3">F9/D9*100</f>
        <v>1.5526010117640143</v>
      </c>
      <c r="L9" s="361">
        <f>'R5  IPF Répart2012'!D9</f>
        <v>93.24</v>
      </c>
      <c r="M9" s="361">
        <f t="shared" ref="M9:M72" si="4">L9+K9</f>
        <v>94.792601011764006</v>
      </c>
    </row>
    <row r="10" spans="1:13">
      <c r="A10" s="300">
        <v>2008</v>
      </c>
      <c r="B10" s="301" t="str">
        <f>'R2 PF2012'!B10</f>
        <v>Châtillon (FR)</v>
      </c>
      <c r="C10" s="236">
        <f>'R2 PF2012'!$N10</f>
        <v>1420759.8640000001</v>
      </c>
      <c r="D10" s="238">
        <f>'R2 PF2012'!$O10</f>
        <v>3508.0490469135802</v>
      </c>
      <c r="E10" s="236">
        <f>'R5  IPF Répart2012'!$K10</f>
        <v>8375.9064510705739</v>
      </c>
      <c r="F10" s="237">
        <f>E10/'R2 PF2012'!$C10</f>
        <v>20.681250496470554</v>
      </c>
      <c r="G10" s="236">
        <f t="shared" si="0"/>
        <v>1429135.7704510707</v>
      </c>
      <c r="H10" s="238">
        <f t="shared" si="1"/>
        <v>3528.7302974100508</v>
      </c>
      <c r="I10" s="302">
        <f t="shared" si="2"/>
        <v>0.57107866179142686</v>
      </c>
      <c r="J10" s="301"/>
      <c r="K10" s="329">
        <f t="shared" si="3"/>
        <v>0.58953709654276765</v>
      </c>
      <c r="L10" s="361">
        <f>'R5  IPF Répart2012'!D10</f>
        <v>97.14</v>
      </c>
      <c r="M10" s="361">
        <f t="shared" si="4"/>
        <v>97.729537096542771</v>
      </c>
    </row>
    <row r="11" spans="1:13">
      <c r="A11" s="300">
        <v>2009</v>
      </c>
      <c r="B11" s="301" t="str">
        <f>'R2 PF2012'!B11</f>
        <v>Cheiry</v>
      </c>
      <c r="C11" s="236">
        <f>'R2 PF2012'!$N11</f>
        <v>744775.55100000009</v>
      </c>
      <c r="D11" s="238">
        <f>'R2 PF2012'!$O11</f>
        <v>2040.4809616438358</v>
      </c>
      <c r="E11" s="236">
        <f>'R5  IPF Répart2012'!$K11</f>
        <v>128083.08958385658</v>
      </c>
      <c r="F11" s="237">
        <f>E11/'R2 PF2012'!$C11</f>
        <v>350.91257420234678</v>
      </c>
      <c r="G11" s="364">
        <f t="shared" si="0"/>
        <v>872858.64058385673</v>
      </c>
      <c r="H11" s="238">
        <f t="shared" si="1"/>
        <v>2391.3935358461827</v>
      </c>
      <c r="I11" s="365">
        <f t="shared" si="2"/>
        <v>9.6898726368340657</v>
      </c>
      <c r="J11" s="301"/>
      <c r="K11" s="329">
        <f t="shared" si="3"/>
        <v>17.197542187291344</v>
      </c>
      <c r="L11" s="361">
        <f>'R5  IPF Répart2012'!D11</f>
        <v>56.14</v>
      </c>
      <c r="M11" s="361">
        <f t="shared" si="4"/>
        <v>73.337542187291348</v>
      </c>
    </row>
    <row r="12" spans="1:13">
      <c r="A12" s="300">
        <v>2010</v>
      </c>
      <c r="B12" s="301" t="str">
        <f>'R2 PF2012'!B12</f>
        <v>Cheyres</v>
      </c>
      <c r="C12" s="236">
        <f>'R2 PF2012'!$N12</f>
        <v>5065349.6610000003</v>
      </c>
      <c r="D12" s="238">
        <f>'R2 PF2012'!$O12</f>
        <v>4078.3813695652175</v>
      </c>
      <c r="E12" s="236">
        <f>'R5  IPF Répart2012'!$K12</f>
        <v>-47373.115516930928</v>
      </c>
      <c r="F12" s="237">
        <f>E12/'R2 PF2012'!$C12</f>
        <v>-38.142605086095756</v>
      </c>
      <c r="G12" s="236">
        <f t="shared" si="0"/>
        <v>5017976.5454830695</v>
      </c>
      <c r="H12" s="238">
        <f t="shared" si="1"/>
        <v>4040.2387644791215</v>
      </c>
      <c r="I12" s="301"/>
      <c r="J12" s="302">
        <f>F12/$H$6*100</f>
        <v>-1.0532452026304602</v>
      </c>
      <c r="K12" s="330">
        <f t="shared" si="3"/>
        <v>-0.93523880259785541</v>
      </c>
      <c r="L12" s="361">
        <f>'R5  IPF Répart2012'!D12</f>
        <v>104.98</v>
      </c>
      <c r="M12" s="361">
        <f t="shared" si="4"/>
        <v>104.04476119740215</v>
      </c>
    </row>
    <row r="13" spans="1:13">
      <c r="A13" s="300">
        <v>2011</v>
      </c>
      <c r="B13" s="301" t="str">
        <f>'R2 PF2012'!B13</f>
        <v>Cugy (FR)</v>
      </c>
      <c r="C13" s="236">
        <f>'R2 PF2012'!$N13</f>
        <v>4339372.2819999997</v>
      </c>
      <c r="D13" s="238">
        <f>'R2 PF2012'!$O13</f>
        <v>2900.6499211229943</v>
      </c>
      <c r="E13" s="236">
        <f>'R5  IPF Répart2012'!$K13</f>
        <v>241048.79764128392</v>
      </c>
      <c r="F13" s="237">
        <f>E13/'R2 PF2012'!$C13</f>
        <v>161.12887542866571</v>
      </c>
      <c r="G13" s="236">
        <f t="shared" si="0"/>
        <v>4580421.0796412835</v>
      </c>
      <c r="H13" s="238">
        <f t="shared" si="1"/>
        <v>3061.77879655166</v>
      </c>
      <c r="I13" s="302">
        <f t="shared" si="2"/>
        <v>4.4493084483195791</v>
      </c>
      <c r="J13" s="301"/>
      <c r="K13" s="329">
        <f t="shared" si="3"/>
        <v>5.5549232003248505</v>
      </c>
      <c r="L13" s="361">
        <f>'R5  IPF Répart2012'!D13</f>
        <v>79.67</v>
      </c>
      <c r="M13" s="361">
        <f t="shared" si="4"/>
        <v>85.224923200324852</v>
      </c>
    </row>
    <row r="14" spans="1:13">
      <c r="A14" s="300">
        <v>2013</v>
      </c>
      <c r="B14" s="301" t="str">
        <f>'R2 PF2012'!B14</f>
        <v>Domdidier</v>
      </c>
      <c r="C14" s="236">
        <f>'R2 PF2012'!$N14</f>
        <v>10754719.835000001</v>
      </c>
      <c r="D14" s="238">
        <f>'R2 PF2012'!$O14</f>
        <v>3729.0984171289879</v>
      </c>
      <c r="E14" s="236">
        <f>'R5  IPF Répart2012'!$K14</f>
        <v>226.09090140663611</v>
      </c>
      <c r="F14" s="237">
        <f>E14/'R2 PF2012'!$C14</f>
        <v>7.8394903400359262E-2</v>
      </c>
      <c r="G14" s="236">
        <f t="shared" si="0"/>
        <v>10754945.925901407</v>
      </c>
      <c r="H14" s="238">
        <f t="shared" si="1"/>
        <v>3729.1768120323882</v>
      </c>
      <c r="I14" s="302">
        <f t="shared" si="2"/>
        <v>2.164746108209738E-3</v>
      </c>
      <c r="J14" s="301"/>
      <c r="K14" s="329">
        <f t="shared" si="3"/>
        <v>2.1022481745256553E-3</v>
      </c>
      <c r="L14" s="361">
        <f>'R5  IPF Répart2012'!D14</f>
        <v>99.99</v>
      </c>
      <c r="M14" s="361">
        <f t="shared" si="4"/>
        <v>99.992102248174518</v>
      </c>
    </row>
    <row r="15" spans="1:13">
      <c r="A15" s="300">
        <v>2014</v>
      </c>
      <c r="B15" s="301" t="str">
        <f>'R2 PF2012'!B15</f>
        <v>Dompierre (FR)</v>
      </c>
      <c r="C15" s="236">
        <f>'R2 PF2012'!$N15</f>
        <v>2162345.5890000006</v>
      </c>
      <c r="D15" s="238">
        <f>'R2 PF2012'!$O15</f>
        <v>2373.5955971459939</v>
      </c>
      <c r="E15" s="236">
        <f>'R5  IPF Répart2012'!$K15</f>
        <v>228211.23576686135</v>
      </c>
      <c r="F15" s="237">
        <f>E15/'R2 PF2012'!$C15</f>
        <v>250.50629612169195</v>
      </c>
      <c r="G15" s="236">
        <f t="shared" si="0"/>
        <v>2390556.8247668622</v>
      </c>
      <c r="H15" s="238">
        <f t="shared" si="1"/>
        <v>2624.1018932676857</v>
      </c>
      <c r="I15" s="302">
        <f t="shared" si="2"/>
        <v>6.9173186787673719</v>
      </c>
      <c r="J15" s="301"/>
      <c r="K15" s="329">
        <f t="shared" si="3"/>
        <v>10.553874317213099</v>
      </c>
      <c r="L15" s="361">
        <f>'R5  IPF Répart2012'!D15</f>
        <v>64.58</v>
      </c>
      <c r="M15" s="361">
        <f t="shared" si="4"/>
        <v>75.133874317213099</v>
      </c>
    </row>
    <row r="16" spans="1:13">
      <c r="A16" s="300">
        <v>2015</v>
      </c>
      <c r="B16" s="301" t="str">
        <f>'R2 PF2012'!B16</f>
        <v>Estavayer-le-Lac</v>
      </c>
      <c r="C16" s="236">
        <f>'R2 PF2012'!$N16</f>
        <v>21520248.901999999</v>
      </c>
      <c r="D16" s="238">
        <f>'R2 PF2012'!$O16</f>
        <v>3580.1445519880217</v>
      </c>
      <c r="E16" s="236">
        <f>'R5  IPF Répart2012'!$K16</f>
        <v>-70566.713813588125</v>
      </c>
      <c r="F16" s="237">
        <f>E16/'R2 PF2012'!$C16</f>
        <v>-11.739596375576131</v>
      </c>
      <c r="G16" s="236">
        <f t="shared" si="0"/>
        <v>21449682.188186411</v>
      </c>
      <c r="H16" s="238">
        <f t="shared" si="1"/>
        <v>3568.4049556124455</v>
      </c>
      <c r="I16" s="301"/>
      <c r="J16" s="302">
        <f>F16/$H$6*100</f>
        <v>-0.32416961388672511</v>
      </c>
      <c r="K16" s="330">
        <f t="shared" si="3"/>
        <v>-0.32790844629603683</v>
      </c>
      <c r="L16" s="361">
        <f>'R5  IPF Répart2012'!D16</f>
        <v>101.54</v>
      </c>
      <c r="M16" s="361">
        <f t="shared" si="4"/>
        <v>101.21209155370397</v>
      </c>
    </row>
    <row r="17" spans="1:13">
      <c r="A17" s="300">
        <v>2016</v>
      </c>
      <c r="B17" s="301" t="str">
        <f>'R2 PF2012'!B17</f>
        <v>Fétigny</v>
      </c>
      <c r="C17" s="236">
        <f>'R2 PF2012'!$N17</f>
        <v>2163430.0590000004</v>
      </c>
      <c r="D17" s="238">
        <f>'R2 PF2012'!$O17</f>
        <v>2464.0433473804105</v>
      </c>
      <c r="E17" s="236">
        <f>'R5  IPF Répart2012'!$K17</f>
        <v>234340.45802001745</v>
      </c>
      <c r="F17" s="237">
        <f>E17/'R2 PF2012'!$C17</f>
        <v>266.90257177678524</v>
      </c>
      <c r="G17" s="236">
        <f t="shared" si="0"/>
        <v>2397770.5170200178</v>
      </c>
      <c r="H17" s="238">
        <f t="shared" si="1"/>
        <v>2730.9459191571959</v>
      </c>
      <c r="I17" s="302">
        <f t="shared" si="2"/>
        <v>7.3700748194597345</v>
      </c>
      <c r="J17" s="301"/>
      <c r="K17" s="329">
        <f t="shared" si="3"/>
        <v>10.831894335809327</v>
      </c>
      <c r="L17" s="361">
        <f>'R5  IPF Répart2012'!D17</f>
        <v>66.459999999999994</v>
      </c>
      <c r="M17" s="361">
        <f t="shared" si="4"/>
        <v>77.291894335809317</v>
      </c>
    </row>
    <row r="18" spans="1:13">
      <c r="A18" s="300">
        <v>2022</v>
      </c>
      <c r="B18" s="301" t="str">
        <f>'R2 PF2012'!B18</f>
        <v>Gletterens</v>
      </c>
      <c r="C18" s="236">
        <f>'R2 PF2012'!$N18</f>
        <v>2720491.8759999997</v>
      </c>
      <c r="D18" s="238">
        <f>'R2 PF2012'!$O18</f>
        <v>2986.2698968166846</v>
      </c>
      <c r="E18" s="236">
        <f>'R5  IPF Répart2012'!$K18</f>
        <v>60342.17216347393</v>
      </c>
      <c r="F18" s="237">
        <f>E18/'R2 PF2012'!$C18</f>
        <v>66.237291068577306</v>
      </c>
      <c r="G18" s="236">
        <f t="shared" si="0"/>
        <v>2780834.0481634736</v>
      </c>
      <c r="H18" s="238">
        <f t="shared" si="1"/>
        <v>3052.5071878852618</v>
      </c>
      <c r="I18" s="302">
        <f t="shared" si="2"/>
        <v>1.8290336723394862</v>
      </c>
      <c r="J18" s="301"/>
      <c r="K18" s="329">
        <f t="shared" si="3"/>
        <v>2.2180611048982941</v>
      </c>
      <c r="L18" s="361">
        <f>'R5  IPF Répart2012'!D18</f>
        <v>90.86</v>
      </c>
      <c r="M18" s="361">
        <f t="shared" si="4"/>
        <v>93.078061104898296</v>
      </c>
    </row>
    <row r="19" spans="1:13">
      <c r="A19" s="300">
        <v>2024</v>
      </c>
      <c r="B19" s="301" t="str">
        <f>'R2 PF2012'!B19</f>
        <v>Léchelles</v>
      </c>
      <c r="C19" s="236">
        <f>'R2 PF2012'!$N19</f>
        <v>1930450.4539999999</v>
      </c>
      <c r="D19" s="238">
        <f>'R2 PF2012'!$O19</f>
        <v>3069.0786232114465</v>
      </c>
      <c r="E19" s="236">
        <f>'R5  IPF Répart2012'!$K19</f>
        <v>68148.583916183008</v>
      </c>
      <c r="F19" s="237">
        <f>E19/'R2 PF2012'!$C19</f>
        <v>108.34433055037044</v>
      </c>
      <c r="G19" s="236">
        <f t="shared" si="0"/>
        <v>1998599.037916183</v>
      </c>
      <c r="H19" s="238">
        <f t="shared" si="1"/>
        <v>3177.4229537618171</v>
      </c>
      <c r="I19" s="302">
        <f t="shared" si="2"/>
        <v>2.9917501997257263</v>
      </c>
      <c r="J19" s="301"/>
      <c r="K19" s="329">
        <f t="shared" si="3"/>
        <v>3.5301907787882039</v>
      </c>
      <c r="L19" s="361">
        <f>'R5  IPF Répart2012'!D19</f>
        <v>86.8</v>
      </c>
      <c r="M19" s="361">
        <f t="shared" si="4"/>
        <v>90.330190778788207</v>
      </c>
    </row>
    <row r="20" spans="1:13">
      <c r="A20" s="300">
        <v>2025</v>
      </c>
      <c r="B20" s="301" t="str">
        <f>'R2 PF2012'!B20</f>
        <v>Lully (FR)</v>
      </c>
      <c r="C20" s="236">
        <f>'R2 PF2012'!$N20</f>
        <v>2734723.0660000001</v>
      </c>
      <c r="D20" s="238">
        <f>'R2 PF2012'!$O20</f>
        <v>2639.6940791505795</v>
      </c>
      <c r="E20" s="236">
        <f>'R5  IPF Répart2012'!$K20</f>
        <v>167475.62192373778</v>
      </c>
      <c r="F20" s="237">
        <f>E20/'R2 PF2012'!$C20</f>
        <v>161.65600571789361</v>
      </c>
      <c r="G20" s="236">
        <f t="shared" si="0"/>
        <v>2902198.6879237378</v>
      </c>
      <c r="H20" s="238">
        <f t="shared" si="1"/>
        <v>2801.350084868473</v>
      </c>
      <c r="I20" s="302">
        <f t="shared" si="2"/>
        <v>4.4638642828525716</v>
      </c>
      <c r="J20" s="301"/>
      <c r="K20" s="329">
        <f t="shared" si="3"/>
        <v>6.1240431985933954</v>
      </c>
      <c r="L20" s="361">
        <f>'R5  IPF Répart2012'!D20</f>
        <v>79.02</v>
      </c>
      <c r="M20" s="361">
        <f t="shared" si="4"/>
        <v>85.144043198593394</v>
      </c>
    </row>
    <row r="21" spans="1:13">
      <c r="A21" s="300">
        <v>2027</v>
      </c>
      <c r="B21" s="301" t="str">
        <f>'R2 PF2012'!B21</f>
        <v>Ménières</v>
      </c>
      <c r="C21" s="236">
        <f>'R2 PF2012'!$N21</f>
        <v>881298.75599999994</v>
      </c>
      <c r="D21" s="238">
        <f>'R2 PF2012'!$O21</f>
        <v>2592.0551647058824</v>
      </c>
      <c r="E21" s="236">
        <f>'R5  IPF Répart2012'!$K21</f>
        <v>65621.921866267658</v>
      </c>
      <c r="F21" s="237">
        <f>E21/'R2 PF2012'!$C21</f>
        <v>193.00565254784604</v>
      </c>
      <c r="G21" s="236">
        <f t="shared" si="0"/>
        <v>946920.67786626762</v>
      </c>
      <c r="H21" s="238">
        <f t="shared" si="1"/>
        <v>2785.0608172537286</v>
      </c>
      <c r="I21" s="302">
        <f t="shared" si="2"/>
        <v>5.3295331340827437</v>
      </c>
      <c r="J21" s="301"/>
      <c r="K21" s="329">
        <f t="shared" si="3"/>
        <v>7.4460472591734437</v>
      </c>
      <c r="L21" s="361">
        <f>'R5  IPF Répart2012'!D21</f>
        <v>75.72</v>
      </c>
      <c r="M21" s="361">
        <f t="shared" si="4"/>
        <v>83.166047259173439</v>
      </c>
    </row>
    <row r="22" spans="1:13">
      <c r="A22" s="300">
        <v>2029</v>
      </c>
      <c r="B22" s="301" t="str">
        <f>'R2 PF2012'!B22</f>
        <v>Montagny (FR)</v>
      </c>
      <c r="C22" s="236">
        <f>'R2 PF2012'!$N22</f>
        <v>5344305.7110000011</v>
      </c>
      <c r="D22" s="238">
        <f>'R2 PF2012'!$O22</f>
        <v>2541.2770855920121</v>
      </c>
      <c r="E22" s="236">
        <f>'R5  IPF Répart2012'!$K22</f>
        <v>538923.39289359644</v>
      </c>
      <c r="F22" s="237">
        <f>E22/'R2 PF2012'!$C22</f>
        <v>256.26409552715</v>
      </c>
      <c r="G22" s="236">
        <f t="shared" si="0"/>
        <v>5883229.1038935976</v>
      </c>
      <c r="H22" s="238">
        <f t="shared" si="1"/>
        <v>2797.541181119162</v>
      </c>
      <c r="I22" s="302">
        <f t="shared" si="2"/>
        <v>7.0763108238455237</v>
      </c>
      <c r="J22" s="301"/>
      <c r="K22" s="329">
        <f t="shared" si="3"/>
        <v>10.0840674549053</v>
      </c>
      <c r="L22" s="361">
        <f>'R5  IPF Répart2012'!D22</f>
        <v>68.489999999999995</v>
      </c>
      <c r="M22" s="361">
        <f t="shared" si="4"/>
        <v>78.57406745490529</v>
      </c>
    </row>
    <row r="23" spans="1:13">
      <c r="A23" s="300">
        <v>2033</v>
      </c>
      <c r="B23" s="301" t="str">
        <f>'R2 PF2012'!B23</f>
        <v>Morens (FR)</v>
      </c>
      <c r="C23" s="236">
        <f>'R2 PF2012'!$N23</f>
        <v>396787.81799999997</v>
      </c>
      <c r="D23" s="238">
        <f>'R2 PF2012'!$O23</f>
        <v>2896.2614452554744</v>
      </c>
      <c r="E23" s="236">
        <f>'R5  IPF Répart2012'!$K23</f>
        <v>47451.811118515659</v>
      </c>
      <c r="F23" s="237">
        <f>E23/'R2 PF2012'!$C23</f>
        <v>346.36358480668366</v>
      </c>
      <c r="G23" s="236">
        <f t="shared" si="0"/>
        <v>444239.62911851564</v>
      </c>
      <c r="H23" s="238">
        <f t="shared" si="1"/>
        <v>3242.6250300621582</v>
      </c>
      <c r="I23" s="302">
        <f t="shared" si="2"/>
        <v>9.564259788760781</v>
      </c>
      <c r="J23" s="301"/>
      <c r="K23" s="329">
        <f t="shared" si="3"/>
        <v>11.958988901850727</v>
      </c>
      <c r="L23" s="361">
        <f>'R5  IPF Répart2012'!D23</f>
        <v>61.94</v>
      </c>
      <c r="M23" s="361">
        <f t="shared" si="4"/>
        <v>73.898988901850728</v>
      </c>
    </row>
    <row r="24" spans="1:13">
      <c r="A24" s="300">
        <v>2034</v>
      </c>
      <c r="B24" s="301" t="str">
        <f>'R2 PF2012'!B24</f>
        <v>Murist</v>
      </c>
      <c r="C24" s="236">
        <f>'R2 PF2012'!$N24</f>
        <v>1364922.149</v>
      </c>
      <c r="D24" s="238">
        <f>'R2 PF2012'!$O24</f>
        <v>2293.9868050420168</v>
      </c>
      <c r="E24" s="236">
        <f>'R5  IPF Répart2012'!$K24</f>
        <v>161403.80098751909</v>
      </c>
      <c r="F24" s="237">
        <f>E24/'R2 PF2012'!$C24</f>
        <v>271.26689241599848</v>
      </c>
      <c r="G24" s="236">
        <f t="shared" si="0"/>
        <v>1526325.9499875191</v>
      </c>
      <c r="H24" s="238">
        <f t="shared" si="1"/>
        <v>2565.2536974580153</v>
      </c>
      <c r="I24" s="302">
        <f t="shared" si="2"/>
        <v>7.4905883440503267</v>
      </c>
      <c r="J24" s="301"/>
      <c r="K24" s="329">
        <f t="shared" si="3"/>
        <v>11.825128715639231</v>
      </c>
      <c r="L24" s="361">
        <f>'R5  IPF Répart2012'!D24</f>
        <v>65.92</v>
      </c>
      <c r="M24" s="361">
        <f t="shared" si="4"/>
        <v>77.745128715639225</v>
      </c>
    </row>
    <row r="25" spans="1:13">
      <c r="A25" s="300">
        <v>2035</v>
      </c>
      <c r="B25" s="301" t="str">
        <f>'R2 PF2012'!B25</f>
        <v>Nuvilly</v>
      </c>
      <c r="C25" s="236">
        <f>'R2 PF2012'!$N25</f>
        <v>875171.51900000009</v>
      </c>
      <c r="D25" s="238">
        <f>'R2 PF2012'!$O25</f>
        <v>2255.5966984536085</v>
      </c>
      <c r="E25" s="236">
        <f>'R5  IPF Répart2012'!$K25</f>
        <v>95024.365823533735</v>
      </c>
      <c r="F25" s="237">
        <f>E25/'R2 PF2012'!$C25</f>
        <v>244.90815933900447</v>
      </c>
      <c r="G25" s="236">
        <f t="shared" si="0"/>
        <v>970195.88482353382</v>
      </c>
      <c r="H25" s="238">
        <f t="shared" si="1"/>
        <v>2500.5048577926132</v>
      </c>
      <c r="I25" s="302">
        <f t="shared" si="2"/>
        <v>6.7627353539859172</v>
      </c>
      <c r="J25" s="301"/>
      <c r="K25" s="329">
        <f t="shared" si="3"/>
        <v>10.857799158285191</v>
      </c>
      <c r="L25" s="361">
        <f>'R5  IPF Répart2012'!D25</f>
        <v>69.39</v>
      </c>
      <c r="M25" s="361">
        <f t="shared" si="4"/>
        <v>80.24779915828519</v>
      </c>
    </row>
    <row r="26" spans="1:13">
      <c r="A26" s="300">
        <v>2038</v>
      </c>
      <c r="B26" s="301" t="str">
        <f>'R2 PF2012'!B26</f>
        <v>Prévondavaux</v>
      </c>
      <c r="C26" s="236">
        <f>'R2 PF2012'!$N26</f>
        <v>164238.984</v>
      </c>
      <c r="D26" s="238">
        <f>'R2 PF2012'!$O26</f>
        <v>2526.7536</v>
      </c>
      <c r="E26" s="236">
        <f>'R5  IPF Répart2012'!$K26</f>
        <v>15034.459215809755</v>
      </c>
      <c r="F26" s="237">
        <f>E26/'R2 PF2012'!$C26</f>
        <v>231.29937255091932</v>
      </c>
      <c r="G26" s="236">
        <f t="shared" si="0"/>
        <v>179273.44321580976</v>
      </c>
      <c r="H26" s="238">
        <f t="shared" si="1"/>
        <v>2758.0529725509195</v>
      </c>
      <c r="I26" s="302">
        <f t="shared" si="2"/>
        <v>6.3869511261960721</v>
      </c>
      <c r="J26" s="301"/>
      <c r="K26" s="329">
        <f t="shared" si="3"/>
        <v>9.1540137728870477</v>
      </c>
      <c r="L26" s="361">
        <f>'R5  IPF Répart2012'!D26</f>
        <v>71.48</v>
      </c>
      <c r="M26" s="361">
        <f t="shared" si="4"/>
        <v>80.634013772887045</v>
      </c>
    </row>
    <row r="27" spans="1:13">
      <c r="A27" s="300">
        <v>2039</v>
      </c>
      <c r="B27" s="301" t="str">
        <f>'R2 PF2012'!B27</f>
        <v>Rueyres-les-Prés</v>
      </c>
      <c r="C27" s="236">
        <f>'R2 PF2012'!$N27</f>
        <v>1029053.8990000001</v>
      </c>
      <c r="D27" s="238">
        <f>'R2 PF2012'!$O27</f>
        <v>2842.6903287292821</v>
      </c>
      <c r="E27" s="236">
        <f>'R5  IPF Répart2012'!$K27</f>
        <v>68921.744511666446</v>
      </c>
      <c r="F27" s="237">
        <f>E27/'R2 PF2012'!$C27</f>
        <v>190.39155942449295</v>
      </c>
      <c r="G27" s="236">
        <f t="shared" si="0"/>
        <v>1097975.6435116665</v>
      </c>
      <c r="H27" s="238">
        <f t="shared" si="1"/>
        <v>3033.0818881537753</v>
      </c>
      <c r="I27" s="302">
        <f t="shared" si="2"/>
        <v>5.2573492589859532</v>
      </c>
      <c r="J27" s="301"/>
      <c r="K27" s="329">
        <f t="shared" si="3"/>
        <v>6.6975835355798443</v>
      </c>
      <c r="L27" s="361">
        <f>'R5  IPF Répart2012'!D27</f>
        <v>74.260000000000005</v>
      </c>
      <c r="M27" s="361">
        <f t="shared" si="4"/>
        <v>80.957583535579843</v>
      </c>
    </row>
    <row r="28" spans="1:13">
      <c r="A28" s="300">
        <v>2040</v>
      </c>
      <c r="B28" s="301" t="str">
        <f>'R2 PF2012'!B28</f>
        <v>Russy</v>
      </c>
      <c r="C28" s="236">
        <f>'R2 PF2012'!$N28</f>
        <v>576503.84499999997</v>
      </c>
      <c r="D28" s="238">
        <f>'R2 PF2012'!$O28</f>
        <v>2732.245710900474</v>
      </c>
      <c r="E28" s="236">
        <f>'R5  IPF Répart2012'!$K28</f>
        <v>44712.111527896734</v>
      </c>
      <c r="F28" s="237">
        <f>E28/'R2 PF2012'!$C28</f>
        <v>211.90574183837313</v>
      </c>
      <c r="G28" s="236">
        <f t="shared" si="0"/>
        <v>621215.95652789669</v>
      </c>
      <c r="H28" s="238">
        <f t="shared" si="1"/>
        <v>2944.1514527388472</v>
      </c>
      <c r="I28" s="302">
        <f t="shared" si="2"/>
        <v>5.8514279634894422</v>
      </c>
      <c r="J28" s="301"/>
      <c r="K28" s="329">
        <f t="shared" si="3"/>
        <v>7.7557351812452753</v>
      </c>
      <c r="L28" s="361">
        <f>'R5  IPF Répart2012'!D28</f>
        <v>74.31</v>
      </c>
      <c r="M28" s="361">
        <f t="shared" si="4"/>
        <v>82.065735181245273</v>
      </c>
    </row>
    <row r="29" spans="1:13">
      <c r="A29" s="300">
        <v>2041</v>
      </c>
      <c r="B29" s="301" t="str">
        <f>'R2 PF2012'!B29</f>
        <v>Saint-Aubin (FR)</v>
      </c>
      <c r="C29" s="236">
        <f>'R2 PF2012'!$N29</f>
        <v>4835725.3159999996</v>
      </c>
      <c r="D29" s="238">
        <f>'R2 PF2012'!$O29</f>
        <v>3168.889460026212</v>
      </c>
      <c r="E29" s="236">
        <f>'R5  IPF Répart2012'!$K29</f>
        <v>216024.41739363736</v>
      </c>
      <c r="F29" s="237">
        <f>E29/'R2 PF2012'!$C29</f>
        <v>141.5625277808895</v>
      </c>
      <c r="G29" s="236">
        <f t="shared" si="0"/>
        <v>5051749.7333936375</v>
      </c>
      <c r="H29" s="238">
        <f t="shared" si="1"/>
        <v>3310.4519878071014</v>
      </c>
      <c r="I29" s="302">
        <f t="shared" si="2"/>
        <v>3.909015991983595</v>
      </c>
      <c r="J29" s="301"/>
      <c r="K29" s="329">
        <f t="shared" si="3"/>
        <v>4.4672598892016424</v>
      </c>
      <c r="L29" s="361">
        <f>'R5  IPF Répart2012'!D29</f>
        <v>81.44</v>
      </c>
      <c r="M29" s="361">
        <f t="shared" si="4"/>
        <v>85.90725988920164</v>
      </c>
    </row>
    <row r="30" spans="1:13">
      <c r="A30" s="300">
        <v>2043</v>
      </c>
      <c r="B30" s="301" t="str">
        <f>'R2 PF2012'!B30</f>
        <v>Sévaz</v>
      </c>
      <c r="C30" s="236">
        <f>'R2 PF2012'!$N30</f>
        <v>848039.49099999992</v>
      </c>
      <c r="D30" s="238">
        <f>'R2 PF2012'!$O30</f>
        <v>3405.7810883534135</v>
      </c>
      <c r="E30" s="236">
        <f>'R5  IPF Répart2012'!$K30</f>
        <v>-4723.33542904367</v>
      </c>
      <c r="F30" s="237">
        <f>E30/'R2 PF2012'!$C30</f>
        <v>-18.969218590536826</v>
      </c>
      <c r="G30" s="236">
        <f t="shared" si="0"/>
        <v>843316.1555709563</v>
      </c>
      <c r="H30" s="238">
        <f t="shared" si="1"/>
        <v>3386.8118697628765</v>
      </c>
      <c r="I30" s="301"/>
      <c r="J30" s="302">
        <f>F30/$H$6*100</f>
        <v>-0.52380372114159945</v>
      </c>
      <c r="K30" s="330">
        <f t="shared" si="3"/>
        <v>-0.55697116457088081</v>
      </c>
      <c r="L30" s="361">
        <f>'R5  IPF Répart2012'!D30</f>
        <v>102.29</v>
      </c>
      <c r="M30" s="361">
        <f t="shared" si="4"/>
        <v>101.73302883542912</v>
      </c>
    </row>
    <row r="31" spans="1:13">
      <c r="A31" s="300">
        <v>2044</v>
      </c>
      <c r="B31" s="301" t="str">
        <f>'R2 PF2012'!B31</f>
        <v>Surpierre</v>
      </c>
      <c r="C31" s="236">
        <f>'R2 PF2012'!$N31</f>
        <v>700089.65999999992</v>
      </c>
      <c r="D31" s="238">
        <f>'R2 PF2012'!$O31</f>
        <v>2251.0921543408358</v>
      </c>
      <c r="E31" s="236">
        <f>'R5  IPF Répart2012'!$K31</f>
        <v>89106.925980244443</v>
      </c>
      <c r="F31" s="237">
        <f>E31/'R2 PF2012'!$C31</f>
        <v>286.51744688181492</v>
      </c>
      <c r="G31" s="236">
        <f t="shared" si="0"/>
        <v>789196.58598024433</v>
      </c>
      <c r="H31" s="238">
        <f t="shared" si="1"/>
        <v>2537.6096012226508</v>
      </c>
      <c r="I31" s="302">
        <f t="shared" si="2"/>
        <v>7.9117072815827569</v>
      </c>
      <c r="J31" s="301"/>
      <c r="K31" s="329">
        <f t="shared" si="3"/>
        <v>12.727930588239861</v>
      </c>
      <c r="L31" s="361">
        <f>'R5  IPF Répart2012'!D31</f>
        <v>64.97</v>
      </c>
      <c r="M31" s="361">
        <f t="shared" si="4"/>
        <v>77.697930588239856</v>
      </c>
    </row>
    <row r="32" spans="1:13">
      <c r="A32" s="300">
        <v>2045</v>
      </c>
      <c r="B32" s="301" t="str">
        <f>'R2 PF2012'!B32</f>
        <v>Vallon</v>
      </c>
      <c r="C32" s="236">
        <f>'R2 PF2012'!$N32</f>
        <v>913372.20700000005</v>
      </c>
      <c r="D32" s="238">
        <f>'R2 PF2012'!$O32</f>
        <v>2602.2000199430199</v>
      </c>
      <c r="E32" s="236">
        <f>'R5  IPF Répart2012'!$K32</f>
        <v>96508.516200383281</v>
      </c>
      <c r="F32" s="237">
        <f>E32/'R2 PF2012'!$C32</f>
        <v>274.95303760792956</v>
      </c>
      <c r="G32" s="236">
        <f t="shared" si="0"/>
        <v>1009880.7232003834</v>
      </c>
      <c r="H32" s="238">
        <f t="shared" si="1"/>
        <v>2877.1530575509496</v>
      </c>
      <c r="I32" s="302">
        <f t="shared" si="2"/>
        <v>7.5923751709028018</v>
      </c>
      <c r="J32" s="301"/>
      <c r="K32" s="329">
        <f t="shared" si="3"/>
        <v>10.566176139447965</v>
      </c>
      <c r="L32" s="361">
        <f>'R5  IPF Répart2012'!D32</f>
        <v>65.260000000000005</v>
      </c>
      <c r="M32" s="361">
        <f t="shared" si="4"/>
        <v>75.826176139447966</v>
      </c>
    </row>
    <row r="33" spans="1:13">
      <c r="A33" s="300">
        <v>2047</v>
      </c>
      <c r="B33" s="301" t="str">
        <f>'R2 PF2012'!B33</f>
        <v>Villeneuve (FR)</v>
      </c>
      <c r="C33" s="236">
        <f>'R2 PF2012'!$N33</f>
        <v>879840.8400000002</v>
      </c>
      <c r="D33" s="238">
        <f>'R2 PF2012'!$O33</f>
        <v>2535.5643804034589</v>
      </c>
      <c r="E33" s="236">
        <f>'R5  IPF Répart2012'!$K33</f>
        <v>94480.475794243437</v>
      </c>
      <c r="F33" s="237">
        <f>E33/'R2 PF2012'!$C33</f>
        <v>272.2780282254854</v>
      </c>
      <c r="G33" s="236">
        <f t="shared" si="0"/>
        <v>974321.31579424359</v>
      </c>
      <c r="H33" s="238">
        <f t="shared" si="1"/>
        <v>2807.8424086289442</v>
      </c>
      <c r="I33" s="302">
        <f t="shared" si="2"/>
        <v>7.518509193665766</v>
      </c>
      <c r="J33" s="301"/>
      <c r="K33" s="329">
        <f t="shared" si="3"/>
        <v>10.738359882708265</v>
      </c>
      <c r="L33" s="361">
        <f>'R5  IPF Répart2012'!D33</f>
        <v>65.47</v>
      </c>
      <c r="M33" s="361">
        <f t="shared" si="4"/>
        <v>76.208359882708265</v>
      </c>
    </row>
    <row r="34" spans="1:13">
      <c r="A34" s="300">
        <v>2049</v>
      </c>
      <c r="B34" s="301" t="str">
        <f>'R2 PF2012'!B34</f>
        <v>Vuissens</v>
      </c>
      <c r="C34" s="236">
        <f>'R2 PF2012'!$N34</f>
        <v>679328.05699999991</v>
      </c>
      <c r="D34" s="238">
        <f>'R2 PF2012'!$O34</f>
        <v>2979.509021929824</v>
      </c>
      <c r="E34" s="236">
        <f>'R5  IPF Répart2012'!$K34</f>
        <v>32352.252449969303</v>
      </c>
      <c r="F34" s="237">
        <f>E34/'R2 PF2012'!$C34</f>
        <v>141.89584407881273</v>
      </c>
      <c r="G34" s="236">
        <f t="shared" si="0"/>
        <v>711680.30944996921</v>
      </c>
      <c r="H34" s="238">
        <f t="shared" si="1"/>
        <v>3121.4048660086369</v>
      </c>
      <c r="I34" s="302">
        <f t="shared" si="2"/>
        <v>3.9182199724394073</v>
      </c>
      <c r="J34" s="301"/>
      <c r="K34" s="329">
        <f t="shared" si="3"/>
        <v>4.7623901466459388</v>
      </c>
      <c r="L34" s="361">
        <f>'R5  IPF Répart2012'!D34</f>
        <v>78.52</v>
      </c>
      <c r="M34" s="361">
        <f t="shared" si="4"/>
        <v>83.282390146645938</v>
      </c>
    </row>
    <row r="35" spans="1:13">
      <c r="A35" s="300">
        <v>2050</v>
      </c>
      <c r="B35" s="301" t="str">
        <f>'R2 PF2012'!B35</f>
        <v>Les Montets</v>
      </c>
      <c r="C35" s="236">
        <f>'R2 PF2012'!$N35</f>
        <v>3402591.5119999996</v>
      </c>
      <c r="D35" s="238">
        <f>'R2 PF2012'!$O35</f>
        <v>2552.5817794448608</v>
      </c>
      <c r="E35" s="236">
        <f>'R5  IPF Répart2012'!$K35</f>
        <v>292338.79885880661</v>
      </c>
      <c r="F35" s="237">
        <f>E35/'R2 PF2012'!$C35</f>
        <v>219.30892637569889</v>
      </c>
      <c r="G35" s="236">
        <f t="shared" si="0"/>
        <v>3694930.3108588061</v>
      </c>
      <c r="H35" s="238">
        <f t="shared" si="1"/>
        <v>2771.8907058205596</v>
      </c>
      <c r="I35" s="302">
        <f t="shared" si="2"/>
        <v>6.0558547083466969</v>
      </c>
      <c r="J35" s="301"/>
      <c r="K35" s="329">
        <f t="shared" si="3"/>
        <v>8.591651328929979</v>
      </c>
      <c r="L35" s="361">
        <f>'R5  IPF Répart2012'!D35</f>
        <v>72.25</v>
      </c>
      <c r="M35" s="361">
        <f t="shared" si="4"/>
        <v>80.841651328929984</v>
      </c>
    </row>
    <row r="36" spans="1:13">
      <c r="A36" s="300">
        <v>2051</v>
      </c>
      <c r="B36" s="301" t="str">
        <f>'R2 PF2012'!B36</f>
        <v>Delley-Portalban</v>
      </c>
      <c r="C36" s="236">
        <f>'R2 PF2012'!$N36</f>
        <v>3138853.8889999995</v>
      </c>
      <c r="D36" s="238">
        <f>'R2 PF2012'!$O36</f>
        <v>3232.5992677651902</v>
      </c>
      <c r="E36" s="236">
        <f>'R5  IPF Répart2012'!$K36</f>
        <v>-2908.7495875347317</v>
      </c>
      <c r="F36" s="237">
        <f>E36/'R2 PF2012'!$C36</f>
        <v>-2.9956226442170255</v>
      </c>
      <c r="G36" s="236">
        <f t="shared" si="0"/>
        <v>3135945.1394124646</v>
      </c>
      <c r="H36" s="238">
        <f t="shared" si="1"/>
        <v>3229.6036451209734</v>
      </c>
      <c r="I36" s="301"/>
      <c r="J36" s="302">
        <f>F36/$H$6*100</f>
        <v>-8.2719184276768332E-2</v>
      </c>
      <c r="K36" s="330">
        <f t="shared" si="3"/>
        <v>-9.2669161751311194E-2</v>
      </c>
      <c r="L36" s="361">
        <f>'R5  IPF Répart2012'!D36</f>
        <v>100.39</v>
      </c>
      <c r="M36" s="361">
        <f t="shared" si="4"/>
        <v>100.29733083824868</v>
      </c>
    </row>
    <row r="37" spans="1:13" s="251" customFormat="1">
      <c r="A37" s="303">
        <v>2052</v>
      </c>
      <c r="B37" s="304" t="str">
        <f>'R2 PF2012'!B37</f>
        <v>Vernay</v>
      </c>
      <c r="C37" s="247">
        <f>'R2 PF2012'!$N37</f>
        <v>2507029.9999999995</v>
      </c>
      <c r="D37" s="249">
        <f>'R2 PF2012'!$O37</f>
        <v>2347.4063670411979</v>
      </c>
      <c r="E37" s="247">
        <f>'R5  IPF Répart2012'!$K37</f>
        <v>300730.43628303206</v>
      </c>
      <c r="F37" s="248">
        <f>E37/'R2 PF2012'!$C37</f>
        <v>281.582805508457</v>
      </c>
      <c r="G37" s="247">
        <f t="shared" si="0"/>
        <v>2807760.4362830315</v>
      </c>
      <c r="H37" s="249">
        <f t="shared" si="1"/>
        <v>2628.989172549655</v>
      </c>
      <c r="I37" s="305">
        <f t="shared" si="2"/>
        <v>7.7754452894755204</v>
      </c>
      <c r="J37" s="304"/>
      <c r="K37" s="351">
        <f t="shared" si="3"/>
        <v>11.995486144283561</v>
      </c>
      <c r="L37" s="362">
        <f>'R5  IPF Répart2012'!D37</f>
        <v>64.73</v>
      </c>
      <c r="M37" s="362">
        <f t="shared" si="4"/>
        <v>76.725486144283565</v>
      </c>
    </row>
    <row r="38" spans="1:13">
      <c r="A38" s="300">
        <v>2061</v>
      </c>
      <c r="B38" s="301" t="str">
        <f>'R2 PF2012'!B38</f>
        <v>Auboranges</v>
      </c>
      <c r="C38" s="236">
        <f>'R2 PF2012'!$N38</f>
        <v>1104649.5020000001</v>
      </c>
      <c r="D38" s="238">
        <f>'R2 PF2012'!$O38</f>
        <v>4016.9072800000004</v>
      </c>
      <c r="E38" s="236">
        <f>'R5  IPF Répart2012'!$K38</f>
        <v>47297.095324029833</v>
      </c>
      <c r="F38" s="237">
        <f>E38/'R2 PF2012'!$C38</f>
        <v>171.98943754192666</v>
      </c>
      <c r="G38" s="236">
        <f t="shared" si="0"/>
        <v>1151946.59732403</v>
      </c>
      <c r="H38" s="238">
        <f t="shared" si="1"/>
        <v>4188.8967175419266</v>
      </c>
      <c r="I38" s="302">
        <f t="shared" si="2"/>
        <v>4.7492049791895186</v>
      </c>
      <c r="J38" s="301"/>
      <c r="K38" s="329">
        <f t="shared" si="3"/>
        <v>4.2816382244682192</v>
      </c>
      <c r="L38" s="361">
        <f>'R5  IPF Répart2012'!D38</f>
        <v>78.67</v>
      </c>
      <c r="M38" s="361">
        <f t="shared" si="4"/>
        <v>82.951638224468226</v>
      </c>
    </row>
    <row r="39" spans="1:13">
      <c r="A39" s="300">
        <v>2063</v>
      </c>
      <c r="B39" s="301" t="str">
        <f>'R2 PF2012'!B39</f>
        <v>Billens-Hennens</v>
      </c>
      <c r="C39" s="236">
        <f>'R2 PF2012'!$N39</f>
        <v>1574466.926</v>
      </c>
      <c r="D39" s="238">
        <f>'R2 PF2012'!$O39</f>
        <v>2389.1759119878602</v>
      </c>
      <c r="E39" s="236">
        <f>'R5  IPF Répart2012'!$K39</f>
        <v>187450.27611328583</v>
      </c>
      <c r="F39" s="237">
        <f>E39/'R2 PF2012'!$C39</f>
        <v>284.44654948905287</v>
      </c>
      <c r="G39" s="236">
        <f t="shared" si="0"/>
        <v>1761917.2021132859</v>
      </c>
      <c r="H39" s="238">
        <f t="shared" si="1"/>
        <v>2673.622461476913</v>
      </c>
      <c r="I39" s="302">
        <f t="shared" si="2"/>
        <v>7.8545228617157017</v>
      </c>
      <c r="J39" s="301"/>
      <c r="K39" s="329">
        <f t="shared" si="3"/>
        <v>11.905634409832363</v>
      </c>
      <c r="L39" s="361">
        <f>'R5  IPF Répart2012'!D39</f>
        <v>66.16</v>
      </c>
      <c r="M39" s="361">
        <f t="shared" si="4"/>
        <v>78.065634409832356</v>
      </c>
    </row>
    <row r="40" spans="1:13">
      <c r="A40" s="300">
        <v>2066</v>
      </c>
      <c r="B40" s="301" t="str">
        <f>'R2 PF2012'!B40</f>
        <v>Chapelle (Glâne)</v>
      </c>
      <c r="C40" s="236">
        <f>'R2 PF2012'!$N40</f>
        <v>744741.62899999996</v>
      </c>
      <c r="D40" s="238">
        <f>'R2 PF2012'!$O40</f>
        <v>2886.5954612403098</v>
      </c>
      <c r="E40" s="236">
        <f>'R5  IPF Répart2012'!$K40</f>
        <v>8479.9149597486903</v>
      </c>
      <c r="F40" s="237">
        <f>E40/'R2 PF2012'!$C40</f>
        <v>32.867887440886399</v>
      </c>
      <c r="G40" s="236">
        <f t="shared" si="0"/>
        <v>753221.5439597487</v>
      </c>
      <c r="H40" s="238">
        <f t="shared" si="1"/>
        <v>2919.4633486811963</v>
      </c>
      <c r="I40" s="302">
        <f t="shared" si="2"/>
        <v>0.90759256452388837</v>
      </c>
      <c r="J40" s="301"/>
      <c r="K40" s="329">
        <f t="shared" si="3"/>
        <v>1.1386385062340447</v>
      </c>
      <c r="L40" s="361">
        <f>'R5  IPF Répart2012'!D40</f>
        <v>95.93</v>
      </c>
      <c r="M40" s="361">
        <f t="shared" si="4"/>
        <v>97.068638506234052</v>
      </c>
    </row>
    <row r="41" spans="1:13">
      <c r="A41" s="300">
        <v>2067</v>
      </c>
      <c r="B41" s="301" t="str">
        <f>'R2 PF2012'!B41</f>
        <v>Le Châtelard</v>
      </c>
      <c r="C41" s="236">
        <f>'R2 PF2012'!$N41</f>
        <v>775953.97500000009</v>
      </c>
      <c r="D41" s="238">
        <f>'R2 PF2012'!$O41</f>
        <v>2085.8977822580646</v>
      </c>
      <c r="E41" s="236">
        <f>'R5  IPF Répart2012'!$K41</f>
        <v>125550.73760748096</v>
      </c>
      <c r="F41" s="237">
        <f>E41/'R2 PF2012'!$C41</f>
        <v>337.50198281580901</v>
      </c>
      <c r="G41" s="236">
        <f t="shared" si="0"/>
        <v>901504.71260748105</v>
      </c>
      <c r="H41" s="238">
        <f t="shared" si="1"/>
        <v>2423.3997650738738</v>
      </c>
      <c r="I41" s="302">
        <f t="shared" si="2"/>
        <v>9.3195612485472399</v>
      </c>
      <c r="J41" s="301"/>
      <c r="K41" s="329">
        <f t="shared" si="3"/>
        <v>16.180178419407021</v>
      </c>
      <c r="L41" s="361">
        <f>'R5  IPF Répart2012'!D41</f>
        <v>57.13</v>
      </c>
      <c r="M41" s="361">
        <f t="shared" si="4"/>
        <v>73.310178419407023</v>
      </c>
    </row>
    <row r="42" spans="1:13">
      <c r="A42" s="300">
        <v>2068</v>
      </c>
      <c r="B42" s="301" t="str">
        <f>'R2 PF2012'!B42</f>
        <v>Châtonnaye</v>
      </c>
      <c r="C42" s="236">
        <f>'R2 PF2012'!$N42</f>
        <v>1782443.871</v>
      </c>
      <c r="D42" s="238">
        <f>'R2 PF2012'!$O42</f>
        <v>2402.2154595687334</v>
      </c>
      <c r="E42" s="236">
        <f>'R5  IPF Répart2012'!$K42</f>
        <v>169942.70709659852</v>
      </c>
      <c r="F42" s="237">
        <f>E42/'R2 PF2012'!$C42</f>
        <v>229.03329797385246</v>
      </c>
      <c r="G42" s="236">
        <f t="shared" si="0"/>
        <v>1952386.5780965986</v>
      </c>
      <c r="H42" s="238">
        <f t="shared" si="1"/>
        <v>2631.2487575425857</v>
      </c>
      <c r="I42" s="302">
        <f t="shared" si="2"/>
        <v>6.3243772099228881</v>
      </c>
      <c r="J42" s="301"/>
      <c r="K42" s="329">
        <f t="shared" si="3"/>
        <v>9.5342529356201258</v>
      </c>
      <c r="L42" s="361">
        <f>'R5  IPF Répart2012'!D42</f>
        <v>72.48</v>
      </c>
      <c r="M42" s="361">
        <f t="shared" si="4"/>
        <v>82.014252935620135</v>
      </c>
    </row>
    <row r="43" spans="1:13">
      <c r="A43" s="300">
        <v>2072</v>
      </c>
      <c r="B43" s="301" t="str">
        <f>'R2 PF2012'!B43</f>
        <v>Ecublens (FR)</v>
      </c>
      <c r="C43" s="236">
        <f>'R2 PF2012'!$N43</f>
        <v>827832.94899999991</v>
      </c>
      <c r="D43" s="238">
        <f>'R2 PF2012'!$O43</f>
        <v>2723.1347006578944</v>
      </c>
      <c r="E43" s="236">
        <f>'R5  IPF Répart2012'!$K43</f>
        <v>64711.198931068342</v>
      </c>
      <c r="F43" s="237">
        <f>E43/'R2 PF2012'!$C43</f>
        <v>212.86578595746164</v>
      </c>
      <c r="G43" s="236">
        <f t="shared" si="0"/>
        <v>892544.1479310682</v>
      </c>
      <c r="H43" s="238">
        <f t="shared" si="1"/>
        <v>2936.0004866153558</v>
      </c>
      <c r="I43" s="302">
        <f t="shared" si="2"/>
        <v>5.8779380002439101</v>
      </c>
      <c r="J43" s="301"/>
      <c r="K43" s="329">
        <f t="shared" si="3"/>
        <v>7.8169392761230068</v>
      </c>
      <c r="L43" s="361">
        <f>'R5  IPF Répart2012'!D43</f>
        <v>72.38</v>
      </c>
      <c r="M43" s="361">
        <f t="shared" si="4"/>
        <v>80.196939276123004</v>
      </c>
    </row>
    <row r="44" spans="1:13">
      <c r="A44" s="300">
        <v>2079</v>
      </c>
      <c r="B44" s="301" t="str">
        <f>'R2 PF2012'!B44</f>
        <v>Grangettes</v>
      </c>
      <c r="C44" s="236">
        <f>'R2 PF2012'!$N44</f>
        <v>521332.35499999998</v>
      </c>
      <c r="D44" s="238">
        <f>'R2 PF2012'!$O44</f>
        <v>2743.8544999999999</v>
      </c>
      <c r="E44" s="236">
        <f>'R5  IPF Répart2012'!$K44</f>
        <v>45564.931093823929</v>
      </c>
      <c r="F44" s="237">
        <f>E44/'R2 PF2012'!$C44</f>
        <v>239.81542680959961</v>
      </c>
      <c r="G44" s="236">
        <f t="shared" si="0"/>
        <v>566897.28609382396</v>
      </c>
      <c r="H44" s="238">
        <f t="shared" si="1"/>
        <v>2983.6699268095995</v>
      </c>
      <c r="I44" s="302">
        <f t="shared" si="2"/>
        <v>6.6221079350466932</v>
      </c>
      <c r="J44" s="301"/>
      <c r="K44" s="329">
        <f t="shared" si="3"/>
        <v>8.7400926984138412</v>
      </c>
      <c r="L44" s="361">
        <f>'R5  IPF Répart2012'!D44</f>
        <v>69.06</v>
      </c>
      <c r="M44" s="361">
        <f t="shared" si="4"/>
        <v>77.800092698413849</v>
      </c>
    </row>
    <row r="45" spans="1:13">
      <c r="A45" s="300">
        <v>2086</v>
      </c>
      <c r="B45" s="301" t="str">
        <f>'R2 PF2012'!B45</f>
        <v>Massonnens</v>
      </c>
      <c r="C45" s="236">
        <f>'R2 PF2012'!$N45</f>
        <v>940060.59499999986</v>
      </c>
      <c r="D45" s="238">
        <f>'R2 PF2012'!$O45</f>
        <v>2075.1889514348782</v>
      </c>
      <c r="E45" s="236">
        <f>'R5  IPF Répart2012'!$K45</f>
        <v>139337.59677148791</v>
      </c>
      <c r="F45" s="237">
        <f>E45/'R2 PF2012'!$C45</f>
        <v>307.58851384434416</v>
      </c>
      <c r="G45" s="236">
        <f t="shared" si="0"/>
        <v>1079398.1917714877</v>
      </c>
      <c r="H45" s="238">
        <f t="shared" si="1"/>
        <v>2382.7774652792223</v>
      </c>
      <c r="I45" s="302">
        <f t="shared" si="2"/>
        <v>8.4935500828936519</v>
      </c>
      <c r="J45" s="301"/>
      <c r="K45" s="329">
        <f t="shared" si="3"/>
        <v>14.822193113145854</v>
      </c>
      <c r="L45" s="361">
        <f>'R5  IPF Répart2012'!D45</f>
        <v>62.24</v>
      </c>
      <c r="M45" s="361">
        <f t="shared" si="4"/>
        <v>77.062193113145852</v>
      </c>
    </row>
    <row r="46" spans="1:13">
      <c r="A46" s="300">
        <v>2087</v>
      </c>
      <c r="B46" s="301" t="str">
        <f>'R2 PF2012'!B46</f>
        <v>Mézières (FR)</v>
      </c>
      <c r="C46" s="236">
        <f>'R2 PF2012'!$N46</f>
        <v>2273790.42</v>
      </c>
      <c r="D46" s="238">
        <f>'R2 PF2012'!$O46</f>
        <v>2273.7904199999998</v>
      </c>
      <c r="E46" s="236">
        <f>'R5  IPF Répart2012'!$K46</f>
        <v>319682.15884056879</v>
      </c>
      <c r="F46" s="237">
        <f>E46/'R2 PF2012'!$C46</f>
        <v>319.68215884056877</v>
      </c>
      <c r="G46" s="236">
        <f t="shared" si="0"/>
        <v>2593472.5788405687</v>
      </c>
      <c r="H46" s="238">
        <f t="shared" si="1"/>
        <v>2593.4725788405685</v>
      </c>
      <c r="I46" s="302">
        <f t="shared" si="2"/>
        <v>8.8274961661734395</v>
      </c>
      <c r="J46" s="301"/>
      <c r="K46" s="329">
        <f t="shared" si="3"/>
        <v>14.059438197499697</v>
      </c>
      <c r="L46" s="361">
        <f>'R5  IPF Répart2012'!D46</f>
        <v>61.68</v>
      </c>
      <c r="M46" s="361">
        <f t="shared" si="4"/>
        <v>75.739438197499695</v>
      </c>
    </row>
    <row r="47" spans="1:13">
      <c r="A47" s="300">
        <v>2089</v>
      </c>
      <c r="B47" s="301" t="str">
        <f>'R2 PF2012'!B47</f>
        <v>Montet (Glâne)</v>
      </c>
      <c r="C47" s="236">
        <f>'R2 PF2012'!$N47</f>
        <v>1148001.6669999999</v>
      </c>
      <c r="D47" s="238">
        <f>'R2 PF2012'!$O47</f>
        <v>3153.8507335164832</v>
      </c>
      <c r="E47" s="236">
        <f>'R5  IPF Répart2012'!$K47</f>
        <v>79785.152930543481</v>
      </c>
      <c r="F47" s="237">
        <f>E47/'R2 PF2012'!$C47</f>
        <v>219.18998057841617</v>
      </c>
      <c r="G47" s="236">
        <f t="shared" si="0"/>
        <v>1227786.8199305434</v>
      </c>
      <c r="H47" s="238">
        <f t="shared" si="1"/>
        <v>3373.0407140948992</v>
      </c>
      <c r="I47" s="302">
        <f t="shared" si="2"/>
        <v>6.0525702161082071</v>
      </c>
      <c r="J47" s="301"/>
      <c r="K47" s="329">
        <f t="shared" si="3"/>
        <v>6.9499161215541587</v>
      </c>
      <c r="L47" s="361">
        <f>'R5  IPF Répart2012'!D47</f>
        <v>73.66</v>
      </c>
      <c r="M47" s="361">
        <f t="shared" si="4"/>
        <v>80.60991612155415</v>
      </c>
    </row>
    <row r="48" spans="1:13">
      <c r="A48" s="300">
        <v>2096</v>
      </c>
      <c r="B48" s="301" t="str">
        <f>'R2 PF2012'!B48</f>
        <v>Romont (FR)</v>
      </c>
      <c r="C48" s="236">
        <f>'R2 PF2012'!$N48</f>
        <v>14830753.965</v>
      </c>
      <c r="D48" s="238">
        <f>'R2 PF2012'!$O48</f>
        <v>3063.5723951662881</v>
      </c>
      <c r="E48" s="236">
        <f>'R5  IPF Répart2012'!$K48</f>
        <v>543222.29968510708</v>
      </c>
      <c r="F48" s="237">
        <f>E48/'R2 PF2012'!$C48</f>
        <v>112.21282786306695</v>
      </c>
      <c r="G48" s="236">
        <f t="shared" si="0"/>
        <v>15373976.264685107</v>
      </c>
      <c r="H48" s="238">
        <f t="shared" si="1"/>
        <v>3175.7852230293552</v>
      </c>
      <c r="I48" s="302">
        <f t="shared" si="2"/>
        <v>3.0985723799829343</v>
      </c>
      <c r="J48" s="301"/>
      <c r="K48" s="329">
        <f t="shared" si="3"/>
        <v>3.6628097328503353</v>
      </c>
      <c r="L48" s="361">
        <f>'R5  IPF Répart2012'!D48</f>
        <v>85.85</v>
      </c>
      <c r="M48" s="361">
        <f t="shared" si="4"/>
        <v>89.512809732850329</v>
      </c>
    </row>
    <row r="49" spans="1:13">
      <c r="A49" s="300">
        <v>2097</v>
      </c>
      <c r="B49" s="301" t="str">
        <f>'R2 PF2012'!B49</f>
        <v>Rue</v>
      </c>
      <c r="C49" s="236">
        <f>'R2 PF2012'!$N49</f>
        <v>3737448.4219999993</v>
      </c>
      <c r="D49" s="238">
        <f>'R2 PF2012'!$O49</f>
        <v>2797.4913338323349</v>
      </c>
      <c r="E49" s="236">
        <f>'R5  IPF Répart2012'!$K49</f>
        <v>295908.13993256597</v>
      </c>
      <c r="F49" s="237">
        <f>E49/'R2 PF2012'!$C49</f>
        <v>221.48812869204039</v>
      </c>
      <c r="G49" s="236">
        <f t="shared" si="0"/>
        <v>4033356.5619325652</v>
      </c>
      <c r="H49" s="238">
        <f t="shared" si="1"/>
        <v>3018.9794625243753</v>
      </c>
      <c r="I49" s="302">
        <f t="shared" si="2"/>
        <v>6.1160297902548955</v>
      </c>
      <c r="J49" s="301"/>
      <c r="K49" s="329">
        <f t="shared" si="3"/>
        <v>7.9173839079822894</v>
      </c>
      <c r="L49" s="361">
        <f>'R5  IPF Répart2012'!D49</f>
        <v>70.87</v>
      </c>
      <c r="M49" s="361">
        <f t="shared" si="4"/>
        <v>78.787383907982289</v>
      </c>
    </row>
    <row r="50" spans="1:13">
      <c r="A50" s="300">
        <v>2099</v>
      </c>
      <c r="B50" s="301" t="str">
        <f>'R2 PF2012'!B50</f>
        <v>Siviriez</v>
      </c>
      <c r="C50" s="236">
        <f>'R2 PF2012'!$N50</f>
        <v>22384766.400000002</v>
      </c>
      <c r="D50" s="238">
        <f>'R2 PF2012'!$O50</f>
        <v>10397.011797491872</v>
      </c>
      <c r="E50" s="236">
        <f>'R5  IPF Répart2012'!$K50</f>
        <v>-1696676.2085236858</v>
      </c>
      <c r="F50" s="237">
        <f>E50/'R2 PF2012'!$C50</f>
        <v>-788.05211728921779</v>
      </c>
      <c r="G50" s="236">
        <f t="shared" si="0"/>
        <v>20688090.191476315</v>
      </c>
      <c r="H50" s="238">
        <f t="shared" si="1"/>
        <v>9608.9596802026535</v>
      </c>
      <c r="I50" s="301"/>
      <c r="J50" s="302">
        <f>F50/$H$6*100</f>
        <v>-21.760760967535813</v>
      </c>
      <c r="K50" s="330">
        <f t="shared" si="3"/>
        <v>-7.5796020302614631</v>
      </c>
      <c r="L50" s="361">
        <f>'R5  IPF Répart2012'!D50</f>
        <v>199.06</v>
      </c>
      <c r="M50" s="361">
        <f t="shared" si="4"/>
        <v>191.48039796973853</v>
      </c>
    </row>
    <row r="51" spans="1:13">
      <c r="A51" s="300">
        <v>2102</v>
      </c>
      <c r="B51" s="301" t="str">
        <f>'R2 PF2012'!B51</f>
        <v>Ursy</v>
      </c>
      <c r="C51" s="236">
        <f>'R2 PF2012'!$N51</f>
        <v>7007648.9579999987</v>
      </c>
      <c r="D51" s="238">
        <f>'R2 PF2012'!$O51</f>
        <v>2733.0924173166923</v>
      </c>
      <c r="E51" s="236">
        <f>'R5  IPF Répart2012'!$K51</f>
        <v>350777.85797209927</v>
      </c>
      <c r="F51" s="237">
        <f>E51/'R2 PF2012'!$C51</f>
        <v>136.80883696259721</v>
      </c>
      <c r="G51" s="236">
        <f t="shared" si="0"/>
        <v>7358426.8159720981</v>
      </c>
      <c r="H51" s="238">
        <f t="shared" si="1"/>
        <v>2869.9012542792893</v>
      </c>
      <c r="I51" s="302">
        <f t="shared" si="2"/>
        <v>3.7777506513532573</v>
      </c>
      <c r="J51" s="301"/>
      <c r="K51" s="329">
        <f t="shared" si="3"/>
        <v>5.0056425496549437</v>
      </c>
      <c r="L51" s="361">
        <f>'R5  IPF Répart2012'!D51</f>
        <v>82.67</v>
      </c>
      <c r="M51" s="361">
        <f t="shared" si="4"/>
        <v>87.675642549654953</v>
      </c>
    </row>
    <row r="52" spans="1:13">
      <c r="A52" s="300">
        <v>2111</v>
      </c>
      <c r="B52" s="301" t="str">
        <f>'R2 PF2012'!B52</f>
        <v>Villaz-Saint-Pierre</v>
      </c>
      <c r="C52" s="236">
        <f>'R2 PF2012'!$N52</f>
        <v>2967337.5199999996</v>
      </c>
      <c r="D52" s="238">
        <f>'R2 PF2012'!$O52</f>
        <v>2695.1294459582195</v>
      </c>
      <c r="E52" s="236">
        <f>'R5  IPF Répart2012'!$K52</f>
        <v>80340.422812754317</v>
      </c>
      <c r="F52" s="237">
        <f>E52/'R2 PF2012'!$C52</f>
        <v>72.970411274072944</v>
      </c>
      <c r="G52" s="236">
        <f t="shared" si="0"/>
        <v>3047677.9428127538</v>
      </c>
      <c r="H52" s="238">
        <f t="shared" si="1"/>
        <v>2768.0998572322924</v>
      </c>
      <c r="I52" s="302">
        <f t="shared" si="2"/>
        <v>2.014957694549433</v>
      </c>
      <c r="J52" s="301"/>
      <c r="K52" s="329">
        <f t="shared" si="3"/>
        <v>2.7074918937012029</v>
      </c>
      <c r="L52" s="361">
        <f>'R5  IPF Répart2012'!D52</f>
        <v>90.36</v>
      </c>
      <c r="M52" s="361">
        <f t="shared" si="4"/>
        <v>93.067491893701202</v>
      </c>
    </row>
    <row r="53" spans="1:13">
      <c r="A53" s="300">
        <v>2113</v>
      </c>
      <c r="B53" s="301" t="str">
        <f>'R2 PF2012'!B53</f>
        <v>Vuisternens-devant-Romont</v>
      </c>
      <c r="C53" s="236">
        <f>'R2 PF2012'!$N53</f>
        <v>5197598.2539999988</v>
      </c>
      <c r="D53" s="238">
        <f>'R2 PF2012'!$O53</f>
        <v>2454.0123956562788</v>
      </c>
      <c r="E53" s="236">
        <f>'R5  IPF Répart2012'!$K53</f>
        <v>558971.26304862578</v>
      </c>
      <c r="F53" s="237">
        <f>E53/'R2 PF2012'!$C53</f>
        <v>263.91466621748151</v>
      </c>
      <c r="G53" s="236">
        <f t="shared" si="0"/>
        <v>5756569.5170486243</v>
      </c>
      <c r="H53" s="238">
        <f t="shared" si="1"/>
        <v>2717.9270618737605</v>
      </c>
      <c r="I53" s="302">
        <f t="shared" si="2"/>
        <v>7.287568729769581</v>
      </c>
      <c r="J53" s="301"/>
      <c r="K53" s="329">
        <f t="shared" si="3"/>
        <v>10.754414553268896</v>
      </c>
      <c r="L53" s="361">
        <f>'R5  IPF Répart2012'!D53</f>
        <v>65.83</v>
      </c>
      <c r="M53" s="361">
        <f t="shared" si="4"/>
        <v>76.5844145532689</v>
      </c>
    </row>
    <row r="54" spans="1:13">
      <c r="A54" s="300">
        <v>2114</v>
      </c>
      <c r="B54" s="301" t="str">
        <f>'R2 PF2012'!B54</f>
        <v>Villorsonnens</v>
      </c>
      <c r="C54" s="236">
        <f>'R2 PF2012'!$N54</f>
        <v>3130337.4800000004</v>
      </c>
      <c r="D54" s="238">
        <f>'R2 PF2012'!$O54</f>
        <v>2389.5705954198475</v>
      </c>
      <c r="E54" s="236">
        <f>'R5  IPF Répart2012'!$K54</f>
        <v>392203.28389068932</v>
      </c>
      <c r="F54" s="237">
        <f>E54/'R2 PF2012'!$C54</f>
        <v>299.391819763885</v>
      </c>
      <c r="G54" s="236">
        <f t="shared" si="0"/>
        <v>3522540.7638906897</v>
      </c>
      <c r="H54" s="238">
        <f t="shared" si="1"/>
        <v>2688.9624151837324</v>
      </c>
      <c r="I54" s="302">
        <f t="shared" si="2"/>
        <v>8.2672118792448348</v>
      </c>
      <c r="J54" s="301"/>
      <c r="K54" s="329">
        <f t="shared" si="3"/>
        <v>12.529105452575335</v>
      </c>
      <c r="L54" s="361">
        <f>'R5  IPF Répart2012'!D54</f>
        <v>62.8</v>
      </c>
      <c r="M54" s="361">
        <f t="shared" si="4"/>
        <v>75.329105452575334</v>
      </c>
    </row>
    <row r="55" spans="1:13">
      <c r="A55" s="300">
        <v>2115</v>
      </c>
      <c r="B55" s="301" t="str">
        <f>'R2 PF2012'!B55</f>
        <v>Torny</v>
      </c>
      <c r="C55" s="236">
        <f>'R2 PF2012'!$N55</f>
        <v>2391151.923</v>
      </c>
      <c r="D55" s="238">
        <f>'R2 PF2012'!$O55</f>
        <v>2809.8142455934194</v>
      </c>
      <c r="E55" s="236">
        <f>'R5  IPF Répart2012'!$K55</f>
        <v>190693.53419563838</v>
      </c>
      <c r="F55" s="237">
        <f>E55/'R2 PF2012'!$C55</f>
        <v>224.0817088080357</v>
      </c>
      <c r="G55" s="236">
        <f t="shared" si="0"/>
        <v>2581845.4571956382</v>
      </c>
      <c r="H55" s="238">
        <f t="shared" si="1"/>
        <v>3033.8959544014551</v>
      </c>
      <c r="I55" s="302">
        <f t="shared" si="2"/>
        <v>6.1876472324470022</v>
      </c>
      <c r="J55" s="301"/>
      <c r="K55" s="329">
        <f t="shared" si="3"/>
        <v>7.9749652191228995</v>
      </c>
      <c r="L55" s="361">
        <f>'R5  IPF Répart2012'!D55</f>
        <v>71.760000000000005</v>
      </c>
      <c r="M55" s="361">
        <f t="shared" si="4"/>
        <v>79.734965219122898</v>
      </c>
    </row>
    <row r="56" spans="1:13" s="251" customFormat="1">
      <c r="A56" s="303">
        <v>2116</v>
      </c>
      <c r="B56" s="304" t="str">
        <f>'R2 PF2012'!B56</f>
        <v>La Folliaz</v>
      </c>
      <c r="C56" s="247">
        <f>'R2 PF2012'!$N56</f>
        <v>2265300.3509999998</v>
      </c>
      <c r="D56" s="249">
        <f>'R2 PF2012'!$O56</f>
        <v>2519.8001679644049</v>
      </c>
      <c r="E56" s="247">
        <f>'R5  IPF Répart2012'!$K56</f>
        <v>207969.40605984803</v>
      </c>
      <c r="F56" s="248">
        <f>E56/'R2 PF2012'!$C56</f>
        <v>231.33415579515909</v>
      </c>
      <c r="G56" s="247">
        <f t="shared" si="0"/>
        <v>2473269.7570598479</v>
      </c>
      <c r="H56" s="249">
        <f t="shared" si="1"/>
        <v>2751.1343237595638</v>
      </c>
      <c r="I56" s="305">
        <f t="shared" si="2"/>
        <v>6.3879116081832041</v>
      </c>
      <c r="J56" s="304"/>
      <c r="K56" s="351">
        <f t="shared" si="3"/>
        <v>9.1806548287533474</v>
      </c>
      <c r="L56" s="362">
        <f>'R5  IPF Répart2012'!D56</f>
        <v>71.53</v>
      </c>
      <c r="M56" s="362">
        <f t="shared" si="4"/>
        <v>80.710654828753349</v>
      </c>
    </row>
    <row r="57" spans="1:13">
      <c r="A57" s="300">
        <v>2121</v>
      </c>
      <c r="B57" s="301" t="str">
        <f>'R2 PF2012'!B57</f>
        <v>Haut-Intyamon</v>
      </c>
      <c r="C57" s="236">
        <f>'R2 PF2012'!$N57</f>
        <v>3479138.469</v>
      </c>
      <c r="D57" s="238">
        <f>'R2 PF2012'!$O57</f>
        <v>2443.215216994382</v>
      </c>
      <c r="E57" s="236">
        <f>'R5  IPF Répart2012'!$K57</f>
        <v>392024.63693491474</v>
      </c>
      <c r="F57" s="237">
        <f>E57/'R2 PF2012'!$C57</f>
        <v>275.29820009474349</v>
      </c>
      <c r="G57" s="236">
        <f t="shared" si="0"/>
        <v>3871163.1059349147</v>
      </c>
      <c r="H57" s="238">
        <f t="shared" si="1"/>
        <v>2718.5134170891256</v>
      </c>
      <c r="I57" s="302">
        <f t="shared" si="2"/>
        <v>7.6019062643492035</v>
      </c>
      <c r="J57" s="301"/>
      <c r="K57" s="329">
        <f t="shared" si="3"/>
        <v>11.267865318611287</v>
      </c>
      <c r="L57" s="361">
        <f>'R5  IPF Répart2012'!D57</f>
        <v>66.89</v>
      </c>
      <c r="M57" s="361">
        <f t="shared" si="4"/>
        <v>78.157865318611286</v>
      </c>
    </row>
    <row r="58" spans="1:13">
      <c r="A58" s="300">
        <v>2122</v>
      </c>
      <c r="B58" s="301" t="str">
        <f>'R2 PF2012'!B58</f>
        <v>Pont-en-Ogoz</v>
      </c>
      <c r="C58" s="236">
        <f>'R2 PF2012'!$N58</f>
        <v>5501133.4639999997</v>
      </c>
      <c r="D58" s="238">
        <f>'R2 PF2012'!$O58</f>
        <v>3303.9840624624621</v>
      </c>
      <c r="E58" s="236">
        <f>'R5  IPF Répart2012'!$K58</f>
        <v>228141.19946616661</v>
      </c>
      <c r="F58" s="237">
        <f>E58/'R2 PF2012'!$C58</f>
        <v>137.02174142112108</v>
      </c>
      <c r="G58" s="236">
        <f t="shared" si="0"/>
        <v>5729274.6634661667</v>
      </c>
      <c r="H58" s="238">
        <f t="shared" si="1"/>
        <v>3441.0058038835832</v>
      </c>
      <c r="I58" s="302">
        <f t="shared" si="2"/>
        <v>3.7836296572327122</v>
      </c>
      <c r="J58" s="301"/>
      <c r="K58" s="329">
        <f t="shared" si="3"/>
        <v>4.1471671421743679</v>
      </c>
      <c r="L58" s="361">
        <f>'R5  IPF Répart2012'!D58</f>
        <v>82.97</v>
      </c>
      <c r="M58" s="361">
        <f t="shared" si="4"/>
        <v>87.117167142174367</v>
      </c>
    </row>
    <row r="59" spans="1:13">
      <c r="A59" s="300">
        <v>2123</v>
      </c>
      <c r="B59" s="301" t="str">
        <f>'R2 PF2012'!B59</f>
        <v>Botterens</v>
      </c>
      <c r="C59" s="236">
        <f>'R2 PF2012'!$N59</f>
        <v>1366660.4950000001</v>
      </c>
      <c r="D59" s="238">
        <f>'R2 PF2012'!$O59</f>
        <v>2711.6279662698416</v>
      </c>
      <c r="E59" s="236">
        <f>'R5  IPF Répart2012'!$K59</f>
        <v>98613.119587569396</v>
      </c>
      <c r="F59" s="237">
        <f>E59/'R2 PF2012'!$C59</f>
        <v>195.66095156263768</v>
      </c>
      <c r="G59" s="236">
        <f t="shared" si="0"/>
        <v>1465273.6145875696</v>
      </c>
      <c r="H59" s="238">
        <f t="shared" si="1"/>
        <v>2907.2889178324795</v>
      </c>
      <c r="I59" s="302">
        <f t="shared" si="2"/>
        <v>5.4028548419882725</v>
      </c>
      <c r="J59" s="301"/>
      <c r="K59" s="329">
        <f t="shared" si="3"/>
        <v>7.2156267008778485</v>
      </c>
      <c r="L59" s="361">
        <f>'R5  IPF Répart2012'!D59</f>
        <v>75.599999999999994</v>
      </c>
      <c r="M59" s="361">
        <f t="shared" si="4"/>
        <v>82.815626700877843</v>
      </c>
    </row>
    <row r="60" spans="1:13">
      <c r="A60" s="300">
        <v>2124</v>
      </c>
      <c r="B60" s="301" t="str">
        <f>'R2 PF2012'!B60</f>
        <v>Broc</v>
      </c>
      <c r="C60" s="236">
        <f>'R2 PF2012'!$N60</f>
        <v>6844408.0290000001</v>
      </c>
      <c r="D60" s="238">
        <f>'R2 PF2012'!$O60</f>
        <v>2802.7878906633905</v>
      </c>
      <c r="E60" s="236">
        <f>'R5  IPF Répart2012'!$K60</f>
        <v>382508.31860550598</v>
      </c>
      <c r="F60" s="237">
        <f>E60/'R2 PF2012'!$C60</f>
        <v>156.63731310626781</v>
      </c>
      <c r="G60" s="236">
        <f t="shared" si="0"/>
        <v>7226916.347605506</v>
      </c>
      <c r="H60" s="238">
        <f t="shared" si="1"/>
        <v>2959.4252037696583</v>
      </c>
      <c r="I60" s="302">
        <f t="shared" si="2"/>
        <v>4.3252813542681086</v>
      </c>
      <c r="J60" s="301"/>
      <c r="K60" s="329">
        <f t="shared" si="3"/>
        <v>5.5886252979776296</v>
      </c>
      <c r="L60" s="361">
        <f>'R5  IPF Répart2012'!D60</f>
        <v>80.09</v>
      </c>
      <c r="M60" s="361">
        <f t="shared" si="4"/>
        <v>85.678625297977632</v>
      </c>
    </row>
    <row r="61" spans="1:13">
      <c r="A61" s="300">
        <v>2125</v>
      </c>
      <c r="B61" s="301" t="str">
        <f>'R2 PF2012'!B61</f>
        <v>Bulle</v>
      </c>
      <c r="C61" s="236">
        <f>'R2 PF2012'!$N61</f>
        <v>79549411.10800001</v>
      </c>
      <c r="D61" s="238">
        <f>'R2 PF2012'!$O61</f>
        <v>3942.5787336075737</v>
      </c>
      <c r="E61" s="236">
        <f>'R5  IPF Répart2012'!$K61</f>
        <v>-2354174.8957096911</v>
      </c>
      <c r="F61" s="237">
        <f>E61/'R2 PF2012'!$C61</f>
        <v>-116.67616076273436</v>
      </c>
      <c r="G61" s="236">
        <f t="shared" si="0"/>
        <v>77195236.212290317</v>
      </c>
      <c r="H61" s="238">
        <f t="shared" si="1"/>
        <v>3825.9025728448391</v>
      </c>
      <c r="I61" s="301"/>
      <c r="J61" s="302">
        <f>F61/$H$6*100</f>
        <v>-3.2218199650313681</v>
      </c>
      <c r="K61" s="330">
        <f t="shared" si="3"/>
        <v>-2.959386955754522</v>
      </c>
      <c r="L61" s="361">
        <f>'R5  IPF Répart2012'!D61</f>
        <v>115.06</v>
      </c>
      <c r="M61" s="361">
        <f t="shared" si="4"/>
        <v>112.10061304424548</v>
      </c>
    </row>
    <row r="62" spans="1:13">
      <c r="A62" s="300">
        <v>2128</v>
      </c>
      <c r="B62" s="301" t="str">
        <f>'R2 PF2012'!B62</f>
        <v>Châtel-sur-Montsalvens</v>
      </c>
      <c r="C62" s="236">
        <f>'R2 PF2012'!$N62</f>
        <v>975273.07099999988</v>
      </c>
      <c r="D62" s="238">
        <f>'R2 PF2012'!$O62</f>
        <v>3932.5527056451606</v>
      </c>
      <c r="E62" s="236">
        <f>'R5  IPF Répart2012'!$K64</f>
        <v>20419.472558118432</v>
      </c>
      <c r="F62" s="237">
        <f>E62/'R2 PF2012'!$C62</f>
        <v>82.336582895638841</v>
      </c>
      <c r="G62" s="236">
        <f t="shared" si="0"/>
        <v>995692.54355811828</v>
      </c>
      <c r="H62" s="238">
        <f t="shared" si="1"/>
        <v>4014.8892885407995</v>
      </c>
      <c r="I62" s="302">
        <f t="shared" si="2"/>
        <v>2.2735890938773173</v>
      </c>
      <c r="J62" s="301"/>
      <c r="K62" s="329">
        <f t="shared" si="3"/>
        <v>2.0937184841145315</v>
      </c>
      <c r="L62" s="361">
        <f>'R5  IPF Répart2012'!D64</f>
        <v>90.08</v>
      </c>
      <c r="M62" s="361">
        <f t="shared" si="4"/>
        <v>92.173718484114531</v>
      </c>
    </row>
    <row r="63" spans="1:13">
      <c r="A63" s="300">
        <v>2129</v>
      </c>
      <c r="B63" s="301" t="str">
        <f>'R2 PF2012'!B63</f>
        <v>Corbières</v>
      </c>
      <c r="C63" s="236">
        <f>'R2 PF2012'!$N63</f>
        <v>2236660.1140000001</v>
      </c>
      <c r="D63" s="238">
        <f>'R2 PF2012'!$O63</f>
        <v>2954.6368745046234</v>
      </c>
      <c r="E63" s="236">
        <f>'R5  IPF Répart2012'!$K65</f>
        <v>75247.854955425588</v>
      </c>
      <c r="F63" s="237">
        <f>E63/'R2 PF2012'!$C63</f>
        <v>99.402714604261021</v>
      </c>
      <c r="G63" s="236">
        <f t="shared" si="0"/>
        <v>2311907.9689554255</v>
      </c>
      <c r="H63" s="238">
        <f t="shared" si="1"/>
        <v>3054.0395891088842</v>
      </c>
      <c r="I63" s="302">
        <f t="shared" si="2"/>
        <v>2.7448422059548223</v>
      </c>
      <c r="J63" s="301"/>
      <c r="K63" s="329">
        <f t="shared" si="3"/>
        <v>3.3642954727195353</v>
      </c>
      <c r="L63" s="361">
        <f>'R5  IPF Répart2012'!D65</f>
        <v>86.91</v>
      </c>
      <c r="M63" s="361">
        <f t="shared" si="4"/>
        <v>90.27429547271953</v>
      </c>
    </row>
    <row r="64" spans="1:13">
      <c r="A64" s="300">
        <v>2130</v>
      </c>
      <c r="B64" s="301" t="str">
        <f>'R2 PF2012'!B64</f>
        <v>Crésuz</v>
      </c>
      <c r="C64" s="236">
        <f>'R2 PF2012'!$N64</f>
        <v>2427530.4049999998</v>
      </c>
      <c r="D64" s="238">
        <f>'R2 PF2012'!$O64</f>
        <v>8064.885066445182</v>
      </c>
      <c r="E64" s="236">
        <f>'R5  IPF Répart2012'!$K66</f>
        <v>-66054.917808824859</v>
      </c>
      <c r="F64" s="237">
        <f>E64/'R2 PF2012'!$C64</f>
        <v>-219.45155418214239</v>
      </c>
      <c r="G64" s="236">
        <f t="shared" si="0"/>
        <v>2361475.4871911751</v>
      </c>
      <c r="H64" s="238">
        <f t="shared" si="1"/>
        <v>7845.43351226304</v>
      </c>
      <c r="I64" s="301"/>
      <c r="J64" s="302">
        <f>F64/$H$6*100</f>
        <v>-6.0597931402539889</v>
      </c>
      <c r="K64" s="330">
        <f t="shared" si="3"/>
        <v>-2.7210747874783001</v>
      </c>
      <c r="L64" s="361">
        <f>'R5  IPF Répart2012'!D66</f>
        <v>127.14</v>
      </c>
      <c r="M64" s="361">
        <f t="shared" si="4"/>
        <v>124.4189252125217</v>
      </c>
    </row>
    <row r="65" spans="1:13">
      <c r="A65" s="300">
        <v>2131</v>
      </c>
      <c r="B65" s="301" t="str">
        <f>'R2 PF2012'!B65</f>
        <v>Echarlens</v>
      </c>
      <c r="C65" s="236">
        <f>'R2 PF2012'!$N65</f>
        <v>2485850.4470000002</v>
      </c>
      <c r="D65" s="238">
        <f>'R2 PF2012'!$O65</f>
        <v>3241.0044941329857</v>
      </c>
      <c r="E65" s="236">
        <f>'R5  IPF Répart2012'!$K67</f>
        <v>78663.902716314216</v>
      </c>
      <c r="F65" s="237">
        <f>E65/'R2 PF2012'!$C65</f>
        <v>102.56049897824539</v>
      </c>
      <c r="G65" s="236">
        <f t="shared" si="0"/>
        <v>2564514.3497163146</v>
      </c>
      <c r="H65" s="238">
        <f t="shared" si="1"/>
        <v>3343.5649931112312</v>
      </c>
      <c r="I65" s="302">
        <f t="shared" si="2"/>
        <v>2.8320392192509298</v>
      </c>
      <c r="J65" s="301"/>
      <c r="K65" s="329">
        <f t="shared" si="3"/>
        <v>3.1644664227990145</v>
      </c>
      <c r="L65" s="361">
        <f>'R5  IPF Répart2012'!D67</f>
        <v>86.87</v>
      </c>
      <c r="M65" s="361">
        <f t="shared" si="4"/>
        <v>90.034466422799014</v>
      </c>
    </row>
    <row r="66" spans="1:13">
      <c r="A66" s="300">
        <v>2134</v>
      </c>
      <c r="B66" s="301" t="str">
        <f>'R2 PF2012'!B66</f>
        <v>Grandvillard</v>
      </c>
      <c r="C66" s="236">
        <f>'R2 PF2012'!$N66</f>
        <v>2296605.875</v>
      </c>
      <c r="D66" s="238">
        <f>'R2 PF2012'!$O66</f>
        <v>2951.9355719794344</v>
      </c>
      <c r="E66" s="236">
        <f>'R5  IPF Répart2012'!$K68</f>
        <v>100510.87741284688</v>
      </c>
      <c r="F66" s="237">
        <f>E66/'R2 PF2012'!$C66</f>
        <v>129.1913591424767</v>
      </c>
      <c r="G66" s="236">
        <f t="shared" si="0"/>
        <v>2397116.7524128468</v>
      </c>
      <c r="H66" s="238">
        <f t="shared" si="1"/>
        <v>3081.1269311219112</v>
      </c>
      <c r="I66" s="302">
        <f t="shared" si="2"/>
        <v>3.5674065505222798</v>
      </c>
      <c r="J66" s="301"/>
      <c r="K66" s="329">
        <f t="shared" si="3"/>
        <v>4.376496572919673</v>
      </c>
      <c r="L66" s="361">
        <f>'R5  IPF Répart2012'!D68</f>
        <v>82.84</v>
      </c>
      <c r="M66" s="361">
        <f t="shared" si="4"/>
        <v>87.216496572919681</v>
      </c>
    </row>
    <row r="67" spans="1:13">
      <c r="A67" s="300">
        <v>2135</v>
      </c>
      <c r="B67" s="301" t="str">
        <f>'R2 PF2012'!B67</f>
        <v>Gruyères</v>
      </c>
      <c r="C67" s="236">
        <f>'R2 PF2012'!$N67</f>
        <v>6444611.9959999993</v>
      </c>
      <c r="D67" s="238">
        <f>'R2 PF2012'!$O67</f>
        <v>3179.3843098174639</v>
      </c>
      <c r="E67" s="236">
        <f>'R5  IPF Répart2012'!$K69</f>
        <v>236967.61421226771</v>
      </c>
      <c r="F67" s="237">
        <f>E67/'R2 PF2012'!$C67</f>
        <v>116.90558175247544</v>
      </c>
      <c r="G67" s="236">
        <f t="shared" si="0"/>
        <v>6681579.6102122674</v>
      </c>
      <c r="H67" s="238">
        <f t="shared" si="1"/>
        <v>3296.2898915699393</v>
      </c>
      <c r="I67" s="302">
        <f t="shared" si="2"/>
        <v>3.2281550477107528</v>
      </c>
      <c r="J67" s="301"/>
      <c r="K67" s="329">
        <f t="shared" si="3"/>
        <v>3.6769880694035155</v>
      </c>
      <c r="L67" s="361">
        <f>'R5  IPF Répart2012'!D69</f>
        <v>84.17</v>
      </c>
      <c r="M67" s="361">
        <f t="shared" si="4"/>
        <v>87.846988069403523</v>
      </c>
    </row>
    <row r="68" spans="1:13">
      <c r="A68" s="300">
        <v>2137</v>
      </c>
      <c r="B68" s="301" t="str">
        <f>'R2 PF2012'!B68</f>
        <v>Hauteville</v>
      </c>
      <c r="C68" s="236">
        <f>'R2 PF2012'!$N68</f>
        <v>1614821.0200000003</v>
      </c>
      <c r="D68" s="238">
        <f>'R2 PF2012'!$O68</f>
        <v>2878.4688413547242</v>
      </c>
      <c r="E68" s="236">
        <f>'R5  IPF Répart2012'!$K70</f>
        <v>122672.47157247674</v>
      </c>
      <c r="F68" s="237">
        <f>E68/'R2 PF2012'!$C68</f>
        <v>218.66750725931684</v>
      </c>
      <c r="G68" s="236">
        <f t="shared" si="0"/>
        <v>1737493.4915724769</v>
      </c>
      <c r="H68" s="238">
        <f t="shared" si="1"/>
        <v>3097.1363486140408</v>
      </c>
      <c r="I68" s="302">
        <f t="shared" si="2"/>
        <v>6.0381429761333374</v>
      </c>
      <c r="J68" s="301"/>
      <c r="K68" s="329">
        <f t="shared" si="3"/>
        <v>7.5966605619535912</v>
      </c>
      <c r="L68" s="361">
        <f>'R5  IPF Répart2012'!D70</f>
        <v>73.959999999999994</v>
      </c>
      <c r="M68" s="361">
        <f t="shared" si="4"/>
        <v>81.556660561953578</v>
      </c>
    </row>
    <row r="69" spans="1:13">
      <c r="A69" s="300">
        <v>2138</v>
      </c>
      <c r="B69" s="301" t="str">
        <f>'R2 PF2012'!B69</f>
        <v>Jaun</v>
      </c>
      <c r="C69" s="236">
        <f>'R2 PF2012'!$N69</f>
        <v>1690075.6589999998</v>
      </c>
      <c r="D69" s="238">
        <f>'R2 PF2012'!$O69</f>
        <v>2533.8465652173909</v>
      </c>
      <c r="E69" s="236">
        <f>'R5  IPF Répart2012'!$K71</f>
        <v>260716.78152970143</v>
      </c>
      <c r="F69" s="237">
        <f>E69/'R2 PF2012'!$C69</f>
        <v>390.879732428338</v>
      </c>
      <c r="G69" s="236">
        <f t="shared" si="0"/>
        <v>1950792.4405297013</v>
      </c>
      <c r="H69" s="238">
        <f t="shared" si="1"/>
        <v>2924.7262976457287</v>
      </c>
      <c r="I69" s="302">
        <f t="shared" si="2"/>
        <v>10.793499868620678</v>
      </c>
      <c r="J69" s="301"/>
      <c r="K69" s="329">
        <f t="shared" si="3"/>
        <v>15.426337876729429</v>
      </c>
      <c r="L69" s="361">
        <f>'R5  IPF Répart2012'!D71</f>
        <v>54.58</v>
      </c>
      <c r="M69" s="361">
        <f t="shared" si="4"/>
        <v>70.006337876729432</v>
      </c>
    </row>
    <row r="70" spans="1:13">
      <c r="A70" s="300">
        <v>2140</v>
      </c>
      <c r="B70" s="301" t="str">
        <f>'R2 PF2012'!B70</f>
        <v>Marsens</v>
      </c>
      <c r="C70" s="236">
        <f>'R2 PF2012'!$N70</f>
        <v>5435138.0919999983</v>
      </c>
      <c r="D70" s="238">
        <f>'R2 PF2012'!$O70</f>
        <v>3204.6804787735841</v>
      </c>
      <c r="E70" s="236">
        <f>'R5  IPF Répart2012'!$K72</f>
        <v>215804.43479563665</v>
      </c>
      <c r="F70" s="237">
        <f>E70/'R2 PF2012'!$C70</f>
        <v>127.24318089365369</v>
      </c>
      <c r="G70" s="236">
        <f t="shared" si="0"/>
        <v>5650942.526795635</v>
      </c>
      <c r="H70" s="238">
        <f t="shared" si="1"/>
        <v>3331.9236596672376</v>
      </c>
      <c r="I70" s="302">
        <f t="shared" si="2"/>
        <v>3.5136108176453495</v>
      </c>
      <c r="J70" s="301"/>
      <c r="K70" s="329">
        <f t="shared" si="3"/>
        <v>3.9705418913510231</v>
      </c>
      <c r="L70" s="361">
        <f>'R5  IPF Répart2012'!D72</f>
        <v>83.81</v>
      </c>
      <c r="M70" s="361">
        <f t="shared" si="4"/>
        <v>87.780541891351021</v>
      </c>
    </row>
    <row r="71" spans="1:13">
      <c r="A71" s="300">
        <v>2143</v>
      </c>
      <c r="B71" s="301" t="str">
        <f>'R2 PF2012'!B71</f>
        <v>Morlon</v>
      </c>
      <c r="C71" s="236">
        <f>'R2 PF2012'!$N71</f>
        <v>2099179.3640000001</v>
      </c>
      <c r="D71" s="238">
        <f>'R2 PF2012'!$O71</f>
        <v>3570.0329319727894</v>
      </c>
      <c r="E71" s="236">
        <f>'R5  IPF Répart2012'!$K73</f>
        <v>63241.022344202102</v>
      </c>
      <c r="F71" s="237">
        <f>E71/'R2 PF2012'!$C71</f>
        <v>107.55275908877908</v>
      </c>
      <c r="G71" s="236">
        <f t="shared" si="0"/>
        <v>2162420.3863442023</v>
      </c>
      <c r="H71" s="238">
        <f t="shared" si="1"/>
        <v>3677.5856910615685</v>
      </c>
      <c r="I71" s="302">
        <f t="shared" si="2"/>
        <v>2.9698922578631186</v>
      </c>
      <c r="J71" s="301"/>
      <c r="K71" s="329">
        <f t="shared" si="3"/>
        <v>3.012654536756493</v>
      </c>
      <c r="L71" s="361">
        <f>'R5  IPF Répart2012'!D73</f>
        <v>87.19</v>
      </c>
      <c r="M71" s="361">
        <f t="shared" si="4"/>
        <v>90.202654536756484</v>
      </c>
    </row>
    <row r="72" spans="1:13">
      <c r="A72" s="300">
        <v>2145</v>
      </c>
      <c r="B72" s="301" t="str">
        <f>'R2 PF2012'!B72</f>
        <v>Le Pâquier (FR)</v>
      </c>
      <c r="C72" s="236">
        <f>'R2 PF2012'!$N72</f>
        <v>3150926.5</v>
      </c>
      <c r="D72" s="238">
        <f>'R2 PF2012'!$O72</f>
        <v>2841.2321911632102</v>
      </c>
      <c r="E72" s="236">
        <f>'R5  IPF Répart2012'!$K74</f>
        <v>206790.83820407055</v>
      </c>
      <c r="F72" s="237">
        <f>E72/'R2 PF2012'!$C72</f>
        <v>186.46603985939635</v>
      </c>
      <c r="G72" s="236">
        <f t="shared" si="0"/>
        <v>3357717.3382040705</v>
      </c>
      <c r="H72" s="238">
        <f t="shared" si="1"/>
        <v>3027.6982310226067</v>
      </c>
      <c r="I72" s="302">
        <f t="shared" si="2"/>
        <v>5.1489525031682142</v>
      </c>
      <c r="J72" s="301"/>
      <c r="K72" s="329">
        <f t="shared" si="3"/>
        <v>6.5628582007251053</v>
      </c>
      <c r="L72" s="361">
        <f>'R5  IPF Répart2012'!D74</f>
        <v>77.41</v>
      </c>
      <c r="M72" s="361">
        <f t="shared" si="4"/>
        <v>83.972858200725099</v>
      </c>
    </row>
    <row r="73" spans="1:13">
      <c r="A73" s="300">
        <v>2147</v>
      </c>
      <c r="B73" s="301" t="str">
        <f>'R2 PF2012'!B73</f>
        <v>Pont-la-Ville</v>
      </c>
      <c r="C73" s="236">
        <f>'R2 PF2012'!$N73</f>
        <v>1724662.37</v>
      </c>
      <c r="D73" s="238">
        <f>'R2 PF2012'!$O73</f>
        <v>2958.2544939965696</v>
      </c>
      <c r="E73" s="236">
        <f>'R5  IPF Répart2012'!$K75</f>
        <v>66152.925885633245</v>
      </c>
      <c r="F73" s="237">
        <f>E73/'R2 PF2012'!$C73</f>
        <v>113.46985572149785</v>
      </c>
      <c r="G73" s="236">
        <f t="shared" ref="G73:G136" si="5">C73+E73</f>
        <v>1790815.2958856334</v>
      </c>
      <c r="H73" s="238">
        <f t="shared" ref="H73:H136" si="6">D73+F73</f>
        <v>3071.7243497180675</v>
      </c>
      <c r="I73" s="302">
        <f t="shared" ref="I73:I133" si="7">F73/$H$6*100</f>
        <v>3.1332831334429234</v>
      </c>
      <c r="J73" s="301"/>
      <c r="K73" s="329">
        <f t="shared" ref="K73:K136" si="8">F73/D73*100</f>
        <v>3.8357029779476921</v>
      </c>
      <c r="L73" s="361">
        <f>'R5  IPF Répart2012'!D75</f>
        <v>86.13</v>
      </c>
      <c r="M73" s="361">
        <f t="shared" ref="M73:M136" si="9">L73+K73</f>
        <v>89.965702977947686</v>
      </c>
    </row>
    <row r="74" spans="1:13">
      <c r="A74" s="300">
        <v>2148</v>
      </c>
      <c r="B74" s="301" t="str">
        <f>'R2 PF2012'!B74</f>
        <v>Riaz</v>
      </c>
      <c r="C74" s="236">
        <f>'R2 PF2012'!$N74</f>
        <v>7398986.54</v>
      </c>
      <c r="D74" s="238">
        <f>'R2 PF2012'!$O74</f>
        <v>3361.6476783280327</v>
      </c>
      <c r="E74" s="236">
        <f>'R5  IPF Répart2012'!$K76</f>
        <v>142501.11220800754</v>
      </c>
      <c r="F74" s="237">
        <f>E74/'R2 PF2012'!$C74</f>
        <v>64.743803820085205</v>
      </c>
      <c r="G74" s="236">
        <f t="shared" si="5"/>
        <v>7541487.6522080079</v>
      </c>
      <c r="H74" s="238">
        <f t="shared" si="6"/>
        <v>3426.391482148118</v>
      </c>
      <c r="I74" s="302">
        <f t="shared" si="7"/>
        <v>1.7877934823704613</v>
      </c>
      <c r="J74" s="301"/>
      <c r="K74" s="329">
        <f t="shared" si="8"/>
        <v>1.9259544727865872</v>
      </c>
      <c r="L74" s="361">
        <f>'R5  IPF Répart2012'!D76</f>
        <v>92.09</v>
      </c>
      <c r="M74" s="361">
        <f t="shared" si="9"/>
        <v>94.015954472786589</v>
      </c>
    </row>
    <row r="75" spans="1:13">
      <c r="A75" s="300">
        <v>2149</v>
      </c>
      <c r="B75" s="301" t="str">
        <f>'R2 PF2012'!B75</f>
        <v>La Roche</v>
      </c>
      <c r="C75" s="236">
        <f>'R2 PF2012'!$N75</f>
        <v>4809836.335</v>
      </c>
      <c r="D75" s="238">
        <f>'R2 PF2012'!$O75</f>
        <v>3319.4177605244995</v>
      </c>
      <c r="E75" s="236">
        <f>'R5  IPF Répart2012'!$K77</f>
        <v>46807.594297668627</v>
      </c>
      <c r="F75" s="237">
        <f>E75/'R2 PF2012'!$C75</f>
        <v>32.303377707155711</v>
      </c>
      <c r="G75" s="236">
        <f t="shared" si="5"/>
        <v>4856643.9292976689</v>
      </c>
      <c r="H75" s="238">
        <f t="shared" si="6"/>
        <v>3351.721138231655</v>
      </c>
      <c r="I75" s="302">
        <f t="shared" si="7"/>
        <v>0.89200455821052871</v>
      </c>
      <c r="J75" s="301"/>
      <c r="K75" s="329">
        <f t="shared" si="8"/>
        <v>0.97316397144454247</v>
      </c>
      <c r="L75" s="361">
        <f>'R5  IPF Répart2012'!D77</f>
        <v>95.99</v>
      </c>
      <c r="M75" s="361">
        <f t="shared" si="9"/>
        <v>96.963163971444544</v>
      </c>
    </row>
    <row r="76" spans="1:13">
      <c r="A76" s="300">
        <v>2152</v>
      </c>
      <c r="B76" s="301" t="str">
        <f>'R2 PF2012'!B76</f>
        <v>Sâles</v>
      </c>
      <c r="C76" s="236">
        <f>'R2 PF2012'!$N76</f>
        <v>4225525.017</v>
      </c>
      <c r="D76" s="238">
        <f>'R2 PF2012'!$O76</f>
        <v>2934.3923729166668</v>
      </c>
      <c r="E76" s="236">
        <f>'R5  IPF Répart2012'!$K78</f>
        <v>288744.35516831081</v>
      </c>
      <c r="F76" s="237">
        <f>E76/'R2 PF2012'!$C76</f>
        <v>200.51691331132696</v>
      </c>
      <c r="G76" s="236">
        <f t="shared" si="5"/>
        <v>4514269.3721683109</v>
      </c>
      <c r="H76" s="238">
        <f t="shared" si="6"/>
        <v>3134.9092862279936</v>
      </c>
      <c r="I76" s="302">
        <f t="shared" si="7"/>
        <v>5.5369442258785311</v>
      </c>
      <c r="J76" s="301"/>
      <c r="K76" s="329">
        <f t="shared" si="8"/>
        <v>6.8333367807939496</v>
      </c>
      <c r="L76" s="361">
        <f>'R5  IPF Répart2012'!D78</f>
        <v>75.209999999999994</v>
      </c>
      <c r="M76" s="361">
        <f t="shared" si="9"/>
        <v>82.043336780793936</v>
      </c>
    </row>
    <row r="77" spans="1:13">
      <c r="A77" s="300">
        <v>2153</v>
      </c>
      <c r="B77" s="301" t="str">
        <f>'R2 PF2012'!B77</f>
        <v>Sorens</v>
      </c>
      <c r="C77" s="236">
        <f>'R2 PF2012'!$N77</f>
        <v>4025095.8530000001</v>
      </c>
      <c r="D77" s="238">
        <f>'R2 PF2012'!$O77</f>
        <v>4001.0893170974155</v>
      </c>
      <c r="E77" s="236">
        <f>'R5  IPF Répart2012'!$K79</f>
        <v>109278.21733422829</v>
      </c>
      <c r="F77" s="237">
        <f>E77/'R2 PF2012'!$C77</f>
        <v>108.6264585827319</v>
      </c>
      <c r="G77" s="236">
        <f t="shared" si="5"/>
        <v>4134374.0703342282</v>
      </c>
      <c r="H77" s="238">
        <f t="shared" si="6"/>
        <v>4109.7157756801471</v>
      </c>
      <c r="I77" s="302">
        <f t="shared" si="7"/>
        <v>2.9995407005565307</v>
      </c>
      <c r="J77" s="301"/>
      <c r="K77" s="329">
        <f t="shared" si="8"/>
        <v>2.7149221117996638</v>
      </c>
      <c r="L77" s="361">
        <f>'R5  IPF Répart2012'!D79</f>
        <v>85.82</v>
      </c>
      <c r="M77" s="361">
        <f t="shared" si="9"/>
        <v>88.534922111799659</v>
      </c>
    </row>
    <row r="78" spans="1:13">
      <c r="A78" s="300">
        <v>2155</v>
      </c>
      <c r="B78" s="301" t="str">
        <f>'R2 PF2012'!B78</f>
        <v>Vaulruz</v>
      </c>
      <c r="C78" s="236">
        <f>'R2 PF2012'!$N78</f>
        <v>2819287.1690000002</v>
      </c>
      <c r="D78" s="238">
        <f>'R2 PF2012'!$O78</f>
        <v>2836.3049989939641</v>
      </c>
      <c r="E78" s="236">
        <f>'R5  IPF Répart2012'!$K80</f>
        <v>201520.79484641494</v>
      </c>
      <c r="F78" s="237">
        <f>E78/'R2 PF2012'!$C78</f>
        <v>202.73721815534702</v>
      </c>
      <c r="G78" s="236">
        <f t="shared" si="5"/>
        <v>3020807.9638464153</v>
      </c>
      <c r="H78" s="238">
        <f t="shared" si="6"/>
        <v>3039.042217149311</v>
      </c>
      <c r="I78" s="302">
        <f t="shared" si="7"/>
        <v>5.5982542863755205</v>
      </c>
      <c r="J78" s="301"/>
      <c r="K78" s="329">
        <f t="shared" si="8"/>
        <v>7.147934309859405</v>
      </c>
      <c r="L78" s="361">
        <f>'R5  IPF Répart2012'!D80</f>
        <v>76.06</v>
      </c>
      <c r="M78" s="361">
        <f t="shared" si="9"/>
        <v>83.207934309859411</v>
      </c>
    </row>
    <row r="79" spans="1:13">
      <c r="A79" s="300">
        <v>2160</v>
      </c>
      <c r="B79" s="301" t="str">
        <f>'R2 PF2012'!B79</f>
        <v>Vuadens</v>
      </c>
      <c r="C79" s="236">
        <f>'R2 PF2012'!$N79</f>
        <v>6234024.972000001</v>
      </c>
      <c r="D79" s="238">
        <f>'R2 PF2012'!$O79</f>
        <v>2895.5062573153746</v>
      </c>
      <c r="E79" s="236">
        <f>'R5  IPF Répart2012'!$K81</f>
        <v>392885.90771514311</v>
      </c>
      <c r="F79" s="237">
        <f>E79/'R2 PF2012'!$C79</f>
        <v>182.48300404790669</v>
      </c>
      <c r="G79" s="236">
        <f t="shared" si="5"/>
        <v>6626910.8797151437</v>
      </c>
      <c r="H79" s="238">
        <f t="shared" si="6"/>
        <v>3077.9892613632815</v>
      </c>
      <c r="I79" s="302">
        <f t="shared" si="7"/>
        <v>5.0389675309596411</v>
      </c>
      <c r="J79" s="301"/>
      <c r="K79" s="353">
        <f t="shared" si="8"/>
        <v>6.302283187503777</v>
      </c>
      <c r="L79" s="324">
        <f>'R5  IPF Répart2012'!D81</f>
        <v>76.31</v>
      </c>
      <c r="M79" s="361">
        <f t="shared" si="9"/>
        <v>82.612283187503778</v>
      </c>
    </row>
    <row r="80" spans="1:13">
      <c r="A80" s="300">
        <v>2162</v>
      </c>
      <c r="B80" s="301" t="str">
        <f>'R2 PF2012'!B80</f>
        <v>Bas-Intyamon</v>
      </c>
      <c r="C80" s="236">
        <f>'R2 PF2012'!$N80</f>
        <v>3079633.7479999997</v>
      </c>
      <c r="D80" s="238">
        <f>'R2 PF2012'!$O80</f>
        <v>2587.9275193277308</v>
      </c>
      <c r="E80" s="236">
        <f>'R5  IPF Répart2012'!$K82</f>
        <v>263423.84771856293</v>
      </c>
      <c r="F80" s="237">
        <f>E80/'R2 PF2012'!$C80</f>
        <v>221.36457791475877</v>
      </c>
      <c r="G80" s="236">
        <f t="shared" si="5"/>
        <v>3343057.5957185626</v>
      </c>
      <c r="H80" s="238">
        <f t="shared" si="6"/>
        <v>2809.2920972424895</v>
      </c>
      <c r="I80" s="302">
        <f t="shared" si="7"/>
        <v>6.1126181390800634</v>
      </c>
      <c r="J80" s="301"/>
      <c r="K80" s="329">
        <f t="shared" si="8"/>
        <v>8.5537394792363788</v>
      </c>
      <c r="L80" s="361">
        <f>'R5  IPF Répart2012'!D82</f>
        <v>71.739999999999995</v>
      </c>
      <c r="M80" s="361">
        <f t="shared" si="9"/>
        <v>80.293739479236379</v>
      </c>
    </row>
    <row r="81" spans="1:13" s="256" customFormat="1">
      <c r="A81" s="331">
        <v>2163</v>
      </c>
      <c r="B81" s="332" t="str">
        <f>'R2 PF2012'!B81</f>
        <v>Val-de-Charmey</v>
      </c>
      <c r="C81" s="254">
        <f>'R2 PF2012'!$N81</f>
        <v>8414221.8809999991</v>
      </c>
      <c r="D81" s="255">
        <f>'R2 PF2012'!$O81</f>
        <v>3666.3276169934638</v>
      </c>
      <c r="E81" s="332">
        <f>108121+28468</f>
        <v>136589</v>
      </c>
      <c r="F81" s="272">
        <f>E81/'R2 PF2012'!$C81</f>
        <v>59.515904139433552</v>
      </c>
      <c r="G81" s="254">
        <f t="shared" si="5"/>
        <v>8550810.8809999991</v>
      </c>
      <c r="H81" s="255">
        <f t="shared" si="6"/>
        <v>3725.8435211328974</v>
      </c>
      <c r="I81" s="333">
        <f t="shared" si="7"/>
        <v>1.6434336452263836</v>
      </c>
      <c r="J81" s="332"/>
      <c r="K81" s="338">
        <f t="shared" si="8"/>
        <v>1.6233111264682611</v>
      </c>
      <c r="L81" s="393">
        <f>'R10 corrections fusions'!E24</f>
        <v>94.303977467382666</v>
      </c>
      <c r="M81" s="339">
        <f t="shared" si="9"/>
        <v>95.927288593850932</v>
      </c>
    </row>
    <row r="82" spans="1:13">
      <c r="A82" s="300">
        <v>2171</v>
      </c>
      <c r="B82" s="301" t="str">
        <f>'R2 PF2012'!B82</f>
        <v>Arconciel</v>
      </c>
      <c r="C82" s="236">
        <f>'R2 PF2012'!$N82</f>
        <v>2572044.19</v>
      </c>
      <c r="D82" s="238">
        <f>'R2 PF2012'!$O82</f>
        <v>3375.3860761154856</v>
      </c>
      <c r="E82" s="236">
        <f>'R5  IPF Répart2012'!$K83</f>
        <v>85222.630741831323</v>
      </c>
      <c r="F82" s="237">
        <f>E82/'R2 PF2012'!$C82</f>
        <v>111.84072275830883</v>
      </c>
      <c r="G82" s="236">
        <f t="shared" si="5"/>
        <v>2657266.8207418313</v>
      </c>
      <c r="H82" s="238">
        <f t="shared" si="6"/>
        <v>3487.2267988737945</v>
      </c>
      <c r="I82" s="302">
        <f t="shared" si="7"/>
        <v>3.0882973105277634</v>
      </c>
      <c r="J82" s="301"/>
      <c r="K82" s="329">
        <f t="shared" si="8"/>
        <v>3.3134201610210798</v>
      </c>
      <c r="L82" s="361">
        <f>'R5  IPF Répart2012'!D83</f>
        <v>86.79</v>
      </c>
      <c r="M82" s="361">
        <f t="shared" si="9"/>
        <v>90.103420161021091</v>
      </c>
    </row>
    <row r="83" spans="1:13">
      <c r="A83" s="300">
        <v>2172</v>
      </c>
      <c r="B83" s="301" t="str">
        <f>'R2 PF2012'!B83</f>
        <v>Autafond</v>
      </c>
      <c r="C83" s="236">
        <f>'R2 PF2012'!$N83</f>
        <v>181530.58699999997</v>
      </c>
      <c r="D83" s="238">
        <f>'R2 PF2012'!$O83</f>
        <v>2453.1160405405403</v>
      </c>
      <c r="E83" s="236">
        <f>'R5  IPF Répart2012'!$K84</f>
        <v>22899.611091682182</v>
      </c>
      <c r="F83" s="237">
        <f>E83/'R2 PF2012'!$C83</f>
        <v>309.45420394165109</v>
      </c>
      <c r="G83" s="236">
        <f t="shared" si="5"/>
        <v>204430.19809168216</v>
      </c>
      <c r="H83" s="238">
        <f t="shared" si="6"/>
        <v>2762.5702444821914</v>
      </c>
      <c r="I83" s="302">
        <f t="shared" si="7"/>
        <v>8.545068041358947</v>
      </c>
      <c r="J83" s="301"/>
      <c r="K83" s="329">
        <f t="shared" si="8"/>
        <v>12.614739736219871</v>
      </c>
      <c r="L83" s="361">
        <f>'R5  IPF Répart2012'!D84</f>
        <v>61.99</v>
      </c>
      <c r="M83" s="361">
        <f t="shared" si="9"/>
        <v>74.604739736219869</v>
      </c>
    </row>
    <row r="84" spans="1:13">
      <c r="A84" s="300">
        <v>2173</v>
      </c>
      <c r="B84" s="301" t="str">
        <f>'R2 PF2012'!B84</f>
        <v>Autigny</v>
      </c>
      <c r="C84" s="236">
        <f>'R2 PF2012'!$N84</f>
        <v>1792147.5549999999</v>
      </c>
      <c r="D84" s="238">
        <f>'R2 PF2012'!$O84</f>
        <v>2524.1514859154927</v>
      </c>
      <c r="E84" s="236">
        <f>'R5  IPF Répart2012'!$K85</f>
        <v>153816.45140353037</v>
      </c>
      <c r="F84" s="237">
        <f>E84/'R2 PF2012'!$C84</f>
        <v>216.64288930074702</v>
      </c>
      <c r="G84" s="236">
        <f t="shared" si="5"/>
        <v>1945964.0064035302</v>
      </c>
      <c r="H84" s="238">
        <f t="shared" si="6"/>
        <v>2740.7943752162396</v>
      </c>
      <c r="I84" s="302">
        <f t="shared" si="7"/>
        <v>5.9822364865999189</v>
      </c>
      <c r="J84" s="301"/>
      <c r="K84" s="329">
        <f t="shared" si="8"/>
        <v>8.5828006167455566</v>
      </c>
      <c r="L84" s="361">
        <f>'R5  IPF Répart2012'!D85</f>
        <v>73.319999999999993</v>
      </c>
      <c r="M84" s="361">
        <f t="shared" si="9"/>
        <v>81.902800616745552</v>
      </c>
    </row>
    <row r="85" spans="1:13">
      <c r="A85" s="300">
        <v>2174</v>
      </c>
      <c r="B85" s="301" t="str">
        <f>'R2 PF2012'!B85</f>
        <v>Avry</v>
      </c>
      <c r="C85" s="236">
        <f>'R2 PF2012'!$N85</f>
        <v>8778062.5109999999</v>
      </c>
      <c r="D85" s="238">
        <f>'R2 PF2012'!$O85</f>
        <v>4760.337587310195</v>
      </c>
      <c r="E85" s="236">
        <f>'R5  IPF Répart2012'!$K86</f>
        <v>-477992.47001490003</v>
      </c>
      <c r="F85" s="237">
        <f>E85/'R2 PF2012'!$C85</f>
        <v>-259.21500543107379</v>
      </c>
      <c r="G85" s="236">
        <f t="shared" si="5"/>
        <v>8300070.0409851</v>
      </c>
      <c r="H85" s="238">
        <f t="shared" si="6"/>
        <v>4501.1225818791208</v>
      </c>
      <c r="I85" s="301"/>
      <c r="J85" s="302">
        <f>F85/$H$6*100</f>
        <v>-7.1577953394596774</v>
      </c>
      <c r="K85" s="330">
        <f t="shared" si="8"/>
        <v>-5.4453072009445851</v>
      </c>
      <c r="L85" s="361">
        <f>'R5  IPF Répart2012'!D86</f>
        <v>133.97999999999999</v>
      </c>
      <c r="M85" s="361">
        <f t="shared" si="9"/>
        <v>128.53469279905539</v>
      </c>
    </row>
    <row r="86" spans="1:13">
      <c r="A86" s="300">
        <v>2175</v>
      </c>
      <c r="B86" s="301" t="str">
        <f>'R2 PF2012'!B86</f>
        <v>Belfaux</v>
      </c>
      <c r="C86" s="236">
        <f>'R2 PF2012'!$N86</f>
        <v>8671853.6509999987</v>
      </c>
      <c r="D86" s="238">
        <f>'R2 PF2012'!$O86</f>
        <v>3029.9977816212436</v>
      </c>
      <c r="E86" s="236">
        <f>'R5  IPF Répart2012'!$K87</f>
        <v>371620.22594683821</v>
      </c>
      <c r="F86" s="237">
        <f>E86/'R2 PF2012'!$C86</f>
        <v>129.84634030287847</v>
      </c>
      <c r="G86" s="236">
        <f t="shared" si="5"/>
        <v>9043473.8769468367</v>
      </c>
      <c r="H86" s="238">
        <f t="shared" si="6"/>
        <v>3159.8441219241222</v>
      </c>
      <c r="I86" s="302">
        <f t="shared" si="7"/>
        <v>3.5854927762388864</v>
      </c>
      <c r="J86" s="301"/>
      <c r="K86" s="329">
        <f t="shared" si="8"/>
        <v>4.2853609032479998</v>
      </c>
      <c r="L86" s="361">
        <f>'R5  IPF Répart2012'!D87</f>
        <v>83.69</v>
      </c>
      <c r="M86" s="361">
        <f t="shared" si="9"/>
        <v>87.975360903248003</v>
      </c>
    </row>
    <row r="87" spans="1:13">
      <c r="A87" s="300">
        <v>2177</v>
      </c>
      <c r="B87" s="301" t="str">
        <f>'R2 PF2012'!B87</f>
        <v>Chénens</v>
      </c>
      <c r="C87" s="236">
        <f>'R2 PF2012'!$N87</f>
        <v>1720189.8629999999</v>
      </c>
      <c r="D87" s="238">
        <f>'R2 PF2012'!$O87</f>
        <v>2450.4129102564102</v>
      </c>
      <c r="E87" s="236">
        <f>'R5  IPF Répart2012'!$K88</f>
        <v>161816.65535744498</v>
      </c>
      <c r="F87" s="237">
        <f>E87/'R2 PF2012'!$C87</f>
        <v>230.50805606473645</v>
      </c>
      <c r="G87" s="236">
        <f t="shared" si="5"/>
        <v>1882006.5183574448</v>
      </c>
      <c r="H87" s="238">
        <f t="shared" si="6"/>
        <v>2680.9209663211468</v>
      </c>
      <c r="I87" s="302">
        <f t="shared" si="7"/>
        <v>6.3651002250593196</v>
      </c>
      <c r="J87" s="301"/>
      <c r="K87" s="329">
        <f t="shared" si="8"/>
        <v>9.4069066931505922</v>
      </c>
      <c r="L87" s="361">
        <f>'R5  IPF Répart2012'!D88</f>
        <v>70.61</v>
      </c>
      <c r="M87" s="361">
        <f t="shared" si="9"/>
        <v>80.016906693150588</v>
      </c>
    </row>
    <row r="88" spans="1:13">
      <c r="A88" s="300">
        <v>2179</v>
      </c>
      <c r="B88" s="301" t="str">
        <f>'R2 PF2012'!B88</f>
        <v>Chésopelloz</v>
      </c>
      <c r="C88" s="236">
        <f>'R2 PF2012'!$N88</f>
        <v>631277.19099999999</v>
      </c>
      <c r="D88" s="238">
        <f>'R2 PF2012'!$O88</f>
        <v>5010.1364365079362</v>
      </c>
      <c r="E88" s="236">
        <f>'R5  IPF Répart2012'!$K89</f>
        <v>-74760.458148849284</v>
      </c>
      <c r="F88" s="237">
        <f>E88/'R2 PF2012'!$C88</f>
        <v>-593.33696943531174</v>
      </c>
      <c r="G88" s="236">
        <f t="shared" si="5"/>
        <v>556516.73285115068</v>
      </c>
      <c r="H88" s="238">
        <f t="shared" si="6"/>
        <v>4416.7994670726248</v>
      </c>
      <c r="I88" s="301"/>
      <c r="J88" s="302">
        <f>F88/$H$6*100</f>
        <v>-16.384022936829911</v>
      </c>
      <c r="K88" s="330">
        <f t="shared" si="8"/>
        <v>-11.842730770998074</v>
      </c>
      <c r="L88" s="361">
        <f>'R5  IPF Répart2012'!D89</f>
        <v>180.19</v>
      </c>
      <c r="M88" s="361">
        <f t="shared" si="9"/>
        <v>168.34726922900194</v>
      </c>
    </row>
    <row r="89" spans="1:13">
      <c r="A89" s="300">
        <v>2183</v>
      </c>
      <c r="B89" s="301" t="str">
        <f>'R2 PF2012'!B89</f>
        <v>Corminboeuf</v>
      </c>
      <c r="C89" s="236">
        <f>'R2 PF2012'!$N89</f>
        <v>9742654.3320000004</v>
      </c>
      <c r="D89" s="238">
        <f>'R2 PF2012'!$O89</f>
        <v>4552.642211214953</v>
      </c>
      <c r="E89" s="236">
        <f>'R5  IPF Répart2012'!$K90</f>
        <v>-456530.95388413582</v>
      </c>
      <c r="F89" s="237">
        <f>E89/'R2 PF2012'!$C89</f>
        <v>-213.33222144118497</v>
      </c>
      <c r="G89" s="236">
        <f t="shared" si="5"/>
        <v>9286123.3781158645</v>
      </c>
      <c r="H89" s="238">
        <f t="shared" si="6"/>
        <v>4339.3099897737684</v>
      </c>
      <c r="I89" s="301"/>
      <c r="J89" s="302">
        <f>F89/$H$6*100</f>
        <v>-5.8908178477126212</v>
      </c>
      <c r="K89" s="330">
        <f t="shared" si="8"/>
        <v>-4.6858991228360445</v>
      </c>
      <c r="L89" s="361">
        <f>'R5  IPF Répart2012'!D90</f>
        <v>125.93</v>
      </c>
      <c r="M89" s="361">
        <f t="shared" si="9"/>
        <v>121.24410087716396</v>
      </c>
    </row>
    <row r="90" spans="1:13">
      <c r="A90" s="300">
        <v>2184</v>
      </c>
      <c r="B90" s="301" t="str">
        <f>'R2 PF2012'!B90</f>
        <v>Corpataux-Magnedens</v>
      </c>
      <c r="C90" s="236">
        <f>'R2 PF2012'!$N90</f>
        <v>3293805.6120000002</v>
      </c>
      <c r="D90" s="238">
        <f>'R2 PF2012'!$O90</f>
        <v>2662.7369539207762</v>
      </c>
      <c r="E90" s="236">
        <f>'R5  IPF Répart2012'!$K91</f>
        <v>271680.60041552427</v>
      </c>
      <c r="F90" s="237">
        <f>E90/'R2 PF2012'!$C90</f>
        <v>219.62861795919505</v>
      </c>
      <c r="G90" s="236">
        <f t="shared" si="5"/>
        <v>3565486.2124155243</v>
      </c>
      <c r="H90" s="238">
        <f t="shared" si="6"/>
        <v>2882.3655718799714</v>
      </c>
      <c r="I90" s="302">
        <f t="shared" si="7"/>
        <v>6.0646824647592084</v>
      </c>
      <c r="J90" s="301"/>
      <c r="K90" s="329">
        <f t="shared" si="8"/>
        <v>8.2482281111470854</v>
      </c>
      <c r="L90" s="361">
        <f>'R5  IPF Répart2012'!D91</f>
        <v>72.010000000000005</v>
      </c>
      <c r="M90" s="361">
        <f t="shared" si="9"/>
        <v>80.258228111147091</v>
      </c>
    </row>
    <row r="91" spans="1:13">
      <c r="A91" s="300">
        <v>2185</v>
      </c>
      <c r="B91" s="301" t="str">
        <f>'R2 PF2012'!B91</f>
        <v>Corserey</v>
      </c>
      <c r="C91" s="236">
        <f>'R2 PF2012'!$N91</f>
        <v>983649.66299999994</v>
      </c>
      <c r="D91" s="238">
        <f>'R2 PF2012'!$O91</f>
        <v>2561.5876640624997</v>
      </c>
      <c r="E91" s="236">
        <f>'R5  IPF Répart2012'!$K92</f>
        <v>82840.64343970723</v>
      </c>
      <c r="F91" s="237">
        <f>E91/'R2 PF2012'!$C91</f>
        <v>215.73084229090423</v>
      </c>
      <c r="G91" s="236">
        <f t="shared" si="5"/>
        <v>1066490.3064397071</v>
      </c>
      <c r="H91" s="238">
        <f t="shared" si="6"/>
        <v>2777.3185063534038</v>
      </c>
      <c r="I91" s="302">
        <f t="shared" si="7"/>
        <v>5.95705181094596</v>
      </c>
      <c r="J91" s="301"/>
      <c r="K91" s="329">
        <f t="shared" si="8"/>
        <v>8.4217630072737837</v>
      </c>
      <c r="L91" s="361">
        <f>'R5  IPF Répart2012'!D92</f>
        <v>70.180000000000007</v>
      </c>
      <c r="M91" s="361">
        <f t="shared" si="9"/>
        <v>78.601763007273789</v>
      </c>
    </row>
    <row r="92" spans="1:13">
      <c r="A92" s="300">
        <v>2186</v>
      </c>
      <c r="B92" s="301" t="str">
        <f>'R2 PF2012'!B92</f>
        <v>Cottens (FR)</v>
      </c>
      <c r="C92" s="236">
        <f>'R2 PF2012'!$N92</f>
        <v>4268365.74</v>
      </c>
      <c r="D92" s="238">
        <f>'R2 PF2012'!$O92</f>
        <v>3081.8525198555958</v>
      </c>
      <c r="E92" s="236">
        <f>'R5  IPF Répart2012'!$K93</f>
        <v>210556.2307145418</v>
      </c>
      <c r="F92" s="237">
        <f>E92/'R2 PF2012'!$C92</f>
        <v>152.02615936068</v>
      </c>
      <c r="G92" s="236">
        <f t="shared" si="5"/>
        <v>4478921.9707145421</v>
      </c>
      <c r="H92" s="238">
        <f t="shared" si="6"/>
        <v>3233.8786792162759</v>
      </c>
      <c r="I92" s="302">
        <f t="shared" si="7"/>
        <v>4.1979519400823353</v>
      </c>
      <c r="J92" s="301"/>
      <c r="K92" s="329">
        <f t="shared" si="8"/>
        <v>4.9329472575736162</v>
      </c>
      <c r="L92" s="361">
        <f>'R5  IPF Répart2012'!D93</f>
        <v>80.98</v>
      </c>
      <c r="M92" s="361">
        <f t="shared" si="9"/>
        <v>85.91294725757362</v>
      </c>
    </row>
    <row r="93" spans="1:13">
      <c r="A93" s="300">
        <v>2189</v>
      </c>
      <c r="B93" s="301" t="str">
        <f>'R2 PF2012'!B93</f>
        <v>Ependes (FR)</v>
      </c>
      <c r="C93" s="236">
        <f>'R2 PF2012'!$N93</f>
        <v>3239240.8190000001</v>
      </c>
      <c r="D93" s="238">
        <f>'R2 PF2012'!$O93</f>
        <v>2958.2107936073062</v>
      </c>
      <c r="E93" s="236">
        <f>'R5  IPF Répart2012'!$K94</f>
        <v>72517.778034555682</v>
      </c>
      <c r="F93" s="237">
        <f>E93/'R2 PF2012'!$C93</f>
        <v>66.22628131009651</v>
      </c>
      <c r="G93" s="236">
        <f t="shared" si="5"/>
        <v>3311758.5970345559</v>
      </c>
      <c r="H93" s="238">
        <f t="shared" si="6"/>
        <v>3024.4370749174027</v>
      </c>
      <c r="I93" s="302">
        <f t="shared" si="7"/>
        <v>1.8287296559967154</v>
      </c>
      <c r="J93" s="301"/>
      <c r="K93" s="329">
        <f t="shared" si="8"/>
        <v>2.2387275934903457</v>
      </c>
      <c r="L93" s="361">
        <f>'R5  IPF Répart2012'!D94</f>
        <v>91.52</v>
      </c>
      <c r="M93" s="361">
        <f t="shared" si="9"/>
        <v>93.758727593490335</v>
      </c>
    </row>
    <row r="94" spans="1:13">
      <c r="A94" s="300">
        <v>2192</v>
      </c>
      <c r="B94" s="301" t="str">
        <f>'R2 PF2012'!B94</f>
        <v>Farvagny</v>
      </c>
      <c r="C94" s="236">
        <f>'R2 PF2012'!$N94</f>
        <v>6340321.0759999985</v>
      </c>
      <c r="D94" s="238">
        <f>'R2 PF2012'!$O94</f>
        <v>2976.6765615023469</v>
      </c>
      <c r="E94" s="236">
        <f>'R5  IPF Répart2012'!$K95</f>
        <v>382314.44272891129</v>
      </c>
      <c r="F94" s="237">
        <f>E94/'R2 PF2012'!$C94</f>
        <v>179.49034869901939</v>
      </c>
      <c r="G94" s="236">
        <f t="shared" si="5"/>
        <v>6722635.51872891</v>
      </c>
      <c r="H94" s="238">
        <f t="shared" si="6"/>
        <v>3156.1669102013661</v>
      </c>
      <c r="I94" s="302">
        <f t="shared" si="7"/>
        <v>4.9563302836550269</v>
      </c>
      <c r="J94" s="301"/>
      <c r="K94" s="329">
        <f t="shared" si="8"/>
        <v>6.0298908863793219</v>
      </c>
      <c r="L94" s="361">
        <f>'R5  IPF Répart2012'!D95</f>
        <v>78.17</v>
      </c>
      <c r="M94" s="361">
        <f t="shared" si="9"/>
        <v>84.199890886379322</v>
      </c>
    </row>
    <row r="95" spans="1:13">
      <c r="A95" s="300">
        <v>2194</v>
      </c>
      <c r="B95" s="301" t="str">
        <f>'R2 PF2012'!B95</f>
        <v>Ferpicloz</v>
      </c>
      <c r="C95" s="236">
        <f>'R2 PF2012'!$N95</f>
        <v>2676821.1409999998</v>
      </c>
      <c r="D95" s="238">
        <f>'R2 PF2012'!$O95</f>
        <v>9628.8530251798547</v>
      </c>
      <c r="E95" s="236">
        <f>'R5  IPF Répart2012'!$K96</f>
        <v>-639091.53963023797</v>
      </c>
      <c r="F95" s="237">
        <f>E95/'R2 PF2012'!$C95</f>
        <v>-2298.8904303245972</v>
      </c>
      <c r="G95" s="236">
        <f t="shared" si="5"/>
        <v>2037729.6013697619</v>
      </c>
      <c r="H95" s="238">
        <f t="shared" si="6"/>
        <v>7329.9625948552575</v>
      </c>
      <c r="I95" s="301"/>
      <c r="J95" s="302">
        <f>F95/$H$6*100</f>
        <v>-63.48007199946337</v>
      </c>
      <c r="K95" s="330">
        <f t="shared" si="8"/>
        <v>-23.875018388097754</v>
      </c>
      <c r="L95" s="361">
        <f>'R5  IPF Répart2012'!D96</f>
        <v>396.79</v>
      </c>
      <c r="M95" s="361">
        <f t="shared" si="9"/>
        <v>372.91498161190225</v>
      </c>
    </row>
    <row r="96" spans="1:13">
      <c r="A96" s="300">
        <v>2196</v>
      </c>
      <c r="B96" s="301" t="str">
        <f>'R2 PF2012'!B96</f>
        <v>Fribourg</v>
      </c>
      <c r="C96" s="236">
        <f>'R2 PF2012'!$N96</f>
        <v>149253325.99700004</v>
      </c>
      <c r="D96" s="238">
        <f>'R2 PF2012'!$O96</f>
        <v>4074.2861899653331</v>
      </c>
      <c r="E96" s="236">
        <f>'R5  IPF Répart2012'!$K97</f>
        <v>-5130611.0285553457</v>
      </c>
      <c r="F96" s="237">
        <f>E96/'R2 PF2012'!$C96</f>
        <v>-140.05435068259072</v>
      </c>
      <c r="G96" s="236">
        <f t="shared" si="5"/>
        <v>144122714.96844471</v>
      </c>
      <c r="H96" s="238">
        <f t="shared" si="6"/>
        <v>3934.2318392827424</v>
      </c>
      <c r="I96" s="301"/>
      <c r="J96" s="302">
        <f>F96/$H$6*100</f>
        <v>-3.8673701660124848</v>
      </c>
      <c r="K96" s="330">
        <f t="shared" si="8"/>
        <v>-3.4375187248145278</v>
      </c>
      <c r="L96" s="361">
        <f>'R5  IPF Répart2012'!D97</f>
        <v>117.82</v>
      </c>
      <c r="M96" s="361">
        <f t="shared" si="9"/>
        <v>114.38248127518547</v>
      </c>
    </row>
    <row r="97" spans="1:13">
      <c r="A97" s="300">
        <v>2197</v>
      </c>
      <c r="B97" s="301" t="str">
        <f>'R2 PF2012'!B97</f>
        <v>Givisiez</v>
      </c>
      <c r="C97" s="236">
        <f>'R2 PF2012'!$N97</f>
        <v>16098079.745999999</v>
      </c>
      <c r="D97" s="238">
        <f>'R2 PF2012'!$O97</f>
        <v>5290.2003766020371</v>
      </c>
      <c r="E97" s="236">
        <f>'R5  IPF Répart2012'!$K98</f>
        <v>-1260553.8588620969</v>
      </c>
      <c r="F97" s="237">
        <f>E97/'R2 PF2012'!$C97</f>
        <v>-414.24707816697236</v>
      </c>
      <c r="G97" s="236">
        <f t="shared" si="5"/>
        <v>14837525.887137903</v>
      </c>
      <c r="H97" s="238">
        <f t="shared" si="6"/>
        <v>4875.9532984350644</v>
      </c>
      <c r="I97" s="301"/>
      <c r="J97" s="302">
        <f>F97/$H$6*100</f>
        <v>-11.438750625402252</v>
      </c>
      <c r="K97" s="330">
        <f t="shared" si="8"/>
        <v>-7.8304610161675665</v>
      </c>
      <c r="L97" s="361">
        <f>'R5  IPF Répart2012'!D98</f>
        <v>150.76</v>
      </c>
      <c r="M97" s="361">
        <f t="shared" si="9"/>
        <v>142.92953898383243</v>
      </c>
    </row>
    <row r="98" spans="1:13">
      <c r="A98" s="300">
        <v>2198</v>
      </c>
      <c r="B98" s="301" t="str">
        <f>'R2 PF2012'!B98</f>
        <v>Granges-Paccot</v>
      </c>
      <c r="C98" s="236">
        <f>'R2 PF2012'!$N98</f>
        <v>15662926.838</v>
      </c>
      <c r="D98" s="238">
        <f>'R2 PF2012'!$O98</f>
        <v>5353.0166910457965</v>
      </c>
      <c r="E98" s="236">
        <f>'R5  IPF Répart2012'!$K99</f>
        <v>-1312749.6442335139</v>
      </c>
      <c r="F98" s="237">
        <f>E98/'R2 PF2012'!$C98</f>
        <v>-448.64991258835062</v>
      </c>
      <c r="G98" s="236">
        <f t="shared" si="5"/>
        <v>14350177.193766486</v>
      </c>
      <c r="H98" s="238">
        <f t="shared" si="6"/>
        <v>4904.3667784574463</v>
      </c>
      <c r="I98" s="301"/>
      <c r="J98" s="302">
        <f>F98/$H$6*100</f>
        <v>-12.388728222092819</v>
      </c>
      <c r="K98" s="330">
        <f t="shared" si="8"/>
        <v>-8.3812537580692617</v>
      </c>
      <c r="L98" s="361">
        <f>'R5  IPF Répart2012'!D99</f>
        <v>161.01</v>
      </c>
      <c r="M98" s="361">
        <f t="shared" si="9"/>
        <v>152.62874624193074</v>
      </c>
    </row>
    <row r="99" spans="1:13">
      <c r="A99" s="300">
        <v>2200</v>
      </c>
      <c r="B99" s="301" t="str">
        <f>'R2 PF2012'!B99</f>
        <v>Grolley</v>
      </c>
      <c r="C99" s="236">
        <f>'R2 PF2012'!$N99</f>
        <v>5402874.3000000026</v>
      </c>
      <c r="D99" s="238">
        <f>'R2 PF2012'!$O99</f>
        <v>2907.8979009687851</v>
      </c>
      <c r="E99" s="236">
        <f>'R5  IPF Répart2012'!$K100</f>
        <v>254868.12285627</v>
      </c>
      <c r="F99" s="237">
        <f>E99/'R2 PF2012'!$C99</f>
        <v>137.17337075149084</v>
      </c>
      <c r="G99" s="236">
        <f t="shared" si="5"/>
        <v>5657742.4228562722</v>
      </c>
      <c r="H99" s="238">
        <f t="shared" si="6"/>
        <v>3045.0712717202759</v>
      </c>
      <c r="I99" s="302">
        <f t="shared" si="7"/>
        <v>3.7878166513939533</v>
      </c>
      <c r="J99" s="301"/>
      <c r="K99" s="329">
        <f t="shared" si="8"/>
        <v>4.7172691553506967</v>
      </c>
      <c r="L99" s="361">
        <f>'R5  IPF Répart2012'!D100</f>
        <v>82.03</v>
      </c>
      <c r="M99" s="361">
        <f t="shared" si="9"/>
        <v>86.747269155350693</v>
      </c>
    </row>
    <row r="100" spans="1:13">
      <c r="A100" s="300">
        <v>2206</v>
      </c>
      <c r="B100" s="301" t="str">
        <f>'R2 PF2012'!B100</f>
        <v>Marly</v>
      </c>
      <c r="C100" s="236">
        <f>'R2 PF2012'!$N100</f>
        <v>27343743.651000001</v>
      </c>
      <c r="D100" s="238">
        <f>'R2 PF2012'!$O100</f>
        <v>3537.8113146590763</v>
      </c>
      <c r="E100" s="236">
        <f>'R5  IPF Répart2012'!$K101</f>
        <v>-133187.91114692998</v>
      </c>
      <c r="F100" s="237">
        <f>E100/'R2 PF2012'!$C100</f>
        <v>-17.232230708620776</v>
      </c>
      <c r="G100" s="236">
        <f t="shared" si="5"/>
        <v>27210555.739853069</v>
      </c>
      <c r="H100" s="238">
        <f t="shared" si="6"/>
        <v>3520.5790839504557</v>
      </c>
      <c r="I100" s="301"/>
      <c r="J100" s="302">
        <f>F100/$H$6*100</f>
        <v>-0.47583966232794939</v>
      </c>
      <c r="K100" s="330">
        <f t="shared" si="8"/>
        <v>-0.48708733100655405</v>
      </c>
      <c r="L100" s="361">
        <f>'R5  IPF Répart2012'!D101</f>
        <v>102.13</v>
      </c>
      <c r="M100" s="361">
        <f t="shared" si="9"/>
        <v>101.64291266899345</v>
      </c>
    </row>
    <row r="101" spans="1:13">
      <c r="A101" s="300">
        <v>2208</v>
      </c>
      <c r="B101" s="301" t="str">
        <f>'R2 PF2012'!B101</f>
        <v>Matran</v>
      </c>
      <c r="C101" s="236">
        <f>'R2 PF2012'!$N101</f>
        <v>6134090.0759999994</v>
      </c>
      <c r="D101" s="238">
        <f>'R2 PF2012'!$O101</f>
        <v>3914.543762603701</v>
      </c>
      <c r="E101" s="236">
        <f>'R5  IPF Répart2012'!$K102</f>
        <v>-127533.52173855454</v>
      </c>
      <c r="F101" s="237">
        <f>E101/'R2 PF2012'!$C101</f>
        <v>-81.38705918223009</v>
      </c>
      <c r="G101" s="236">
        <f t="shared" si="5"/>
        <v>6006556.5542614451</v>
      </c>
      <c r="H101" s="238">
        <f t="shared" si="6"/>
        <v>3833.1567034214709</v>
      </c>
      <c r="I101" s="301"/>
      <c r="J101" s="302">
        <f>F101/$H$6*100</f>
        <v>-2.2473695607941884</v>
      </c>
      <c r="K101" s="330">
        <f t="shared" si="8"/>
        <v>-2.0790943751794124</v>
      </c>
      <c r="L101" s="361">
        <f>'R5  IPF Répart2012'!D102</f>
        <v>109.96</v>
      </c>
      <c r="M101" s="361">
        <f t="shared" si="9"/>
        <v>107.88090562482058</v>
      </c>
    </row>
    <row r="102" spans="1:13">
      <c r="A102" s="300">
        <v>2211</v>
      </c>
      <c r="B102" s="301" t="str">
        <f>'R2 PF2012'!B102</f>
        <v>Neyruz (FR)</v>
      </c>
      <c r="C102" s="236">
        <f>'R2 PF2012'!$N102</f>
        <v>7702863.443</v>
      </c>
      <c r="D102" s="238">
        <f>'R2 PF2012'!$O102</f>
        <v>3318.7692559241705</v>
      </c>
      <c r="E102" s="236">
        <f>'R5  IPF Répart2012'!$K103</f>
        <v>86100.636599884223</v>
      </c>
      <c r="F102" s="237">
        <f>E102/'R2 PF2012'!$C102</f>
        <v>37.096353554452485</v>
      </c>
      <c r="G102" s="236">
        <f t="shared" si="5"/>
        <v>7788964.0795998843</v>
      </c>
      <c r="H102" s="238">
        <f t="shared" si="6"/>
        <v>3355.8656094786229</v>
      </c>
      <c r="I102" s="302">
        <f t="shared" si="7"/>
        <v>1.0243546901979534</v>
      </c>
      <c r="J102" s="301"/>
      <c r="K102" s="329">
        <f t="shared" si="8"/>
        <v>1.1177744125547029</v>
      </c>
      <c r="L102" s="361">
        <f>'R5  IPF Répart2012'!D103</f>
        <v>95.16</v>
      </c>
      <c r="M102" s="361">
        <f t="shared" si="9"/>
        <v>96.277774412554706</v>
      </c>
    </row>
    <row r="103" spans="1:13">
      <c r="A103" s="300">
        <v>2213</v>
      </c>
      <c r="B103" s="301" t="str">
        <f>'R2 PF2012'!B103</f>
        <v>Noréaz</v>
      </c>
      <c r="C103" s="236">
        <f>'R2 PF2012'!$N103</f>
        <v>1696711.5279999999</v>
      </c>
      <c r="D103" s="238">
        <f>'R2 PF2012'!$O103</f>
        <v>2842.0628609715241</v>
      </c>
      <c r="E103" s="236">
        <f>'R5  IPF Répart2012'!$K104</f>
        <v>137676.30559586792</v>
      </c>
      <c r="F103" s="237">
        <f>E103/'R2 PF2012'!$C103</f>
        <v>230.61357721250909</v>
      </c>
      <c r="G103" s="236">
        <f t="shared" si="5"/>
        <v>1834387.8335958677</v>
      </c>
      <c r="H103" s="238">
        <f t="shared" si="6"/>
        <v>3072.676438184033</v>
      </c>
      <c r="I103" s="302">
        <f t="shared" si="7"/>
        <v>6.3680140177176003</v>
      </c>
      <c r="J103" s="301"/>
      <c r="K103" s="329">
        <f t="shared" si="8"/>
        <v>8.114302480054107</v>
      </c>
      <c r="L103" s="361">
        <f>'R5  IPF Répart2012'!D104</f>
        <v>70.930000000000007</v>
      </c>
      <c r="M103" s="361">
        <f t="shared" si="9"/>
        <v>79.044302480054114</v>
      </c>
    </row>
    <row r="104" spans="1:13">
      <c r="A104" s="300">
        <v>2216</v>
      </c>
      <c r="B104" s="301" t="str">
        <f>'R2 PF2012'!B104</f>
        <v>Pierrafortscha</v>
      </c>
      <c r="C104" s="236">
        <f>'R2 PF2012'!$N104</f>
        <v>778090.26899999997</v>
      </c>
      <c r="D104" s="238">
        <f>'R2 PF2012'!$O104</f>
        <v>5222.0823422818794</v>
      </c>
      <c r="E104" s="236">
        <f>'R5  IPF Répart2012'!$K105</f>
        <v>-43809.616759703757</v>
      </c>
      <c r="F104" s="237">
        <f>E104/'R2 PF2012'!$C104</f>
        <v>-294.02427355505876</v>
      </c>
      <c r="G104" s="236">
        <f t="shared" si="5"/>
        <v>734280.65224029624</v>
      </c>
      <c r="H104" s="238">
        <f t="shared" si="6"/>
        <v>4928.0580687268202</v>
      </c>
      <c r="I104" s="301"/>
      <c r="J104" s="302">
        <f>F104/$H$6*100</f>
        <v>-8.1189959332814468</v>
      </c>
      <c r="K104" s="330">
        <f t="shared" si="8"/>
        <v>-5.6304028600701796</v>
      </c>
      <c r="L104" s="361">
        <f>'R5  IPF Répart2012'!D105</f>
        <v>136.37</v>
      </c>
      <c r="M104" s="361">
        <f t="shared" si="9"/>
        <v>130.73959713992983</v>
      </c>
    </row>
    <row r="105" spans="1:13">
      <c r="A105" s="300">
        <v>2217</v>
      </c>
      <c r="B105" s="301" t="str">
        <f>'R2 PF2012'!B105</f>
        <v>Ponthaux</v>
      </c>
      <c r="C105" s="236">
        <f>'R2 PF2012'!$N105</f>
        <v>1781752.2720000001</v>
      </c>
      <c r="D105" s="238">
        <f>'R2 PF2012'!$O105</f>
        <v>2616.3763171806168</v>
      </c>
      <c r="E105" s="236">
        <f>'R5  IPF Répart2012'!$K106</f>
        <v>153823.56381160568</v>
      </c>
      <c r="F105" s="237">
        <f>E105/'R2 PF2012'!$C105</f>
        <v>225.87894832834903</v>
      </c>
      <c r="G105" s="236">
        <f t="shared" si="5"/>
        <v>1935575.8358116057</v>
      </c>
      <c r="H105" s="238">
        <f t="shared" si="6"/>
        <v>2842.2552655089657</v>
      </c>
      <c r="I105" s="302">
        <f t="shared" si="7"/>
        <v>6.2372750409953461</v>
      </c>
      <c r="J105" s="301"/>
      <c r="K105" s="329">
        <f t="shared" si="8"/>
        <v>8.6332744584599403</v>
      </c>
      <c r="L105" s="361">
        <f>'R5  IPF Répart2012'!D106</f>
        <v>71.41</v>
      </c>
      <c r="M105" s="361">
        <f t="shared" si="9"/>
        <v>80.043274458459933</v>
      </c>
    </row>
    <row r="106" spans="1:13">
      <c r="A106" s="300">
        <v>2220</v>
      </c>
      <c r="B106" s="301" t="str">
        <f>'R2 PF2012'!B106</f>
        <v>Le Mouret</v>
      </c>
      <c r="C106" s="236">
        <f>'R2 PF2012'!$N106</f>
        <v>8588593.3680000007</v>
      </c>
      <c r="D106" s="238">
        <f>'R2 PF2012'!$O106</f>
        <v>2842.0229543348778</v>
      </c>
      <c r="E106" s="236">
        <f>'R5  IPF Répart2012'!$K107</f>
        <v>494603.13321295596</v>
      </c>
      <c r="F106" s="237">
        <f>E106/'R2 PF2012'!$C106</f>
        <v>163.66748286332097</v>
      </c>
      <c r="G106" s="236">
        <f t="shared" si="5"/>
        <v>9083196.5012129564</v>
      </c>
      <c r="H106" s="238">
        <f t="shared" si="6"/>
        <v>3005.6904371981987</v>
      </c>
      <c r="I106" s="302">
        <f t="shared" si="7"/>
        <v>4.5194079104794769</v>
      </c>
      <c r="J106" s="301"/>
      <c r="K106" s="329">
        <f t="shared" si="8"/>
        <v>5.7588374722196534</v>
      </c>
      <c r="L106" s="361">
        <f>'R5  IPF Répart2012'!D107</f>
        <v>79.75</v>
      </c>
      <c r="M106" s="361">
        <f t="shared" si="9"/>
        <v>85.508837472219653</v>
      </c>
    </row>
    <row r="107" spans="1:13">
      <c r="A107" s="300">
        <v>2221</v>
      </c>
      <c r="B107" s="301" t="str">
        <f>'R2 PF2012'!B107</f>
        <v>Prez-vers-Noréaz</v>
      </c>
      <c r="C107" s="236">
        <f>'R2 PF2012'!$N107</f>
        <v>2925483.7779999999</v>
      </c>
      <c r="D107" s="238">
        <f>'R2 PF2012'!$O107</f>
        <v>3122.1811931696902</v>
      </c>
      <c r="E107" s="236">
        <f>'R5  IPF Répart2012'!$K108</f>
        <v>107185.9979046322</v>
      </c>
      <c r="F107" s="237">
        <f>E107/'R2 PF2012'!$C107</f>
        <v>114.39274055990629</v>
      </c>
      <c r="G107" s="236">
        <f t="shared" si="5"/>
        <v>3032669.7759046322</v>
      </c>
      <c r="H107" s="238">
        <f t="shared" si="6"/>
        <v>3236.5739337295963</v>
      </c>
      <c r="I107" s="302">
        <f t="shared" si="7"/>
        <v>3.1587670778782861</v>
      </c>
      <c r="J107" s="301"/>
      <c r="K107" s="329">
        <f t="shared" si="8"/>
        <v>3.6638725776120915</v>
      </c>
      <c r="L107" s="361">
        <f>'R5  IPF Répart2012'!D108</f>
        <v>85.46</v>
      </c>
      <c r="M107" s="361">
        <f t="shared" si="9"/>
        <v>89.12387257761209</v>
      </c>
    </row>
    <row r="108" spans="1:13">
      <c r="A108" s="300">
        <v>2222</v>
      </c>
      <c r="B108" s="301" t="str">
        <f>'R2 PF2012'!B108</f>
        <v>Rossens (FR)</v>
      </c>
      <c r="C108" s="236">
        <f>'R2 PF2012'!$N108</f>
        <v>5078343.1169999996</v>
      </c>
      <c r="D108" s="238">
        <f>'R2 PF2012'!$O108</f>
        <v>4088.8430893719806</v>
      </c>
      <c r="E108" s="236">
        <f>'R5  IPF Répart2012'!$K109</f>
        <v>25256.077400124228</v>
      </c>
      <c r="F108" s="237">
        <f>E108/'R2 PF2012'!$C108</f>
        <v>20.335005958232067</v>
      </c>
      <c r="G108" s="236">
        <f t="shared" si="5"/>
        <v>5103599.1944001243</v>
      </c>
      <c r="H108" s="238">
        <f t="shared" si="6"/>
        <v>4109.1780953302123</v>
      </c>
      <c r="I108" s="302">
        <f t="shared" si="7"/>
        <v>0.56151768927752732</v>
      </c>
      <c r="J108" s="301"/>
      <c r="K108" s="329">
        <f t="shared" si="8"/>
        <v>0.4973290858504279</v>
      </c>
      <c r="L108" s="361">
        <f>'R5  IPF Répart2012'!D109</f>
        <v>97.53</v>
      </c>
      <c r="M108" s="361">
        <f t="shared" si="9"/>
        <v>98.027329085850425</v>
      </c>
    </row>
    <row r="109" spans="1:13">
      <c r="A109" s="300">
        <v>2223</v>
      </c>
      <c r="B109" s="301" t="str">
        <f>'R2 PF2012'!B109</f>
        <v>Le Glèbe</v>
      </c>
      <c r="C109" s="236">
        <f>'R2 PF2012'!$N109</f>
        <v>3208998.2310000001</v>
      </c>
      <c r="D109" s="238">
        <f>'R2 PF2012'!$O109</f>
        <v>2698.9051564339784</v>
      </c>
      <c r="E109" s="236">
        <f>'R5  IPF Répart2012'!$K110</f>
        <v>260195.90223241952</v>
      </c>
      <c r="F109" s="237">
        <f>E109/'R2 PF2012'!$C109</f>
        <v>218.83591440909967</v>
      </c>
      <c r="G109" s="236">
        <f t="shared" si="5"/>
        <v>3469194.1332324198</v>
      </c>
      <c r="H109" s="238">
        <f t="shared" si="6"/>
        <v>2917.741070843078</v>
      </c>
      <c r="I109" s="302">
        <f t="shared" si="7"/>
        <v>6.0427932621375859</v>
      </c>
      <c r="J109" s="301"/>
      <c r="K109" s="329">
        <f t="shared" si="8"/>
        <v>8.1083217721605365</v>
      </c>
      <c r="L109" s="361">
        <f>'R5  IPF Répart2012'!D110</f>
        <v>72.31</v>
      </c>
      <c r="M109" s="361">
        <f t="shared" si="9"/>
        <v>80.418321772160539</v>
      </c>
    </row>
    <row r="110" spans="1:13">
      <c r="A110" s="300">
        <v>2225</v>
      </c>
      <c r="B110" s="301" t="str">
        <f>'R2 PF2012'!B110</f>
        <v>Senèdes</v>
      </c>
      <c r="C110" s="236">
        <f>'R2 PF2012'!$N110</f>
        <v>397335.96799999994</v>
      </c>
      <c r="D110" s="238">
        <f>'R2 PF2012'!$O110</f>
        <v>2858.5321438848914</v>
      </c>
      <c r="E110" s="236">
        <f>'R5  IPF Répart2012'!$K111</f>
        <v>15588.222941016396</v>
      </c>
      <c r="F110" s="237">
        <f>E110/'R2 PF2012'!$C110</f>
        <v>112.14548878429062</v>
      </c>
      <c r="G110" s="236">
        <f t="shared" si="5"/>
        <v>412924.19094101631</v>
      </c>
      <c r="H110" s="238">
        <f t="shared" si="6"/>
        <v>2970.677632669182</v>
      </c>
      <c r="I110" s="302">
        <f t="shared" si="7"/>
        <v>3.0967129222581504</v>
      </c>
      <c r="J110" s="301"/>
      <c r="K110" s="329">
        <f t="shared" si="8"/>
        <v>3.9231844575964487</v>
      </c>
      <c r="L110" s="361">
        <f>'R5  IPF Répart2012'!D111</f>
        <v>84.73</v>
      </c>
      <c r="M110" s="361">
        <f t="shared" si="9"/>
        <v>88.653184457596453</v>
      </c>
    </row>
    <row r="111" spans="1:13">
      <c r="A111" s="300">
        <v>2226</v>
      </c>
      <c r="B111" s="301" t="str">
        <f>'R2 PF2012'!B111</f>
        <v>Treyvaux</v>
      </c>
      <c r="C111" s="236">
        <f>'R2 PF2012'!$N111</f>
        <v>3568420.3000000007</v>
      </c>
      <c r="D111" s="238">
        <f>'R2 PF2012'!$O111</f>
        <v>2479.7917303683116</v>
      </c>
      <c r="E111" s="236">
        <f>'R5  IPF Répart2012'!$K112</f>
        <v>403490.17345391074</v>
      </c>
      <c r="F111" s="237">
        <f>E111/'R2 PF2012'!$C111</f>
        <v>280.39622894642861</v>
      </c>
      <c r="G111" s="236">
        <f t="shared" si="5"/>
        <v>3971910.4734539115</v>
      </c>
      <c r="H111" s="238">
        <f t="shared" si="6"/>
        <v>2760.1879593147401</v>
      </c>
      <c r="I111" s="302">
        <f t="shared" si="7"/>
        <v>7.7426799325029378</v>
      </c>
      <c r="J111" s="301"/>
      <c r="K111" s="329">
        <f t="shared" si="8"/>
        <v>11.307249133570693</v>
      </c>
      <c r="L111" s="361">
        <f>'R5  IPF Répart2012'!D112</f>
        <v>66.489999999999995</v>
      </c>
      <c r="M111" s="361">
        <f t="shared" si="9"/>
        <v>77.797249133570688</v>
      </c>
    </row>
    <row r="112" spans="1:13">
      <c r="A112" s="300">
        <v>2228</v>
      </c>
      <c r="B112" s="301" t="str">
        <f>'R2 PF2012'!B112</f>
        <v>Villars-sur-Glâne</v>
      </c>
      <c r="C112" s="236">
        <f>'R2 PF2012'!$N112</f>
        <v>72804016.091000021</v>
      </c>
      <c r="D112" s="238">
        <f>'R2 PF2012'!$O112</f>
        <v>6079.6673144885199</v>
      </c>
      <c r="E112" s="236">
        <f>'R5  IPF Répart2012'!$K113</f>
        <v>-5874959.3549746089</v>
      </c>
      <c r="F112" s="237">
        <f>E112/'R2 PF2012'!$C112</f>
        <v>-490.60203381833895</v>
      </c>
      <c r="G112" s="236">
        <f t="shared" si="5"/>
        <v>66929056.736025408</v>
      </c>
      <c r="H112" s="238">
        <f t="shared" si="6"/>
        <v>5589.065280670181</v>
      </c>
      <c r="I112" s="301"/>
      <c r="J112" s="302">
        <f>F112/$H$6*100</f>
        <v>-13.547166937170619</v>
      </c>
      <c r="K112" s="330">
        <f t="shared" si="8"/>
        <v>-8.0695539482757557</v>
      </c>
      <c r="L112" s="361">
        <f>'R5  IPF Répart2012'!D113</f>
        <v>162.47999999999999</v>
      </c>
      <c r="M112" s="361">
        <f t="shared" si="9"/>
        <v>154.41044605172422</v>
      </c>
    </row>
    <row r="113" spans="1:13">
      <c r="A113" s="300">
        <v>2230</v>
      </c>
      <c r="B113" s="301" t="str">
        <f>'R2 PF2012'!B113</f>
        <v>Villarsel-sur-Marly</v>
      </c>
      <c r="C113" s="236">
        <f>'R2 PF2012'!$N113</f>
        <v>200141.87800000003</v>
      </c>
      <c r="D113" s="238">
        <f>'R2 PF2012'!$O113</f>
        <v>2382.6414047619051</v>
      </c>
      <c r="E113" s="236">
        <f>'R5  IPF Répart2012'!$K114</f>
        <v>19611.670351538651</v>
      </c>
      <c r="F113" s="237">
        <f>E113/'R2 PF2012'!$C113</f>
        <v>233.47226608974583</v>
      </c>
      <c r="G113" s="236">
        <f t="shared" si="5"/>
        <v>219753.54835153869</v>
      </c>
      <c r="H113" s="238">
        <f t="shared" si="6"/>
        <v>2616.113670851651</v>
      </c>
      <c r="I113" s="302">
        <f t="shared" si="7"/>
        <v>6.4469520016063893</v>
      </c>
      <c r="J113" s="301"/>
      <c r="K113" s="329">
        <f t="shared" si="8"/>
        <v>9.7988839454872334</v>
      </c>
      <c r="L113" s="361">
        <f>'R5  IPF Répart2012'!D114</f>
        <v>73.06</v>
      </c>
      <c r="M113" s="361">
        <f t="shared" si="9"/>
        <v>82.858883945487236</v>
      </c>
    </row>
    <row r="114" spans="1:13">
      <c r="A114" s="300">
        <v>2231</v>
      </c>
      <c r="B114" s="301" t="str">
        <f>'R2 PF2012'!B114</f>
        <v>Vuisternens-en-Ogoz</v>
      </c>
      <c r="C114" s="236">
        <f>'R2 PF2012'!$N114</f>
        <v>2478036.9070000001</v>
      </c>
      <c r="D114" s="238">
        <f>'R2 PF2012'!$O114</f>
        <v>2641.8303912579959</v>
      </c>
      <c r="E114" s="236">
        <f>'R5  IPF Répart2012'!$K115</f>
        <v>209430.29467852184</v>
      </c>
      <c r="F114" s="237">
        <f>E114/'R2 PF2012'!$C114</f>
        <v>223.27323526494865</v>
      </c>
      <c r="G114" s="236">
        <f t="shared" si="5"/>
        <v>2687467.2016785219</v>
      </c>
      <c r="H114" s="238">
        <f t="shared" si="6"/>
        <v>2865.1036265229445</v>
      </c>
      <c r="I114" s="302">
        <f t="shared" si="7"/>
        <v>6.1653225674486878</v>
      </c>
      <c r="J114" s="301"/>
      <c r="K114" s="329">
        <f t="shared" si="8"/>
        <v>8.4514598667566094</v>
      </c>
      <c r="L114" s="361">
        <f>'R5  IPF Répart2012'!D115</f>
        <v>70.38</v>
      </c>
      <c r="M114" s="361">
        <f t="shared" si="9"/>
        <v>78.831459866756603</v>
      </c>
    </row>
    <row r="115" spans="1:13">
      <c r="A115" s="300">
        <v>2233</v>
      </c>
      <c r="B115" s="301" t="str">
        <f>'R2 PF2012'!B115</f>
        <v>Hauterive (FR)</v>
      </c>
      <c r="C115" s="236">
        <f>'R2 PF2012'!$N115</f>
        <v>7344154.8329999996</v>
      </c>
      <c r="D115" s="238">
        <f>'R2 PF2012'!$O115</f>
        <v>3238.1635066137565</v>
      </c>
      <c r="E115" s="236">
        <f>'R5  IPF Répart2012'!$K116</f>
        <v>285395.6660956649</v>
      </c>
      <c r="F115" s="237">
        <f>E115/'R2 PF2012'!$C115</f>
        <v>125.83583161184519</v>
      </c>
      <c r="G115" s="236">
        <f t="shared" si="5"/>
        <v>7629550.4990956644</v>
      </c>
      <c r="H115" s="238">
        <f t="shared" si="6"/>
        <v>3363.9993382256016</v>
      </c>
      <c r="I115" s="302">
        <f t="shared" si="7"/>
        <v>3.4747491857210386</v>
      </c>
      <c r="J115" s="301"/>
      <c r="K115" s="353">
        <f t="shared" si="8"/>
        <v>3.8860246357181465</v>
      </c>
      <c r="L115" s="361">
        <f>'R5  IPF Répart2012'!D116</f>
        <v>84.34</v>
      </c>
      <c r="M115" s="361">
        <f t="shared" si="9"/>
        <v>88.226024635718147</v>
      </c>
    </row>
    <row r="116" spans="1:13" s="270" customFormat="1">
      <c r="A116" s="366">
        <v>2234</v>
      </c>
      <c r="B116" s="367" t="str">
        <f>'R2 PF2012'!B116</f>
        <v>La Brillaz</v>
      </c>
      <c r="C116" s="250">
        <f>'R2 PF2012'!$N116</f>
        <v>5362039.9470000006</v>
      </c>
      <c r="D116" s="352">
        <f>'R2 PF2012'!$O116</f>
        <v>3017.4676122678675</v>
      </c>
      <c r="E116" s="250">
        <f>'R5  IPF Répart2012'!$K117</f>
        <v>216077.80229189701</v>
      </c>
      <c r="F116" s="368">
        <f>E116/'R2 PF2012'!$C116</f>
        <v>121.59696246026843</v>
      </c>
      <c r="G116" s="250">
        <f t="shared" si="5"/>
        <v>5578117.7492918978</v>
      </c>
      <c r="H116" s="352">
        <f t="shared" si="6"/>
        <v>3139.064574728136</v>
      </c>
      <c r="I116" s="314">
        <f t="shared" si="7"/>
        <v>3.3576997972904628</v>
      </c>
      <c r="J116" s="367"/>
      <c r="K116" s="321">
        <f t="shared" si="8"/>
        <v>4.0297686035104991</v>
      </c>
      <c r="L116" s="325">
        <f>'R5  IPF Répart2012'!D117</f>
        <v>85.21</v>
      </c>
      <c r="M116" s="325">
        <f t="shared" si="9"/>
        <v>89.239768603510498</v>
      </c>
    </row>
    <row r="117" spans="1:13">
      <c r="A117" s="300">
        <v>2235</v>
      </c>
      <c r="B117" s="301" t="str">
        <f>'R2 PF2012'!B117</f>
        <v>La Sonnaz</v>
      </c>
      <c r="C117" s="236">
        <f>'R2 PF2012'!$N117</f>
        <v>3208421.4769999995</v>
      </c>
      <c r="D117" s="238">
        <f>'R2 PF2012'!$O117</f>
        <v>3202.0174421157681</v>
      </c>
      <c r="E117" s="236">
        <f>'R5  IPF Répart2012'!$K118</f>
        <v>97212.058872117603</v>
      </c>
      <c r="F117" s="237">
        <f>E117/'R2 PF2012'!$C117</f>
        <v>97.018022826464673</v>
      </c>
      <c r="G117" s="236">
        <f t="shared" si="5"/>
        <v>3305633.5358721172</v>
      </c>
      <c r="H117" s="238">
        <f t="shared" si="6"/>
        <v>3299.0354649422329</v>
      </c>
      <c r="I117" s="302">
        <f t="shared" si="7"/>
        <v>2.678992871095629</v>
      </c>
      <c r="J117" s="301"/>
      <c r="K117" s="329">
        <f t="shared" si="8"/>
        <v>3.0299030089717109</v>
      </c>
      <c r="L117" s="361">
        <f>'R5  IPF Répart2012'!D118</f>
        <v>88.52</v>
      </c>
      <c r="M117" s="361">
        <f t="shared" si="9"/>
        <v>91.549903008971711</v>
      </c>
    </row>
    <row r="118" spans="1:13">
      <c r="A118" s="300">
        <v>2243</v>
      </c>
      <c r="B118" s="301" t="str">
        <f>'R2 PF2012'!B118</f>
        <v>Barberêche</v>
      </c>
      <c r="C118" s="236">
        <f>'R2 PF2012'!$N118</f>
        <v>1637829.3059999999</v>
      </c>
      <c r="D118" s="238">
        <f>'R2 PF2012'!$O118</f>
        <v>3186.4383385214005</v>
      </c>
      <c r="E118" s="236">
        <f>'R5  IPF Répart2012'!$K119</f>
        <v>73741.4469250697</v>
      </c>
      <c r="F118" s="237">
        <f>E118/'R2 PF2012'!$C118</f>
        <v>143.46585004877375</v>
      </c>
      <c r="G118" s="236">
        <f t="shared" si="5"/>
        <v>1711570.7529250695</v>
      </c>
      <c r="H118" s="238">
        <f t="shared" si="6"/>
        <v>3329.9041885701745</v>
      </c>
      <c r="I118" s="302">
        <f t="shared" si="7"/>
        <v>3.9615731008434607</v>
      </c>
      <c r="J118" s="301"/>
      <c r="K118" s="329">
        <f t="shared" si="8"/>
        <v>4.5023890252132119</v>
      </c>
      <c r="L118" s="361">
        <f>'R5  IPF Répart2012'!D119</f>
        <v>82.72</v>
      </c>
      <c r="M118" s="361">
        <f t="shared" si="9"/>
        <v>87.222389025213204</v>
      </c>
    </row>
    <row r="119" spans="1:13">
      <c r="A119" s="300">
        <v>2250</v>
      </c>
      <c r="B119" s="301" t="str">
        <f>'R2 PF2012'!B119</f>
        <v>Courgevaux</v>
      </c>
      <c r="C119" s="236">
        <f>'R2 PF2012'!$N119</f>
        <v>4861448.6270000003</v>
      </c>
      <c r="D119" s="238">
        <f>'R2 PF2012'!$O119</f>
        <v>3556.2901441111926</v>
      </c>
      <c r="E119" s="236">
        <f>'R5  IPF Répart2012'!$K121</f>
        <v>-153433.32309910789</v>
      </c>
      <c r="F119" s="237">
        <f>E119/'R2 PF2012'!$C119</f>
        <v>-112.24090936291725</v>
      </c>
      <c r="G119" s="236">
        <f t="shared" si="5"/>
        <v>4708015.3039008928</v>
      </c>
      <c r="H119" s="238">
        <f t="shared" si="6"/>
        <v>3444.0492347482755</v>
      </c>
      <c r="I119" s="301"/>
      <c r="J119" s="302">
        <f>F119/$H$6*100</f>
        <v>-3.0993478043393261</v>
      </c>
      <c r="K119" s="330">
        <f t="shared" si="8"/>
        <v>-3.1561235111475732</v>
      </c>
      <c r="L119" s="361">
        <f>'R5  IPF Répart2012'!D121</f>
        <v>114.45</v>
      </c>
      <c r="M119" s="361">
        <f t="shared" si="9"/>
        <v>111.29387648885243</v>
      </c>
    </row>
    <row r="120" spans="1:13">
      <c r="A120" s="300">
        <v>2251</v>
      </c>
      <c r="B120" s="301" t="str">
        <f>'R2 PF2012'!B120</f>
        <v>Courlevon</v>
      </c>
      <c r="C120" s="236">
        <f>'R2 PF2012'!$N120</f>
        <v>990021.83900000004</v>
      </c>
      <c r="D120" s="238">
        <f>'R2 PF2012'!$O120</f>
        <v>3245.9732426229511</v>
      </c>
      <c r="E120" s="236">
        <f>'R5  IPF Répart2012'!$K122</f>
        <v>13755.22986691896</v>
      </c>
      <c r="F120" s="237">
        <f>E120/'R2 PF2012'!$C120</f>
        <v>45.099114317767082</v>
      </c>
      <c r="G120" s="236">
        <f t="shared" si="5"/>
        <v>1003777.068866919</v>
      </c>
      <c r="H120" s="238">
        <f t="shared" si="6"/>
        <v>3291.0723569407182</v>
      </c>
      <c r="I120" s="302">
        <f t="shared" si="7"/>
        <v>1.2453377447830998</v>
      </c>
      <c r="J120" s="301"/>
      <c r="K120" s="329">
        <f t="shared" si="8"/>
        <v>1.3893865089696229</v>
      </c>
      <c r="L120" s="361">
        <f>'R5  IPF Répart2012'!D122</f>
        <v>94.68</v>
      </c>
      <c r="M120" s="361">
        <f t="shared" si="9"/>
        <v>96.069386508969629</v>
      </c>
    </row>
    <row r="121" spans="1:13">
      <c r="A121" s="300">
        <v>2254</v>
      </c>
      <c r="B121" s="301" t="str">
        <f>'R2 PF2012'!B121</f>
        <v>Courtepin</v>
      </c>
      <c r="C121" s="236">
        <f>'R2 PF2012'!$N121</f>
        <v>9482128.2769999988</v>
      </c>
      <c r="D121" s="238">
        <f>'R2 PF2012'!$O121</f>
        <v>2706.8593425635167</v>
      </c>
      <c r="E121" s="236">
        <f>'R5  IPF Répart2012'!$K123</f>
        <v>555986.31089249148</v>
      </c>
      <c r="F121" s="237">
        <f>E121/'R2 PF2012'!$C121</f>
        <v>158.71718837924394</v>
      </c>
      <c r="G121" s="236">
        <f t="shared" si="5"/>
        <v>10038114.58789249</v>
      </c>
      <c r="H121" s="238">
        <f t="shared" si="6"/>
        <v>2865.5765309427607</v>
      </c>
      <c r="I121" s="302">
        <f t="shared" si="7"/>
        <v>4.3827136835069513</v>
      </c>
      <c r="J121" s="301"/>
      <c r="K121" s="329">
        <f t="shared" si="8"/>
        <v>5.863518132749804</v>
      </c>
      <c r="L121" s="361">
        <f>'R5  IPF Répart2012'!D123</f>
        <v>79.53</v>
      </c>
      <c r="M121" s="361">
        <f t="shared" si="9"/>
        <v>85.393518132749804</v>
      </c>
    </row>
    <row r="122" spans="1:13">
      <c r="A122" s="300">
        <v>2257</v>
      </c>
      <c r="B122" s="301" t="str">
        <f>'R2 PF2012'!B122</f>
        <v>Cressier (FR)</v>
      </c>
      <c r="C122" s="236">
        <f>'R2 PF2012'!$N122</f>
        <v>7706633.2679999992</v>
      </c>
      <c r="D122" s="238">
        <f>'R2 PF2012'!$O122</f>
        <v>9218.4608468899514</v>
      </c>
      <c r="E122" s="236">
        <f>'R5  IPF Répart2012'!$K124</f>
        <v>-1022106.603312199</v>
      </c>
      <c r="F122" s="237">
        <f>E122/'R2 PF2012'!$C122</f>
        <v>-1222.615554201195</v>
      </c>
      <c r="G122" s="236">
        <f t="shared" si="5"/>
        <v>6684526.6646878002</v>
      </c>
      <c r="H122" s="238">
        <f t="shared" si="6"/>
        <v>7995.8452926887567</v>
      </c>
      <c r="I122" s="301"/>
      <c r="J122" s="302">
        <f>F122/$H$6*100</f>
        <v>-33.760514370142076</v>
      </c>
      <c r="K122" s="330">
        <f t="shared" si="8"/>
        <v>-13.262686412707072</v>
      </c>
      <c r="L122" s="361">
        <f>'R5  IPF Répart2012'!D124</f>
        <v>250.53</v>
      </c>
      <c r="M122" s="361">
        <f t="shared" si="9"/>
        <v>237.26731358729293</v>
      </c>
    </row>
    <row r="123" spans="1:13">
      <c r="A123" s="300">
        <v>2258</v>
      </c>
      <c r="B123" s="301" t="str">
        <f>'R2 PF2012'!B123</f>
        <v>Fräschels</v>
      </c>
      <c r="C123" s="236">
        <f>'R2 PF2012'!$N123</f>
        <v>1739247.3990000002</v>
      </c>
      <c r="D123" s="238">
        <f>'R2 PF2012'!$O123</f>
        <v>3814.1390328947373</v>
      </c>
      <c r="E123" s="236">
        <f>'R5  IPF Répart2012'!$K125</f>
        <v>17423.224224452711</v>
      </c>
      <c r="F123" s="237">
        <f>E123/'R2 PF2012'!$C123</f>
        <v>38.208825053624366</v>
      </c>
      <c r="G123" s="236">
        <f t="shared" si="5"/>
        <v>1756670.6232244528</v>
      </c>
      <c r="H123" s="238">
        <f t="shared" si="6"/>
        <v>3852.3478579483617</v>
      </c>
      <c r="I123" s="302">
        <f t="shared" si="7"/>
        <v>1.0550737579417828</v>
      </c>
      <c r="J123" s="301"/>
      <c r="K123" s="329">
        <f t="shared" si="8"/>
        <v>1.0017680195738909</v>
      </c>
      <c r="L123" s="361">
        <f>'R5  IPF Répart2012'!D125</f>
        <v>95.68</v>
      </c>
      <c r="M123" s="361">
        <f t="shared" si="9"/>
        <v>96.681768019573894</v>
      </c>
    </row>
    <row r="124" spans="1:13">
      <c r="A124" s="300">
        <v>2259</v>
      </c>
      <c r="B124" s="301" t="str">
        <f>'R2 PF2012'!B124</f>
        <v>Galmiz</v>
      </c>
      <c r="C124" s="236">
        <f>'R2 PF2012'!$N124</f>
        <v>1873231.7659999998</v>
      </c>
      <c r="D124" s="238">
        <f>'R2 PF2012'!$O124</f>
        <v>2973.3837555555551</v>
      </c>
      <c r="E124" s="236">
        <f>'R5  IPF Répart2012'!$K126</f>
        <v>74633.091871549303</v>
      </c>
      <c r="F124" s="237">
        <f>E124/'R2 PF2012'!$C124</f>
        <v>118.46522519293541</v>
      </c>
      <c r="G124" s="236">
        <f t="shared" si="5"/>
        <v>1947864.8578715492</v>
      </c>
      <c r="H124" s="238">
        <f t="shared" si="6"/>
        <v>3091.8489807484907</v>
      </c>
      <c r="I124" s="302">
        <f t="shared" si="7"/>
        <v>3.2712220319340539</v>
      </c>
      <c r="J124" s="301"/>
      <c r="K124" s="329">
        <f t="shared" si="8"/>
        <v>3.9841888882184011</v>
      </c>
      <c r="L124" s="361">
        <f>'R5  IPF Répart2012'!D126</f>
        <v>85.33</v>
      </c>
      <c r="M124" s="361">
        <f t="shared" si="9"/>
        <v>89.314188888218396</v>
      </c>
    </row>
    <row r="125" spans="1:13">
      <c r="A125" s="300">
        <v>2260</v>
      </c>
      <c r="B125" s="301" t="str">
        <f>'R2 PF2012'!B125</f>
        <v>Gempenach</v>
      </c>
      <c r="C125" s="236">
        <f>'R2 PF2012'!$N125</f>
        <v>801693.02599999995</v>
      </c>
      <c r="D125" s="238">
        <f>'R2 PF2012'!$O125</f>
        <v>2754.9588522336767</v>
      </c>
      <c r="E125" s="236">
        <f>'R5  IPF Répart2012'!$K127</f>
        <v>60426.182254152001</v>
      </c>
      <c r="F125" s="237">
        <f>E125/'R2 PF2012'!$C125</f>
        <v>207.65011083901032</v>
      </c>
      <c r="G125" s="236">
        <f t="shared" si="5"/>
        <v>862119.20825415198</v>
      </c>
      <c r="H125" s="238">
        <f t="shared" si="6"/>
        <v>2962.6089630726869</v>
      </c>
      <c r="I125" s="302">
        <f t="shared" si="7"/>
        <v>5.7339157242460272</v>
      </c>
      <c r="J125" s="301"/>
      <c r="K125" s="329">
        <f t="shared" si="8"/>
        <v>7.5373216798011677</v>
      </c>
      <c r="L125" s="361">
        <f>'R5  IPF Répart2012'!D127</f>
        <v>74.75</v>
      </c>
      <c r="M125" s="361">
        <f t="shared" si="9"/>
        <v>82.287321679801167</v>
      </c>
    </row>
    <row r="126" spans="1:13">
      <c r="A126" s="300">
        <v>2261</v>
      </c>
      <c r="B126" s="301" t="str">
        <f>'R2 PF2012'!B126</f>
        <v>Greng</v>
      </c>
      <c r="C126" s="236">
        <f>'R2 PF2012'!$N126</f>
        <v>2385750.273</v>
      </c>
      <c r="D126" s="238">
        <f>'R2 PF2012'!$O126</f>
        <v>15195.861611464969</v>
      </c>
      <c r="E126" s="236">
        <f>'R5  IPF Répart2012'!$K128</f>
        <v>-451484.86407608032</v>
      </c>
      <c r="F126" s="237">
        <f>E126/'R2 PF2012'!$C126</f>
        <v>-2875.699771185225</v>
      </c>
      <c r="G126" s="236">
        <f t="shared" si="5"/>
        <v>1934265.4089239198</v>
      </c>
      <c r="H126" s="238">
        <f t="shared" si="6"/>
        <v>12320.161840279743</v>
      </c>
      <c r="I126" s="301"/>
      <c r="J126" s="302">
        <f>F126/$H$6*100</f>
        <v>-79.407711701119609</v>
      </c>
      <c r="K126" s="330">
        <f t="shared" si="8"/>
        <v>-18.92422979829961</v>
      </c>
      <c r="L126" s="361">
        <f>'R5  IPF Répart2012'!D128</f>
        <v>421.9</v>
      </c>
      <c r="M126" s="361">
        <f t="shared" si="9"/>
        <v>402.97577020170036</v>
      </c>
    </row>
    <row r="127" spans="1:13">
      <c r="A127" s="300">
        <v>2262</v>
      </c>
      <c r="B127" s="301" t="str">
        <f>'R2 PF2012'!B127</f>
        <v>Gurmels</v>
      </c>
      <c r="C127" s="236">
        <f>'R2 PF2012'!$N127</f>
        <v>11713122.414999999</v>
      </c>
      <c r="D127" s="238">
        <f>'R2 PF2012'!$O127</f>
        <v>2982.7151553348608</v>
      </c>
      <c r="E127" s="236">
        <f>'R5  IPF Répart2012'!$K129</f>
        <v>697109.70781861211</v>
      </c>
      <c r="F127" s="237">
        <f>E127/'R2 PF2012'!$C127</f>
        <v>177.5171142904538</v>
      </c>
      <c r="G127" s="236">
        <f t="shared" si="5"/>
        <v>12410232.122818612</v>
      </c>
      <c r="H127" s="238">
        <f t="shared" si="6"/>
        <v>3160.2322696253145</v>
      </c>
      <c r="I127" s="302">
        <f t="shared" si="7"/>
        <v>4.9018426662047787</v>
      </c>
      <c r="J127" s="301"/>
      <c r="K127" s="329">
        <f t="shared" si="8"/>
        <v>5.9515275527717781</v>
      </c>
      <c r="L127" s="361">
        <f>'R5  IPF Répart2012'!D129</f>
        <v>78.400000000000006</v>
      </c>
      <c r="M127" s="361">
        <f t="shared" si="9"/>
        <v>84.351527552771785</v>
      </c>
    </row>
    <row r="128" spans="1:13">
      <c r="A128" s="300">
        <v>2264</v>
      </c>
      <c r="B128" s="301" t="str">
        <f>'R2 PF2012'!B128</f>
        <v>Jeuss</v>
      </c>
      <c r="C128" s="236">
        <f>'R2 PF2012'!$N128</f>
        <v>1347378.811</v>
      </c>
      <c r="D128" s="238">
        <f>'R2 PF2012'!$O128</f>
        <v>3177.7802146226413</v>
      </c>
      <c r="E128" s="236">
        <f>'R5  IPF Répart2012'!$K130</f>
        <v>79676.040223128934</v>
      </c>
      <c r="F128" s="237">
        <f>E128/'R2 PF2012'!$C128</f>
        <v>187.91518920549277</v>
      </c>
      <c r="G128" s="236">
        <f t="shared" si="5"/>
        <v>1427054.8512231288</v>
      </c>
      <c r="H128" s="238">
        <f t="shared" si="6"/>
        <v>3365.6954038281342</v>
      </c>
      <c r="I128" s="302">
        <f t="shared" si="7"/>
        <v>5.1889683750056488</v>
      </c>
      <c r="J128" s="301"/>
      <c r="K128" s="329">
        <f t="shared" si="8"/>
        <v>5.9134105102925609</v>
      </c>
      <c r="L128" s="361">
        <f>'R5  IPF Répart2012'!D130</f>
        <v>77.22</v>
      </c>
      <c r="M128" s="361">
        <f t="shared" si="9"/>
        <v>83.133410510292563</v>
      </c>
    </row>
    <row r="129" spans="1:13">
      <c r="A129" s="300">
        <v>2265</v>
      </c>
      <c r="B129" s="301" t="str">
        <f>'R2 PF2012'!B129</f>
        <v>Kerzers</v>
      </c>
      <c r="C129" s="236">
        <f>'R2 PF2012'!$N129</f>
        <v>16110263.120999999</v>
      </c>
      <c r="D129" s="238">
        <f>'R2 PF2012'!$O129</f>
        <v>3381.6673217884131</v>
      </c>
      <c r="E129" s="236">
        <f>'R5  IPF Répart2012'!$K131</f>
        <v>273549.74125772226</v>
      </c>
      <c r="F129" s="237">
        <f>E129/'R2 PF2012'!$C129</f>
        <v>57.420180784576459</v>
      </c>
      <c r="G129" s="236">
        <f t="shared" si="5"/>
        <v>16383812.862257721</v>
      </c>
      <c r="H129" s="238">
        <f t="shared" si="6"/>
        <v>3439.0875025729897</v>
      </c>
      <c r="I129" s="302">
        <f t="shared" si="7"/>
        <v>1.5855636973148159</v>
      </c>
      <c r="J129" s="301"/>
      <c r="K129" s="329">
        <f t="shared" si="8"/>
        <v>1.6979843172216444</v>
      </c>
      <c r="L129" s="361">
        <f>'R5  IPF Répart2012'!D131</f>
        <v>92.89</v>
      </c>
      <c r="M129" s="361">
        <f t="shared" si="9"/>
        <v>94.58798431722164</v>
      </c>
    </row>
    <row r="130" spans="1:13">
      <c r="A130" s="300">
        <v>2266</v>
      </c>
      <c r="B130" s="301" t="str">
        <f>'R2 PF2012'!B130</f>
        <v>Kleinbösingen</v>
      </c>
      <c r="C130" s="236">
        <f>'R2 PF2012'!$N130</f>
        <v>2513524.8050000002</v>
      </c>
      <c r="D130" s="238">
        <f>'R2 PF2012'!$O130</f>
        <v>4224.4114369747904</v>
      </c>
      <c r="E130" s="236">
        <f>'R5  IPF Répart2012'!$K132</f>
        <v>-16277.810191780882</v>
      </c>
      <c r="F130" s="237">
        <f>E130/'R2 PF2012'!$C130</f>
        <v>-27.357664187867027</v>
      </c>
      <c r="G130" s="236">
        <f t="shared" si="5"/>
        <v>2497246.9948082194</v>
      </c>
      <c r="H130" s="238">
        <f t="shared" si="6"/>
        <v>4197.0537727869232</v>
      </c>
      <c r="I130" s="301"/>
      <c r="J130" s="302">
        <f>F130/$H$6*100</f>
        <v>-0.75543682703386905</v>
      </c>
      <c r="K130" s="330">
        <f t="shared" si="8"/>
        <v>-0.64760889406782196</v>
      </c>
      <c r="L130" s="361">
        <f>'R5  IPF Répart2012'!D132</f>
        <v>103.39</v>
      </c>
      <c r="M130" s="361">
        <f t="shared" si="9"/>
        <v>102.74239110593219</v>
      </c>
    </row>
    <row r="131" spans="1:13">
      <c r="A131" s="300">
        <v>2270</v>
      </c>
      <c r="B131" s="301" t="str">
        <f>'R2 PF2012'!B131</f>
        <v>Lurtigen</v>
      </c>
      <c r="C131" s="236">
        <f>'R2 PF2012'!$N131</f>
        <v>487820.103</v>
      </c>
      <c r="D131" s="238">
        <f>'R2 PF2012'!$O131</f>
        <v>2680.3302362637364</v>
      </c>
      <c r="E131" s="236">
        <f>'R5  IPF Répart2012'!$K133</f>
        <v>48792.792904578149</v>
      </c>
      <c r="F131" s="237">
        <f>E131/'R2 PF2012'!$C131</f>
        <v>268.09226870647336</v>
      </c>
      <c r="G131" s="236">
        <f t="shared" si="5"/>
        <v>536612.89590457815</v>
      </c>
      <c r="H131" s="238">
        <f t="shared" si="6"/>
        <v>2948.42250497021</v>
      </c>
      <c r="I131" s="302">
        <f t="shared" si="7"/>
        <v>7.4029263402446892</v>
      </c>
      <c r="J131" s="301"/>
      <c r="K131" s="329">
        <f t="shared" si="8"/>
        <v>10.002210364950487</v>
      </c>
      <c r="L131" s="361">
        <f>'R5  IPF Répart2012'!D133</f>
        <v>68.48</v>
      </c>
      <c r="M131" s="361">
        <f t="shared" si="9"/>
        <v>78.48221036495049</v>
      </c>
    </row>
    <row r="132" spans="1:13">
      <c r="A132" s="300">
        <v>2271</v>
      </c>
      <c r="B132" s="301" t="str">
        <f>'R2 PF2012'!B132</f>
        <v>Meyriez</v>
      </c>
      <c r="C132" s="236">
        <f>'R2 PF2012'!$N132</f>
        <v>3096484.5049999994</v>
      </c>
      <c r="D132" s="238">
        <f>'R2 PF2012'!$O132</f>
        <v>5186.7412144053587</v>
      </c>
      <c r="E132" s="236">
        <f>'R5  IPF Répart2012'!$K134</f>
        <v>-214295.04704625311</v>
      </c>
      <c r="F132" s="237">
        <f>E132/'R2 PF2012'!$C132</f>
        <v>-358.95317763191474</v>
      </c>
      <c r="G132" s="236">
        <f t="shared" si="5"/>
        <v>2882189.4579537464</v>
      </c>
      <c r="H132" s="238">
        <f t="shared" si="6"/>
        <v>4827.7880367734442</v>
      </c>
      <c r="I132" s="301"/>
      <c r="J132" s="302">
        <f>F132/$H$6*100</f>
        <v>-9.9119006543051018</v>
      </c>
      <c r="K132" s="330">
        <f t="shared" si="8"/>
        <v>-6.9205916160802223</v>
      </c>
      <c r="L132" s="361">
        <f>'R5  IPF Répart2012'!D134</f>
        <v>143.29</v>
      </c>
      <c r="M132" s="361">
        <f t="shared" si="9"/>
        <v>136.36940838391976</v>
      </c>
    </row>
    <row r="133" spans="1:13">
      <c r="A133" s="300">
        <v>2272</v>
      </c>
      <c r="B133" s="301" t="str">
        <f>'R2 PF2012'!B133</f>
        <v>Misery-Courtion</v>
      </c>
      <c r="C133" s="236">
        <f>'R2 PF2012'!$N133</f>
        <v>4203364.7259999998</v>
      </c>
      <c r="D133" s="238">
        <f>'R2 PF2012'!$O133</f>
        <v>2570.8652758409785</v>
      </c>
      <c r="E133" s="236">
        <f>'R5  IPF Répart2012'!$K135</f>
        <v>389034.32955387671</v>
      </c>
      <c r="F133" s="237">
        <f>E133/'R2 PF2012'!$C133</f>
        <v>237.94148596567382</v>
      </c>
      <c r="G133" s="236">
        <f t="shared" si="5"/>
        <v>4592399.0555538768</v>
      </c>
      <c r="H133" s="238">
        <f t="shared" si="6"/>
        <v>2808.8067618066525</v>
      </c>
      <c r="I133" s="302">
        <f t="shared" si="7"/>
        <v>6.5703621458059471</v>
      </c>
      <c r="J133" s="301"/>
      <c r="K133" s="329">
        <f t="shared" si="8"/>
        <v>9.2553074718331434</v>
      </c>
      <c r="L133" s="324">
        <f>'R5  IPF Répart2012'!D135</f>
        <v>68.88</v>
      </c>
      <c r="M133" s="361">
        <f t="shared" si="9"/>
        <v>78.135307471833144</v>
      </c>
    </row>
    <row r="134" spans="1:13">
      <c r="A134" s="300">
        <v>2274</v>
      </c>
      <c r="B134" s="301" t="str">
        <f>'R2 PF2012'!B134</f>
        <v>Muntelier</v>
      </c>
      <c r="C134" s="236">
        <f>'R2 PF2012'!$N134</f>
        <v>5313766.5429999996</v>
      </c>
      <c r="D134" s="238">
        <f>'R2 PF2012'!$O134</f>
        <v>5587.5568275499472</v>
      </c>
      <c r="E134" s="236">
        <f>'R5  IPF Répart2012'!$K136</f>
        <v>-474616.58461602504</v>
      </c>
      <c r="F134" s="237">
        <f>E134/'R2 PF2012'!$C134</f>
        <v>-499.07106689382232</v>
      </c>
      <c r="G134" s="236">
        <f t="shared" si="5"/>
        <v>4839149.9583839746</v>
      </c>
      <c r="H134" s="238">
        <f t="shared" si="6"/>
        <v>5088.4857606561245</v>
      </c>
      <c r="I134" s="301"/>
      <c r="J134" s="302">
        <f>F134/$H$6*100</f>
        <v>-13.78102533351081</v>
      </c>
      <c r="K134" s="330">
        <f t="shared" si="8"/>
        <v>-8.9318298193068557</v>
      </c>
      <c r="L134" s="361">
        <f>'R5  IPF Répart2012'!D136</f>
        <v>161.99</v>
      </c>
      <c r="M134" s="361">
        <f t="shared" si="9"/>
        <v>153.05817018069314</v>
      </c>
    </row>
    <row r="135" spans="1:13" s="193" customFormat="1">
      <c r="A135" s="335">
        <v>2275</v>
      </c>
      <c r="B135" s="273" t="str">
        <f>'R2 PF2012'!B135</f>
        <v>Murten</v>
      </c>
      <c r="C135" s="241">
        <f>'R2 PF2012'!$N135</f>
        <v>26820929.964000002</v>
      </c>
      <c r="D135" s="243">
        <f>'R2 PF2012'!$O135</f>
        <v>4158.2837153488372</v>
      </c>
      <c r="E135" s="241">
        <f>'R5  IPF Répart2012'!$K137-22533</f>
        <v>-707261.94281954924</v>
      </c>
      <c r="F135" s="242">
        <f>E135/'R2 PF2012'!$C135</f>
        <v>-109.65301439062779</v>
      </c>
      <c r="G135" s="241">
        <f t="shared" si="5"/>
        <v>26113668.021180451</v>
      </c>
      <c r="H135" s="243">
        <f t="shared" si="6"/>
        <v>4048.6307009582092</v>
      </c>
      <c r="I135" s="273"/>
      <c r="J135" s="336">
        <f>F135/$H$6*100</f>
        <v>-3.0278873480248474</v>
      </c>
      <c r="K135" s="334">
        <f t="shared" si="8"/>
        <v>-2.636977702745062</v>
      </c>
      <c r="L135" s="337">
        <f>'R10 corrections fusions'!E28</f>
        <v>113.60252286990813</v>
      </c>
      <c r="M135" s="337">
        <f t="shared" si="9"/>
        <v>110.96554516716307</v>
      </c>
    </row>
    <row r="136" spans="1:13">
      <c r="A136" s="300">
        <v>2276</v>
      </c>
      <c r="B136" s="301" t="str">
        <f>'R2 PF2012'!B136</f>
        <v>Ried bei Kerzers</v>
      </c>
      <c r="C136" s="236">
        <f>'R2 PF2012'!$N136</f>
        <v>3848330.8989999993</v>
      </c>
      <c r="D136" s="238">
        <f>'R2 PF2012'!$O136</f>
        <v>3739.8745374149653</v>
      </c>
      <c r="E136" s="236">
        <f>'R5  IPF Répart2012'!$K138</f>
        <v>-11631.36818841183</v>
      </c>
      <c r="F136" s="237">
        <f>E136/'R2 PF2012'!$C136</f>
        <v>-11.303564808952217</v>
      </c>
      <c r="G136" s="236">
        <f t="shared" si="5"/>
        <v>3836699.5308115873</v>
      </c>
      <c r="H136" s="238">
        <f t="shared" si="6"/>
        <v>3728.5709726060131</v>
      </c>
      <c r="I136" s="301"/>
      <c r="J136" s="302">
        <f>F136/$H$6*100</f>
        <v>-0.31212932050074732</v>
      </c>
      <c r="K136" s="330">
        <f t="shared" si="8"/>
        <v>-0.30224449231832634</v>
      </c>
      <c r="L136" s="361">
        <f>'R5  IPF Répart2012'!D138</f>
        <v>101.4</v>
      </c>
      <c r="M136" s="361">
        <f t="shared" si="9"/>
        <v>101.09775550768168</v>
      </c>
    </row>
    <row r="137" spans="1:13">
      <c r="A137" s="300">
        <v>2277</v>
      </c>
      <c r="B137" s="301" t="str">
        <f>'R2 PF2012'!B137</f>
        <v>Salvenach</v>
      </c>
      <c r="C137" s="236">
        <f>'R2 PF2012'!$N137</f>
        <v>1579487.7690000001</v>
      </c>
      <c r="D137" s="238">
        <f>'R2 PF2012'!$O137</f>
        <v>3146.3899780876495</v>
      </c>
      <c r="E137" s="236">
        <f>'R5  IPF Répart2012'!$K139</f>
        <v>65309.980015622386</v>
      </c>
      <c r="F137" s="237">
        <f>E137/'R2 PF2012'!$C137</f>
        <v>130.09956178410835</v>
      </c>
      <c r="G137" s="236">
        <f t="shared" ref="G137:G170" si="10">C137+E137</f>
        <v>1644797.7490156225</v>
      </c>
      <c r="H137" s="238">
        <f t="shared" ref="H137:H170" si="11">D137+F137</f>
        <v>3276.4895398717581</v>
      </c>
      <c r="I137" s="302">
        <f t="shared" ref="I137:I170" si="12">F137/$H$6*100</f>
        <v>3.5924850702813704</v>
      </c>
      <c r="J137" s="301"/>
      <c r="K137" s="329">
        <f t="shared" ref="K137:K170" si="13">F137/D137*100</f>
        <v>4.1348835551269403</v>
      </c>
      <c r="L137" s="361">
        <f>'R5  IPF Répart2012'!D139</f>
        <v>83.94</v>
      </c>
      <c r="M137" s="361">
        <f t="shared" ref="M137:M170" si="14">L137+K137</f>
        <v>88.074883555126945</v>
      </c>
    </row>
    <row r="138" spans="1:13">
      <c r="A138" s="300">
        <v>2278</v>
      </c>
      <c r="B138" s="301" t="str">
        <f>'R2 PF2012'!B138</f>
        <v>Ulmiz</v>
      </c>
      <c r="C138" s="236">
        <f>'R2 PF2012'!$N138</f>
        <v>1224924.6229999999</v>
      </c>
      <c r="D138" s="238">
        <f>'R2 PF2012'!$O138</f>
        <v>3039.5151935483868</v>
      </c>
      <c r="E138" s="236">
        <f>'R5  IPF Répart2012'!$K140</f>
        <v>76859.191923739927</v>
      </c>
      <c r="F138" s="237">
        <f>E138/'R2 PF2012'!$C138</f>
        <v>190.71759782565738</v>
      </c>
      <c r="G138" s="236">
        <f t="shared" si="10"/>
        <v>1301783.8149237398</v>
      </c>
      <c r="H138" s="238">
        <f t="shared" si="11"/>
        <v>3230.2327913740442</v>
      </c>
      <c r="I138" s="302">
        <f t="shared" si="12"/>
        <v>5.2663522723125116</v>
      </c>
      <c r="J138" s="301"/>
      <c r="K138" s="329">
        <f t="shared" si="13"/>
        <v>6.2746058394598805</v>
      </c>
      <c r="L138" s="361">
        <f>'R5  IPF Répart2012'!D140</f>
        <v>78.13</v>
      </c>
      <c r="M138" s="361">
        <f t="shared" si="14"/>
        <v>84.404605839459876</v>
      </c>
    </row>
    <row r="139" spans="1:13">
      <c r="A139" s="300">
        <v>2279</v>
      </c>
      <c r="B139" s="301" t="str">
        <f>'R2 PF2012'!B139</f>
        <v>Villarepos</v>
      </c>
      <c r="C139" s="236">
        <f>'R2 PF2012'!$N139</f>
        <v>1750835.513</v>
      </c>
      <c r="D139" s="238">
        <f>'R2 PF2012'!$O139</f>
        <v>3039.6449878472222</v>
      </c>
      <c r="E139" s="236">
        <f>'R5  IPF Répart2012'!$K141</f>
        <v>69562.112264613941</v>
      </c>
      <c r="F139" s="237">
        <f>E139/'R2 PF2012'!$C139</f>
        <v>120.76755601495476</v>
      </c>
      <c r="G139" s="236">
        <f t="shared" si="10"/>
        <v>1820397.6252646139</v>
      </c>
      <c r="H139" s="238">
        <f t="shared" si="11"/>
        <v>3160.4125438621768</v>
      </c>
      <c r="I139" s="302">
        <f t="shared" si="12"/>
        <v>3.334797104682405</v>
      </c>
      <c r="J139" s="301"/>
      <c r="K139" s="329">
        <f t="shared" si="13"/>
        <v>3.9730809518149148</v>
      </c>
      <c r="L139" s="361">
        <f>'R5  IPF Répart2012'!D141</f>
        <v>84.69</v>
      </c>
      <c r="M139" s="361">
        <f t="shared" si="14"/>
        <v>88.663080951814919</v>
      </c>
    </row>
    <row r="140" spans="1:13">
      <c r="A140" s="300">
        <v>2280</v>
      </c>
      <c r="B140" s="301" t="str">
        <f>'R2 PF2012'!B140</f>
        <v>Bas-Vully</v>
      </c>
      <c r="C140" s="236">
        <f>'R2 PF2012'!$N140</f>
        <v>7638204.051</v>
      </c>
      <c r="D140" s="238">
        <f>'R2 PF2012'!$O140</f>
        <v>3798.2118602685232</v>
      </c>
      <c r="E140" s="236">
        <f>'R5  IPF Répart2012'!$K142</f>
        <v>-139443.00981746957</v>
      </c>
      <c r="F140" s="237">
        <f>E140/'R2 PF2012'!$C140</f>
        <v>-69.340134170795409</v>
      </c>
      <c r="G140" s="236">
        <f t="shared" si="10"/>
        <v>7498761.0411825301</v>
      </c>
      <c r="H140" s="238">
        <f t="shared" si="11"/>
        <v>3728.8717260977278</v>
      </c>
      <c r="I140" s="301"/>
      <c r="J140" s="302">
        <f>F140/$H$6*100</f>
        <v>-1.9147135729270195</v>
      </c>
      <c r="K140" s="355">
        <f t="shared" si="13"/>
        <v>-1.8255994326207294</v>
      </c>
      <c r="L140" s="361">
        <f>'R5  IPF Répart2012'!D142</f>
        <v>108.61</v>
      </c>
      <c r="M140" s="361">
        <f t="shared" si="14"/>
        <v>106.78440056737927</v>
      </c>
    </row>
    <row r="141" spans="1:13">
      <c r="A141" s="300">
        <v>2281</v>
      </c>
      <c r="B141" s="301" t="str">
        <f>'R2 PF2012'!B141</f>
        <v>Haut-Vully</v>
      </c>
      <c r="C141" s="236">
        <f>'R2 PF2012'!$N141</f>
        <v>7822934.7050000001</v>
      </c>
      <c r="D141" s="238">
        <f>'R2 PF2012'!$O141</f>
        <v>5718.5195211988303</v>
      </c>
      <c r="E141" s="236">
        <f>'R5  IPF Répart2012'!$K143</f>
        <v>-600090.23708546278</v>
      </c>
      <c r="F141" s="237">
        <f>E141/'R2 PF2012'!$C141</f>
        <v>-438.66245400984121</v>
      </c>
      <c r="G141" s="236">
        <f t="shared" si="10"/>
        <v>7222844.4679145375</v>
      </c>
      <c r="H141" s="238">
        <f t="shared" si="11"/>
        <v>5279.8570671889893</v>
      </c>
      <c r="I141" s="301"/>
      <c r="J141" s="302">
        <f>F141/$H$6*100</f>
        <v>-12.112941006968384</v>
      </c>
      <c r="K141" s="330">
        <f t="shared" si="13"/>
        <v>-7.6709094440212748</v>
      </c>
      <c r="L141" s="361">
        <f>'R5  IPF Répart2012'!D143</f>
        <v>153.13</v>
      </c>
      <c r="M141" s="361">
        <f t="shared" si="14"/>
        <v>145.45909055597872</v>
      </c>
    </row>
    <row r="142" spans="1:13" s="270" customFormat="1">
      <c r="A142" s="366">
        <v>2283</v>
      </c>
      <c r="B142" s="367" t="str">
        <f>'R2 PF2012'!B142</f>
        <v>Wallenried</v>
      </c>
      <c r="C142" s="250">
        <f>'R2 PF2012'!$N142</f>
        <v>1336517.6359999997</v>
      </c>
      <c r="D142" s="352">
        <f>'R2 PF2012'!$O142</f>
        <v>2963.453738359201</v>
      </c>
      <c r="E142" s="250">
        <f>'R5  IPF Répart2012'!$K144</f>
        <v>49623.856869333766</v>
      </c>
      <c r="F142" s="368">
        <f>E142/'R2 PF2012'!$C142</f>
        <v>110.03072476570679</v>
      </c>
      <c r="G142" s="250">
        <f t="shared" si="10"/>
        <v>1386141.4928693334</v>
      </c>
      <c r="H142" s="352">
        <f t="shared" si="11"/>
        <v>3073.484463124908</v>
      </c>
      <c r="I142" s="314">
        <f t="shared" si="12"/>
        <v>3.0383171977857053</v>
      </c>
      <c r="J142" s="367"/>
      <c r="K142" s="321">
        <f t="shared" si="13"/>
        <v>3.712921964715008</v>
      </c>
      <c r="L142" s="325">
        <f>'R5  IPF Répart2012'!D144</f>
        <v>86.46</v>
      </c>
      <c r="M142" s="325">
        <f t="shared" si="14"/>
        <v>90.172921964715002</v>
      </c>
    </row>
    <row r="143" spans="1:13">
      <c r="A143" s="300">
        <v>2291</v>
      </c>
      <c r="B143" s="301" t="str">
        <f>'R2 PF2012'!B143</f>
        <v>Alterswil</v>
      </c>
      <c r="C143" s="236">
        <f>'R2 PF2012'!$N143</f>
        <v>5560524.233</v>
      </c>
      <c r="D143" s="238">
        <f>'R2 PF2012'!$O143</f>
        <v>2788.6280005015046</v>
      </c>
      <c r="E143" s="236">
        <f>'R5  IPF Répart2012'!$K145</f>
        <v>399812.13804968225</v>
      </c>
      <c r="F143" s="237">
        <f>E143/'R2 PF2012'!$C143</f>
        <v>200.50759180024184</v>
      </c>
      <c r="G143" s="236">
        <f t="shared" si="10"/>
        <v>5960336.3710496826</v>
      </c>
      <c r="H143" s="238">
        <f t="shared" si="11"/>
        <v>2989.1355923017463</v>
      </c>
      <c r="I143" s="302">
        <f t="shared" si="12"/>
        <v>5.536686827706343</v>
      </c>
      <c r="J143" s="301"/>
      <c r="K143" s="329">
        <f t="shared" si="13"/>
        <v>7.1901878545357327</v>
      </c>
      <c r="L143" s="361">
        <f>'R5  IPF Répart2012'!D145</f>
        <v>75.23</v>
      </c>
      <c r="M143" s="361">
        <f t="shared" si="14"/>
        <v>82.42018785453574</v>
      </c>
    </row>
    <row r="144" spans="1:13">
      <c r="A144" s="300">
        <v>2292</v>
      </c>
      <c r="B144" s="301" t="str">
        <f>'R2 PF2012'!B144</f>
        <v>Brünisried</v>
      </c>
      <c r="C144" s="236">
        <f>'R2 PF2012'!$N144</f>
        <v>1593217.0859999999</v>
      </c>
      <c r="D144" s="238">
        <f>'R2 PF2012'!$O144</f>
        <v>2451.1032092307692</v>
      </c>
      <c r="E144" s="236">
        <f>'R5  IPF Répart2012'!$K146</f>
        <v>182506.06472086965</v>
      </c>
      <c r="F144" s="237">
        <f>E144/'R2 PF2012'!$C144</f>
        <v>280.77856110903025</v>
      </c>
      <c r="G144" s="236">
        <f t="shared" si="10"/>
        <v>1775723.1507208697</v>
      </c>
      <c r="H144" s="238">
        <f t="shared" si="11"/>
        <v>2731.8817703397995</v>
      </c>
      <c r="I144" s="302">
        <f t="shared" si="12"/>
        <v>7.7532374053122171</v>
      </c>
      <c r="J144" s="301"/>
      <c r="K144" s="329">
        <f t="shared" si="13"/>
        <v>11.455191280874178</v>
      </c>
      <c r="L144" s="361">
        <f>'R5  IPF Répart2012'!D146</f>
        <v>65.92</v>
      </c>
      <c r="M144" s="361">
        <f t="shared" si="14"/>
        <v>77.375191280874176</v>
      </c>
    </row>
    <row r="145" spans="1:13">
      <c r="A145" s="300">
        <v>2293</v>
      </c>
      <c r="B145" s="301" t="str">
        <f>'R2 PF2012'!B145</f>
        <v>Düdingen</v>
      </c>
      <c r="C145" s="236">
        <f>'R2 PF2012'!$N145</f>
        <v>29202235.783000004</v>
      </c>
      <c r="D145" s="238">
        <f>'R2 PF2012'!$O145</f>
        <v>3891.5559412313437</v>
      </c>
      <c r="E145" s="236">
        <f>'R5  IPF Répart2012'!$K147</f>
        <v>-288269.90519588208</v>
      </c>
      <c r="F145" s="237">
        <f>E145/'R2 PF2012'!$C145</f>
        <v>-38.415499093267869</v>
      </c>
      <c r="G145" s="236">
        <f t="shared" si="10"/>
        <v>28913965.877804123</v>
      </c>
      <c r="H145" s="238">
        <f t="shared" si="11"/>
        <v>3853.1404421380757</v>
      </c>
      <c r="I145" s="301"/>
      <c r="J145" s="302">
        <f>F145/$H$6*100</f>
        <v>-1.0607807210679621</v>
      </c>
      <c r="K145" s="330">
        <f t="shared" si="13"/>
        <v>-0.98715011870323144</v>
      </c>
      <c r="L145" s="361">
        <f>'R5  IPF Répart2012'!D147</f>
        <v>104.77</v>
      </c>
      <c r="M145" s="361">
        <f t="shared" si="14"/>
        <v>103.78284988129677</v>
      </c>
    </row>
    <row r="146" spans="1:13">
      <c r="A146" s="300">
        <v>2294</v>
      </c>
      <c r="B146" s="301" t="str">
        <f>'R2 PF2012'!B146</f>
        <v>Giffers</v>
      </c>
      <c r="C146" s="236">
        <f>'R2 PF2012'!$N146</f>
        <v>4077740.2880000002</v>
      </c>
      <c r="D146" s="238">
        <f>'R2 PF2012'!$O146</f>
        <v>2849.5739259259262</v>
      </c>
      <c r="E146" s="236">
        <f>'R5  IPF Répart2012'!$K148</f>
        <v>308691.89853178349</v>
      </c>
      <c r="F146" s="237">
        <f>E146/'R2 PF2012'!$C146</f>
        <v>215.71760903688573</v>
      </c>
      <c r="G146" s="236">
        <f t="shared" si="10"/>
        <v>4386432.186531784</v>
      </c>
      <c r="H146" s="238">
        <f t="shared" si="11"/>
        <v>3065.291534962812</v>
      </c>
      <c r="I146" s="302">
        <f t="shared" si="12"/>
        <v>5.9566863964369423</v>
      </c>
      <c r="J146" s="301"/>
      <c r="K146" s="329">
        <f t="shared" si="13"/>
        <v>7.5701706516279108</v>
      </c>
      <c r="L146" s="361">
        <f>'R5  IPF Répart2012'!D148</f>
        <v>74.02</v>
      </c>
      <c r="M146" s="361">
        <f t="shared" si="14"/>
        <v>81.590170651627901</v>
      </c>
    </row>
    <row r="147" spans="1:13">
      <c r="A147" s="300">
        <v>2295</v>
      </c>
      <c r="B147" s="301" t="str">
        <f>'R2 PF2012'!B147</f>
        <v>Bösingen</v>
      </c>
      <c r="C147" s="236">
        <f>'R2 PF2012'!$N147</f>
        <v>11090569.293</v>
      </c>
      <c r="D147" s="238">
        <f>'R2 PF2012'!$O147</f>
        <v>3314.5754013747755</v>
      </c>
      <c r="E147" s="236">
        <f>'R5  IPF Répart2012'!$K149</f>
        <v>241412.5345577955</v>
      </c>
      <c r="F147" s="237">
        <f>E147/'R2 PF2012'!$C147</f>
        <v>72.149591918050064</v>
      </c>
      <c r="G147" s="236">
        <f t="shared" si="10"/>
        <v>11331981.827557795</v>
      </c>
      <c r="H147" s="238">
        <f t="shared" si="11"/>
        <v>3386.7249932928257</v>
      </c>
      <c r="I147" s="302">
        <f t="shared" si="12"/>
        <v>1.9922921202656128</v>
      </c>
      <c r="J147" s="301"/>
      <c r="K147" s="329">
        <f t="shared" si="13"/>
        <v>2.1767370833719704</v>
      </c>
      <c r="L147" s="361">
        <f>'R5  IPF Répart2012'!D149</f>
        <v>91.22</v>
      </c>
      <c r="M147" s="361">
        <f t="shared" si="14"/>
        <v>93.396737083371974</v>
      </c>
    </row>
    <row r="148" spans="1:13">
      <c r="A148" s="300">
        <v>2296</v>
      </c>
      <c r="B148" s="301" t="str">
        <f>'R2 PF2012'!B148</f>
        <v>Heitenried</v>
      </c>
      <c r="C148" s="236">
        <f>'R2 PF2012'!$N148</f>
        <v>3589718.9970000004</v>
      </c>
      <c r="D148" s="238">
        <f>'R2 PF2012'!$O148</f>
        <v>2627.9055614934118</v>
      </c>
      <c r="E148" s="236">
        <f>'R5  IPF Répart2012'!$K150</f>
        <v>356314.07274255069</v>
      </c>
      <c r="F148" s="237">
        <f>E148/'R2 PF2012'!$C148</f>
        <v>260.84485559483943</v>
      </c>
      <c r="G148" s="236">
        <f t="shared" si="10"/>
        <v>3946033.0697425511</v>
      </c>
      <c r="H148" s="238">
        <f t="shared" si="11"/>
        <v>2888.7504170882512</v>
      </c>
      <c r="I148" s="302">
        <f t="shared" si="12"/>
        <v>7.2028009666872315</v>
      </c>
      <c r="J148" s="301"/>
      <c r="K148" s="329">
        <f t="shared" si="13"/>
        <v>9.9259600275210786</v>
      </c>
      <c r="L148" s="361">
        <f>'R5  IPF Répart2012'!D150</f>
        <v>66.989999999999995</v>
      </c>
      <c r="M148" s="361">
        <f t="shared" si="14"/>
        <v>76.915960027521066</v>
      </c>
    </row>
    <row r="149" spans="1:13">
      <c r="A149" s="300">
        <v>2298</v>
      </c>
      <c r="B149" s="301" t="str">
        <f>'R2 PF2012'!B149</f>
        <v>Oberschrot</v>
      </c>
      <c r="C149" s="236">
        <f>'R2 PF2012'!$N149</f>
        <v>2606996.48</v>
      </c>
      <c r="D149" s="238">
        <f>'R2 PF2012'!$O149</f>
        <v>2247.4107586206896</v>
      </c>
      <c r="E149" s="236">
        <f>'R5  IPF Répart2012'!$K151</f>
        <v>379365.4709900993</v>
      </c>
      <c r="F149" s="237">
        <f>E149/'R2 PF2012'!$C149</f>
        <v>327.03919912939597</v>
      </c>
      <c r="G149" s="236">
        <f t="shared" si="10"/>
        <v>2986361.9509900995</v>
      </c>
      <c r="H149" s="238">
        <f t="shared" si="11"/>
        <v>2574.4499577500856</v>
      </c>
      <c r="I149" s="302">
        <f t="shared" si="12"/>
        <v>9.0306487136272828</v>
      </c>
      <c r="J149" s="301"/>
      <c r="K149" s="329">
        <f t="shared" si="13"/>
        <v>14.551821373771064</v>
      </c>
      <c r="L149" s="361">
        <f>'R5  IPF Répart2012'!D151</f>
        <v>60.09</v>
      </c>
      <c r="M149" s="361">
        <f t="shared" si="14"/>
        <v>74.641821373771066</v>
      </c>
    </row>
    <row r="150" spans="1:13">
      <c r="A150" s="300">
        <v>2299</v>
      </c>
      <c r="B150" s="301" t="str">
        <f>'R2 PF2012'!B150</f>
        <v>Plaffeien</v>
      </c>
      <c r="C150" s="236">
        <f>'R2 PF2012'!$N150</f>
        <v>5594640.5029999996</v>
      </c>
      <c r="D150" s="238">
        <f>'R2 PF2012'!$O150</f>
        <v>2877.9014933127569</v>
      </c>
      <c r="E150" s="236">
        <f>'R5  IPF Répart2012'!$K152</f>
        <v>367138.82313165336</v>
      </c>
      <c r="F150" s="237">
        <f>E150/'R2 PF2012'!$C150</f>
        <v>188.85741930640606</v>
      </c>
      <c r="G150" s="236">
        <f t="shared" si="10"/>
        <v>5961779.326131653</v>
      </c>
      <c r="H150" s="238">
        <f t="shared" si="11"/>
        <v>3066.7589126191629</v>
      </c>
      <c r="I150" s="302">
        <f t="shared" si="12"/>
        <v>5.2149865069953467</v>
      </c>
      <c r="J150" s="301"/>
      <c r="K150" s="329">
        <f t="shared" si="13"/>
        <v>6.5623309117857254</v>
      </c>
      <c r="L150" s="361">
        <f>'R5  IPF Répart2012'!D152</f>
        <v>77.040000000000006</v>
      </c>
      <c r="M150" s="361">
        <f t="shared" si="14"/>
        <v>83.602330911785728</v>
      </c>
    </row>
    <row r="151" spans="1:13">
      <c r="A151" s="300">
        <v>2300</v>
      </c>
      <c r="B151" s="301" t="str">
        <f>'R2 PF2012'!B151</f>
        <v>Plasselb</v>
      </c>
      <c r="C151" s="236">
        <f>'R2 PF2012'!$N151</f>
        <v>2676635.031</v>
      </c>
      <c r="D151" s="238">
        <f>'R2 PF2012'!$O151</f>
        <v>2624.1519911764703</v>
      </c>
      <c r="E151" s="236">
        <f>'R5  IPF Répart2012'!$K153</f>
        <v>237252.1105352811</v>
      </c>
      <c r="F151" s="237">
        <f>E151/'R2 PF2012'!$C151</f>
        <v>232.60010836792264</v>
      </c>
      <c r="G151" s="236">
        <f t="shared" si="10"/>
        <v>2913887.1415352812</v>
      </c>
      <c r="H151" s="238">
        <f t="shared" si="11"/>
        <v>2856.7520995443929</v>
      </c>
      <c r="I151" s="302">
        <f t="shared" si="12"/>
        <v>6.4228688029267529</v>
      </c>
      <c r="J151" s="301"/>
      <c r="K151" s="329">
        <f t="shared" si="13"/>
        <v>8.8638199749871358</v>
      </c>
      <c r="L151" s="361">
        <f>'R5  IPF Répart2012'!D153</f>
        <v>72.010000000000005</v>
      </c>
      <c r="M151" s="361">
        <f t="shared" si="14"/>
        <v>80.873819974987143</v>
      </c>
    </row>
    <row r="152" spans="1:13">
      <c r="A152" s="300">
        <v>2301</v>
      </c>
      <c r="B152" s="301" t="str">
        <f>'R2 PF2012'!B152</f>
        <v>Rechthalten</v>
      </c>
      <c r="C152" s="236">
        <f>'R2 PF2012'!$N152</f>
        <v>3046279.2050000005</v>
      </c>
      <c r="D152" s="238">
        <f>'R2 PF2012'!$O152</f>
        <v>2810.2206688191886</v>
      </c>
      <c r="E152" s="236">
        <f>'R5  IPF Répart2012'!$K154</f>
        <v>203092.30232950742</v>
      </c>
      <c r="F152" s="237">
        <f>E152/'R2 PF2012'!$C152</f>
        <v>187.35452244419503</v>
      </c>
      <c r="G152" s="236">
        <f t="shared" si="10"/>
        <v>3249371.5073295077</v>
      </c>
      <c r="H152" s="238">
        <f t="shared" si="11"/>
        <v>2997.5751912633837</v>
      </c>
      <c r="I152" s="302">
        <f t="shared" si="12"/>
        <v>5.1734864860450429</v>
      </c>
      <c r="J152" s="301"/>
      <c r="K152" s="329">
        <f t="shared" si="13"/>
        <v>6.6668971772568488</v>
      </c>
      <c r="L152" s="361">
        <f>'R5  IPF Répart2012'!D154</f>
        <v>77.63</v>
      </c>
      <c r="M152" s="361">
        <f t="shared" si="14"/>
        <v>84.296897177256838</v>
      </c>
    </row>
    <row r="153" spans="1:13">
      <c r="A153" s="300">
        <v>2302</v>
      </c>
      <c r="B153" s="301" t="str">
        <f>'R2 PF2012'!B153</f>
        <v>St. Antoni</v>
      </c>
      <c r="C153" s="236">
        <f>'R2 PF2012'!$N153</f>
        <v>5294630.4009999996</v>
      </c>
      <c r="D153" s="238">
        <f>'R2 PF2012'!$O153</f>
        <v>2750.4573511688309</v>
      </c>
      <c r="E153" s="236">
        <f>'R5  IPF Répart2012'!$K155</f>
        <v>381425.89377182932</v>
      </c>
      <c r="F153" s="237">
        <f>E153/'R2 PF2012'!$C153</f>
        <v>198.14332143991135</v>
      </c>
      <c r="G153" s="236">
        <f t="shared" si="10"/>
        <v>5676056.2947718287</v>
      </c>
      <c r="H153" s="238">
        <f t="shared" si="11"/>
        <v>2948.6006726087421</v>
      </c>
      <c r="I153" s="302">
        <f t="shared" si="12"/>
        <v>5.4714013966478534</v>
      </c>
      <c r="J153" s="301"/>
      <c r="K153" s="329">
        <f t="shared" si="13"/>
        <v>7.2040135927106315</v>
      </c>
      <c r="L153" s="361">
        <f>'R5  IPF Répart2012'!D155</f>
        <v>76.319999999999993</v>
      </c>
      <c r="M153" s="361">
        <f t="shared" si="14"/>
        <v>83.524013592710631</v>
      </c>
    </row>
    <row r="154" spans="1:13">
      <c r="A154" s="300">
        <v>2303</v>
      </c>
      <c r="B154" s="301" t="str">
        <f>'R2 PF2012'!B154</f>
        <v>St. Silvester</v>
      </c>
      <c r="C154" s="236">
        <f>'R2 PF2012'!$N154</f>
        <v>2171336.0809999998</v>
      </c>
      <c r="D154" s="238">
        <f>'R2 PF2012'!$O154</f>
        <v>2305.0276868365177</v>
      </c>
      <c r="E154" s="236">
        <f>'R5  IPF Répart2012'!$K156</f>
        <v>283058.61247749912</v>
      </c>
      <c r="F154" s="237">
        <f>E154/'R2 PF2012'!$C154</f>
        <v>300.48684976379951</v>
      </c>
      <c r="G154" s="236">
        <f t="shared" si="10"/>
        <v>2454394.6934774988</v>
      </c>
      <c r="H154" s="238">
        <f t="shared" si="11"/>
        <v>2605.5145366003171</v>
      </c>
      <c r="I154" s="302">
        <f t="shared" si="12"/>
        <v>8.2974493287201145</v>
      </c>
      <c r="J154" s="301"/>
      <c r="K154" s="329">
        <f t="shared" si="13"/>
        <v>13.036149261018023</v>
      </c>
      <c r="L154" s="361">
        <f>'R5  IPF Répart2012'!D156</f>
        <v>63.31</v>
      </c>
      <c r="M154" s="361">
        <f t="shared" si="14"/>
        <v>76.346149261018027</v>
      </c>
    </row>
    <row r="155" spans="1:13">
      <c r="A155" s="300">
        <v>2304</v>
      </c>
      <c r="B155" s="301" t="str">
        <f>'R2 PF2012'!B155</f>
        <v>St. Ursen</v>
      </c>
      <c r="C155" s="236">
        <f>'R2 PF2012'!$N155</f>
        <v>3471458.4669999997</v>
      </c>
      <c r="D155" s="238">
        <f>'R2 PF2012'!$O155</f>
        <v>2772.7304049520762</v>
      </c>
      <c r="E155" s="236">
        <f>'R5  IPF Répart2012'!$K157</f>
        <v>282211.65018881037</v>
      </c>
      <c r="F155" s="237">
        <f>E155/'R2 PF2012'!$C155</f>
        <v>225.40866628499231</v>
      </c>
      <c r="G155" s="236">
        <f t="shared" si="10"/>
        <v>3753670.1171888099</v>
      </c>
      <c r="H155" s="238">
        <f t="shared" si="11"/>
        <v>2998.1390712370685</v>
      </c>
      <c r="I155" s="302">
        <f t="shared" si="12"/>
        <v>6.2242889771192518</v>
      </c>
      <c r="J155" s="301"/>
      <c r="K155" s="329">
        <f t="shared" si="13"/>
        <v>8.129483698898893</v>
      </c>
      <c r="L155" s="361">
        <f>'R5  IPF Répart2012'!D157</f>
        <v>73.040000000000006</v>
      </c>
      <c r="M155" s="361">
        <f t="shared" si="14"/>
        <v>81.169483698898901</v>
      </c>
    </row>
    <row r="156" spans="1:13">
      <c r="A156" s="300">
        <v>2305</v>
      </c>
      <c r="B156" s="301" t="str">
        <f>'R2 PF2012'!B156</f>
        <v>Schmitten (FR)</v>
      </c>
      <c r="C156" s="236">
        <f>'R2 PF2012'!$N156</f>
        <v>15025736.169999998</v>
      </c>
      <c r="D156" s="238">
        <f>'R2 PF2012'!$O156</f>
        <v>3804.9471182577863</v>
      </c>
      <c r="E156" s="236">
        <f>'R5  IPF Répart2012'!$K158</f>
        <v>-506144.70422345906</v>
      </c>
      <c r="F156" s="237">
        <f>E156/'R2 PF2012'!$C156</f>
        <v>-128.17034799277261</v>
      </c>
      <c r="G156" s="236">
        <f t="shared" si="10"/>
        <v>14519591.465776538</v>
      </c>
      <c r="H156" s="238">
        <f t="shared" si="11"/>
        <v>3676.7767702650135</v>
      </c>
      <c r="I156" s="301"/>
      <c r="J156" s="302">
        <f>F156/$H$6*100</f>
        <v>-3.5392130096555592</v>
      </c>
      <c r="K156" s="330">
        <f t="shared" si="13"/>
        <v>-3.3685185104874575</v>
      </c>
      <c r="L156" s="361">
        <f>'R5  IPF Répart2012'!D158</f>
        <v>116.14</v>
      </c>
      <c r="M156" s="361">
        <f t="shared" si="14"/>
        <v>112.77148148951254</v>
      </c>
    </row>
    <row r="157" spans="1:13">
      <c r="A157" s="300">
        <v>2306</v>
      </c>
      <c r="B157" s="301" t="str">
        <f>'R2 PF2012'!B157</f>
        <v>Tafers</v>
      </c>
      <c r="C157" s="236">
        <f>'R2 PF2012'!$N157</f>
        <v>11386085.348999999</v>
      </c>
      <c r="D157" s="238">
        <f>'R2 PF2012'!$O157</f>
        <v>3676.4886499838553</v>
      </c>
      <c r="E157" s="236">
        <f>'R5  IPF Répart2012'!$K159</f>
        <v>-5410.0135211997394</v>
      </c>
      <c r="F157" s="237">
        <f>E157/'R2 PF2012'!$C157</f>
        <v>-1.7468561579592314</v>
      </c>
      <c r="G157" s="236">
        <f t="shared" si="10"/>
        <v>11380675.335478799</v>
      </c>
      <c r="H157" s="238">
        <f t="shared" si="11"/>
        <v>3674.7417938258959</v>
      </c>
      <c r="I157" s="301"/>
      <c r="J157" s="302">
        <f>F157/$H$6*100</f>
        <v>-4.8236554999404872E-2</v>
      </c>
      <c r="K157" s="330">
        <f t="shared" si="13"/>
        <v>-4.7514254068672358E-2</v>
      </c>
      <c r="L157" s="361">
        <f>'R5  IPF Répart2012'!D159</f>
        <v>100.23</v>
      </c>
      <c r="M157" s="361">
        <f t="shared" si="14"/>
        <v>100.18248574593133</v>
      </c>
    </row>
    <row r="158" spans="1:13">
      <c r="A158" s="300">
        <v>2307</v>
      </c>
      <c r="B158" s="301" t="str">
        <f>'R2 PF2012'!B158</f>
        <v>Tentlingen</v>
      </c>
      <c r="C158" s="236">
        <f>'R2 PF2012'!$N158</f>
        <v>3879706.6819999996</v>
      </c>
      <c r="D158" s="238">
        <f>'R2 PF2012'!$O158</f>
        <v>3159.3702622149835</v>
      </c>
      <c r="E158" s="236">
        <f>'R5  IPF Répart2012'!$K160</f>
        <v>134122.27711831775</v>
      </c>
      <c r="F158" s="237">
        <f>E158/'R2 PF2012'!$C158</f>
        <v>109.22009537322293</v>
      </c>
      <c r="G158" s="236">
        <f t="shared" si="10"/>
        <v>4013828.9591183173</v>
      </c>
      <c r="H158" s="238">
        <f t="shared" si="11"/>
        <v>3268.5903575882066</v>
      </c>
      <c r="I158" s="302">
        <f t="shared" si="12"/>
        <v>3.0159330025578837</v>
      </c>
      <c r="J158" s="301"/>
      <c r="K158" s="329">
        <f t="shared" si="13"/>
        <v>3.4570210614266683</v>
      </c>
      <c r="L158" s="361">
        <f>'R5  IPF Répart2012'!D160</f>
        <v>86.84</v>
      </c>
      <c r="M158" s="361">
        <f t="shared" si="14"/>
        <v>90.297021061426676</v>
      </c>
    </row>
    <row r="159" spans="1:13">
      <c r="A159" s="300">
        <v>2308</v>
      </c>
      <c r="B159" s="301" t="str">
        <f>'R2 PF2012'!B159</f>
        <v>Ueberstorf</v>
      </c>
      <c r="C159" s="236">
        <f>'R2 PF2012'!$N159</f>
        <v>7820314.477</v>
      </c>
      <c r="D159" s="238">
        <f>'R2 PF2012'!$O159</f>
        <v>3265.2670050104384</v>
      </c>
      <c r="E159" s="236">
        <f>'R5  IPF Répart2012'!$K161</f>
        <v>259854.25561863621</v>
      </c>
      <c r="F159" s="237">
        <f>E159/'R2 PF2012'!$C159</f>
        <v>108.49864535224894</v>
      </c>
      <c r="G159" s="236">
        <f t="shared" si="10"/>
        <v>8080168.7326186365</v>
      </c>
      <c r="H159" s="238">
        <f t="shared" si="11"/>
        <v>3373.7656503626872</v>
      </c>
      <c r="I159" s="302">
        <f t="shared" si="12"/>
        <v>2.9960113487585867</v>
      </c>
      <c r="J159" s="301"/>
      <c r="K159" s="353">
        <f t="shared" si="13"/>
        <v>3.322810820241088</v>
      </c>
      <c r="L159" s="361">
        <f>'R5  IPF Répart2012'!D161</f>
        <v>86.88</v>
      </c>
      <c r="M159" s="361">
        <f t="shared" si="14"/>
        <v>90.202810820241083</v>
      </c>
    </row>
    <row r="160" spans="1:13">
      <c r="A160" s="300">
        <v>2309</v>
      </c>
      <c r="B160" s="301" t="str">
        <f>'R2 PF2012'!B160</f>
        <v>Wünnewil-Flamatt</v>
      </c>
      <c r="C160" s="236">
        <f>'R2 PF2012'!$N160</f>
        <v>17243800.283</v>
      </c>
      <c r="D160" s="238">
        <f>'R2 PF2012'!$O160</f>
        <v>3237.6643415321064</v>
      </c>
      <c r="E160" s="236">
        <f>'R5  IPF Répart2012'!$K162</f>
        <v>717856.51849897462</v>
      </c>
      <c r="F160" s="237">
        <f>E160/'R2 PF2012'!$C160</f>
        <v>134.78342442714506</v>
      </c>
      <c r="G160" s="236">
        <f t="shared" si="10"/>
        <v>17961656.801498976</v>
      </c>
      <c r="H160" s="238">
        <f t="shared" si="11"/>
        <v>3372.4477659592512</v>
      </c>
      <c r="I160" s="302">
        <f t="shared" si="12"/>
        <v>3.721822220888233</v>
      </c>
      <c r="J160" s="301"/>
      <c r="K160" s="329">
        <f t="shared" si="13"/>
        <v>4.1629832561136881</v>
      </c>
      <c r="L160" s="361">
        <f>'R5  IPF Répart2012'!D162</f>
        <v>83.88</v>
      </c>
      <c r="M160" s="361">
        <f t="shared" si="14"/>
        <v>88.042983256113686</v>
      </c>
    </row>
    <row r="161" spans="1:13" s="251" customFormat="1">
      <c r="A161" s="303">
        <v>2310</v>
      </c>
      <c r="B161" s="304" t="str">
        <f>'R2 PF2012'!B161</f>
        <v>Zumholz</v>
      </c>
      <c r="C161" s="247">
        <f>'R2 PF2012'!$N161</f>
        <v>875258.071</v>
      </c>
      <c r="D161" s="249">
        <f>'R2 PF2012'!$O161</f>
        <v>2182.688456359102</v>
      </c>
      <c r="E161" s="247">
        <f>'R5  IPF Répart2012'!$K163</f>
        <v>159016.20743432379</v>
      </c>
      <c r="F161" s="248">
        <f>E161/'R2 PF2012'!$C161</f>
        <v>396.54914572150574</v>
      </c>
      <c r="G161" s="247">
        <f t="shared" si="10"/>
        <v>1034274.2784343238</v>
      </c>
      <c r="H161" s="249">
        <f t="shared" si="11"/>
        <v>2579.2376020806078</v>
      </c>
      <c r="I161" s="305">
        <f t="shared" si="12"/>
        <v>10.950051376816823</v>
      </c>
      <c r="J161" s="304"/>
      <c r="K161" s="351">
        <f t="shared" si="13"/>
        <v>18.16792243373941</v>
      </c>
      <c r="L161" s="362">
        <f>'R5  IPF Répart2012'!D163</f>
        <v>54.86</v>
      </c>
      <c r="M161" s="362">
        <f t="shared" si="14"/>
        <v>73.027922433739406</v>
      </c>
    </row>
    <row r="162" spans="1:13">
      <c r="A162" s="300">
        <v>2321</v>
      </c>
      <c r="B162" s="301" t="str">
        <f>'R2 PF2012'!B162</f>
        <v>Attalens</v>
      </c>
      <c r="C162" s="236">
        <f>'R2 PF2012'!$N162</f>
        <v>10457270.756999999</v>
      </c>
      <c r="D162" s="238">
        <f>'R2 PF2012'!$O162</f>
        <v>3373.3131474193547</v>
      </c>
      <c r="E162" s="236">
        <f>'R5  IPF Répart2012'!$K164</f>
        <v>183775.83875078964</v>
      </c>
      <c r="F162" s="237">
        <f>E162/'R2 PF2012'!$C162</f>
        <v>59.282528629286979</v>
      </c>
      <c r="G162" s="236">
        <f t="shared" si="10"/>
        <v>10641046.595750788</v>
      </c>
      <c r="H162" s="238">
        <f t="shared" si="11"/>
        <v>3432.5956760486415</v>
      </c>
      <c r="I162" s="302">
        <f t="shared" si="12"/>
        <v>1.6369893649807503</v>
      </c>
      <c r="J162" s="301"/>
      <c r="K162" s="329">
        <f t="shared" si="13"/>
        <v>1.7573977285399425</v>
      </c>
      <c r="L162" s="361">
        <f>'R5  IPF Répart2012'!D164</f>
        <v>92.45</v>
      </c>
      <c r="M162" s="361">
        <f t="shared" si="14"/>
        <v>94.207397728539945</v>
      </c>
    </row>
    <row r="163" spans="1:13">
      <c r="A163" s="300">
        <v>2323</v>
      </c>
      <c r="B163" s="301" t="str">
        <f>'R2 PF2012'!B163</f>
        <v>Bossonnens</v>
      </c>
      <c r="C163" s="236">
        <f>'R2 PF2012'!$N163</f>
        <v>4274091.1069999998</v>
      </c>
      <c r="D163" s="238">
        <f>'R2 PF2012'!$O163</f>
        <v>3074.8856884892084</v>
      </c>
      <c r="E163" s="236">
        <f>'R5  IPF Répart2012'!$K165</f>
        <v>238170.94998322523</v>
      </c>
      <c r="F163" s="237">
        <f>E163/'R2 PF2012'!$C163</f>
        <v>171.34600718217644</v>
      </c>
      <c r="G163" s="236">
        <f t="shared" si="10"/>
        <v>4512262.056983225</v>
      </c>
      <c r="H163" s="238">
        <f t="shared" si="11"/>
        <v>3246.2316956713848</v>
      </c>
      <c r="I163" s="302">
        <f t="shared" si="12"/>
        <v>4.731437709803906</v>
      </c>
      <c r="J163" s="301"/>
      <c r="K163" s="329">
        <f t="shared" si="13"/>
        <v>5.5724350281900827</v>
      </c>
      <c r="L163" s="361">
        <f>'R5  IPF Répart2012'!D165</f>
        <v>79.040000000000006</v>
      </c>
      <c r="M163" s="361">
        <f t="shared" si="14"/>
        <v>84.612435028190092</v>
      </c>
    </row>
    <row r="164" spans="1:13">
      <c r="A164" s="300">
        <v>2325</v>
      </c>
      <c r="B164" s="301" t="str">
        <f>'R2 PF2012'!B164</f>
        <v>Châtel-Saint-Denis</v>
      </c>
      <c r="C164" s="236">
        <f>'R2 PF2012'!$N164</f>
        <v>23864129.911000002</v>
      </c>
      <c r="D164" s="238">
        <f>'R2 PF2012'!$O164</f>
        <v>3918.576340065682</v>
      </c>
      <c r="E164" s="236">
        <f>'R5  IPF Répart2012'!$K166</f>
        <v>-772062.63111764833</v>
      </c>
      <c r="F164" s="237">
        <f>E164/'R2 PF2012'!$C164</f>
        <v>-126.77547308992584</v>
      </c>
      <c r="G164" s="236">
        <f t="shared" si="10"/>
        <v>23092067.279882353</v>
      </c>
      <c r="H164" s="238">
        <f t="shared" si="11"/>
        <v>3791.800866975756</v>
      </c>
      <c r="I164" s="301"/>
      <c r="J164" s="302">
        <f>F164/$H$6*100</f>
        <v>-3.5006958371557566</v>
      </c>
      <c r="K164" s="330">
        <f t="shared" si="13"/>
        <v>-3.2352431620051294</v>
      </c>
      <c r="L164" s="361">
        <f>'R5  IPF Répart2012'!D166</f>
        <v>116.34</v>
      </c>
      <c r="M164" s="361">
        <f t="shared" si="14"/>
        <v>113.10475683799487</v>
      </c>
    </row>
    <row r="165" spans="1:13">
      <c r="A165" s="300">
        <v>2328</v>
      </c>
      <c r="B165" s="301" t="str">
        <f>'R2 PF2012'!B165</f>
        <v>Granges (Veveyse)</v>
      </c>
      <c r="C165" s="236">
        <f>'R2 PF2012'!$N165</f>
        <v>2628654.3340000007</v>
      </c>
      <c r="D165" s="238">
        <f>'R2 PF2012'!$O165</f>
        <v>3118.2139193357066</v>
      </c>
      <c r="E165" s="236">
        <f>'R5  IPF Répart2012'!$K167</f>
        <v>59274.64154906074</v>
      </c>
      <c r="F165" s="237">
        <f>E165/'R2 PF2012'!$C165</f>
        <v>70.313928290700758</v>
      </c>
      <c r="G165" s="236">
        <f t="shared" si="10"/>
        <v>2687928.9755490613</v>
      </c>
      <c r="H165" s="238">
        <f t="shared" si="11"/>
        <v>3188.5278476264075</v>
      </c>
      <c r="I165" s="302">
        <f t="shared" si="12"/>
        <v>1.9416032933020428</v>
      </c>
      <c r="J165" s="301"/>
      <c r="K165" s="329">
        <f t="shared" si="13"/>
        <v>2.2549424160636224</v>
      </c>
      <c r="L165" s="361">
        <f>'R5  IPF Répart2012'!D167</f>
        <v>91.34</v>
      </c>
      <c r="M165" s="361">
        <f t="shared" si="14"/>
        <v>93.594942416063631</v>
      </c>
    </row>
    <row r="166" spans="1:13">
      <c r="A166" s="300">
        <v>2333</v>
      </c>
      <c r="B166" s="301" t="str">
        <f>'R2 PF2012'!B166</f>
        <v>Remaufens</v>
      </c>
      <c r="C166" s="236">
        <f>'R2 PF2012'!$N166</f>
        <v>2855898.0120000006</v>
      </c>
      <c r="D166" s="238">
        <f>'R2 PF2012'!$O166</f>
        <v>2935.1469804727653</v>
      </c>
      <c r="E166" s="236">
        <f>'R5  IPF Répart2012'!$K168</f>
        <v>147327.59232792971</v>
      </c>
      <c r="F166" s="237">
        <f>E166/'R2 PF2012'!$C166</f>
        <v>151.41581945316517</v>
      </c>
      <c r="G166" s="236">
        <f t="shared" si="10"/>
        <v>3003225.6043279301</v>
      </c>
      <c r="H166" s="238">
        <f t="shared" si="11"/>
        <v>3086.5627999259304</v>
      </c>
      <c r="I166" s="302">
        <f t="shared" si="12"/>
        <v>4.1810984090213896</v>
      </c>
      <c r="J166" s="301"/>
      <c r="K166" s="329">
        <f t="shared" si="13"/>
        <v>5.1587133612224267</v>
      </c>
      <c r="L166" s="361">
        <f>'R5  IPF Répart2012'!D168</f>
        <v>80.48</v>
      </c>
      <c r="M166" s="361">
        <f t="shared" si="14"/>
        <v>85.638713361222429</v>
      </c>
    </row>
    <row r="167" spans="1:13">
      <c r="A167" s="300">
        <v>2335</v>
      </c>
      <c r="B167" s="301" t="str">
        <f>'R2 PF2012'!B167</f>
        <v>Saint-Martin (FR)</v>
      </c>
      <c r="C167" s="236">
        <f>'R2 PF2012'!$N167</f>
        <v>2552158.8259999999</v>
      </c>
      <c r="D167" s="238">
        <f>'R2 PF2012'!$O167</f>
        <v>2591.0241888324872</v>
      </c>
      <c r="E167" s="236">
        <f>'R5  IPF Répart2012'!$K169</f>
        <v>214405.04758796736</v>
      </c>
      <c r="F167" s="237">
        <f>E167/'R2 PF2012'!$C167</f>
        <v>217.67009907407854</v>
      </c>
      <c r="G167" s="236">
        <f t="shared" si="10"/>
        <v>2766563.8735879674</v>
      </c>
      <c r="H167" s="238">
        <f t="shared" si="11"/>
        <v>2808.6942879065659</v>
      </c>
      <c r="I167" s="302">
        <f t="shared" si="12"/>
        <v>6.0106011922463853</v>
      </c>
      <c r="J167" s="301"/>
      <c r="K167" s="329">
        <f t="shared" si="13"/>
        <v>8.4009288686787773</v>
      </c>
      <c r="L167" s="361">
        <f>'R5  IPF Répart2012'!D169</f>
        <v>72.77</v>
      </c>
      <c r="M167" s="361">
        <f t="shared" si="14"/>
        <v>81.170928868678772</v>
      </c>
    </row>
    <row r="168" spans="1:13">
      <c r="A168" s="300">
        <v>2336</v>
      </c>
      <c r="B168" s="301" t="str">
        <f>'R2 PF2012'!B168</f>
        <v>Semsales</v>
      </c>
      <c r="C168" s="236">
        <f>'R2 PF2012'!$N168</f>
        <v>3808825.929</v>
      </c>
      <c r="D168" s="238">
        <f>'R2 PF2012'!$O168</f>
        <v>2833.9478638392857</v>
      </c>
      <c r="E168" s="236">
        <f>'R5  IPF Répart2012'!$K170</f>
        <v>235145.24791258879</v>
      </c>
      <c r="F168" s="237">
        <f>E168/'R2 PF2012'!$C168</f>
        <v>174.95926183972381</v>
      </c>
      <c r="G168" s="236">
        <f t="shared" si="10"/>
        <v>4043971.176912589</v>
      </c>
      <c r="H168" s="238">
        <f t="shared" si="11"/>
        <v>3008.9071256790094</v>
      </c>
      <c r="I168" s="302">
        <f t="shared" si="12"/>
        <v>4.8312117846305682</v>
      </c>
      <c r="J168" s="301"/>
      <c r="K168" s="353">
        <f t="shared" si="13"/>
        <v>6.1736937391183364</v>
      </c>
      <c r="L168" s="361">
        <f>'R5  IPF Répart2012'!D170</f>
        <v>76.64</v>
      </c>
      <c r="M168" s="361">
        <f t="shared" si="14"/>
        <v>82.813693739118335</v>
      </c>
    </row>
    <row r="169" spans="1:13">
      <c r="A169" s="300">
        <v>2337</v>
      </c>
      <c r="B169" s="301" t="str">
        <f>'R2 PF2012'!B169</f>
        <v>Le Flon</v>
      </c>
      <c r="C169" s="236">
        <f>'R2 PF2012'!$N169</f>
        <v>2317631.7320000003</v>
      </c>
      <c r="D169" s="238">
        <f>'R2 PF2012'!$O169</f>
        <v>2124.3187277726861</v>
      </c>
      <c r="E169" s="236">
        <f>'R5  IPF Répart2012'!$K171</f>
        <v>356029.74377031549</v>
      </c>
      <c r="F169" s="237">
        <f>E169/'R2 PF2012'!$C169</f>
        <v>326.33340400578874</v>
      </c>
      <c r="G169" s="236">
        <f t="shared" si="10"/>
        <v>2673661.4757703156</v>
      </c>
      <c r="H169" s="238">
        <f t="shared" si="11"/>
        <v>2450.652131778475</v>
      </c>
      <c r="I169" s="302">
        <f t="shared" si="12"/>
        <v>9.0111593440286057</v>
      </c>
      <c r="J169" s="301"/>
      <c r="K169" s="329">
        <f t="shared" si="13"/>
        <v>15.361791041024434</v>
      </c>
      <c r="L169" s="361">
        <f>'R5  IPF Répart2012'!D171</f>
        <v>58.61</v>
      </c>
      <c r="M169" s="361">
        <f t="shared" si="14"/>
        <v>73.971791041024431</v>
      </c>
    </row>
    <row r="170" spans="1:13" s="251" customFormat="1">
      <c r="A170" s="303">
        <v>2338</v>
      </c>
      <c r="B170" s="304" t="str">
        <f>'R2 PF2012'!B170</f>
        <v>La Verrerie</v>
      </c>
      <c r="C170" s="247">
        <f>'R2 PF2012'!$N170</f>
        <v>2641862.15</v>
      </c>
      <c r="D170" s="249">
        <f>'R2 PF2012'!$O170</f>
        <v>2325.5828785211265</v>
      </c>
      <c r="E170" s="247">
        <f>'R5  IPF Répart2012'!$K172</f>
        <v>325955.97216612694</v>
      </c>
      <c r="F170" s="248">
        <f>E170/'R2 PF2012'!$C170</f>
        <v>286.93307408990046</v>
      </c>
      <c r="G170" s="247">
        <f t="shared" si="10"/>
        <v>2967818.122166127</v>
      </c>
      <c r="H170" s="249">
        <f t="shared" si="11"/>
        <v>2612.5159526110269</v>
      </c>
      <c r="I170" s="305">
        <f t="shared" si="12"/>
        <v>7.9231841422222091</v>
      </c>
      <c r="J170" s="304"/>
      <c r="K170" s="351">
        <f t="shared" si="13"/>
        <v>12.338114317059539</v>
      </c>
      <c r="L170" s="362">
        <f>'R5  IPF Répart2012'!D172</f>
        <v>64.13</v>
      </c>
      <c r="M170" s="362">
        <f t="shared" si="14"/>
        <v>76.468114317059531</v>
      </c>
    </row>
    <row r="172" spans="1:13" s="286" customFormat="1">
      <c r="A172" s="285"/>
      <c r="B172" s="286" t="s">
        <v>22</v>
      </c>
      <c r="C172" s="287">
        <f>SUM(C8:C170)</f>
        <v>1055268458.0290002</v>
      </c>
      <c r="D172" s="288">
        <f>C172/'R2 PF2012'!C6</f>
        <v>3621.4363939978384</v>
      </c>
      <c r="E172" s="287">
        <f>SUM(E8:E170)</f>
        <v>0.3031647831085138</v>
      </c>
      <c r="F172" s="287"/>
      <c r="G172" s="287">
        <f>SUM(G8:G170)</f>
        <v>1055268458.3321645</v>
      </c>
      <c r="H172" s="287"/>
      <c r="I172" s="296" t="s">
        <v>250</v>
      </c>
      <c r="J172" s="296" t="s">
        <v>277</v>
      </c>
      <c r="K172" s="326"/>
      <c r="L172" s="363"/>
      <c r="M172" s="363"/>
    </row>
  </sheetData>
  <mergeCells count="9">
    <mergeCell ref="L4:L6"/>
    <mergeCell ref="M4:M6"/>
    <mergeCell ref="K3:M3"/>
    <mergeCell ref="C3:H3"/>
    <mergeCell ref="E4:F4"/>
    <mergeCell ref="C4:D4"/>
    <mergeCell ref="G4:H4"/>
    <mergeCell ref="I4:J5"/>
    <mergeCell ref="K4:K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6</vt:i4>
      </vt:variant>
    </vt:vector>
  </HeadingPairs>
  <TitlesOfParts>
    <vt:vector size="20" baseType="lpstr">
      <vt:lpstr>Table des matières</vt:lpstr>
      <vt:lpstr>R1  PF2011</vt:lpstr>
      <vt:lpstr>R2 PF2012</vt:lpstr>
      <vt:lpstr>T3  PF2013</vt:lpstr>
      <vt:lpstr>R4  IPF  Répart2011</vt:lpstr>
      <vt:lpstr>R5  IPF Répart2012</vt:lpstr>
      <vt:lpstr>R6  IPF Répart2013</vt:lpstr>
      <vt:lpstr>R7  Performance 2011</vt:lpstr>
      <vt:lpstr>R8 Performance2012</vt:lpstr>
      <vt:lpstr>R9 Performance 2013</vt:lpstr>
      <vt:lpstr>R10 corrections fusions</vt:lpstr>
      <vt:lpstr>R11  Performance fr hab</vt:lpstr>
      <vt:lpstr>R12  Performance PF (2)</vt:lpstr>
      <vt:lpstr>R13 Performance  (3)</vt:lpstr>
      <vt:lpstr>'R1  PF2011'!Impression_des_titres</vt:lpstr>
      <vt:lpstr>'R2 PF2012'!Impression_des_titres</vt:lpstr>
      <vt:lpstr>'R4  IPF  Répart2011'!Impression_des_titres</vt:lpstr>
      <vt:lpstr>'R5  IPF Répart2012'!Impression_des_titres</vt:lpstr>
      <vt:lpstr>'R6  IPF Répart2013'!Impression_des_titres</vt:lpstr>
      <vt:lpstr>'T3  PF2013'!Impression_des_titres</vt:lpstr>
    </vt:vector>
  </TitlesOfParts>
  <Company>UNIFR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DAFFLON Bernard</dc:creator>
  <cp:lastModifiedBy>Ballaman Gilles</cp:lastModifiedBy>
  <dcterms:created xsi:type="dcterms:W3CDTF">2014-05-05T09:02:46Z</dcterms:created>
  <dcterms:modified xsi:type="dcterms:W3CDTF">2016-02-12T13:18:18Z</dcterms:modified>
</cp:coreProperties>
</file>