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DieseArbeitsmappe"/>
  <bookViews>
    <workbookView xWindow="0" yWindow="0" windowWidth="2370" windowHeight="1170" tabRatio="890"/>
  </bookViews>
  <sheets>
    <sheet name="Calcul des UMOS" sheetId="14" r:id="rId1"/>
    <sheet name="Texte" sheetId="16" state="hidden" r:id="rId2"/>
  </sheets>
  <externalReferences>
    <externalReference r:id="rId3"/>
  </externalReferences>
  <definedNames>
    <definedName name="BlattwahlNo" localSheetId="0">6</definedName>
    <definedName name="BlattwahlNo" localSheetId="1">62</definedName>
    <definedName name="Hi_La_Alp_üZ_üS" localSheetId="0">#REF!,#REF!,#REF!</definedName>
    <definedName name="Hi_La_Alp_üZ_üS">#REF!,#REF!,#REF!</definedName>
    <definedName name="ID">"nicht identifiziert"</definedName>
    <definedName name="KlickAnbaumeth" localSheetId="0">#REF!</definedName>
    <definedName name="KlickAnbaumeth">#REF!</definedName>
    <definedName name="KlickZonenEintlg" localSheetId="0">#REF!</definedName>
    <definedName name="KlickZonenEintlg">#REF!</definedName>
    <definedName name="mBG" localSheetId="1">Texte!#REF!</definedName>
    <definedName name="mussPosSein" localSheetId="0">'Calcul des UMOS'!#REF!</definedName>
    <definedName name="mussZahlSein" localSheetId="0">'[1]PD 1'!#REF!</definedName>
    <definedName name="NE_EK" localSheetId="1">Texte!#REF!</definedName>
    <definedName name="oBG" localSheetId="1">Texte!#REF!</definedName>
    <definedName name="RapsKuchen" localSheetId="1">Texte!#REF!</definedName>
    <definedName name="RGVE" localSheetId="0">#REF!,#REF!,#REF!,#REF!</definedName>
    <definedName name="RGVE">#REF!,#REF!,#REF!,#REF!</definedName>
    <definedName name="Ri_Pf_Bi_MZ_MS" localSheetId="0">#REF!,#REF!,#REF!,#REF!,#REF!</definedName>
    <definedName name="Ri_Pf_Bi_MZ_MS">#REF!,#REF!,#REF!,#REF!,#REF!</definedName>
    <definedName name="Seite" localSheetId="1">Texte!#REF!</definedName>
    <definedName name="SprachIdx" localSheetId="1">Texte!$A$2</definedName>
    <definedName name="StartZelle" localSheetId="0">'Calcul des UMOS'!#REF!</definedName>
    <definedName name="StartZelle" localSheetId="1">Texte!$A$1</definedName>
    <definedName name="Stück" localSheetId="1">Texte!#REF!</definedName>
    <definedName name="_xlnm.Print_Area" localSheetId="0">'Calcul des UMOS'!$A$1:$R$115</definedName>
  </definedNames>
  <calcPr calcId="152511"/>
</workbook>
</file>

<file path=xl/calcChain.xml><?xml version="1.0" encoding="utf-8"?>
<calcChain xmlns="http://schemas.openxmlformats.org/spreadsheetml/2006/main">
  <c r="A92" i="16" l="1"/>
  <c r="C103" i="14" s="1"/>
  <c r="A93" i="16"/>
  <c r="C105" i="14" s="1"/>
  <c r="A94" i="16"/>
  <c r="E105" i="14" s="1"/>
  <c r="A95" i="16"/>
  <c r="E106" i="14" s="1"/>
  <c r="A96" i="16"/>
  <c r="E107" i="14" s="1"/>
  <c r="A97" i="16"/>
  <c r="C109" i="14" s="1"/>
  <c r="A98" i="16"/>
  <c r="E109" i="14" s="1"/>
  <c r="A99" i="16"/>
  <c r="E110" i="14" s="1"/>
  <c r="A100" i="16"/>
  <c r="E112" i="14" s="1"/>
  <c r="A101" i="16"/>
  <c r="A102" i="16"/>
  <c r="A103" i="16"/>
  <c r="A104" i="16"/>
  <c r="U71" i="14" l="1"/>
  <c r="U69" i="14"/>
  <c r="Q69" i="14"/>
  <c r="U67" i="14" l="1"/>
  <c r="K67" i="14" s="1"/>
  <c r="A63" i="16" l="1"/>
  <c r="I67" i="14" s="1"/>
  <c r="A69" i="16" l="1"/>
  <c r="C79" i="14" s="1"/>
  <c r="A74" i="16"/>
  <c r="C83" i="14" s="1"/>
  <c r="A75" i="16"/>
  <c r="C84" i="14" s="1"/>
  <c r="A50" i="16"/>
  <c r="C43" i="14" s="1"/>
  <c r="A51" i="16"/>
  <c r="C45" i="14" s="1"/>
  <c r="A52" i="16"/>
  <c r="C47" i="14" s="1"/>
  <c r="A48" i="16"/>
  <c r="C39" i="14" s="1"/>
  <c r="A49" i="16"/>
  <c r="C41" i="14" s="1"/>
  <c r="A87" i="16"/>
  <c r="C91" i="14" s="1"/>
  <c r="A88" i="16"/>
  <c r="C93" i="14" s="1"/>
  <c r="A89" i="16"/>
  <c r="C95" i="14" s="1"/>
  <c r="Q39" i="14"/>
  <c r="A66" i="16"/>
  <c r="A73" i="16"/>
  <c r="K82" i="14" s="1"/>
  <c r="A72" i="16"/>
  <c r="C82" i="14" s="1"/>
  <c r="A70" i="16"/>
  <c r="C80" i="14" s="1"/>
  <c r="A71" i="16"/>
  <c r="C81" i="14" s="1"/>
  <c r="A90" i="16"/>
  <c r="C97" i="14" s="1"/>
  <c r="A45" i="16"/>
  <c r="C35" i="14" s="1"/>
  <c r="Q65" i="14"/>
  <c r="Q63" i="14"/>
  <c r="Q61" i="14"/>
  <c r="Q59" i="14"/>
  <c r="Q57" i="14"/>
  <c r="Q55" i="14"/>
  <c r="Q53" i="14"/>
  <c r="Q51" i="14"/>
  <c r="Q49" i="14"/>
  <c r="Q47" i="14"/>
  <c r="Q45" i="14"/>
  <c r="Q43" i="14"/>
  <c r="Q41" i="14"/>
  <c r="A47" i="16"/>
  <c r="O37" i="14" s="1"/>
  <c r="A23" i="16"/>
  <c r="O10" i="14" s="1"/>
  <c r="A22" i="16"/>
  <c r="C10" i="14" s="1"/>
  <c r="Q31" i="14"/>
  <c r="A65" i="16"/>
  <c r="C71" i="14" s="1"/>
  <c r="Q13" i="14"/>
  <c r="Q14" i="14"/>
  <c r="Q15" i="14"/>
  <c r="Q16" i="14"/>
  <c r="Q17" i="14"/>
  <c r="Q18" i="14"/>
  <c r="Q19" i="14"/>
  <c r="Q20" i="14"/>
  <c r="Q21" i="14"/>
  <c r="Q22" i="14"/>
  <c r="Q23" i="14"/>
  <c r="Q24" i="14"/>
  <c r="Q25" i="14"/>
  <c r="Q26" i="14"/>
  <c r="Q27" i="14"/>
  <c r="Q28" i="14"/>
  <c r="Q29" i="14"/>
  <c r="Q32" i="14"/>
  <c r="A81" i="16"/>
  <c r="A82" i="16"/>
  <c r="A83" i="16"/>
  <c r="A84" i="16"/>
  <c r="A85" i="16"/>
  <c r="C87" i="14" s="1"/>
  <c r="A86" i="16"/>
  <c r="C89" i="14" s="1"/>
  <c r="A91" i="16"/>
  <c r="C99" i="14" s="1"/>
  <c r="A68" i="16"/>
  <c r="C76" i="14" s="1"/>
  <c r="A76" i="16"/>
  <c r="A77" i="16"/>
  <c r="A78" i="16"/>
  <c r="A79" i="16"/>
  <c r="A80" i="16"/>
  <c r="A32" i="16"/>
  <c r="A30" i="16"/>
  <c r="E55" i="14" s="1"/>
  <c r="K65" i="14"/>
  <c r="K63" i="14"/>
  <c r="K61" i="14"/>
  <c r="K59" i="14"/>
  <c r="K57" i="14"/>
  <c r="K55" i="14"/>
  <c r="K53" i="14"/>
  <c r="K51" i="14"/>
  <c r="K49" i="14"/>
  <c r="K47" i="14"/>
  <c r="K45" i="14"/>
  <c r="K43" i="14"/>
  <c r="K41" i="14"/>
  <c r="K39" i="14"/>
  <c r="A42" i="16"/>
  <c r="C30" i="14" s="1"/>
  <c r="A35" i="16"/>
  <c r="C16" i="14" s="1"/>
  <c r="Q12" i="14"/>
  <c r="A34" i="16"/>
  <c r="C14" i="14" s="1"/>
  <c r="A36" i="16"/>
  <c r="C18" i="14" s="1"/>
  <c r="A37" i="16"/>
  <c r="C20" i="14" s="1"/>
  <c r="A38" i="16"/>
  <c r="C22" i="14" s="1"/>
  <c r="A39" i="16"/>
  <c r="C24" i="14" s="1"/>
  <c r="A40" i="16"/>
  <c r="C26" i="14" s="1"/>
  <c r="A41" i="16"/>
  <c r="C28" i="14" s="1"/>
  <c r="A43" i="16"/>
  <c r="C32" i="14" s="1"/>
  <c r="A44" i="16"/>
  <c r="C34" i="14" s="1"/>
  <c r="A46" i="16"/>
  <c r="C37" i="14" s="1"/>
  <c r="A60" i="16"/>
  <c r="C63" i="14" s="1"/>
  <c r="A53" i="16"/>
  <c r="C49" i="14" s="1"/>
  <c r="A54" i="16"/>
  <c r="C51" i="14" s="1"/>
  <c r="A61" i="16"/>
  <c r="C65" i="14" s="1"/>
  <c r="A55" i="16"/>
  <c r="C53" i="14" s="1"/>
  <c r="A56" i="16"/>
  <c r="C55" i="14" s="1"/>
  <c r="A57" i="16"/>
  <c r="C57" i="14" s="1"/>
  <c r="A58" i="16"/>
  <c r="C59" i="14" s="1"/>
  <c r="A59" i="16"/>
  <c r="C61" i="14" s="1"/>
  <c r="A62" i="16"/>
  <c r="C67" i="14" s="1"/>
  <c r="A64" i="16"/>
  <c r="C69" i="14" s="1"/>
  <c r="A67" i="16"/>
  <c r="C73" i="14" s="1"/>
  <c r="A24" i="16"/>
  <c r="E47" i="14" s="1"/>
  <c r="A25" i="16"/>
  <c r="E20" i="14" s="1"/>
  <c r="A26" i="16"/>
  <c r="E30" i="14" s="1"/>
  <c r="A27" i="16"/>
  <c r="A28" i="16"/>
  <c r="E32" i="14" s="1"/>
  <c r="A29" i="16"/>
  <c r="E41" i="14" s="1"/>
  <c r="A31" i="16"/>
  <c r="E67" i="14" s="1"/>
  <c r="A33" i="16"/>
  <c r="C12" i="14" s="1"/>
  <c r="A21" i="16"/>
  <c r="Q8" i="14" s="1"/>
  <c r="A20" i="16"/>
  <c r="O8" i="14" s="1"/>
  <c r="A19" i="16"/>
  <c r="K8" i="14" s="1"/>
  <c r="A18" i="16"/>
  <c r="I8" i="14" s="1"/>
  <c r="A17" i="16"/>
  <c r="G8" i="14" s="1"/>
  <c r="A16" i="16"/>
  <c r="E8" i="14" s="1"/>
  <c r="A15" i="16"/>
  <c r="C8" i="14" s="1"/>
  <c r="A12" i="16"/>
  <c r="N3" i="14" s="1"/>
  <c r="A10" i="16"/>
  <c r="D1" i="14" s="1"/>
  <c r="K22" i="14"/>
  <c r="K12" i="14"/>
  <c r="K14" i="14"/>
  <c r="K16" i="14"/>
  <c r="K18" i="14"/>
  <c r="K20" i="14"/>
  <c r="K24" i="14"/>
  <c r="K26" i="14"/>
  <c r="K28" i="14"/>
  <c r="K32" i="14"/>
  <c r="A8" i="16"/>
  <c r="A14" i="16"/>
  <c r="K5" i="14" s="1"/>
  <c r="A13" i="16"/>
  <c r="B5" i="14" s="1"/>
  <c r="A11" i="16"/>
  <c r="B3" i="14" s="1"/>
  <c r="A9" i="16"/>
  <c r="C115" i="14" s="1"/>
  <c r="K30" i="14"/>
  <c r="Q30" i="14"/>
  <c r="Q34" i="14" l="1"/>
  <c r="K34" i="14"/>
  <c r="K73" i="14"/>
  <c r="E28" i="14"/>
  <c r="E18" i="14"/>
  <c r="E49" i="14"/>
  <c r="E69" i="14"/>
  <c r="E53" i="14"/>
  <c r="E59" i="14"/>
  <c r="E24" i="14"/>
  <c r="E14" i="14"/>
  <c r="E45" i="14"/>
  <c r="E43" i="14"/>
  <c r="E51" i="14"/>
  <c r="E61" i="14"/>
  <c r="E26" i="14"/>
  <c r="E65" i="14"/>
  <c r="E57" i="14"/>
  <c r="E63" i="14"/>
  <c r="E39" i="14"/>
  <c r="E12" i="14"/>
  <c r="E16" i="14"/>
  <c r="E22" i="14"/>
  <c r="Q71" i="14" l="1"/>
  <c r="Q73" i="14" s="1"/>
  <c r="Q76" i="14" s="1"/>
  <c r="K76" i="14"/>
</calcChain>
</file>

<file path=xl/sharedStrings.xml><?xml version="1.0" encoding="utf-8"?>
<sst xmlns="http://schemas.openxmlformats.org/spreadsheetml/2006/main" count="259" uniqueCount="251">
  <si>
    <t>Calcul des unités de main-d'œuvre standard (UMOS)</t>
  </si>
  <si>
    <t>Sprache</t>
  </si>
  <si>
    <t>Deutsch</t>
  </si>
  <si>
    <t>Français</t>
  </si>
  <si>
    <t>ha</t>
  </si>
  <si>
    <t>Texte</t>
  </si>
  <si>
    <t>Textes</t>
  </si>
  <si>
    <t>Sprache:</t>
  </si>
  <si>
    <t>Langue:</t>
  </si>
  <si>
    <t>Betrieb:</t>
  </si>
  <si>
    <t>GVE</t>
  </si>
  <si>
    <t>Anzahl</t>
  </si>
  <si>
    <t>Exploitation:</t>
  </si>
  <si>
    <t>Italiano</t>
  </si>
  <si>
    <t>Testi</t>
  </si>
  <si>
    <t>Lingua:</t>
  </si>
  <si>
    <t>Calcolo delle unità standard di manodopera (USM)</t>
  </si>
  <si>
    <t>Azienda:</t>
  </si>
  <si>
    <t>Berechnung der Standardarbeitskräfte (SAK)</t>
  </si>
  <si>
    <t>Vergleichsrechner der Standardarbeitskräfte (SAK)</t>
  </si>
  <si>
    <t>Herbstpaket 2015</t>
  </si>
  <si>
    <t>Elemente</t>
  </si>
  <si>
    <t>Einheit</t>
  </si>
  <si>
    <t>SAK / Einheit
bis 2015</t>
  </si>
  <si>
    <t>SAK
bisher</t>
  </si>
  <si>
    <t>SAK / Einheit
ab 2016</t>
  </si>
  <si>
    <t>SAK
neu</t>
  </si>
  <si>
    <t>Eléments</t>
  </si>
  <si>
    <t>Unité</t>
  </si>
  <si>
    <t>Nombre</t>
  </si>
  <si>
    <t>a 1. LN ohne Spezialkulturen</t>
  </si>
  <si>
    <t>ja = 1</t>
  </si>
  <si>
    <t>oui = 1</t>
  </si>
  <si>
    <t>Zuschlag</t>
  </si>
  <si>
    <t>supplément</t>
  </si>
  <si>
    <t>Stück</t>
  </si>
  <si>
    <t>pièce</t>
  </si>
  <si>
    <t>NS</t>
  </si>
  <si>
    <t>PN</t>
  </si>
  <si>
    <t>a 1. SAU sans les cultures spéciales</t>
  </si>
  <si>
    <t>a 2. Spezialkulturen (ohne a 3.)</t>
  </si>
  <si>
    <t>a 2. Cultures spéciales (sans a 3.)</t>
  </si>
  <si>
    <t>a 3. Rebflächen in Steil- und Terrassenlagen</t>
  </si>
  <si>
    <t>a 3. Surfaces viticoles en forte pente et en terrasses</t>
  </si>
  <si>
    <t>b 1. Milchkühe, - schafe, - ziegen</t>
  </si>
  <si>
    <t>b 1. Vaches, brebis et chèvres laitières</t>
  </si>
  <si>
    <t>b 2. Mastschweine, Remonten &gt;25kg</t>
  </si>
  <si>
    <t>b 3. Zuchtschweine</t>
  </si>
  <si>
    <t>b 4. Andere Nutztiere</t>
  </si>
  <si>
    <t>c 1. Hanglagen 18 - 35 % (Berggebiet und Hügelzone)</t>
  </si>
  <si>
    <t>c 2. Steillagen &gt; 35 % (Berggebiet und Hügelzone)</t>
  </si>
  <si>
    <t>Subtotal 2</t>
  </si>
  <si>
    <t>Kenndaten</t>
  </si>
  <si>
    <t>Total ha LN</t>
  </si>
  <si>
    <t>Total GVE</t>
  </si>
  <si>
    <t>GVE / ha LN</t>
  </si>
  <si>
    <t>ha LN / GVE</t>
  </si>
  <si>
    <t>SAK / ha LN</t>
  </si>
  <si>
    <t>ha LN / SAK</t>
  </si>
  <si>
    <t>SAK / GVE</t>
  </si>
  <si>
    <t>GVE / SAK</t>
  </si>
  <si>
    <t>Bemerkungen</t>
  </si>
  <si>
    <t>CHF 10'000.- / a.</t>
  </si>
  <si>
    <t>b 2. Porcs à l'engrais, p. de renouvellement &gt; 25kg</t>
  </si>
  <si>
    <t>b 3. Porcs d'élevage</t>
  </si>
  <si>
    <t>b 4. Autres animaux de rente</t>
  </si>
  <si>
    <t>c 1. Terrains en pente (ZM + ZC)</t>
  </si>
  <si>
    <t>c 2. Terrains en forte pente &gt; 35 % (ZM + ZC)</t>
  </si>
  <si>
    <t>Sous-total 1*</t>
  </si>
  <si>
    <t>La transformation, le stockage et la vente de produits issus de la propre production agricole</t>
  </si>
  <si>
    <t>Données</t>
  </si>
  <si>
    <t>Total ha SAU</t>
  </si>
  <si>
    <t>Total UGB</t>
  </si>
  <si>
    <t>UGB / ha SAU</t>
  </si>
  <si>
    <t>ha SAU / UGB</t>
  </si>
  <si>
    <t>UMOS / ha SAU</t>
  </si>
  <si>
    <t>ha SAU / UMOS</t>
  </si>
  <si>
    <t>UMOS / UGB</t>
  </si>
  <si>
    <t>UGB / UMOS</t>
  </si>
  <si>
    <t>Remarques</t>
  </si>
  <si>
    <t>c 3. Zuschlag für Biolandbau (für Flächen a1 bis a3)</t>
  </si>
  <si>
    <t>c 3. Supplément pour culture biologique (pour les surfaces de a1 à a3)</t>
  </si>
  <si>
    <t>Landw. Begriffsverordnung LBV, Art. 3</t>
  </si>
  <si>
    <t>Verord. über das bäuerl. Bodenrecht VBB, Art. 2a</t>
  </si>
  <si>
    <t>c 4. Hochstamm-Feldobstbäume (müssen Anforderungen für Qualitätsstufe I für Biodiversitätsbeiträge erfüllen)</t>
  </si>
  <si>
    <t xml:space="preserve">Subtotal 1*  </t>
  </si>
  <si>
    <t>Berechnungen der Standardarbeitskräfte SAK für landwirtschaftliche Haupttätigkeiten</t>
  </si>
  <si>
    <t>Sous-total 2</t>
  </si>
  <si>
    <t>TZ 1.75
HZ 1.50
BZ I 1.50</t>
  </si>
  <si>
    <t>Elementi</t>
  </si>
  <si>
    <t>Unità</t>
  </si>
  <si>
    <t>Numero</t>
  </si>
  <si>
    <t>USM per unità</t>
  </si>
  <si>
    <t>USM</t>
  </si>
  <si>
    <t>sì = 1</t>
  </si>
  <si>
    <t>UBG</t>
  </si>
  <si>
    <t>N°</t>
  </si>
  <si>
    <t>supplementi</t>
  </si>
  <si>
    <t>CN</t>
  </si>
  <si>
    <t>ara</t>
  </si>
  <si>
    <t>o / a.</t>
  </si>
  <si>
    <t>a 1. SAU senza colture speciali</t>
  </si>
  <si>
    <t>a 2. Colture speciali (senza a 3.)</t>
  </si>
  <si>
    <t>a 3. Vigneti in zone in forte pendenza e terrazzate</t>
  </si>
  <si>
    <t>b 1. Vacche, pecore e capre da latte</t>
  </si>
  <si>
    <t>b 2. Suini da ingrasso, rimonte &gt;25 kg</t>
  </si>
  <si>
    <t>b 3. Suini da allevamento</t>
  </si>
  <si>
    <t>b 4. Altri animali da reddito</t>
  </si>
  <si>
    <t>c 1. Zone declive 18 - 35 % (regione di mont. + ZC)</t>
  </si>
  <si>
    <t>c 1. Zone in forte pendenza &gt; 35 % (regione di mont. + ZC)</t>
  </si>
  <si>
    <t>c 2. Produzione vegetale (agricoltura biologica)</t>
  </si>
  <si>
    <t>c 3. Alberi da frutto ad alto fusto</t>
  </si>
  <si>
    <t>Totale intermedio 1*</t>
  </si>
  <si>
    <t>Lavorazione, stoccaggio e vendita di prodotti agricoli di produzione propria</t>
  </si>
  <si>
    <t>Totale intermedio 2</t>
  </si>
  <si>
    <t>Totale USM**</t>
  </si>
  <si>
    <t>Dati</t>
  </si>
  <si>
    <t>Totale SAU ha</t>
  </si>
  <si>
    <t>Totale UBG</t>
  </si>
  <si>
    <t>UBG / ha SAU</t>
  </si>
  <si>
    <t>ha SAU / UBG</t>
  </si>
  <si>
    <t>USM / ha SAU</t>
  </si>
  <si>
    <t>ha SAU / USM</t>
  </si>
  <si>
    <t>USM / UBG</t>
  </si>
  <si>
    <t>UBG / USM</t>
  </si>
  <si>
    <t>UGB</t>
  </si>
  <si>
    <t>Osservazioni:</t>
  </si>
  <si>
    <t xml:space="preserve">*Totale intermedio 1: Base legale:  articolo 3 dell'ordinanza sulla terminologia agricola (OTerm). Applicabile a: pagamenti diretti (OPD)
</t>
  </si>
  <si>
    <t>Minimale SAK, damit ein Betrieb als landwirtschaftliches Gewerbe anerkannt wird (Art. 7 BGBB). Die Kantone haben die Möglichkeit, einen tieferen SAK-Wert für die Gewerbegrenze festzulegen, wobei eine minimale Betriebsgrösse von 0,6 SAK nicht unterschritten werden darf (Art. 5 BGBB).</t>
  </si>
  <si>
    <t>Minimale SAK, damit ein Betrieb Investitionshilfen erhält (Art. 3, Abs. 1 SVV)</t>
  </si>
  <si>
    <t>Minimale SAK, damit ein Betrieb Investitionshilfen für neue  Ökonomiegebäude oder gleichwertige Umbauten für Milchkühe, Mutterschweine, Legehennen oder für Gewächshäuser des Pflanzenbaus erhält (Art. 3, Abs. 1ter SVV).</t>
  </si>
  <si>
    <t>Aufbereitung, Lagerung und Verkauf selbst-
produzierter landwirtschaftlicher Erzeugnisse**</t>
  </si>
  <si>
    <t>La transformation, le stockage et la vente de produits issus de la propre production agricole**</t>
  </si>
  <si>
    <t>Lavorazione, stoccaggio e vendita di prodotti agricoli di produzione propria**</t>
  </si>
  <si>
    <t>****** Total SAK: Die Total SAK gelten für das Bodenrecht (BGBB), das Pachtrecht (LPG) und die Investitionshilfen (SVV). Die Grundlagen für diese Berechnung findet man im Artikel 2a der Verordnung über das bäuerliche Bodenrecht (VBB) und im Anhang 1 der Verordnung des BLW über die Investitionshilfen und soziale Begleitmassnahmen in der Landwirtschaft (IBLV).</t>
  </si>
  <si>
    <t>****** Totale USM: Basi legali: articolo 2a dell'ordinanza sul diritto fondiario rurale (ODFR) allegato 1 dell'ordinanza dell'UFAG concernente gli aiuti agli investimenti e le misure sociali collaterali nell'agricoltura (OIMSC). Applicabile a:   diritto fondiario (LDFR), diritto sull’affitto (LAAgr) e aiuti agli investimenti (OMSt).</t>
  </si>
  <si>
    <t>**      Anrechnung nur möglich, sofern die Tätigkeit in bereits bewilligten Anlagen erfolgt.</t>
  </si>
  <si>
    <r>
      <rPr>
        <b/>
        <sz val="10"/>
        <rFont val="Arial"/>
        <family val="2"/>
      </rPr>
      <t>*       Subtotal 1:</t>
    </r>
    <r>
      <rPr>
        <sz val="10"/>
        <rFont val="Arial"/>
        <family val="2"/>
      </rPr>
      <t xml:space="preserve"> Diese Berechnungen basieren auf dem Artikel 3 der landwirtschaftlichen Begriffsverordnung (LBV) und sind für die Direktzahlungen (DZV) relevant. </t>
    </r>
  </si>
  <si>
    <t>****   Anrechnung nur möglich, sofern die Tätigkeit in bereits bewilligten Anlagen erfolgt und die Rohleistung ausgewiesen ist.</t>
  </si>
  <si>
    <t>Zuschläge und Faktoren für spezielle Betriebszweige</t>
  </si>
  <si>
    <t>Aufbereitung, Lagerung und Verkauf selbst-
produzierter landwirtschaftlicher Erzeugnisse ****</t>
  </si>
  <si>
    <t>Siehe *****</t>
  </si>
  <si>
    <t>Landwirtschaftsnahe Tätigkeiten nach Art. 12b LBV (max. 0.4 SAK)*****</t>
  </si>
  <si>
    <t>Total SAK (Subtotal 1 + 2) ******</t>
  </si>
  <si>
    <t>***     2'800 Stunden Arbeit pro Jahr ergaben bisher 1 SAK.</t>
  </si>
  <si>
    <t>a. Vacche da latte nell’azienda d’estivazione</t>
  </si>
  <si>
    <t>b. Animali da reddito nell’azienda d’estivazione</t>
  </si>
  <si>
    <t>c. Kartoffeln</t>
  </si>
  <si>
    <t>d. Beeren, Heil- und Gewürzpflanzen</t>
  </si>
  <si>
    <t>e. Rebbau mit eigener Kelterei</t>
  </si>
  <si>
    <t>c. Pommes de terre</t>
  </si>
  <si>
    <t>d. Baies, plantes médicin. et aromat.</t>
  </si>
  <si>
    <t>e. Viticulture avec vinification</t>
  </si>
  <si>
    <t>c. Patate</t>
  </si>
  <si>
    <t>d. Bacche, piante medicinali e aromatiche</t>
  </si>
  <si>
    <t>e. Viticoltura con torchiatura in proprio</t>
  </si>
  <si>
    <t>f. Gewächshaus mit festen Fundamenten</t>
  </si>
  <si>
    <t>g. Hochtunnel oder Treibbeet</t>
  </si>
  <si>
    <t>f. Serres avec fondations permanentes</t>
  </si>
  <si>
    <t>g. Tunnels ou châssis</t>
  </si>
  <si>
    <t>f. Serre con fondamenta fisse</t>
  </si>
  <si>
    <t>g. Tunnel o letti di forzature</t>
  </si>
  <si>
    <t>h. Pilzproduktion im Hochtunnel oder Gebäuden</t>
  </si>
  <si>
    <t>i. Champignonproduktion in Gebäuden</t>
  </si>
  <si>
    <t>j. Brüsselerproduktion in Gebäuden</t>
  </si>
  <si>
    <t>k. Sprossenproduktion in Gebäuden</t>
  </si>
  <si>
    <t>l. Produzierender Gartenbau: Gewächshaus mit festen
Fundamenten/Hochtunnel für Pflanzen in Behältern (Topf)</t>
  </si>
  <si>
    <t>h. Production de champignons dans des tunnels ou des bâtiments</t>
  </si>
  <si>
    <t>i. Production de champignons de Paris dans des bâtiments</t>
  </si>
  <si>
    <t>j. Production chicorée Witloof dans des bâtiments</t>
  </si>
  <si>
    <t>k. Production de pousses de légumes et de salade dans des bâtiments</t>
  </si>
  <si>
    <t>l. Horticulture productrice: serres reposant sur des fondations en dur et tunnels pour plantes en récipients (pots)</t>
  </si>
  <si>
    <t>h. Produzione di funghi in tunnel o edifici</t>
  </si>
  <si>
    <t>i. Produzione di funghi prataioli in edifici</t>
  </si>
  <si>
    <t>j. Produzione di cicoria belga in edifici</t>
  </si>
  <si>
    <t>k. Produzione di germogli in edifici</t>
  </si>
  <si>
    <t>l. Ortoflorovivaismo esercitato a titolo professionale: serra con fondamenta fisse o tunnel per piante in recipiente (vaso)</t>
  </si>
  <si>
    <t>m. Christbaumkulturen</t>
  </si>
  <si>
    <t>n. Betriebseigener Wald nach Art. 2 Abs.2 Bst. b BGBB</t>
  </si>
  <si>
    <t>m. Cultures d’arbres de Noël</t>
  </si>
  <si>
    <t>m. Colture di alberi di Natale</t>
  </si>
  <si>
    <t>n. Bosco di proprietà dell'azienda</t>
  </si>
  <si>
    <t>Minimale SAK, damit einem Betrieb zinslose Betriebshilfedarlehen gewährt werden können (Art 2, Abs. 1 SBMV). In Gebieten des Berg- und Hügelgebiets, in denen die Bewirtschaftung oder eine genügende Besiedelungsdichte gefährdet ist, beträgt der erforderliche Arbeitsbedarf mindestens 0,60 SAK (Art. 3, Abs. 1 SBMV)</t>
  </si>
  <si>
    <t>Minimale SAK, damit ein Betrieb Investitionshilfen für Massnahmen und Einrichtungen der Diversifizierung erhält (Art. 3, Abs. 1bis SVV)</t>
  </si>
  <si>
    <t>Erforderliche totale SAK</t>
  </si>
  <si>
    <t>Calcul comparatif des unités de main-d'œuvre standard (UMOS)</t>
  </si>
  <si>
    <t>Paquet d'automne 2015</t>
  </si>
  <si>
    <t>UMOS / unité
jusque 2015</t>
  </si>
  <si>
    <t>UMOS
jusque 2015</t>
  </si>
  <si>
    <t>Calcul des unités de main-d'œuvre standard (UMOS) pour les activités agricoles principales</t>
  </si>
  <si>
    <t>Ord. sur la terminologie agricole OTerm, Art. 3</t>
  </si>
  <si>
    <t>c 4. Arbres fruitiers haute-tige (ils doivent remplir les conditions pour le niveau de qualité 1 des contributions à la biodiversité)</t>
  </si>
  <si>
    <t>Charge minimale en travail (UMOS) pour le versement des paiements directs (Art . 5 OPD)</t>
  </si>
  <si>
    <t>Minimale SAK, damit ein Betrieb Direktzahlungen erhält (Art. 5 DZV).</t>
  </si>
  <si>
    <t>Supplementi per rami aziendali speciali</t>
  </si>
  <si>
    <t>Ord. sur le droit foncier rural ODFR, Art. 2a</t>
  </si>
  <si>
    <t>n. Forêt faisant partie de l’exploitation selon Art. 2 al. 2 let. b LDFR</t>
  </si>
  <si>
    <t>Activités proches de l'agriculture selon Art. 12b OTerm (max. 0.4 UMOS)*****</t>
  </si>
  <si>
    <t>Voir *****</t>
  </si>
  <si>
    <t>Besoins minimums en travail (UMOS) exigés</t>
  </si>
  <si>
    <t>Total UMOS (Sous-total 1 + 2)******</t>
  </si>
  <si>
    <t>UMOS minimales pour qu'une exploitation soit reconnue comme entreprise agricole (Art. 7 LDFR). Les cantons peuvent fixer une limite en UMOS plus basse; la taille minimale de l’entreprise ne doit cependant pas être inférieure à 0,6 UMOS (Art. 5 LDFR).</t>
  </si>
  <si>
    <t>UMOS minimales pour le versement d'aides à l'investissement à une exploitation dans le cas général (Art. 3 al. 1 OAS).</t>
  </si>
  <si>
    <t>ZP 1.75
ZC 1.50
ZM1 1.50</t>
  </si>
  <si>
    <t>UMOS minimales pour le versement d'aides à l'investissement pour la construction et les installations destinées à une diversification des activités (Art. 3 al. 1bis OAS).</t>
  </si>
  <si>
    <t>UMOS minimales pour le versement de prêts au titre de l’aide aux exploitations pour la conversion de dettes (Art. 2 al. 1 OMAS).  Dans les régions de la région de montagne et des collines où l’exploitation agricole du sol ou l’occupation suffisante du territoire sont menacées, le besoin en travail minimum est fixé à 0,60 UMOS (Art. 3 al. 1 OMAS).</t>
  </si>
  <si>
    <t>*** Jusqu'à 2015 la norme de travail annuel était de 2'800 heures pour 1 UMOS.</t>
  </si>
  <si>
    <t>** Prise en compte uniquement des activités effectuées dans des installations existantes.</t>
  </si>
  <si>
    <t>**** Prise en compte uniquement des activités effectuées dans des installations existantes, et du chiffre d'affaire inscrit dans la comptabilité financière.</t>
  </si>
  <si>
    <t>****** Total UMOS: Calcul selon Art. 2a de l’Ordonnance sur le droit foncier rural (ODFR) et Annexe 1 de l’Ordonnance de l’OFAG sur les aides à l’investissement et les mesures d’accompagnement social dans l’agriculture (OIMAS). Applicable pour le droit foncier rural (LDFR), les aides à l'investissement (OAS) et les mesures d'accompagnement social (OMAS).</t>
  </si>
  <si>
    <t>* Sous-total 1: calcul selon Art. 3 de l’Ordonnance sur la terminologie agricole (OTerm). Applicable pour les paiements directs (OPD).</t>
  </si>
  <si>
    <t>UMOS / unité
dès 2016</t>
  </si>
  <si>
    <t>UMOS
dès 2016</t>
  </si>
  <si>
    <t>Suppléments pour des branches d'exloitation spéciales</t>
  </si>
  <si>
    <t>UMOS minimales pour le versement d'aides à l'investissement pour nouveaux bâtiments d’exploitation ou transformations de bâtiments destinés aux vaches laitières, truies ou poules pondeuses ou pour des serres destinées à la production végétale (Art. 3 al. 1ter OAS).</t>
  </si>
  <si>
    <t>ares</t>
  </si>
  <si>
    <t>heures / année***</t>
  </si>
  <si>
    <t>Stunden / Jahr***</t>
  </si>
  <si>
    <t>Jahres- umsatz in CHF</t>
  </si>
  <si>
    <t>Aaren</t>
  </si>
  <si>
    <t>1   /       2800 MOh</t>
  </si>
  <si>
    <t>1   /       2800 AKh</t>
  </si>
  <si>
    <t>SAK-Faktor
ohne Text</t>
  </si>
  <si>
    <t>Facteur UMOS</t>
  </si>
  <si>
    <t>sans text</t>
  </si>
  <si>
    <t>0.05  /
10'000 CHF</t>
  </si>
  <si>
    <t>*****  Nach Art. 2a, Abs. 7 VBB können Betriebe für ihre landwirtschaftsnahe Tätigkeiten nur die SAK geltend machen, wenn sie mit ihren kernlandwirtschaftlichen Tätigkeiten (alle übrigen Tätigkeiten in der SAK-Berechnung ausser produzierender Gartenbau) mindestens 0.8 SAK erreichen. Alle möglichen landwirtschaftsnahen Tätigkeiten sind in den Erläuterungen und Weisungen zum Art. 12b LBV konkret beschrieben. Zudem muss die Tätigkeig in bereits bewilligten Anlagen erfolgen und die Rohleistung muss ausgewiesen sein.</t>
  </si>
  <si>
    <t>***** Selon Art. 2a al 7 ODFR les suppléments pour les activités proches de l'agriculture ne sont accordés que si l'exploitation atteint une taille d'au moins 0.8 UMOS avec les activités agricoles (toutes les autres activités prises en compte pour le calcul des UMOS, sauf l'horticulture productrice). Une liste donne un aperçu concret des activités proches de l'agriculture dans les commentaires de l'Art. 12b OTerm. De plus les bâtiments et installations doivent avoir obtenu une autorisation, et le chiffre d'affaire doit être inscrit dans la comptabilité financière.</t>
  </si>
  <si>
    <t>a. Milchkühe auf (selbstbewirtschaftetem) Sömmerungsbetrieb</t>
  </si>
  <si>
    <t>b. Andere Nutztiere auf (selbstbewirtschaftetem) Sömmerungsbetrieb</t>
  </si>
  <si>
    <t>a. Vaches laitières dans une exploitation d’estivage (exploitée en propre)</t>
  </si>
  <si>
    <t>b. Animaux de rente dans une exploit. d’estivage (exploitée en propre)</t>
  </si>
  <si>
    <t>Stand gemäss definitiven Verordnungen Herbstpaket 2015
AGRIDEA lehnt jede Haftung und Gewährleistung ab, die aus Berechnungen mit diesem Instrument abgeleitet werden                                               Version 2.0, Stand vom 29. Oktober 2015</t>
  </si>
  <si>
    <t>Vorgesehene Termine für die Gültigkeit der neuen Faktoren und neuen Limiten</t>
  </si>
  <si>
    <t>IBLV, DZV und SVV</t>
  </si>
  <si>
    <t>So können Hofübergaben per 01.01.2016 nach geltendem Recht erfolgen.</t>
  </si>
  <si>
    <t>Betrifft alle geänderten Limiten und Faktoren folgender Verordnungen:</t>
  </si>
  <si>
    <t>01.01.2016</t>
  </si>
  <si>
    <t>LBV (für die Bereiche der SVV, IBLV, DZV)</t>
  </si>
  <si>
    <t>01.07.2016</t>
  </si>
  <si>
    <t>Betrifft alle geänderten Faktoren folgender Verordnungen:</t>
  </si>
  <si>
    <t>VBB und LBV (für den Bereich VBB)</t>
  </si>
  <si>
    <t>ODFR et OTerm (pour le domaine ODFR)</t>
  </si>
  <si>
    <t>Etat selon les ordonnances définitives du paquet d'automne 2015.
AGRIDEA décline toute responsabilité et tout recours découlant de calculs effectués avec cet outil.
Version 2.0, état au 29 octobre 2015</t>
  </si>
  <si>
    <t>Concerne tous les nouveaux facteurs et limites des ordonnances suivantes:</t>
  </si>
  <si>
    <t>OIMAS, OPD et OAS</t>
  </si>
  <si>
    <t>OTerm (pour les domaines des OAS, OIMAS et OPD)</t>
  </si>
  <si>
    <t>Concerne tous les nouveaux facteurs des ordonnances suivantes:</t>
  </si>
  <si>
    <t>Les remises d’exploitation au 01.01.2016 peuvent ainsi avoir lieu selon le droit en vigueur.</t>
  </si>
  <si>
    <t>Echéances prévues pour l'entrée en vigueur des nouveaux facteurs et limites</t>
  </si>
  <si>
    <t>Prestation brute annuelle en CHF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</si>
</sst>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00"/>
    <numFmt numFmtId="165" formatCode="#,##0_ ;\-#,##0\ "/>
    <numFmt numFmtId="166" formatCode="0.00000"/>
    <numFmt numFmtId="167" formatCode="0.000000"/>
  </numFmts>
  <fonts count="16" x14ac:knownFonts="1">
    <font>
      <sz val="10"/>
      <name val="Arial"/>
    </font>
    <font>
      <sz val="11"/>
      <color theme="1"/>
      <name val="Calibri"/>
      <family val="2"/>
      <scheme val="minor"/>
    </font>
    <font>
      <sz val="9"/>
      <name val="Helvetica"/>
      <family val="2"/>
    </font>
    <font>
      <sz val="14"/>
      <name val="Helvetica"/>
      <family val="2"/>
    </font>
    <font>
      <sz val="10"/>
      <name val="Arial"/>
      <family val="2"/>
    </font>
    <font>
      <b/>
      <sz val="14"/>
      <name val="Arial"/>
      <family val="2"/>
    </font>
    <font>
      <sz val="10"/>
      <name val="Arial"/>
      <family val="2"/>
    </font>
    <font>
      <b/>
      <sz val="10"/>
      <name val="Arial"/>
      <family val="2"/>
    </font>
    <font>
      <b/>
      <sz val="9"/>
      <name val="Arial"/>
      <family val="2"/>
    </font>
    <font>
      <sz val="9"/>
      <name val="Arial"/>
      <family val="2"/>
    </font>
    <font>
      <sz val="14"/>
      <name val="Helvetica"/>
      <family val="2"/>
    </font>
    <font>
      <sz val="9"/>
      <name val="Helvetica"/>
      <family val="2"/>
    </font>
    <font>
      <sz val="8"/>
      <name val="Arial"/>
      <family val="2"/>
    </font>
    <font>
      <b/>
      <sz val="16"/>
      <name val="Arial"/>
      <family val="2"/>
    </font>
    <font>
      <sz val="11"/>
      <color theme="1"/>
      <name val="Calibri"/>
      <family val="2"/>
      <scheme val="minor"/>
    </font>
    <font>
      <sz val="10"/>
      <color rgb="FFFF0000"/>
      <name val="Arial"/>
      <family val="2"/>
    </font>
  </fonts>
  <fills count="7">
    <fill>
      <patternFill patternType="none"/>
    </fill>
    <fill>
      <patternFill patternType="gray125"/>
    </fill>
    <fill>
      <patternFill patternType="solid">
        <fgColor indexed="26"/>
        <bgColor indexed="64"/>
      </patternFill>
    </fill>
    <fill>
      <patternFill patternType="solid">
        <fgColor rgb="FF92D05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5" tint="0.79998168889431442"/>
        <bgColor indexed="64"/>
      </patternFill>
    </fill>
  </fills>
  <borders count="16">
    <border>
      <left/>
      <right/>
      <top/>
      <bottom/>
      <diagonal/>
    </border>
    <border>
      <left/>
      <right/>
      <top/>
      <bottom style="medium">
        <color indexed="64"/>
      </bottom>
      <diagonal/>
    </border>
    <border>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right/>
      <top style="medium">
        <color indexed="64"/>
      </top>
      <bottom style="hair">
        <color indexed="64"/>
      </bottom>
      <diagonal/>
    </border>
    <border>
      <left/>
      <right/>
      <top style="thin">
        <color indexed="64"/>
      </top>
      <bottom style="thin">
        <color indexed="64"/>
      </bottom>
      <diagonal/>
    </border>
  </borders>
  <cellStyleXfs count="12">
    <xf numFmtId="0" fontId="0" fillId="0" borderId="0"/>
    <xf numFmtId="0" fontId="3" fillId="0" borderId="0"/>
    <xf numFmtId="0" fontId="2" fillId="0" borderId="0">
      <protection locked="0"/>
    </xf>
    <xf numFmtId="0" fontId="10" fillId="0" borderId="0"/>
    <xf numFmtId="0" fontId="11" fillId="0" borderId="0">
      <protection locked="0"/>
    </xf>
    <xf numFmtId="43" fontId="4" fillId="0" borderId="0" applyFont="0" applyFill="0" applyBorder="0" applyAlignment="0" applyProtection="0"/>
    <xf numFmtId="9" fontId="4" fillId="0" borderId="0" applyFont="0" applyFill="0" applyBorder="0" applyAlignment="0" applyProtection="0"/>
    <xf numFmtId="0" fontId="14" fillId="0" borderId="0"/>
    <xf numFmtId="0" fontId="3" fillId="0" borderId="0"/>
    <xf numFmtId="0" fontId="2" fillId="0" borderId="0">
      <protection locked="0"/>
    </xf>
    <xf numFmtId="43" fontId="4" fillId="0" borderId="0" applyFont="0" applyFill="0" applyBorder="0" applyAlignment="0" applyProtection="0"/>
    <xf numFmtId="0" fontId="1" fillId="0" borderId="0"/>
  </cellStyleXfs>
  <cellXfs count="163">
    <xf numFmtId="0" fontId="0" fillId="0" borderId="0" xfId="0"/>
    <xf numFmtId="0" fontId="4" fillId="0" borderId="0" xfId="0" applyNumberFormat="1" applyFont="1" applyBorder="1" applyProtection="1"/>
    <xf numFmtId="0" fontId="4" fillId="0" borderId="0" xfId="0" applyNumberFormat="1" applyFont="1" applyBorder="1" applyAlignment="1" applyProtection="1">
      <alignment horizontal="center"/>
    </xf>
    <xf numFmtId="0" fontId="4" fillId="0" borderId="1" xfId="0" applyFont="1" applyFill="1" applyBorder="1" applyAlignment="1" applyProtection="1">
      <alignment horizontal="right"/>
    </xf>
    <xf numFmtId="0" fontId="4" fillId="0" borderId="1" xfId="0" applyNumberFormat="1" applyFont="1" applyBorder="1" applyProtection="1"/>
    <xf numFmtId="0" fontId="5" fillId="0" borderId="0" xfId="0" applyFont="1" applyBorder="1" applyProtection="1"/>
    <xf numFmtId="0" fontId="4" fillId="0" borderId="2" xfId="0" applyNumberFormat="1" applyFont="1" applyBorder="1" applyProtection="1"/>
    <xf numFmtId="0" fontId="4" fillId="0" borderId="3" xfId="0" applyNumberFormat="1" applyFont="1" applyBorder="1" applyProtection="1"/>
    <xf numFmtId="0" fontId="4" fillId="0" borderId="0" xfId="0" applyNumberFormat="1" applyFont="1" applyBorder="1" applyAlignment="1" applyProtection="1">
      <alignment vertical="center"/>
    </xf>
    <xf numFmtId="0" fontId="7" fillId="0" borderId="0" xfId="0" applyNumberFormat="1" applyFont="1" applyBorder="1" applyAlignment="1" applyProtection="1">
      <alignment horizontal="right" vertical="center"/>
    </xf>
    <xf numFmtId="0" fontId="0" fillId="0" borderId="0" xfId="0" applyBorder="1" applyProtection="1"/>
    <xf numFmtId="0" fontId="0" fillId="0" borderId="0" xfId="0" applyProtection="1"/>
    <xf numFmtId="0" fontId="4" fillId="0" borderId="0" xfId="0" applyFont="1" applyProtection="1"/>
    <xf numFmtId="0" fontId="0" fillId="0" borderId="2" xfId="0" applyBorder="1" applyProtection="1"/>
    <xf numFmtId="0" fontId="4" fillId="0" borderId="1" xfId="0" applyFont="1" applyBorder="1" applyProtection="1"/>
    <xf numFmtId="0" fontId="4" fillId="0" borderId="1" xfId="0" applyFont="1" applyBorder="1" applyAlignment="1" applyProtection="1">
      <alignment horizontal="center"/>
    </xf>
    <xf numFmtId="0" fontId="0" fillId="0" borderId="0" xfId="0" applyAlignment="1" applyProtection="1">
      <alignment horizontal="center"/>
    </xf>
    <xf numFmtId="0" fontId="4" fillId="0" borderId="0" xfId="0" applyNumberFormat="1" applyFont="1" applyBorder="1" applyAlignment="1" applyProtection="1">
      <alignment horizontal="center" vertical="center"/>
    </xf>
    <xf numFmtId="0" fontId="0" fillId="0" borderId="0" xfId="0" applyAlignment="1" applyProtection="1">
      <alignment vertical="center"/>
    </xf>
    <xf numFmtId="0" fontId="4" fillId="0" borderId="0" xfId="0" applyNumberFormat="1" applyFont="1" applyFill="1" applyBorder="1" applyAlignment="1" applyProtection="1">
      <alignment horizontal="center" vertical="center"/>
    </xf>
    <xf numFmtId="2" fontId="4" fillId="0" borderId="0" xfId="0" applyNumberFormat="1" applyFont="1" applyFill="1" applyBorder="1" applyAlignment="1" applyProtection="1">
      <alignment horizontal="center" vertical="center"/>
    </xf>
    <xf numFmtId="0" fontId="4" fillId="0" borderId="2" xfId="0" applyNumberFormat="1" applyFont="1" applyBorder="1" applyAlignment="1" applyProtection="1">
      <alignment vertical="center"/>
    </xf>
    <xf numFmtId="0" fontId="4" fillId="0" borderId="3" xfId="0" applyNumberFormat="1" applyFont="1" applyBorder="1" applyAlignment="1" applyProtection="1">
      <alignment vertical="center"/>
    </xf>
    <xf numFmtId="0" fontId="4" fillId="0" borderId="0" xfId="0" applyFont="1" applyBorder="1" applyAlignment="1" applyProtection="1">
      <alignment horizontal="center" vertical="center"/>
    </xf>
    <xf numFmtId="0" fontId="0" fillId="0" borderId="0" xfId="0" applyBorder="1" applyAlignment="1" applyProtection="1">
      <alignment vertical="center"/>
    </xf>
    <xf numFmtId="0" fontId="9" fillId="0" borderId="0" xfId="0" applyNumberFormat="1" applyFont="1" applyBorder="1" applyAlignment="1" applyProtection="1">
      <alignment vertical="center" wrapText="1"/>
    </xf>
    <xf numFmtId="164" fontId="4" fillId="0" borderId="4" xfId="0" applyNumberFormat="1" applyFont="1" applyFill="1" applyBorder="1" applyAlignment="1" applyProtection="1">
      <alignment horizontal="center" vertical="center"/>
    </xf>
    <xf numFmtId="164" fontId="4" fillId="0" borderId="0" xfId="0" applyNumberFormat="1" applyFont="1" applyFill="1" applyBorder="1" applyAlignment="1" applyProtection="1">
      <alignment horizontal="center" vertical="center"/>
    </xf>
    <xf numFmtId="2" fontId="4" fillId="0" borderId="0" xfId="0" applyNumberFormat="1" applyFont="1" applyFill="1" applyBorder="1" applyAlignment="1" applyProtection="1">
      <alignment vertical="center"/>
    </xf>
    <xf numFmtId="0" fontId="0" fillId="0" borderId="0" xfId="0" applyBorder="1" applyAlignment="1">
      <alignment vertical="top" wrapText="1"/>
    </xf>
    <xf numFmtId="0" fontId="4" fillId="0" borderId="0" xfId="0" applyFont="1" applyFill="1" applyBorder="1" applyAlignment="1">
      <alignment vertical="top" wrapText="1"/>
    </xf>
    <xf numFmtId="0" fontId="0" fillId="0" borderId="0" xfId="0" applyBorder="1" applyAlignment="1">
      <alignment vertical="top"/>
    </xf>
    <xf numFmtId="0" fontId="0" fillId="0" borderId="0" xfId="0" applyBorder="1" applyAlignment="1" applyProtection="1">
      <alignment vertical="top" wrapText="1"/>
      <protection locked="0"/>
    </xf>
    <xf numFmtId="0" fontId="7" fillId="0" borderId="0" xfId="0" applyFont="1" applyBorder="1" applyAlignment="1">
      <alignment vertical="top" wrapText="1"/>
    </xf>
    <xf numFmtId="0" fontId="7" fillId="0" borderId="0" xfId="0" applyFont="1" applyFill="1" applyBorder="1" applyAlignment="1">
      <alignment vertical="top" wrapText="1"/>
    </xf>
    <xf numFmtId="0" fontId="4" fillId="0" borderId="0" xfId="0" applyFont="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vertical="top"/>
    </xf>
    <xf numFmtId="0" fontId="4" fillId="0" borderId="0" xfId="0" quotePrefix="1" applyFont="1" applyFill="1" applyBorder="1" applyAlignment="1">
      <alignment vertical="top" wrapText="1"/>
    </xf>
    <xf numFmtId="0" fontId="4" fillId="0" borderId="0" xfId="0" quotePrefix="1" applyFont="1" applyBorder="1" applyAlignment="1">
      <alignment vertical="top" wrapText="1"/>
    </xf>
    <xf numFmtId="2" fontId="4" fillId="2" borderId="4" xfId="0" applyNumberFormat="1" applyFont="1" applyFill="1" applyBorder="1" applyAlignment="1" applyProtection="1">
      <alignment horizontal="center" vertical="center"/>
      <protection locked="0"/>
    </xf>
    <xf numFmtId="1" fontId="4" fillId="2" borderId="4" xfId="0" applyNumberFormat="1" applyFont="1" applyFill="1" applyBorder="1" applyAlignment="1" applyProtection="1">
      <alignment horizontal="center" vertical="center"/>
      <protection locked="0"/>
    </xf>
    <xf numFmtId="0" fontId="4" fillId="3" borderId="0" xfId="0" applyFont="1" applyFill="1" applyBorder="1" applyAlignment="1">
      <alignment vertical="top" wrapText="1"/>
    </xf>
    <xf numFmtId="0" fontId="9" fillId="0" borderId="5" xfId="0" applyNumberFormat="1" applyFont="1" applyBorder="1" applyAlignment="1" applyProtection="1">
      <alignment horizontal="left" vertical="center" wrapText="1"/>
    </xf>
    <xf numFmtId="0" fontId="4" fillId="0" borderId="3" xfId="0" applyNumberFormat="1" applyFont="1" applyBorder="1" applyAlignment="1" applyProtection="1">
      <alignment horizontal="center"/>
    </xf>
    <xf numFmtId="0" fontId="7" fillId="0" borderId="6" xfId="0" applyFont="1" applyBorder="1" applyAlignment="1" applyProtection="1">
      <alignment horizontal="center" vertical="center" wrapText="1"/>
    </xf>
    <xf numFmtId="0" fontId="7" fillId="0" borderId="6" xfId="0" applyNumberFormat="1"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4" fillId="0" borderId="7" xfId="0" applyNumberFormat="1"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8" xfId="0" applyNumberFormat="1"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5" fillId="0" borderId="0" xfId="0" applyNumberFormat="1" applyFont="1" applyBorder="1" applyAlignment="1" applyProtection="1">
      <alignment vertical="center"/>
    </xf>
    <xf numFmtId="0" fontId="4" fillId="0" borderId="0" xfId="0" applyFont="1" applyBorder="1" applyAlignment="1" applyProtection="1">
      <alignment horizontal="right" vertical="center"/>
    </xf>
    <xf numFmtId="0" fontId="4" fillId="0" borderId="3" xfId="0" applyNumberFormat="1" applyFont="1" applyBorder="1" applyAlignment="1" applyProtection="1">
      <alignment horizontal="center" vertical="center"/>
    </xf>
    <xf numFmtId="0" fontId="0" fillId="0" borderId="0" xfId="0" applyBorder="1" applyAlignment="1" applyProtection="1">
      <alignment horizontal="left" vertical="center"/>
    </xf>
    <xf numFmtId="0" fontId="0" fillId="0" borderId="2" xfId="0" applyBorder="1" applyAlignment="1" applyProtection="1">
      <alignment vertical="center"/>
    </xf>
    <xf numFmtId="2" fontId="4" fillId="0" borderId="9" xfId="0" applyNumberFormat="1" applyFont="1" applyFill="1" applyBorder="1" applyAlignment="1" applyProtection="1">
      <alignment horizontal="center" vertical="center"/>
    </xf>
    <xf numFmtId="0" fontId="4" fillId="0" borderId="9" xfId="0" applyNumberFormat="1" applyFont="1" applyBorder="1" applyAlignment="1" applyProtection="1">
      <alignment horizontal="center" vertical="center"/>
    </xf>
    <xf numFmtId="164" fontId="4" fillId="0" borderId="9" xfId="0" applyNumberFormat="1" applyFont="1" applyFill="1" applyBorder="1" applyAlignment="1" applyProtection="1">
      <alignment horizontal="center" vertical="center"/>
    </xf>
    <xf numFmtId="2" fontId="4" fillId="0" borderId="9" xfId="0" applyNumberFormat="1" applyFont="1" applyFill="1" applyBorder="1" applyAlignment="1" applyProtection="1">
      <alignment vertical="center"/>
    </xf>
    <xf numFmtId="0" fontId="4" fillId="0" borderId="10" xfId="0" applyNumberFormat="1" applyFont="1" applyBorder="1" applyAlignment="1" applyProtection="1">
      <alignment vertical="center"/>
    </xf>
    <xf numFmtId="0" fontId="7" fillId="0" borderId="0" xfId="0" applyNumberFormat="1" applyFont="1" applyBorder="1" applyAlignment="1" applyProtection="1">
      <alignment horizontal="center" vertical="center"/>
    </xf>
    <xf numFmtId="0" fontId="4" fillId="0" borderId="6" xfId="0" applyNumberFormat="1" applyFont="1" applyBorder="1" applyAlignment="1" applyProtection="1">
      <alignment horizontal="center" vertical="center" wrapText="1"/>
    </xf>
    <xf numFmtId="0" fontId="4" fillId="0" borderId="9" xfId="0" applyFont="1" applyBorder="1" applyAlignment="1" applyProtection="1">
      <alignment horizontal="center" vertical="center"/>
    </xf>
    <xf numFmtId="0" fontId="4" fillId="0" borderId="9" xfId="0" applyNumberFormat="1" applyFont="1" applyBorder="1" applyAlignment="1" applyProtection="1">
      <alignment vertical="center"/>
    </xf>
    <xf numFmtId="0" fontId="0" fillId="0" borderId="9" xfId="0" applyBorder="1" applyAlignment="1" applyProtection="1">
      <alignment vertical="center"/>
    </xf>
    <xf numFmtId="0" fontId="4" fillId="4" borderId="0" xfId="0" applyFont="1" applyFill="1" applyBorder="1" applyAlignment="1">
      <alignment vertical="top" wrapText="1"/>
    </xf>
    <xf numFmtId="9" fontId="4" fillId="0" borderId="4" xfId="6" quotePrefix="1" applyFont="1" applyFill="1" applyBorder="1" applyAlignment="1" applyProtection="1">
      <alignment horizontal="center" vertical="center"/>
    </xf>
    <xf numFmtId="165" fontId="4" fillId="2" borderId="4" xfId="5" applyNumberFormat="1" applyFont="1" applyFill="1" applyBorder="1" applyAlignment="1" applyProtection="1">
      <alignment horizontal="center" vertical="center"/>
      <protection locked="0"/>
    </xf>
    <xf numFmtId="164" fontId="4" fillId="0" borderId="0" xfId="0" applyNumberFormat="1" applyFont="1" applyBorder="1" applyAlignment="1" applyProtection="1">
      <alignment horizontal="right" vertical="center" indent="1"/>
    </xf>
    <xf numFmtId="164" fontId="0" fillId="0" borderId="0" xfId="0" applyNumberFormat="1" applyBorder="1" applyAlignment="1" applyProtection="1">
      <alignment horizontal="right" vertical="center" indent="1"/>
    </xf>
    <xf numFmtId="0" fontId="0" fillId="4" borderId="0" xfId="0" applyFill="1" applyBorder="1" applyAlignment="1">
      <alignment vertical="top"/>
    </xf>
    <xf numFmtId="0" fontId="4" fillId="4" borderId="0" xfId="0" applyFont="1" applyFill="1" applyBorder="1" applyAlignment="1">
      <alignment vertical="top"/>
    </xf>
    <xf numFmtId="0" fontId="7" fillId="0" borderId="0" xfId="0" applyNumberFormat="1" applyFont="1" applyBorder="1" applyAlignment="1" applyProtection="1">
      <alignment horizontal="left" vertical="center"/>
    </xf>
    <xf numFmtId="0" fontId="6" fillId="0" borderId="0" xfId="0" applyFont="1" applyBorder="1" applyAlignment="1" applyProtection="1">
      <alignment vertical="center"/>
    </xf>
    <xf numFmtId="0" fontId="6" fillId="0" borderId="12" xfId="0" applyNumberFormat="1" applyFont="1" applyBorder="1" applyAlignment="1" applyProtection="1">
      <alignment vertical="center"/>
    </xf>
    <xf numFmtId="0" fontId="4" fillId="0" borderId="0" xfId="0" applyFont="1" applyBorder="1" applyAlignment="1" applyProtection="1">
      <alignment vertical="center"/>
    </xf>
    <xf numFmtId="0" fontId="4" fillId="0" borderId="0" xfId="0" applyNumberFormat="1" applyFont="1" applyBorder="1" applyAlignment="1" applyProtection="1">
      <alignment horizontal="left" vertical="center"/>
    </xf>
    <xf numFmtId="0" fontId="4" fillId="0" borderId="0" xfId="0" applyNumberFormat="1" applyFont="1" applyBorder="1" applyAlignment="1" applyProtection="1">
      <alignment horizontal="right" vertical="center"/>
    </xf>
    <xf numFmtId="0" fontId="5" fillId="0" borderId="0" xfId="0" applyFont="1" applyBorder="1"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wrapText="1"/>
    </xf>
    <xf numFmtId="0" fontId="0" fillId="0" borderId="0" xfId="0" applyAlignment="1" applyProtection="1">
      <alignment horizontal="center" vertical="center" wrapText="1"/>
    </xf>
    <xf numFmtId="0" fontId="7" fillId="0" borderId="8" xfId="0" applyNumberFormat="1" applyFont="1" applyBorder="1" applyAlignment="1" applyProtection="1">
      <alignment horizontal="left" vertical="center"/>
    </xf>
    <xf numFmtId="0" fontId="7" fillId="0" borderId="13" xfId="0" applyNumberFormat="1" applyFont="1" applyBorder="1" applyAlignment="1" applyProtection="1">
      <alignment horizontal="left" vertical="center"/>
    </xf>
    <xf numFmtId="0" fontId="4" fillId="0" borderId="9" xfId="0" applyFont="1" applyBorder="1" applyAlignment="1" applyProtection="1">
      <alignment vertical="center" wrapText="1"/>
    </xf>
    <xf numFmtId="0" fontId="7" fillId="0" borderId="9" xfId="0" applyNumberFormat="1" applyFont="1" applyBorder="1" applyAlignment="1" applyProtection="1">
      <alignment horizontal="right" vertical="center"/>
    </xf>
    <xf numFmtId="0" fontId="4" fillId="0" borderId="13" xfId="0" applyNumberFormat="1" applyFont="1" applyBorder="1" applyAlignment="1" applyProtection="1">
      <alignment horizontal="center" vertical="center"/>
    </xf>
    <xf numFmtId="0" fontId="0" fillId="0" borderId="10" xfId="0" applyBorder="1" applyAlignment="1" applyProtection="1">
      <alignment vertical="center"/>
    </xf>
    <xf numFmtId="0" fontId="7" fillId="0" borderId="3" xfId="0" applyNumberFormat="1" applyFont="1" applyBorder="1" applyAlignment="1" applyProtection="1">
      <alignment horizontal="left" vertical="center"/>
    </xf>
    <xf numFmtId="0" fontId="4" fillId="0" borderId="6" xfId="0" applyNumberFormat="1" applyFont="1" applyBorder="1" applyAlignment="1" applyProtection="1">
      <alignment vertical="center" wrapText="1"/>
    </xf>
    <xf numFmtId="0" fontId="4" fillId="0" borderId="0" xfId="0" applyFont="1" applyBorder="1" applyAlignment="1" applyProtection="1">
      <alignment vertical="center" wrapText="1"/>
    </xf>
    <xf numFmtId="164" fontId="4" fillId="0" borderId="4"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0" fontId="0" fillId="0" borderId="0" xfId="0" applyAlignment="1" applyProtection="1">
      <alignment horizontal="right" vertical="center"/>
    </xf>
    <xf numFmtId="164" fontId="4" fillId="0" borderId="0" xfId="0" applyNumberFormat="1" applyFont="1" applyBorder="1" applyAlignment="1" applyProtection="1">
      <alignment horizontal="right" vertical="center"/>
    </xf>
    <xf numFmtId="164" fontId="0" fillId="0" borderId="0" xfId="0" applyNumberFormat="1" applyBorder="1" applyAlignment="1" applyProtection="1">
      <alignment horizontal="right" vertical="center"/>
    </xf>
    <xf numFmtId="0" fontId="4" fillId="0" borderId="13" xfId="0" applyNumberFormat="1" applyFont="1" applyBorder="1" applyAlignment="1" applyProtection="1">
      <alignment vertical="center"/>
    </xf>
    <xf numFmtId="164" fontId="4" fillId="0" borderId="9" xfId="0" applyNumberFormat="1" applyFont="1" applyBorder="1" applyAlignment="1" applyProtection="1">
      <alignment horizontal="right" vertical="center"/>
    </xf>
    <xf numFmtId="0" fontId="0" fillId="0" borderId="9" xfId="0" applyBorder="1" applyAlignment="1" applyProtection="1">
      <alignment horizontal="left" vertical="center"/>
    </xf>
    <xf numFmtId="164" fontId="4" fillId="0" borderId="6" xfId="0" applyNumberFormat="1" applyFont="1" applyBorder="1" applyAlignment="1" applyProtection="1">
      <alignment horizontal="right" vertical="center" wrapText="1"/>
    </xf>
    <xf numFmtId="0" fontId="0" fillId="0" borderId="0" xfId="0" applyFill="1" applyAlignment="1" applyProtection="1">
      <alignment vertical="center"/>
    </xf>
    <xf numFmtId="0" fontId="4" fillId="0" borderId="5" xfId="0" applyFont="1" applyBorder="1" applyAlignment="1" applyProtection="1">
      <alignment horizontal="left" vertical="center" wrapText="1"/>
    </xf>
    <xf numFmtId="0" fontId="4" fillId="0" borderId="0" xfId="0" applyFont="1" applyFill="1" applyAlignment="1" applyProtection="1">
      <alignment vertical="center"/>
    </xf>
    <xf numFmtId="164" fontId="0" fillId="0" borderId="9" xfId="0" applyNumberFormat="1" applyBorder="1" applyAlignment="1" applyProtection="1">
      <alignment horizontal="right" vertical="center"/>
    </xf>
    <xf numFmtId="164" fontId="4" fillId="0" borderId="0" xfId="0" applyNumberFormat="1" applyFont="1" applyBorder="1" applyAlignment="1" applyProtection="1">
      <alignment horizontal="right" vertical="center" wrapText="1"/>
    </xf>
    <xf numFmtId="0" fontId="4" fillId="0" borderId="0" xfId="0" applyNumberFormat="1" applyFont="1" applyFill="1" applyBorder="1" applyAlignment="1" applyProtection="1">
      <alignment vertical="center"/>
    </xf>
    <xf numFmtId="0" fontId="4" fillId="0" borderId="9" xfId="0" applyFont="1" applyBorder="1" applyAlignment="1" applyProtection="1">
      <alignment vertical="center"/>
    </xf>
    <xf numFmtId="0" fontId="0" fillId="0" borderId="0" xfId="0" applyFill="1" applyAlignment="1" applyProtection="1">
      <alignment horizontal="center" vertical="center"/>
    </xf>
    <xf numFmtId="164" fontId="5" fillId="0" borderId="11" xfId="0" applyNumberFormat="1" applyFont="1" applyBorder="1" applyAlignment="1" applyProtection="1">
      <alignment horizontal="right" vertical="center"/>
    </xf>
    <xf numFmtId="164" fontId="13" fillId="0" borderId="11" xfId="0" applyNumberFormat="1" applyFont="1" applyBorder="1" applyAlignment="1" applyProtection="1">
      <alignment horizontal="right" vertical="center"/>
    </xf>
    <xf numFmtId="164" fontId="4" fillId="0" borderId="4" xfId="0" applyNumberFormat="1" applyFont="1" applyFill="1" applyBorder="1" applyAlignment="1" applyProtection="1">
      <alignment horizontal="right" vertical="center" wrapText="1"/>
    </xf>
    <xf numFmtId="0" fontId="15" fillId="0" borderId="0" xfId="0" applyFont="1" applyAlignment="1" applyProtection="1">
      <alignment vertical="center"/>
    </xf>
    <xf numFmtId="164" fontId="0" fillId="0" borderId="0" xfId="0" applyNumberFormat="1" applyAlignment="1" applyProtection="1">
      <alignment vertical="center"/>
    </xf>
    <xf numFmtId="0" fontId="4" fillId="4" borderId="0" xfId="0" quotePrefix="1" applyFont="1" applyFill="1" applyBorder="1" applyAlignment="1">
      <alignment vertical="top" wrapText="1"/>
    </xf>
    <xf numFmtId="9" fontId="0" fillId="0" borderId="0" xfId="6" applyFont="1" applyAlignment="1" applyProtection="1">
      <alignment vertical="center"/>
    </xf>
    <xf numFmtId="0" fontId="4" fillId="0" borderId="0" xfId="0" applyFont="1" applyAlignment="1" applyProtection="1">
      <alignment vertical="center"/>
    </xf>
    <xf numFmtId="164" fontId="5" fillId="0" borderId="0" xfId="0" applyNumberFormat="1" applyFont="1" applyBorder="1" applyAlignment="1" applyProtection="1">
      <alignment horizontal="right" vertical="center"/>
    </xf>
    <xf numFmtId="0" fontId="5" fillId="0" borderId="9" xfId="0" applyNumberFormat="1" applyFont="1" applyBorder="1" applyAlignment="1" applyProtection="1">
      <alignment vertical="center"/>
    </xf>
    <xf numFmtId="0" fontId="4" fillId="0" borderId="9" xfId="0" applyFont="1" applyBorder="1" applyAlignment="1" applyProtection="1">
      <alignment horizontal="right" vertical="center"/>
    </xf>
    <xf numFmtId="164" fontId="5" fillId="0" borderId="9" xfId="0" applyNumberFormat="1" applyFont="1" applyBorder="1" applyAlignment="1" applyProtection="1">
      <alignment horizontal="right" vertical="center"/>
    </xf>
    <xf numFmtId="164" fontId="5" fillId="0" borderId="15" xfId="0" applyNumberFormat="1" applyFont="1" applyBorder="1" applyAlignment="1" applyProtection="1">
      <alignment horizontal="right" vertical="center"/>
    </xf>
    <xf numFmtId="0" fontId="4" fillId="5" borderId="0" xfId="0" applyFont="1" applyFill="1" applyBorder="1" applyAlignment="1">
      <alignment vertical="top" wrapText="1"/>
    </xf>
    <xf numFmtId="164" fontId="4" fillId="0" borderId="4" xfId="0" applyNumberFormat="1" applyFont="1" applyFill="1" applyBorder="1" applyAlignment="1" applyProtection="1">
      <alignment horizontal="center" vertical="center" wrapText="1"/>
    </xf>
    <xf numFmtId="166" fontId="4" fillId="0" borderId="4" xfId="0" quotePrefix="1" applyNumberFormat="1" applyFont="1" applyFill="1" applyBorder="1" applyAlignment="1" applyProtection="1">
      <alignment horizontal="center" vertical="center" wrapText="1"/>
    </xf>
    <xf numFmtId="0" fontId="4" fillId="0" borderId="0" xfId="0"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0" fillId="0" borderId="0" xfId="0" applyBorder="1" applyAlignment="1" applyProtection="1">
      <alignment horizontal="left" vertical="center" wrapText="1"/>
    </xf>
    <xf numFmtId="0" fontId="7" fillId="0" borderId="6" xfId="0" applyFont="1" applyBorder="1" applyAlignment="1" applyProtection="1">
      <alignment horizontal="left" vertical="center" wrapText="1"/>
    </xf>
    <xf numFmtId="0" fontId="4" fillId="0" borderId="0" xfId="0" applyNumberFormat="1" applyFont="1" applyBorder="1" applyAlignment="1" applyProtection="1">
      <alignment vertical="center" wrapText="1"/>
    </xf>
    <xf numFmtId="167" fontId="4" fillId="0" borderId="4" xfId="0" quotePrefix="1" applyNumberFormat="1" applyFont="1" applyFill="1" applyBorder="1" applyAlignment="1" applyProtection="1">
      <alignment horizontal="center" vertical="center" wrapText="1"/>
    </xf>
    <xf numFmtId="0" fontId="0" fillId="0" borderId="5" xfId="0" applyBorder="1" applyAlignment="1" applyProtection="1">
      <alignment vertical="center" wrapText="1"/>
    </xf>
    <xf numFmtId="0" fontId="4" fillId="0" borderId="0" xfId="0" applyFont="1" applyBorder="1" applyAlignment="1">
      <alignment vertical="top" wrapText="1"/>
    </xf>
    <xf numFmtId="14" fontId="4" fillId="0" borderId="0" xfId="0" quotePrefix="1" applyNumberFormat="1" applyFont="1" applyBorder="1" applyAlignment="1">
      <alignment vertical="top" wrapText="1"/>
    </xf>
    <xf numFmtId="0" fontId="0" fillId="0" borderId="8" xfId="0" applyFill="1" applyBorder="1" applyAlignment="1" applyProtection="1">
      <alignment vertical="center"/>
    </xf>
    <xf numFmtId="0" fontId="0" fillId="0" borderId="6" xfId="0" applyFill="1" applyBorder="1" applyAlignment="1" applyProtection="1">
      <alignment vertical="center"/>
    </xf>
    <xf numFmtId="0" fontId="0" fillId="0" borderId="6" xfId="0" applyFill="1" applyBorder="1" applyAlignment="1" applyProtection="1">
      <alignment horizontal="center" vertical="center"/>
    </xf>
    <xf numFmtId="0" fontId="0" fillId="0" borderId="7" xfId="0" applyFill="1" applyBorder="1" applyAlignment="1" applyProtection="1">
      <alignment vertical="center"/>
    </xf>
    <xf numFmtId="0" fontId="0" fillId="0" borderId="3" xfId="0" applyFill="1" applyBorder="1" applyAlignment="1" applyProtection="1">
      <alignment vertical="center"/>
    </xf>
    <xf numFmtId="0" fontId="0" fillId="0" borderId="2" xfId="0" applyFill="1" applyBorder="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7" fillId="0" borderId="0" xfId="0" applyFont="1" applyFill="1" applyBorder="1" applyAlignment="1" applyProtection="1">
      <alignment horizontal="right" vertical="center"/>
    </xf>
    <xf numFmtId="0" fontId="0" fillId="0" borderId="13" xfId="0" applyFill="1" applyBorder="1" applyAlignment="1" applyProtection="1">
      <alignment vertical="center"/>
    </xf>
    <xf numFmtId="0" fontId="0" fillId="0" borderId="9" xfId="0" applyFill="1" applyBorder="1" applyAlignment="1" applyProtection="1">
      <alignment vertical="center"/>
    </xf>
    <xf numFmtId="0" fontId="0" fillId="0" borderId="9" xfId="0" applyFill="1" applyBorder="1" applyAlignment="1" applyProtection="1">
      <alignment horizontal="center" vertical="center"/>
    </xf>
    <xf numFmtId="0" fontId="0" fillId="0" borderId="10" xfId="0" applyFill="1" applyBorder="1" applyAlignment="1" applyProtection="1">
      <alignment vertical="center"/>
    </xf>
    <xf numFmtId="0" fontId="4" fillId="6" borderId="0" xfId="0" applyFont="1" applyFill="1" applyBorder="1" applyAlignment="1">
      <alignment vertical="top" wrapText="1"/>
    </xf>
    <xf numFmtId="14" fontId="4" fillId="5" borderId="0" xfId="0" applyNumberFormat="1" applyFont="1" applyFill="1" applyBorder="1" applyAlignment="1">
      <alignment vertical="top" wrapText="1"/>
    </xf>
    <xf numFmtId="0" fontId="0" fillId="5" borderId="0" xfId="0" applyFill="1" applyBorder="1" applyAlignment="1">
      <alignment vertical="top" wrapText="1"/>
    </xf>
    <xf numFmtId="0" fontId="0" fillId="0" borderId="0" xfId="0" applyBorder="1" applyAlignment="1" applyProtection="1">
      <alignment horizontal="left" vertical="center" wrapText="1"/>
    </xf>
    <xf numFmtId="0" fontId="13" fillId="0" borderId="0" xfId="0" applyFont="1" applyBorder="1" applyAlignment="1" applyProtection="1">
      <alignment horizontal="center" wrapText="1"/>
    </xf>
    <xf numFmtId="0" fontId="4" fillId="2" borderId="14" xfId="0" applyNumberFormat="1" applyFont="1" applyFill="1" applyBorder="1" applyAlignment="1" applyProtection="1">
      <alignment horizontal="center" vertical="center"/>
      <protection locked="0"/>
    </xf>
    <xf numFmtId="0" fontId="4" fillId="0" borderId="6" xfId="0" applyNumberFormat="1"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7" fillId="0" borderId="9"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4" fillId="0" borderId="0" xfId="0" applyNumberFormat="1" applyFont="1" applyBorder="1" applyAlignment="1" applyProtection="1">
      <alignment vertical="center" wrapText="1"/>
    </xf>
    <xf numFmtId="0" fontId="7" fillId="0" borderId="0" xfId="0" applyFont="1" applyFill="1" applyBorder="1" applyAlignment="1" applyProtection="1">
      <alignment horizontal="left" vertical="center"/>
    </xf>
  </cellXfs>
  <cellStyles count="12">
    <cellStyle name="dbkatalog" xfId="1"/>
    <cellStyle name="DB-Katalog" xfId="2"/>
    <cellStyle name="dbkatalog_Bv8699" xfId="3"/>
    <cellStyle name="DB-Katalog_Bv8699" xfId="4"/>
    <cellStyle name="dbkatalog_Bv8699 2" xfId="8"/>
    <cellStyle name="DB-Katalog_Bv8699 2" xfId="9"/>
    <cellStyle name="Komma 2" xfId="10"/>
    <cellStyle name="Milliers" xfId="5" builtinId="3"/>
    <cellStyle name="Normal" xfId="0" builtinId="0"/>
    <cellStyle name="Pourcentage" xfId="6" builtinId="5"/>
    <cellStyle name="Standard 2" xfId="7"/>
    <cellStyle name="Standard 2 2" xfId="11"/>
  </cellStyles>
  <dxfs count="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3" dropStyle="combo" dx="22" fmlaLink="Texte!$A$2" fmlaRange="Texte!$A$3:$A$5" sel="2"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66675</xdr:rowOff>
    </xdr:from>
    <xdr:to>
      <xdr:col>2</xdr:col>
      <xdr:colOff>1152525</xdr:colOff>
      <xdr:row>0</xdr:row>
      <xdr:rowOff>409575</xdr:rowOff>
    </xdr:to>
    <xdr:pic>
      <xdr:nvPicPr>
        <xdr:cNvPr id="12433" name="Picture 2" descr="LOGO AGRIDEA-quadri-sansba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123825</xdr:colOff>
          <xdr:row>4</xdr:row>
          <xdr:rowOff>47625</xdr:rowOff>
        </xdr:from>
        <xdr:to>
          <xdr:col>14</xdr:col>
          <xdr:colOff>733425</xdr:colOff>
          <xdr:row>4</xdr:row>
          <xdr:rowOff>247650</xdr:rowOff>
        </xdr:to>
        <xdr:sp macro="" textlink="">
          <xdr:nvSpPr>
            <xdr:cNvPr id="12293" name="cboSprache" hidden="1">
              <a:extLst>
                <a:ext uri="{63B3BB69-23CF-44E3-9099-C40C66FF867C}">
                  <a14:compatExt spid="_x0000_s12293"/>
                </a:ext>
              </a:extLst>
            </xdr:cNvPr>
            <xdr:cNvSpPr/>
          </xdr:nvSpPr>
          <xdr:spPr>
            <a:xfrm>
              <a:off x="0" y="0"/>
              <a:ext cx="0" cy="0"/>
            </a:xfrm>
            <a:prstGeom prst="rect">
              <a:avLst/>
            </a:prstGeom>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alcul%20des%20contributions%20PA%202011_2010_P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 1"/>
      <sheetName val="PD 2"/>
      <sheetName val="PD 3"/>
      <sheetName val="PD 4"/>
      <sheetName val="M Blatt"/>
      <sheetName val="M Util"/>
      <sheetName val="M Blattwahl"/>
      <sheetName val="M Klick"/>
      <sheetName val="M_D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ysClr val="window" lastClr="FFFFFF"/>
        </a:solidFill>
        <a:ln w="9525">
          <a:solidFill>
            <a:srgbClr val="000000"/>
          </a:solidFill>
          <a:miter lim="800000"/>
          <a:headEnd/>
          <a:tailEnd/>
        </a:ln>
      </a:spPr>
      <a:bodyPr vertOverflow="clip" wrap="square" lIns="27432" tIns="22860" rIns="0" bIns="0" anchor="t" upright="1"/>
      <a:lstStyle>
        <a:defPPr algn="l" rtl="0">
          <a:defRPr sz="900" b="0" i="0" strike="noStrike">
            <a:solidFill>
              <a:sysClr val="windowText" lastClr="000000"/>
            </a:solidFill>
            <a:latin typeface="Times New Roman"/>
            <a:cs typeface="Times New Roman"/>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U115"/>
  <sheetViews>
    <sheetView showGridLines="0" showRowColHeaders="0" showZeros="0" tabSelected="1" zoomScaleNormal="100" workbookViewId="0">
      <pane ySplit="8" topLeftCell="A9" activePane="bottomLeft" state="frozen"/>
      <selection pane="bottomLeft" activeCell="D3" sqref="D3:J3"/>
    </sheetView>
  </sheetViews>
  <sheetFormatPr baseColWidth="10" defaultColWidth="11.42578125" defaultRowHeight="14.1" customHeight="1" x14ac:dyDescent="0.2"/>
  <cols>
    <col min="1" max="2" width="0.85546875" style="11" customWidth="1"/>
    <col min="3" max="3" width="50" style="11" customWidth="1"/>
    <col min="4" max="4" width="0.85546875" style="11" customWidth="1"/>
    <col min="5" max="5" width="11.42578125" style="11" customWidth="1"/>
    <col min="6" max="6" width="0.85546875" style="11" customWidth="1"/>
    <col min="7" max="7" width="11.42578125" style="11" customWidth="1"/>
    <col min="8" max="8" width="0.85546875" style="11" customWidth="1"/>
    <col min="9" max="9" width="11.42578125" style="11" customWidth="1"/>
    <col min="10" max="10" width="0.85546875" style="11" customWidth="1"/>
    <col min="11" max="11" width="11.42578125" style="11" customWidth="1"/>
    <col min="12" max="12" width="0.85546875" style="11" customWidth="1"/>
    <col min="13" max="13" width="1.7109375" style="11" customWidth="1"/>
    <col min="14" max="14" width="0.85546875" style="16" customWidth="1"/>
    <col min="15" max="15" width="11.42578125" style="11" customWidth="1"/>
    <col min="16" max="16" width="0.85546875" style="11" customWidth="1"/>
    <col min="17" max="17" width="11.42578125" style="11" customWidth="1"/>
    <col min="18" max="18" width="0.85546875" style="11" customWidth="1"/>
    <col min="19" max="19" width="10.7109375" style="11" customWidth="1"/>
    <col min="20" max="20" width="11.42578125" style="11"/>
    <col min="21" max="21" width="11.42578125" style="11" hidden="1" customWidth="1"/>
    <col min="22" max="16384" width="11.42578125" style="11"/>
  </cols>
  <sheetData>
    <row r="1" spans="1:20" ht="42" customHeight="1" x14ac:dyDescent="0.3">
      <c r="B1" s="5"/>
      <c r="C1" s="10"/>
      <c r="D1" s="154" t="str">
        <f>Texte!A10</f>
        <v>Calcul comparatif des unités de main-d'œuvre standard (UMOS)</v>
      </c>
      <c r="E1" s="154"/>
      <c r="F1" s="154"/>
      <c r="G1" s="154"/>
      <c r="H1" s="154"/>
      <c r="I1" s="154"/>
      <c r="J1" s="154"/>
      <c r="K1" s="154"/>
      <c r="L1" s="154"/>
      <c r="M1" s="154"/>
      <c r="N1" s="154"/>
      <c r="O1" s="154"/>
      <c r="P1" s="154"/>
      <c r="Q1" s="154"/>
      <c r="R1" s="154"/>
    </row>
    <row r="2" spans="1:20" s="12" customFormat="1" ht="11.1" customHeight="1" thickBot="1" x14ac:dyDescent="0.25">
      <c r="B2" s="14"/>
      <c r="C2" s="14"/>
      <c r="D2" s="14"/>
      <c r="E2" s="14"/>
      <c r="F2" s="14"/>
      <c r="G2" s="14"/>
      <c r="H2" s="14"/>
      <c r="I2" s="14"/>
      <c r="J2" s="14"/>
      <c r="K2" s="14"/>
      <c r="L2" s="14"/>
      <c r="M2" s="14"/>
      <c r="N2" s="15"/>
      <c r="O2" s="3"/>
      <c r="P2" s="4"/>
      <c r="Q2" s="4"/>
      <c r="R2" s="4"/>
    </row>
    <row r="3" spans="1:20" s="18" customFormat="1" ht="21.95" customHeight="1" x14ac:dyDescent="0.2">
      <c r="A3" s="24"/>
      <c r="B3" s="76" t="str">
        <f>Texte!A11</f>
        <v>Exploitation:</v>
      </c>
      <c r="C3" s="77"/>
      <c r="D3" s="155"/>
      <c r="E3" s="155"/>
      <c r="F3" s="155"/>
      <c r="G3" s="155"/>
      <c r="H3" s="155"/>
      <c r="I3" s="155"/>
      <c r="J3" s="155"/>
      <c r="K3" s="78"/>
      <c r="L3" s="78"/>
      <c r="M3" s="78"/>
      <c r="N3" s="76" t="str">
        <f>Texte!A12</f>
        <v>Paquet d'automne 2015</v>
      </c>
      <c r="O3" s="78"/>
      <c r="P3" s="78"/>
      <c r="Q3" s="78"/>
    </row>
    <row r="4" spans="1:20" s="18" customFormat="1" ht="10.5" customHeight="1" x14ac:dyDescent="0.2">
      <c r="A4" s="24"/>
      <c r="B4" s="76"/>
      <c r="C4" s="79"/>
      <c r="D4" s="79"/>
      <c r="E4" s="79"/>
      <c r="F4" s="79"/>
      <c r="G4" s="8"/>
      <c r="H4" s="8"/>
      <c r="I4" s="79"/>
      <c r="J4" s="9"/>
      <c r="K4" s="80"/>
      <c r="L4" s="79"/>
      <c r="M4" s="8"/>
      <c r="N4" s="64"/>
      <c r="O4" s="81"/>
      <c r="P4" s="8"/>
    </row>
    <row r="5" spans="1:20" s="18" customFormat="1" ht="22.5" customHeight="1" x14ac:dyDescent="0.2">
      <c r="B5" s="82" t="str">
        <f>Texte!A13</f>
        <v>Calcul des unités de main-d'œuvre standard (UMOS)</v>
      </c>
      <c r="C5" s="24"/>
      <c r="D5" s="24"/>
      <c r="E5" s="24"/>
      <c r="F5" s="24"/>
      <c r="G5" s="8"/>
      <c r="H5" s="8"/>
      <c r="I5" s="79"/>
      <c r="J5" s="9"/>
      <c r="K5" s="9" t="str">
        <f>Texte!A14</f>
        <v>Langue:</v>
      </c>
      <c r="L5" s="79"/>
      <c r="M5" s="8"/>
      <c r="N5" s="64"/>
      <c r="O5" s="81"/>
      <c r="P5" s="8"/>
      <c r="R5" s="83"/>
    </row>
    <row r="6" spans="1:20" s="18" customFormat="1" ht="9.75" customHeight="1" x14ac:dyDescent="0.2">
      <c r="B6" s="82"/>
      <c r="C6" s="153"/>
      <c r="D6" s="153"/>
      <c r="E6" s="153"/>
      <c r="F6" s="153"/>
      <c r="G6" s="153"/>
      <c r="H6" s="153"/>
      <c r="I6" s="153"/>
      <c r="J6" s="153"/>
      <c r="K6" s="153"/>
      <c r="L6" s="153"/>
      <c r="M6" s="158"/>
      <c r="N6" s="158"/>
      <c r="O6" s="158"/>
      <c r="P6" s="84"/>
      <c r="R6" s="85"/>
      <c r="S6" s="85"/>
    </row>
    <row r="7" spans="1:20" s="18" customFormat="1" ht="3" customHeight="1" x14ac:dyDescent="0.2">
      <c r="B7" s="82"/>
      <c r="C7" s="159"/>
      <c r="D7" s="159"/>
      <c r="E7" s="159"/>
      <c r="F7" s="53"/>
      <c r="G7" s="130"/>
      <c r="H7" s="130"/>
      <c r="I7" s="130"/>
      <c r="J7" s="130"/>
      <c r="K7" s="130"/>
      <c r="L7" s="130"/>
      <c r="M7" s="129"/>
      <c r="N7" s="129"/>
      <c r="O7" s="129"/>
      <c r="P7" s="84"/>
      <c r="R7" s="85"/>
      <c r="S7" s="85"/>
    </row>
    <row r="8" spans="1:20" s="18" customFormat="1" ht="30" customHeight="1" x14ac:dyDescent="0.2">
      <c r="B8" s="86"/>
      <c r="C8" s="131" t="str">
        <f>Texte!A15</f>
        <v>Eléments</v>
      </c>
      <c r="D8" s="131"/>
      <c r="E8" s="45" t="str">
        <f>Texte!A16</f>
        <v>Unité</v>
      </c>
      <c r="F8" s="45"/>
      <c r="G8" s="45" t="str">
        <f>Texte!A17</f>
        <v>Nombre</v>
      </c>
      <c r="H8" s="46"/>
      <c r="I8" s="47" t="str">
        <f>Texte!A18</f>
        <v>UMOS / unité
jusque 2015</v>
      </c>
      <c r="J8" s="45"/>
      <c r="K8" s="45" t="str">
        <f>Texte!A19</f>
        <v>UMOS
jusque 2015</v>
      </c>
      <c r="L8" s="48"/>
      <c r="M8" s="49"/>
      <c r="N8" s="50"/>
      <c r="O8" s="47" t="str">
        <f>Texte!A20</f>
        <v>UMOS / unité
dès 2016</v>
      </c>
      <c r="P8" s="51"/>
      <c r="Q8" s="45" t="str">
        <f>Texte!A21</f>
        <v>UMOS
dès 2016</v>
      </c>
      <c r="R8" s="52"/>
      <c r="T8" s="119"/>
    </row>
    <row r="9" spans="1:20" s="18" customFormat="1" ht="7.5" customHeight="1" x14ac:dyDescent="0.2">
      <c r="B9" s="87"/>
      <c r="C9" s="88"/>
      <c r="D9" s="68"/>
      <c r="E9" s="68"/>
      <c r="F9" s="68"/>
      <c r="G9" s="66"/>
      <c r="H9" s="89"/>
      <c r="I9" s="60"/>
      <c r="J9" s="66"/>
      <c r="K9" s="60"/>
      <c r="L9" s="63"/>
      <c r="N9" s="90"/>
      <c r="O9" s="67"/>
      <c r="P9" s="68"/>
      <c r="Q9" s="68"/>
      <c r="R9" s="91"/>
    </row>
    <row r="10" spans="1:20" s="18" customFormat="1" ht="30" customHeight="1" x14ac:dyDescent="0.2">
      <c r="B10" s="92"/>
      <c r="C10" s="160" t="str">
        <f>Texte!A22</f>
        <v>Calcul des unités de main-d'œuvre standard (UMOS) pour les activités agricoles principales</v>
      </c>
      <c r="D10" s="160"/>
      <c r="E10" s="160"/>
      <c r="F10" s="160"/>
      <c r="G10" s="160"/>
      <c r="H10" s="9"/>
      <c r="I10" s="93"/>
      <c r="J10" s="93"/>
      <c r="K10" s="93"/>
      <c r="L10" s="21"/>
      <c r="N10" s="56"/>
      <c r="O10" s="156" t="str">
        <f>Texte!A23</f>
        <v>Ord. sur la terminologie agricole OTerm, Art. 3</v>
      </c>
      <c r="P10" s="156"/>
      <c r="Q10" s="156"/>
      <c r="R10" s="58"/>
    </row>
    <row r="11" spans="1:20" s="18" customFormat="1" ht="3" customHeight="1" x14ac:dyDescent="0.2">
      <c r="B11" s="92"/>
      <c r="C11" s="94"/>
      <c r="D11" s="24"/>
      <c r="E11" s="24"/>
      <c r="F11" s="24"/>
      <c r="G11" s="23"/>
      <c r="H11" s="9"/>
      <c r="I11" s="17"/>
      <c r="J11" s="23"/>
      <c r="K11" s="17"/>
      <c r="L11" s="21"/>
      <c r="N11" s="56"/>
      <c r="O11" s="8"/>
      <c r="P11" s="24"/>
      <c r="Q11" s="24"/>
      <c r="R11" s="58"/>
    </row>
    <row r="12" spans="1:20" s="18" customFormat="1" ht="15" customHeight="1" x14ac:dyDescent="0.2">
      <c r="B12" s="92"/>
      <c r="C12" s="84" t="str">
        <f>Texte!A33</f>
        <v>a 1. SAU sans les cultures spéciales</v>
      </c>
      <c r="D12" s="84"/>
      <c r="E12" s="8" t="str">
        <f>Texte!A$24</f>
        <v>ha</v>
      </c>
      <c r="F12" s="134"/>
      <c r="G12" s="40"/>
      <c r="H12" s="17"/>
      <c r="I12" s="26">
        <v>2.8000000000000001E-2</v>
      </c>
      <c r="J12" s="23"/>
      <c r="K12" s="95">
        <f>G12*I12</f>
        <v>0</v>
      </c>
      <c r="L12" s="21"/>
      <c r="N12" s="56"/>
      <c r="O12" s="26">
        <v>2.1999999999999999E-2</v>
      </c>
      <c r="P12" s="24"/>
      <c r="Q12" s="95">
        <f>G12*O12</f>
        <v>0</v>
      </c>
      <c r="R12" s="58"/>
      <c r="T12" s="118"/>
    </row>
    <row r="13" spans="1:20" s="18" customFormat="1" ht="3" customHeight="1" x14ac:dyDescent="0.2">
      <c r="B13" s="92"/>
      <c r="C13" s="24"/>
      <c r="G13" s="20"/>
      <c r="H13" s="17"/>
      <c r="I13" s="27"/>
      <c r="J13" s="23"/>
      <c r="K13" s="96"/>
      <c r="L13" s="21"/>
      <c r="N13" s="56"/>
      <c r="O13" s="8"/>
      <c r="P13" s="24"/>
      <c r="Q13" s="96">
        <f t="shared" ref="Q13:Q32" si="0">G13*O13</f>
        <v>0</v>
      </c>
      <c r="R13" s="58"/>
    </row>
    <row r="14" spans="1:20" s="18" customFormat="1" ht="15" customHeight="1" x14ac:dyDescent="0.2">
      <c r="B14" s="92"/>
      <c r="C14" s="79" t="str">
        <f>Texte!A34</f>
        <v>a 2. Cultures spéciales (sans a 3.)</v>
      </c>
      <c r="D14" s="79"/>
      <c r="E14" s="8" t="str">
        <f>Texte!A$24</f>
        <v>ha</v>
      </c>
      <c r="F14" s="79"/>
      <c r="G14" s="40"/>
      <c r="H14" s="17"/>
      <c r="I14" s="26">
        <v>0.3</v>
      </c>
      <c r="J14" s="23"/>
      <c r="K14" s="95">
        <f>G14*I14</f>
        <v>0</v>
      </c>
      <c r="L14" s="21"/>
      <c r="N14" s="56"/>
      <c r="O14" s="26">
        <v>0.32300000000000001</v>
      </c>
      <c r="P14" s="24"/>
      <c r="Q14" s="95">
        <f t="shared" si="0"/>
        <v>0</v>
      </c>
      <c r="R14" s="58"/>
      <c r="T14" s="118"/>
    </row>
    <row r="15" spans="1:20" s="18" customFormat="1" ht="3" customHeight="1" x14ac:dyDescent="0.2">
      <c r="B15" s="92"/>
      <c r="D15" s="79"/>
      <c r="E15" s="79"/>
      <c r="F15" s="79"/>
      <c r="G15" s="20"/>
      <c r="H15" s="17"/>
      <c r="I15" s="27"/>
      <c r="J15" s="23"/>
      <c r="K15" s="96"/>
      <c r="L15" s="21"/>
      <c r="N15" s="56"/>
      <c r="O15" s="8"/>
      <c r="P15" s="24"/>
      <c r="Q15" s="96">
        <f t="shared" si="0"/>
        <v>0</v>
      </c>
      <c r="R15" s="58"/>
    </row>
    <row r="16" spans="1:20" s="18" customFormat="1" ht="15" customHeight="1" x14ac:dyDescent="0.2">
      <c r="B16" s="92"/>
      <c r="C16" s="79" t="str">
        <f>Texte!A35</f>
        <v>a 3. Surfaces viticoles en forte pente et en terrasses</v>
      </c>
      <c r="D16" s="79"/>
      <c r="E16" s="8" t="str">
        <f>Texte!A$24</f>
        <v>ha</v>
      </c>
      <c r="F16" s="79"/>
      <c r="G16" s="40"/>
      <c r="H16" s="17"/>
      <c r="I16" s="26">
        <v>1</v>
      </c>
      <c r="J16" s="23"/>
      <c r="K16" s="95">
        <f>G16*I16</f>
        <v>0</v>
      </c>
      <c r="L16" s="21"/>
      <c r="N16" s="56"/>
      <c r="O16" s="26">
        <v>1.077</v>
      </c>
      <c r="P16" s="24"/>
      <c r="Q16" s="95">
        <f t="shared" si="0"/>
        <v>0</v>
      </c>
      <c r="R16" s="58"/>
      <c r="T16" s="118"/>
    </row>
    <row r="17" spans="2:20" s="18" customFormat="1" ht="3" customHeight="1" x14ac:dyDescent="0.2">
      <c r="B17" s="92"/>
      <c r="C17" s="79"/>
      <c r="D17" s="79"/>
      <c r="E17" s="79"/>
      <c r="F17" s="79"/>
      <c r="G17" s="20"/>
      <c r="H17" s="17"/>
      <c r="I17" s="27"/>
      <c r="J17" s="23"/>
      <c r="K17" s="96"/>
      <c r="L17" s="21"/>
      <c r="N17" s="56"/>
      <c r="O17" s="8"/>
      <c r="P17" s="24"/>
      <c r="Q17" s="96">
        <f t="shared" si="0"/>
        <v>0</v>
      </c>
      <c r="R17" s="58"/>
    </row>
    <row r="18" spans="2:20" s="18" customFormat="1" ht="15" customHeight="1" x14ac:dyDescent="0.2">
      <c r="B18" s="22"/>
      <c r="C18" s="79" t="str">
        <f>Texte!A36</f>
        <v>b 1. Vaches, brebis et chèvres laitières</v>
      </c>
      <c r="D18" s="8"/>
      <c r="E18" s="8" t="str">
        <f>Texte!A$25</f>
        <v>UGB</v>
      </c>
      <c r="F18" s="8"/>
      <c r="G18" s="40"/>
      <c r="H18" s="17"/>
      <c r="I18" s="26">
        <v>4.2999999999999997E-2</v>
      </c>
      <c r="J18" s="17"/>
      <c r="K18" s="95">
        <f>G18*I18</f>
        <v>0</v>
      </c>
      <c r="L18" s="21"/>
      <c r="N18" s="56"/>
      <c r="O18" s="26">
        <v>3.9E-2</v>
      </c>
      <c r="P18" s="24"/>
      <c r="Q18" s="95">
        <f t="shared" si="0"/>
        <v>0</v>
      </c>
      <c r="R18" s="58"/>
      <c r="T18" s="118"/>
    </row>
    <row r="19" spans="2:20" s="18" customFormat="1" ht="3" customHeight="1" x14ac:dyDescent="0.2">
      <c r="B19" s="22"/>
      <c r="C19" s="79"/>
      <c r="D19" s="8"/>
      <c r="E19" s="8"/>
      <c r="F19" s="8"/>
      <c r="G19" s="20"/>
      <c r="H19" s="17"/>
      <c r="I19" s="27"/>
      <c r="J19" s="17"/>
      <c r="K19" s="96"/>
      <c r="L19" s="21"/>
      <c r="N19" s="56"/>
      <c r="O19" s="8"/>
      <c r="P19" s="24"/>
      <c r="Q19" s="96">
        <f t="shared" si="0"/>
        <v>0</v>
      </c>
      <c r="R19" s="58"/>
    </row>
    <row r="20" spans="2:20" s="18" customFormat="1" ht="15" customHeight="1" x14ac:dyDescent="0.2">
      <c r="B20" s="22"/>
      <c r="C20" s="79" t="str">
        <f>Texte!A37</f>
        <v>b 2. Porcs à l'engrais, p. de renouvellement &gt; 25kg</v>
      </c>
      <c r="D20" s="8"/>
      <c r="E20" s="8" t="str">
        <f>Texte!A$25</f>
        <v>UGB</v>
      </c>
      <c r="F20" s="25"/>
      <c r="G20" s="40"/>
      <c r="H20" s="17"/>
      <c r="I20" s="26">
        <v>7.0000000000000001E-3</v>
      </c>
      <c r="J20" s="17"/>
      <c r="K20" s="95">
        <f>G20*I20</f>
        <v>0</v>
      </c>
      <c r="L20" s="21"/>
      <c r="N20" s="56"/>
      <c r="O20" s="26">
        <v>8.0000000000000002E-3</v>
      </c>
      <c r="P20" s="24"/>
      <c r="Q20" s="95">
        <f t="shared" si="0"/>
        <v>0</v>
      </c>
      <c r="R20" s="58"/>
      <c r="T20" s="118"/>
    </row>
    <row r="21" spans="2:20" s="18" customFormat="1" ht="3" customHeight="1" x14ac:dyDescent="0.2">
      <c r="B21" s="22"/>
      <c r="C21" s="79"/>
      <c r="D21" s="8"/>
      <c r="E21" s="25"/>
      <c r="F21" s="25"/>
      <c r="G21" s="20"/>
      <c r="H21" s="17"/>
      <c r="I21" s="27"/>
      <c r="J21" s="17"/>
      <c r="K21" s="96"/>
      <c r="L21" s="21"/>
      <c r="N21" s="56"/>
      <c r="O21" s="8"/>
      <c r="P21" s="24"/>
      <c r="Q21" s="96">
        <f t="shared" si="0"/>
        <v>0</v>
      </c>
      <c r="R21" s="58"/>
    </row>
    <row r="22" spans="2:20" s="18" customFormat="1" ht="16.5" customHeight="1" x14ac:dyDescent="0.2">
      <c r="B22" s="22"/>
      <c r="C22" s="79" t="str">
        <f>Texte!A38</f>
        <v>b 3. Porcs d'élevage</v>
      </c>
      <c r="D22" s="8"/>
      <c r="E22" s="8" t="str">
        <f>Texte!A$25</f>
        <v>UGB</v>
      </c>
      <c r="F22" s="25"/>
      <c r="G22" s="40"/>
      <c r="H22" s="17"/>
      <c r="I22" s="26">
        <v>0.04</v>
      </c>
      <c r="J22" s="17"/>
      <c r="K22" s="95">
        <f>G22*I22</f>
        <v>0</v>
      </c>
      <c r="L22" s="21"/>
      <c r="N22" s="56"/>
      <c r="O22" s="26">
        <v>3.2000000000000001E-2</v>
      </c>
      <c r="P22" s="24"/>
      <c r="Q22" s="95">
        <f t="shared" si="0"/>
        <v>0</v>
      </c>
      <c r="R22" s="58"/>
      <c r="T22" s="118"/>
    </row>
    <row r="23" spans="2:20" s="18" customFormat="1" ht="3" customHeight="1" x14ac:dyDescent="0.2">
      <c r="B23" s="22"/>
      <c r="C23" s="79"/>
      <c r="D23" s="8"/>
      <c r="E23" s="25"/>
      <c r="F23" s="8"/>
      <c r="G23" s="20"/>
      <c r="H23" s="17"/>
      <c r="I23" s="27"/>
      <c r="J23" s="17"/>
      <c r="K23" s="96"/>
      <c r="L23" s="21"/>
      <c r="N23" s="56"/>
      <c r="O23" s="8"/>
      <c r="P23" s="24"/>
      <c r="Q23" s="96">
        <f t="shared" si="0"/>
        <v>0</v>
      </c>
      <c r="R23" s="58"/>
    </row>
    <row r="24" spans="2:20" s="18" customFormat="1" ht="15" customHeight="1" x14ac:dyDescent="0.2">
      <c r="B24" s="22"/>
      <c r="C24" s="79" t="str">
        <f>Texte!A39</f>
        <v>b 4. Autres animaux de rente</v>
      </c>
      <c r="D24" s="8"/>
      <c r="E24" s="8" t="str">
        <f>Texte!A$25</f>
        <v>UGB</v>
      </c>
      <c r="F24" s="8"/>
      <c r="G24" s="40"/>
      <c r="H24" s="17"/>
      <c r="I24" s="26">
        <v>0.03</v>
      </c>
      <c r="J24" s="17"/>
      <c r="K24" s="95">
        <f>G24*I24</f>
        <v>0</v>
      </c>
      <c r="L24" s="21"/>
      <c r="N24" s="56"/>
      <c r="O24" s="26">
        <v>2.7E-2</v>
      </c>
      <c r="P24" s="24"/>
      <c r="Q24" s="95">
        <f t="shared" si="0"/>
        <v>0</v>
      </c>
      <c r="R24" s="58"/>
      <c r="T24" s="118"/>
    </row>
    <row r="25" spans="2:20" s="18" customFormat="1" ht="3" customHeight="1" x14ac:dyDescent="0.2">
      <c r="B25" s="22"/>
      <c r="C25" s="8"/>
      <c r="D25" s="8"/>
      <c r="E25" s="25"/>
      <c r="F25" s="8"/>
      <c r="G25" s="20"/>
      <c r="H25" s="17"/>
      <c r="I25" s="27"/>
      <c r="J25" s="17"/>
      <c r="K25" s="96"/>
      <c r="L25" s="21"/>
      <c r="N25" s="56"/>
      <c r="O25" s="8"/>
      <c r="P25" s="24"/>
      <c r="Q25" s="96">
        <f t="shared" si="0"/>
        <v>0</v>
      </c>
      <c r="R25" s="58"/>
    </row>
    <row r="26" spans="2:20" s="18" customFormat="1" ht="15" customHeight="1" x14ac:dyDescent="0.2">
      <c r="B26" s="22"/>
      <c r="C26" s="79" t="str">
        <f>Texte!A40</f>
        <v>c 1. Terrains en pente (ZM + ZC)</v>
      </c>
      <c r="D26" s="25"/>
      <c r="E26" s="8" t="str">
        <f>Texte!A$24</f>
        <v>ha</v>
      </c>
      <c r="F26" s="43"/>
      <c r="G26" s="40"/>
      <c r="H26" s="17"/>
      <c r="I26" s="26">
        <v>1.4999999999999999E-2</v>
      </c>
      <c r="J26" s="17"/>
      <c r="K26" s="95">
        <f>G26*I26</f>
        <v>0</v>
      </c>
      <c r="L26" s="21"/>
      <c r="N26" s="56"/>
      <c r="O26" s="26">
        <v>1.4999999999999999E-2</v>
      </c>
      <c r="P26" s="24"/>
      <c r="Q26" s="95">
        <f t="shared" si="0"/>
        <v>0</v>
      </c>
      <c r="R26" s="58"/>
      <c r="T26" s="118"/>
    </row>
    <row r="27" spans="2:20" s="18" customFormat="1" ht="3" customHeight="1" x14ac:dyDescent="0.2">
      <c r="B27" s="22"/>
      <c r="C27" s="8"/>
      <c r="D27" s="8"/>
      <c r="E27" s="25"/>
      <c r="F27" s="8"/>
      <c r="G27" s="20"/>
      <c r="H27" s="17"/>
      <c r="I27" s="27"/>
      <c r="J27" s="17"/>
      <c r="K27" s="96"/>
      <c r="L27" s="21"/>
      <c r="N27" s="56"/>
      <c r="O27" s="8"/>
      <c r="P27" s="24"/>
      <c r="Q27" s="96">
        <f t="shared" si="0"/>
        <v>0</v>
      </c>
      <c r="R27" s="58"/>
    </row>
    <row r="28" spans="2:20" s="18" customFormat="1" ht="15" customHeight="1" x14ac:dyDescent="0.2">
      <c r="B28" s="22"/>
      <c r="C28" s="79" t="str">
        <f>Texte!A41</f>
        <v>c 2. Terrains en forte pente &gt; 35 % (ZM + ZC)</v>
      </c>
      <c r="D28" s="8"/>
      <c r="E28" s="8" t="str">
        <f>Texte!A$24</f>
        <v>ha</v>
      </c>
      <c r="F28" s="8"/>
      <c r="G28" s="40"/>
      <c r="H28" s="17"/>
      <c r="I28" s="26">
        <v>0.03</v>
      </c>
      <c r="J28" s="17"/>
      <c r="K28" s="95">
        <f>G28*I28</f>
        <v>0</v>
      </c>
      <c r="L28" s="21"/>
      <c r="N28" s="56"/>
      <c r="O28" s="26">
        <v>0.03</v>
      </c>
      <c r="P28" s="24"/>
      <c r="Q28" s="95">
        <f t="shared" si="0"/>
        <v>0</v>
      </c>
      <c r="R28" s="58"/>
      <c r="T28" s="118"/>
    </row>
    <row r="29" spans="2:20" s="18" customFormat="1" ht="3" customHeight="1" x14ac:dyDescent="0.2">
      <c r="B29" s="22"/>
      <c r="C29" s="8"/>
      <c r="D29" s="94"/>
      <c r="E29" s="94"/>
      <c r="F29" s="94"/>
      <c r="G29" s="19"/>
      <c r="H29" s="17"/>
      <c r="I29" s="27"/>
      <c r="J29" s="17"/>
      <c r="K29" s="96"/>
      <c r="L29" s="21"/>
      <c r="N29" s="56"/>
      <c r="O29" s="8"/>
      <c r="P29" s="24"/>
      <c r="Q29" s="96">
        <f t="shared" si="0"/>
        <v>0</v>
      </c>
      <c r="R29" s="58"/>
    </row>
    <row r="30" spans="2:20" s="18" customFormat="1" ht="25.5" x14ac:dyDescent="0.2">
      <c r="B30" s="22"/>
      <c r="C30" s="94" t="str">
        <f>Texte!A42</f>
        <v>c 3. Supplément pour culture biologique (pour les surfaces de a1 à a3)</v>
      </c>
      <c r="D30" s="8"/>
      <c r="E30" s="8" t="str">
        <f>Texte!A$26</f>
        <v>oui = 1</v>
      </c>
      <c r="F30" s="8"/>
      <c r="G30" s="41"/>
      <c r="H30" s="17"/>
      <c r="I30" s="70">
        <v>0.2</v>
      </c>
      <c r="J30" s="17"/>
      <c r="K30" s="95" t="str">
        <f>IF(G30=1,(K12+K14+K16)*I30,"")</f>
        <v/>
      </c>
      <c r="L30" s="21"/>
      <c r="N30" s="56"/>
      <c r="O30" s="70">
        <v>0.2</v>
      </c>
      <c r="P30" s="24"/>
      <c r="Q30" s="95" t="str">
        <f>IF(G30=1,(Q12+Q14+Q16)*O30,"")</f>
        <v/>
      </c>
      <c r="R30" s="58"/>
      <c r="T30" s="118"/>
    </row>
    <row r="31" spans="2:20" s="18" customFormat="1" ht="3" customHeight="1" x14ac:dyDescent="0.2">
      <c r="B31" s="22"/>
      <c r="C31" s="8"/>
      <c r="D31" s="94"/>
      <c r="E31" s="94"/>
      <c r="F31" s="94"/>
      <c r="G31" s="19"/>
      <c r="H31" s="17"/>
      <c r="I31" s="27"/>
      <c r="J31" s="17"/>
      <c r="K31" s="96"/>
      <c r="L31" s="21"/>
      <c r="N31" s="56"/>
      <c r="O31" s="8"/>
      <c r="P31" s="24"/>
      <c r="Q31" s="96">
        <f>G31*O31</f>
        <v>0</v>
      </c>
      <c r="R31" s="58"/>
    </row>
    <row r="32" spans="2:20" s="18" customFormat="1" ht="38.25" x14ac:dyDescent="0.2">
      <c r="B32" s="22"/>
      <c r="C32" s="94" t="str">
        <f>Texte!A43</f>
        <v>c 4. Arbres fruitiers haute-tige (ils doivent remplir les conditions pour le niveau de qualité 1 des contributions à la biodiversité)</v>
      </c>
      <c r="D32" s="97"/>
      <c r="E32" s="8" t="str">
        <f>Texte!A$28</f>
        <v>pièce</v>
      </c>
      <c r="G32" s="41"/>
      <c r="H32" s="17"/>
      <c r="I32" s="26">
        <v>1E-3</v>
      </c>
      <c r="J32" s="17"/>
      <c r="K32" s="95">
        <f>G32*I32</f>
        <v>0</v>
      </c>
      <c r="L32" s="21"/>
      <c r="N32" s="56"/>
      <c r="O32" s="26">
        <v>1E-3</v>
      </c>
      <c r="P32" s="24"/>
      <c r="Q32" s="95">
        <f t="shared" si="0"/>
        <v>0</v>
      </c>
      <c r="R32" s="58"/>
      <c r="T32" s="118"/>
    </row>
    <row r="33" spans="2:20" s="18" customFormat="1" ht="3" customHeight="1" x14ac:dyDescent="0.2">
      <c r="B33" s="22"/>
      <c r="C33" s="8"/>
      <c r="D33" s="8"/>
      <c r="E33" s="8"/>
      <c r="F33" s="8"/>
      <c r="G33" s="8"/>
      <c r="H33" s="8"/>
      <c r="I33" s="8"/>
      <c r="J33" s="17"/>
      <c r="K33" s="98"/>
      <c r="L33" s="21"/>
      <c r="N33" s="56"/>
      <c r="O33" s="8"/>
      <c r="P33" s="24"/>
      <c r="Q33" s="99"/>
      <c r="R33" s="58"/>
    </row>
    <row r="34" spans="2:20" s="18" customFormat="1" ht="30" customHeight="1" x14ac:dyDescent="0.2">
      <c r="B34" s="22"/>
      <c r="C34" s="54" t="str">
        <f>Texte!A44</f>
        <v>Sous-total 1*</v>
      </c>
      <c r="D34" s="8"/>
      <c r="E34" s="8"/>
      <c r="F34" s="8"/>
      <c r="G34" s="24"/>
      <c r="H34" s="24"/>
      <c r="I34" s="55"/>
      <c r="J34" s="17"/>
      <c r="K34" s="112">
        <f>SUM(K12:K32)</f>
        <v>0</v>
      </c>
      <c r="L34" s="21"/>
      <c r="N34" s="56"/>
      <c r="O34" s="8"/>
      <c r="P34" s="57"/>
      <c r="Q34" s="113">
        <f>SUM(Q12:Q32)</f>
        <v>0</v>
      </c>
      <c r="R34" s="58"/>
    </row>
    <row r="35" spans="2:20" s="18" customFormat="1" ht="15" customHeight="1" x14ac:dyDescent="0.2">
      <c r="B35" s="22"/>
      <c r="C35" s="157" t="str">
        <f>Texte!A45</f>
        <v>Charge minimale en travail (UMOS) pour le versement des paiements directs (Art . 5 OPD)</v>
      </c>
      <c r="D35" s="157"/>
      <c r="E35" s="157"/>
      <c r="F35" s="157"/>
      <c r="G35" s="157"/>
      <c r="H35" s="157"/>
      <c r="I35" s="157"/>
      <c r="J35" s="17"/>
      <c r="K35" s="98">
        <v>0.25</v>
      </c>
      <c r="L35" s="21"/>
      <c r="N35" s="56"/>
      <c r="O35" s="8"/>
      <c r="P35" s="57"/>
      <c r="Q35" s="98">
        <v>0.2</v>
      </c>
      <c r="R35" s="58"/>
    </row>
    <row r="36" spans="2:20" s="18" customFormat="1" ht="7.5" customHeight="1" x14ac:dyDescent="0.2">
      <c r="B36" s="100"/>
      <c r="C36" s="67"/>
      <c r="D36" s="67"/>
      <c r="E36" s="67"/>
      <c r="F36" s="67"/>
      <c r="G36" s="67"/>
      <c r="H36" s="67"/>
      <c r="I36" s="67"/>
      <c r="J36" s="60"/>
      <c r="K36" s="101"/>
      <c r="L36" s="63"/>
      <c r="N36" s="90"/>
      <c r="O36" s="67"/>
      <c r="P36" s="102"/>
      <c r="Q36" s="102"/>
      <c r="R36" s="91"/>
    </row>
    <row r="37" spans="2:20" s="18" customFormat="1" ht="30" customHeight="1" x14ac:dyDescent="0.2">
      <c r="B37" s="86"/>
      <c r="C37" s="131" t="str">
        <f>Texte!A46</f>
        <v>Suppléments pour des branches d'exloitation spéciales</v>
      </c>
      <c r="D37" s="131"/>
      <c r="E37" s="45"/>
      <c r="F37" s="45"/>
      <c r="G37" s="45"/>
      <c r="H37" s="46"/>
      <c r="I37" s="93"/>
      <c r="J37" s="93"/>
      <c r="K37" s="103"/>
      <c r="L37" s="48"/>
      <c r="M37" s="49"/>
      <c r="N37" s="50"/>
      <c r="O37" s="156" t="str">
        <f>Texte!A47</f>
        <v>Ord. sur le droit foncier rural ODFR, Art. 2a</v>
      </c>
      <c r="P37" s="156"/>
      <c r="Q37" s="156"/>
      <c r="R37" s="52"/>
    </row>
    <row r="38" spans="2:20" s="18" customFormat="1" ht="3" customHeight="1" x14ac:dyDescent="0.2">
      <c r="B38" s="92"/>
      <c r="C38" s="94"/>
      <c r="D38" s="24"/>
      <c r="E38" s="24"/>
      <c r="F38" s="24"/>
      <c r="G38" s="23"/>
      <c r="H38" s="9"/>
      <c r="I38" s="17"/>
      <c r="J38" s="23"/>
      <c r="K38" s="98"/>
      <c r="L38" s="21"/>
      <c r="N38" s="56"/>
      <c r="O38" s="8"/>
      <c r="P38" s="24"/>
      <c r="Q38" s="24"/>
      <c r="R38" s="58"/>
    </row>
    <row r="39" spans="2:20" s="18" customFormat="1" ht="25.5" customHeight="1" x14ac:dyDescent="0.2">
      <c r="B39" s="92"/>
      <c r="C39" s="84" t="str">
        <f>Texte!A48</f>
        <v>a. Vaches laitières dans une exploitation d’estivage (exploitée en propre)</v>
      </c>
      <c r="D39" s="84"/>
      <c r="E39" s="8" t="str">
        <f>Texte!A$29</f>
        <v>PN</v>
      </c>
      <c r="F39" s="134"/>
      <c r="G39" s="40"/>
      <c r="H39" s="17"/>
      <c r="I39" s="26">
        <v>1.4999999999999999E-2</v>
      </c>
      <c r="J39" s="23"/>
      <c r="K39" s="95">
        <f>G39*I39</f>
        <v>0</v>
      </c>
      <c r="L39" s="21"/>
      <c r="N39" s="56"/>
      <c r="O39" s="26">
        <v>1.6E-2</v>
      </c>
      <c r="P39" s="24"/>
      <c r="Q39" s="95">
        <f>G39*O39</f>
        <v>0</v>
      </c>
      <c r="R39" s="58"/>
      <c r="T39" s="118"/>
    </row>
    <row r="40" spans="2:20" s="18" customFormat="1" ht="3" customHeight="1" x14ac:dyDescent="0.2">
      <c r="B40" s="92"/>
      <c r="C40" s="24"/>
      <c r="G40" s="20"/>
      <c r="H40" s="17"/>
      <c r="I40" s="27"/>
      <c r="J40" s="23"/>
      <c r="K40" s="96"/>
      <c r="L40" s="21"/>
      <c r="N40" s="56"/>
      <c r="O40" s="8"/>
      <c r="P40" s="24"/>
      <c r="Q40" s="96"/>
      <c r="R40" s="58"/>
    </row>
    <row r="41" spans="2:20" s="18" customFormat="1" ht="25.5" customHeight="1" x14ac:dyDescent="0.2">
      <c r="B41" s="92"/>
      <c r="C41" s="84" t="str">
        <f>Texte!A49</f>
        <v>b. Animaux de rente dans une exploit. d’estivage (exploitée en propre)</v>
      </c>
      <c r="D41" s="79"/>
      <c r="E41" s="8" t="str">
        <f>Texte!A$29</f>
        <v>PN</v>
      </c>
      <c r="F41" s="79"/>
      <c r="G41" s="40"/>
      <c r="H41" s="17"/>
      <c r="I41" s="26">
        <v>0.01</v>
      </c>
      <c r="J41" s="23"/>
      <c r="K41" s="95">
        <f>G41*I41</f>
        <v>0</v>
      </c>
      <c r="L41" s="21"/>
      <c r="N41" s="56"/>
      <c r="O41" s="26">
        <v>1.0999999999999999E-2</v>
      </c>
      <c r="P41" s="24"/>
      <c r="Q41" s="95">
        <f>G41*O41</f>
        <v>0</v>
      </c>
      <c r="R41" s="58"/>
      <c r="T41" s="118"/>
    </row>
    <row r="42" spans="2:20" s="18" customFormat="1" ht="3" customHeight="1" x14ac:dyDescent="0.2">
      <c r="B42" s="92"/>
      <c r="D42" s="79"/>
      <c r="E42" s="79"/>
      <c r="F42" s="79"/>
      <c r="G42" s="20"/>
      <c r="H42" s="17"/>
      <c r="I42" s="27"/>
      <c r="J42" s="23"/>
      <c r="K42" s="96"/>
      <c r="L42" s="21"/>
      <c r="N42" s="56"/>
      <c r="O42" s="8"/>
      <c r="P42" s="24"/>
      <c r="Q42" s="96"/>
      <c r="R42" s="58"/>
    </row>
    <row r="43" spans="2:20" s="18" customFormat="1" ht="15" customHeight="1" x14ac:dyDescent="0.2">
      <c r="B43" s="92"/>
      <c r="C43" s="79" t="str">
        <f>Texte!A50</f>
        <v>c. Pommes de terre</v>
      </c>
      <c r="D43" s="79"/>
      <c r="E43" s="8" t="str">
        <f>Texte!A$24</f>
        <v>ha</v>
      </c>
      <c r="F43" s="79"/>
      <c r="G43" s="40"/>
      <c r="H43" s="17"/>
      <c r="I43" s="26">
        <v>4.4999999999999998E-2</v>
      </c>
      <c r="J43" s="23"/>
      <c r="K43" s="95">
        <f>G43*I43</f>
        <v>0</v>
      </c>
      <c r="L43" s="21"/>
      <c r="N43" s="56"/>
      <c r="O43" s="26">
        <v>3.9E-2</v>
      </c>
      <c r="P43" s="24"/>
      <c r="Q43" s="95">
        <f>G43*O43</f>
        <v>0</v>
      </c>
      <c r="R43" s="58"/>
      <c r="T43" s="118"/>
    </row>
    <row r="44" spans="2:20" s="18" customFormat="1" ht="3" customHeight="1" x14ac:dyDescent="0.2">
      <c r="B44" s="92"/>
      <c r="D44" s="79"/>
      <c r="E44" s="79"/>
      <c r="F44" s="79"/>
      <c r="G44" s="20"/>
      <c r="H44" s="17"/>
      <c r="I44" s="27"/>
      <c r="J44" s="23"/>
      <c r="K44" s="96"/>
      <c r="L44" s="21"/>
      <c r="N44" s="56"/>
      <c r="O44" s="8"/>
      <c r="P44" s="24"/>
      <c r="Q44" s="96"/>
      <c r="R44" s="58"/>
    </row>
    <row r="45" spans="2:20" s="18" customFormat="1" ht="15" customHeight="1" x14ac:dyDescent="0.2">
      <c r="B45" s="92"/>
      <c r="C45" s="84" t="str">
        <f>Texte!A51</f>
        <v>d. Baies, plantes médicin. et aromat.</v>
      </c>
      <c r="D45" s="79"/>
      <c r="E45" s="8" t="str">
        <f>Texte!A$24</f>
        <v>ha</v>
      </c>
      <c r="F45" s="79"/>
      <c r="G45" s="40"/>
      <c r="H45" s="17"/>
      <c r="I45" s="26">
        <v>0.3</v>
      </c>
      <c r="J45" s="23"/>
      <c r="K45" s="95">
        <f>G45*I45</f>
        <v>0</v>
      </c>
      <c r="L45" s="21"/>
      <c r="N45" s="56"/>
      <c r="O45" s="26">
        <v>0.32300000000000001</v>
      </c>
      <c r="P45" s="24"/>
      <c r="Q45" s="95">
        <f>G45*O45</f>
        <v>0</v>
      </c>
      <c r="R45" s="58"/>
      <c r="T45" s="118"/>
    </row>
    <row r="46" spans="2:20" s="18" customFormat="1" ht="3" customHeight="1" x14ac:dyDescent="0.2">
      <c r="B46" s="92"/>
      <c r="D46" s="79"/>
      <c r="E46" s="79"/>
      <c r="F46" s="79"/>
      <c r="G46" s="20"/>
      <c r="H46" s="17"/>
      <c r="I46" s="27"/>
      <c r="J46" s="23"/>
      <c r="K46" s="96"/>
      <c r="L46" s="21"/>
      <c r="N46" s="56"/>
      <c r="O46" s="8"/>
      <c r="P46" s="24"/>
      <c r="Q46" s="96"/>
      <c r="R46" s="58"/>
    </row>
    <row r="47" spans="2:20" s="18" customFormat="1" ht="15" customHeight="1" x14ac:dyDescent="0.2">
      <c r="B47" s="92"/>
      <c r="C47" s="79" t="str">
        <f>Texte!A52</f>
        <v>e. Viticulture avec vinification</v>
      </c>
      <c r="D47" s="79"/>
      <c r="E47" s="8" t="str">
        <f>Texte!A$24</f>
        <v>ha</v>
      </c>
      <c r="F47" s="79"/>
      <c r="G47" s="40"/>
      <c r="H47" s="17"/>
      <c r="I47" s="26">
        <v>0.3</v>
      </c>
      <c r="J47" s="23"/>
      <c r="K47" s="95">
        <f>G47*I47</f>
        <v>0</v>
      </c>
      <c r="L47" s="21"/>
      <c r="N47" s="56"/>
      <c r="O47" s="26">
        <v>0.32300000000000001</v>
      </c>
      <c r="P47" s="24"/>
      <c r="Q47" s="95">
        <f>G47*O47</f>
        <v>0</v>
      </c>
      <c r="R47" s="58"/>
      <c r="T47" s="118"/>
    </row>
    <row r="48" spans="2:20" s="18" customFormat="1" ht="3" customHeight="1" x14ac:dyDescent="0.2">
      <c r="B48" s="92"/>
      <c r="C48" s="79"/>
      <c r="D48" s="79"/>
      <c r="E48" s="79"/>
      <c r="F48" s="79"/>
      <c r="G48" s="20"/>
      <c r="H48" s="17"/>
      <c r="I48" s="27"/>
      <c r="J48" s="23"/>
      <c r="K48" s="96"/>
      <c r="L48" s="21"/>
      <c r="N48" s="56"/>
      <c r="O48" s="8"/>
      <c r="P48" s="24"/>
      <c r="Q48" s="96"/>
      <c r="R48" s="58"/>
    </row>
    <row r="49" spans="2:21" s="18" customFormat="1" ht="15" customHeight="1" x14ac:dyDescent="0.2">
      <c r="B49" s="92"/>
      <c r="C49" s="84" t="str">
        <f>Texte!A53</f>
        <v>f. Serres avec fondations permanentes</v>
      </c>
      <c r="D49" s="79"/>
      <c r="E49" s="8" t="str">
        <f>Texte!A$24</f>
        <v>ha</v>
      </c>
      <c r="F49" s="79"/>
      <c r="G49" s="40"/>
      <c r="H49" s="17"/>
      <c r="I49" s="26">
        <v>0.9</v>
      </c>
      <c r="J49" s="23"/>
      <c r="K49" s="95">
        <f>G49*I49</f>
        <v>0</v>
      </c>
      <c r="L49" s="21"/>
      <c r="N49" s="56"/>
      <c r="O49" s="26">
        <v>0.96899999999999997</v>
      </c>
      <c r="P49" s="24"/>
      <c r="Q49" s="95">
        <f>G49*O49</f>
        <v>0</v>
      </c>
      <c r="R49" s="58"/>
      <c r="T49" s="118"/>
    </row>
    <row r="50" spans="2:21" s="18" customFormat="1" ht="3" customHeight="1" x14ac:dyDescent="0.2">
      <c r="B50" s="92"/>
      <c r="C50" s="79"/>
      <c r="D50" s="79"/>
      <c r="E50" s="79"/>
      <c r="F50" s="79"/>
      <c r="G50" s="20"/>
      <c r="H50" s="17"/>
      <c r="I50" s="27"/>
      <c r="J50" s="23"/>
      <c r="K50" s="96"/>
      <c r="L50" s="21"/>
      <c r="N50" s="56"/>
      <c r="O50" s="8"/>
      <c r="P50" s="24"/>
      <c r="Q50" s="99"/>
      <c r="R50" s="58"/>
    </row>
    <row r="51" spans="2:21" s="18" customFormat="1" ht="15" customHeight="1" x14ac:dyDescent="0.2">
      <c r="B51" s="22"/>
      <c r="C51" s="79" t="str">
        <f>Texte!A54</f>
        <v>g. Tunnels ou châssis</v>
      </c>
      <c r="D51" s="8"/>
      <c r="E51" s="8" t="str">
        <f>Texte!A$24</f>
        <v>ha</v>
      </c>
      <c r="F51" s="8"/>
      <c r="G51" s="40"/>
      <c r="H51" s="17"/>
      <c r="I51" s="26">
        <v>0.45</v>
      </c>
      <c r="J51" s="17"/>
      <c r="K51" s="95">
        <f>G51*I51</f>
        <v>0</v>
      </c>
      <c r="L51" s="21"/>
      <c r="N51" s="56"/>
      <c r="O51" s="26">
        <v>0.48499999999999999</v>
      </c>
      <c r="P51" s="24"/>
      <c r="Q51" s="95">
        <f>G51*O51</f>
        <v>0</v>
      </c>
      <c r="R51" s="58"/>
      <c r="T51" s="118"/>
    </row>
    <row r="52" spans="2:21" s="18" customFormat="1" ht="3" customHeight="1" x14ac:dyDescent="0.2">
      <c r="B52" s="22"/>
      <c r="C52" s="8"/>
      <c r="D52" s="8"/>
      <c r="E52" s="25"/>
      <c r="F52" s="8"/>
      <c r="G52" s="20"/>
      <c r="H52" s="17"/>
      <c r="I52" s="27"/>
      <c r="J52" s="17"/>
      <c r="K52" s="96"/>
      <c r="L52" s="21"/>
      <c r="N52" s="56"/>
      <c r="O52" s="8"/>
      <c r="P52" s="24"/>
      <c r="Q52" s="96"/>
      <c r="R52" s="58"/>
    </row>
    <row r="53" spans="2:21" s="18" customFormat="1" ht="25.5" x14ac:dyDescent="0.2">
      <c r="B53" s="22"/>
      <c r="C53" s="94" t="str">
        <f>Texte!A55</f>
        <v>h. Production de champignons dans des tunnels ou des bâtiments</v>
      </c>
      <c r="D53" s="25"/>
      <c r="E53" s="8" t="str">
        <f>Texte!A$30</f>
        <v>ares</v>
      </c>
      <c r="F53" s="43"/>
      <c r="G53" s="40"/>
      <c r="H53" s="17"/>
      <c r="I53" s="26">
        <v>0.06</v>
      </c>
      <c r="J53" s="17"/>
      <c r="K53" s="95">
        <f>G53*I53</f>
        <v>0</v>
      </c>
      <c r="L53" s="21"/>
      <c r="N53" s="56"/>
      <c r="O53" s="26">
        <v>6.5000000000000002E-2</v>
      </c>
      <c r="P53" s="24"/>
      <c r="Q53" s="95">
        <f>G53*O53</f>
        <v>0</v>
      </c>
      <c r="R53" s="58"/>
      <c r="T53" s="118"/>
    </row>
    <row r="54" spans="2:21" s="18" customFormat="1" ht="3" customHeight="1" x14ac:dyDescent="0.2">
      <c r="B54" s="22"/>
      <c r="C54" s="8"/>
      <c r="D54" s="8"/>
      <c r="E54" s="25"/>
      <c r="F54" s="8"/>
      <c r="G54" s="20"/>
      <c r="H54" s="17"/>
      <c r="I54" s="27"/>
      <c r="J54" s="17"/>
      <c r="K54" s="96"/>
      <c r="L54" s="21"/>
      <c r="N54" s="56"/>
      <c r="O54" s="8"/>
      <c r="P54" s="24"/>
      <c r="Q54" s="96"/>
      <c r="R54" s="58"/>
    </row>
    <row r="55" spans="2:21" s="18" customFormat="1" ht="15" customHeight="1" x14ac:dyDescent="0.2">
      <c r="B55" s="22"/>
      <c r="C55" s="94" t="str">
        <f>Texte!A56</f>
        <v>i. Production de champignons de Paris dans des bâtiments</v>
      </c>
      <c r="D55" s="8"/>
      <c r="E55" s="8" t="str">
        <f>Texte!A$30</f>
        <v>ares</v>
      </c>
      <c r="F55" s="8"/>
      <c r="G55" s="40"/>
      <c r="H55" s="17"/>
      <c r="I55" s="26">
        <v>0.25</v>
      </c>
      <c r="J55" s="17"/>
      <c r="K55" s="95">
        <f>G55*I55</f>
        <v>0</v>
      </c>
      <c r="L55" s="21"/>
      <c r="N55" s="56"/>
      <c r="O55" s="26">
        <v>0.26900000000000002</v>
      </c>
      <c r="P55" s="24"/>
      <c r="Q55" s="95">
        <f>G55*O55</f>
        <v>0</v>
      </c>
      <c r="R55" s="58"/>
      <c r="T55" s="118"/>
    </row>
    <row r="56" spans="2:21" s="18" customFormat="1" ht="3" customHeight="1" x14ac:dyDescent="0.2">
      <c r="B56" s="22"/>
      <c r="C56" s="8"/>
      <c r="D56" s="94"/>
      <c r="E56" s="25"/>
      <c r="F56" s="94"/>
      <c r="G56" s="20"/>
      <c r="H56" s="17"/>
      <c r="I56" s="27"/>
      <c r="J56" s="17"/>
      <c r="K56" s="96"/>
      <c r="L56" s="21"/>
      <c r="N56" s="56"/>
      <c r="O56" s="8"/>
      <c r="P56" s="24"/>
      <c r="Q56" s="96"/>
      <c r="R56" s="58"/>
    </row>
    <row r="57" spans="2:21" s="18" customFormat="1" ht="15" customHeight="1" x14ac:dyDescent="0.2">
      <c r="B57" s="22"/>
      <c r="C57" s="79" t="str">
        <f>Texte!A57</f>
        <v>j. Production chicorée Witloof dans des bâtiments</v>
      </c>
      <c r="D57" s="94"/>
      <c r="E57" s="8" t="str">
        <f>Texte!A$30</f>
        <v>ares</v>
      </c>
      <c r="F57" s="105"/>
      <c r="G57" s="40"/>
      <c r="H57" s="17"/>
      <c r="I57" s="26">
        <v>0.25</v>
      </c>
      <c r="J57" s="17"/>
      <c r="K57" s="95">
        <f>G57*I57</f>
        <v>0</v>
      </c>
      <c r="L57" s="21"/>
      <c r="N57" s="56"/>
      <c r="O57" s="26">
        <v>0.26900000000000002</v>
      </c>
      <c r="P57" s="24"/>
      <c r="Q57" s="95">
        <f>G57*O57</f>
        <v>0</v>
      </c>
      <c r="R57" s="58"/>
      <c r="T57" s="118"/>
      <c r="U57" s="116"/>
    </row>
    <row r="58" spans="2:21" s="18" customFormat="1" ht="3" customHeight="1" x14ac:dyDescent="0.2">
      <c r="B58" s="22"/>
      <c r="C58" s="8"/>
      <c r="D58" s="94"/>
      <c r="E58" s="94"/>
      <c r="F58" s="94"/>
      <c r="G58" s="19"/>
      <c r="H58" s="17"/>
      <c r="I58" s="27"/>
      <c r="J58" s="17"/>
      <c r="K58" s="96"/>
      <c r="L58" s="21"/>
      <c r="N58" s="56"/>
      <c r="O58" s="8"/>
      <c r="P58" s="24"/>
      <c r="Q58" s="96"/>
      <c r="R58" s="58"/>
    </row>
    <row r="59" spans="2:21" s="18" customFormat="1" ht="25.5" x14ac:dyDescent="0.2">
      <c r="B59" s="22"/>
      <c r="C59" s="94" t="str">
        <f>Texte!A58</f>
        <v>k. Production de pousses de légumes et de salade dans des bâtiments</v>
      </c>
      <c r="D59" s="97"/>
      <c r="E59" s="8" t="str">
        <f>Texte!A$30</f>
        <v>ares</v>
      </c>
      <c r="G59" s="40"/>
      <c r="H59" s="17"/>
      <c r="I59" s="26">
        <v>1</v>
      </c>
      <c r="J59" s="17"/>
      <c r="K59" s="95">
        <f>G59*I59</f>
        <v>0</v>
      </c>
      <c r="L59" s="21"/>
      <c r="N59" s="56"/>
      <c r="O59" s="26">
        <v>1.077</v>
      </c>
      <c r="P59" s="24"/>
      <c r="Q59" s="95">
        <f>G59*O59</f>
        <v>0</v>
      </c>
      <c r="R59" s="58"/>
      <c r="T59" s="118"/>
    </row>
    <row r="60" spans="2:21" s="18" customFormat="1" ht="3" customHeight="1" x14ac:dyDescent="0.2">
      <c r="B60" s="22"/>
      <c r="C60" s="8"/>
      <c r="D60" s="8"/>
      <c r="E60" s="8"/>
      <c r="F60" s="8"/>
      <c r="G60" s="8"/>
      <c r="H60" s="8"/>
      <c r="I60" s="8"/>
      <c r="J60" s="17"/>
      <c r="K60" s="98"/>
      <c r="L60" s="21"/>
      <c r="N60" s="56"/>
      <c r="O60" s="8"/>
      <c r="P60" s="24"/>
      <c r="Q60" s="96"/>
      <c r="R60" s="58"/>
    </row>
    <row r="61" spans="2:21" s="18" customFormat="1" ht="38.25" x14ac:dyDescent="0.2">
      <c r="B61" s="22"/>
      <c r="C61" s="84" t="str">
        <f>Texte!A59</f>
        <v>l. Horticulture productrice: serres reposant sur des fondations en dur et tunnels pour plantes en récipients (pots)</v>
      </c>
      <c r="D61" s="8"/>
      <c r="E61" s="8" t="str">
        <f>Texte!A$24</f>
        <v>ha</v>
      </c>
      <c r="F61" s="8"/>
      <c r="G61" s="40"/>
      <c r="H61" s="17"/>
      <c r="I61" s="26">
        <v>2.4</v>
      </c>
      <c r="J61" s="17"/>
      <c r="K61" s="95">
        <f>G61*I61</f>
        <v>0</v>
      </c>
      <c r="L61" s="21"/>
      <c r="N61" s="56"/>
      <c r="O61" s="26">
        <v>2.585</v>
      </c>
      <c r="P61" s="24"/>
      <c r="Q61" s="95">
        <f>G61*O61</f>
        <v>0</v>
      </c>
      <c r="R61" s="58"/>
      <c r="T61" s="118"/>
      <c r="U61" s="83" t="s">
        <v>222</v>
      </c>
    </row>
    <row r="62" spans="2:21" s="18" customFormat="1" ht="3" customHeight="1" x14ac:dyDescent="0.2">
      <c r="B62" s="22"/>
      <c r="C62" s="8"/>
      <c r="D62" s="8"/>
      <c r="E62" s="25"/>
      <c r="F62" s="8"/>
      <c r="G62" s="20"/>
      <c r="H62" s="17"/>
      <c r="I62" s="27"/>
      <c r="J62" s="17"/>
      <c r="K62" s="96"/>
      <c r="L62" s="21"/>
      <c r="N62" s="56"/>
      <c r="O62" s="8"/>
      <c r="P62" s="24"/>
      <c r="Q62" s="96"/>
      <c r="R62" s="58"/>
    </row>
    <row r="63" spans="2:21" s="18" customFormat="1" ht="15" customHeight="1" x14ac:dyDescent="0.2">
      <c r="B63" s="22"/>
      <c r="C63" s="79" t="str">
        <f>Texte!A60</f>
        <v>m. Cultures d’arbres de Noël</v>
      </c>
      <c r="D63" s="25"/>
      <c r="E63" s="8" t="str">
        <f>Texte!A$24</f>
        <v>ha</v>
      </c>
      <c r="F63" s="43"/>
      <c r="G63" s="40"/>
      <c r="H63" s="17"/>
      <c r="I63" s="26">
        <v>4.4999999999999998E-2</v>
      </c>
      <c r="J63" s="17"/>
      <c r="K63" s="95">
        <f>G63*I63</f>
        <v>0</v>
      </c>
      <c r="L63" s="21"/>
      <c r="N63" s="56"/>
      <c r="O63" s="26">
        <v>4.8000000000000001E-2</v>
      </c>
      <c r="P63" s="24"/>
      <c r="Q63" s="95">
        <f>G63*O63</f>
        <v>0</v>
      </c>
      <c r="R63" s="58"/>
      <c r="T63" s="118"/>
      <c r="U63" s="18" t="s">
        <v>223</v>
      </c>
    </row>
    <row r="64" spans="2:21" s="18" customFormat="1" ht="3" customHeight="1" x14ac:dyDescent="0.2">
      <c r="B64" s="22"/>
      <c r="C64" s="8"/>
      <c r="D64" s="8"/>
      <c r="E64" s="25"/>
      <c r="F64" s="8"/>
      <c r="G64" s="20"/>
      <c r="H64" s="17"/>
      <c r="I64" s="27"/>
      <c r="J64" s="17"/>
      <c r="K64" s="96"/>
      <c r="L64" s="21"/>
      <c r="N64" s="56"/>
      <c r="O64" s="8"/>
      <c r="P64" s="24"/>
      <c r="Q64" s="96"/>
      <c r="R64" s="58"/>
    </row>
    <row r="65" spans="2:21" s="18" customFormat="1" ht="25.5" x14ac:dyDescent="0.2">
      <c r="B65" s="22"/>
      <c r="C65" s="84" t="str">
        <f>Texte!A61</f>
        <v>n. Forêt faisant partie de l’exploitation selon Art. 2 al. 2 let. b LDFR</v>
      </c>
      <c r="D65" s="8"/>
      <c r="E65" s="8" t="str">
        <f>Texte!A$24</f>
        <v>ha</v>
      </c>
      <c r="F65" s="8"/>
      <c r="G65" s="40"/>
      <c r="H65" s="17"/>
      <c r="I65" s="26">
        <v>1.2E-2</v>
      </c>
      <c r="J65" s="17"/>
      <c r="K65" s="95">
        <f>G65*I65</f>
        <v>0</v>
      </c>
      <c r="L65" s="21"/>
      <c r="N65" s="56"/>
      <c r="O65" s="26">
        <v>1.2999999999999999E-2</v>
      </c>
      <c r="P65" s="24"/>
      <c r="Q65" s="95">
        <f>G65*O65</f>
        <v>0</v>
      </c>
      <c r="R65" s="58"/>
      <c r="T65" s="118"/>
      <c r="U65" s="18" t="s">
        <v>224</v>
      </c>
    </row>
    <row r="66" spans="2:21" s="18" customFormat="1" ht="3" customHeight="1" x14ac:dyDescent="0.2">
      <c r="B66" s="22"/>
      <c r="C66" s="8"/>
      <c r="D66" s="94"/>
      <c r="E66" s="25"/>
      <c r="F66" s="94"/>
      <c r="G66" s="20"/>
      <c r="H66" s="17"/>
      <c r="I66" s="27"/>
      <c r="J66" s="17"/>
      <c r="K66" s="96"/>
      <c r="L66" s="21"/>
      <c r="N66" s="56"/>
      <c r="O66" s="8"/>
      <c r="P66" s="24"/>
      <c r="Q66" s="96"/>
      <c r="R66" s="58"/>
    </row>
    <row r="67" spans="2:21" s="18" customFormat="1" ht="25.5" x14ac:dyDescent="0.2">
      <c r="B67" s="22"/>
      <c r="C67" s="94" t="str">
        <f>Texte!A62</f>
        <v>La transformation, le stockage et la vente de produits issus de la propre production agricole**</v>
      </c>
      <c r="D67" s="94"/>
      <c r="E67" s="132" t="str">
        <f>Texte!A$31</f>
        <v>heures / année***</v>
      </c>
      <c r="F67" s="105"/>
      <c r="G67" s="41"/>
      <c r="H67" s="17"/>
      <c r="I67" s="127" t="str">
        <f>Texte!A63</f>
        <v>1   /       2800 MOh</v>
      </c>
      <c r="J67" s="17"/>
      <c r="K67" s="95">
        <f>G67*U67</f>
        <v>0</v>
      </c>
      <c r="L67" s="21"/>
      <c r="N67" s="56"/>
      <c r="O67" s="27"/>
      <c r="P67" s="24"/>
      <c r="Q67" s="96"/>
      <c r="R67" s="58"/>
      <c r="S67" s="115"/>
      <c r="T67" s="118"/>
      <c r="U67" s="127">
        <f>1/2800</f>
        <v>3.5714285714285714E-4</v>
      </c>
    </row>
    <row r="68" spans="2:21" s="18" customFormat="1" ht="3" customHeight="1" x14ac:dyDescent="0.2">
      <c r="B68" s="22"/>
      <c r="C68" s="8"/>
      <c r="D68" s="94"/>
      <c r="E68" s="94"/>
      <c r="F68" s="94"/>
      <c r="G68" s="19"/>
      <c r="H68" s="17"/>
      <c r="I68" s="27"/>
      <c r="J68" s="17"/>
      <c r="K68" s="96"/>
      <c r="L68" s="21"/>
      <c r="N68" s="56"/>
      <c r="O68" s="8"/>
      <c r="P68" s="24"/>
      <c r="Q68" s="96"/>
      <c r="R68" s="58"/>
    </row>
    <row r="69" spans="2:21" s="18" customFormat="1" ht="25.5" customHeight="1" x14ac:dyDescent="0.2">
      <c r="B69" s="22"/>
      <c r="C69" s="94" t="str">
        <f>Texte!A64</f>
        <v>La transformation, le stockage et la vente de produits issus de la propre production agricole</v>
      </c>
      <c r="D69" s="97"/>
      <c r="E69" s="161" t="str">
        <f>Texte!A$32</f>
        <v>Prestation brute annuelle en CHF</v>
      </c>
      <c r="G69" s="71"/>
      <c r="H69" s="17"/>
      <c r="I69" s="27"/>
      <c r="J69" s="17"/>
      <c r="K69" s="96"/>
      <c r="L69" s="21"/>
      <c r="N69" s="56"/>
      <c r="O69" s="126" t="s">
        <v>225</v>
      </c>
      <c r="P69" s="24"/>
      <c r="Q69" s="95">
        <f>G69*U69</f>
        <v>0</v>
      </c>
      <c r="R69" s="58"/>
      <c r="S69" s="115"/>
      <c r="U69" s="133">
        <f>0.05/10000</f>
        <v>5.0000000000000004E-6</v>
      </c>
    </row>
    <row r="70" spans="2:21" s="18" customFormat="1" ht="3" customHeight="1" x14ac:dyDescent="0.2">
      <c r="B70" s="22"/>
      <c r="C70" s="8"/>
      <c r="D70" s="8"/>
      <c r="E70" s="161"/>
      <c r="F70" s="8"/>
      <c r="G70" s="8"/>
      <c r="H70" s="8"/>
      <c r="I70" s="8"/>
      <c r="J70" s="17"/>
      <c r="K70" s="98"/>
      <c r="L70" s="21"/>
      <c r="N70" s="56"/>
      <c r="O70" s="8"/>
      <c r="P70" s="24"/>
      <c r="Q70" s="99"/>
      <c r="R70" s="58"/>
    </row>
    <row r="71" spans="2:21" s="18" customFormat="1" ht="26.25" customHeight="1" x14ac:dyDescent="0.2">
      <c r="B71" s="22"/>
      <c r="C71" s="128" t="str">
        <f>Texte!A65</f>
        <v>Activités proches de l'agriculture selon Art. 12b OTerm (max. 0.4 UMOS)*****</v>
      </c>
      <c r="D71" s="97"/>
      <c r="E71" s="161"/>
      <c r="G71" s="71"/>
      <c r="H71" s="17"/>
      <c r="I71" s="27"/>
      <c r="J71" s="17"/>
      <c r="K71" s="96"/>
      <c r="L71" s="21"/>
      <c r="N71" s="56"/>
      <c r="O71" s="126" t="s">
        <v>225</v>
      </c>
      <c r="P71" s="24"/>
      <c r="Q71" s="114" t="str">
        <f>IF(G71&lt;=0,"",IF(SUM(Q34,Q39:Q59,Q63:Q65,Q69)&gt;=0.8,IF((G71*U71)&gt;0.4,0.4,G71*U71),Texte!A66))</f>
        <v/>
      </c>
      <c r="R71" s="58"/>
      <c r="S71" s="115"/>
      <c r="T71" s="106"/>
      <c r="U71" s="133">
        <f>0.05/10000</f>
        <v>5.0000000000000004E-6</v>
      </c>
    </row>
    <row r="72" spans="2:21" ht="3" customHeight="1" x14ac:dyDescent="0.2">
      <c r="B72" s="7"/>
      <c r="C72" s="1"/>
      <c r="D72" s="1"/>
      <c r="E72" s="1"/>
      <c r="F72" s="1"/>
      <c r="G72" s="1"/>
      <c r="H72" s="1"/>
      <c r="I72" s="1"/>
      <c r="J72" s="2"/>
      <c r="K72" s="72"/>
      <c r="L72" s="6"/>
      <c r="N72" s="44"/>
      <c r="O72" s="1"/>
      <c r="P72" s="10"/>
      <c r="Q72" s="73"/>
      <c r="R72" s="13"/>
    </row>
    <row r="73" spans="2:21" s="18" customFormat="1" ht="30" customHeight="1" x14ac:dyDescent="0.2">
      <c r="B73" s="22"/>
      <c r="C73" s="54" t="str">
        <f>Texte!A67</f>
        <v>Sous-total 2</v>
      </c>
      <c r="D73" s="8"/>
      <c r="E73" s="8"/>
      <c r="F73" s="8"/>
      <c r="G73" s="24"/>
      <c r="H73" s="24"/>
      <c r="I73" s="55"/>
      <c r="J73" s="17"/>
      <c r="K73" s="112">
        <f>SUM(K39:K67)</f>
        <v>0</v>
      </c>
      <c r="L73" s="21"/>
      <c r="N73" s="56"/>
      <c r="O73" s="8"/>
      <c r="P73" s="57"/>
      <c r="Q73" s="112">
        <f>SUM(Q39:Q71)</f>
        <v>0</v>
      </c>
      <c r="R73" s="58"/>
    </row>
    <row r="74" spans="2:21" s="18" customFormat="1" ht="3" customHeight="1" x14ac:dyDescent="0.2">
      <c r="B74" s="100"/>
      <c r="C74" s="67"/>
      <c r="D74" s="67"/>
      <c r="E74" s="67"/>
      <c r="F74" s="67"/>
      <c r="G74" s="67"/>
      <c r="H74" s="67"/>
      <c r="I74" s="67"/>
      <c r="J74" s="60"/>
      <c r="K74" s="101"/>
      <c r="L74" s="63"/>
      <c r="N74" s="90"/>
      <c r="O74" s="67"/>
      <c r="P74" s="102"/>
      <c r="Q74" s="107"/>
      <c r="R74" s="91"/>
    </row>
    <row r="75" spans="2:21" s="18" customFormat="1" ht="3" customHeight="1" x14ac:dyDescent="0.2">
      <c r="B75" s="22"/>
      <c r="C75" s="8"/>
      <c r="D75" s="8"/>
      <c r="E75" s="8"/>
      <c r="F75" s="8"/>
      <c r="G75" s="8"/>
      <c r="H75" s="8"/>
      <c r="I75" s="8"/>
      <c r="J75" s="17"/>
      <c r="K75" s="98"/>
      <c r="L75" s="21"/>
      <c r="N75" s="56"/>
      <c r="O75" s="8"/>
      <c r="P75" s="24"/>
      <c r="Q75" s="99"/>
      <c r="R75" s="58"/>
    </row>
    <row r="76" spans="2:21" s="18" customFormat="1" ht="30" customHeight="1" x14ac:dyDescent="0.2">
      <c r="B76" s="22"/>
      <c r="C76" s="54" t="str">
        <f>Texte!A68</f>
        <v>Total UMOS (Sous-total 1 + 2)******</v>
      </c>
      <c r="D76" s="8"/>
      <c r="E76" s="8"/>
      <c r="F76" s="8"/>
      <c r="G76" s="24"/>
      <c r="H76" s="24"/>
      <c r="I76" s="55"/>
      <c r="J76" s="17"/>
      <c r="K76" s="112">
        <f>K34+K73</f>
        <v>0</v>
      </c>
      <c r="L76" s="21"/>
      <c r="N76" s="56"/>
      <c r="O76" s="8"/>
      <c r="P76" s="57"/>
      <c r="Q76" s="112">
        <f>Q34+Q73</f>
        <v>0</v>
      </c>
      <c r="R76" s="58"/>
    </row>
    <row r="77" spans="2:21" s="18" customFormat="1" ht="3" customHeight="1" x14ac:dyDescent="0.2">
      <c r="B77" s="100"/>
      <c r="C77" s="121"/>
      <c r="D77" s="67"/>
      <c r="E77" s="67"/>
      <c r="F77" s="67"/>
      <c r="G77" s="68"/>
      <c r="H77" s="68"/>
      <c r="I77" s="122"/>
      <c r="J77" s="60"/>
      <c r="K77" s="123"/>
      <c r="L77" s="63"/>
      <c r="M77" s="68"/>
      <c r="N77" s="90"/>
      <c r="O77" s="67"/>
      <c r="P77" s="102"/>
      <c r="Q77" s="124"/>
      <c r="R77" s="91"/>
    </row>
    <row r="78" spans="2:21" s="18" customFormat="1" ht="3" customHeight="1" x14ac:dyDescent="0.2">
      <c r="B78" s="22"/>
      <c r="C78" s="54"/>
      <c r="D78" s="8"/>
      <c r="E78" s="8"/>
      <c r="F78" s="8"/>
      <c r="G78" s="24"/>
      <c r="H78" s="24"/>
      <c r="I78" s="55"/>
      <c r="J78" s="17"/>
      <c r="K78" s="120"/>
      <c r="L78" s="21"/>
      <c r="N78" s="56"/>
      <c r="O78" s="8"/>
      <c r="P78" s="57"/>
      <c r="Q78" s="98"/>
      <c r="R78" s="58"/>
    </row>
    <row r="79" spans="2:21" s="18" customFormat="1" ht="30" customHeight="1" x14ac:dyDescent="0.2">
      <c r="B79" s="22"/>
      <c r="C79" s="54" t="str">
        <f>Texte!A69</f>
        <v>Besoins minimums en travail (UMOS) exigés</v>
      </c>
      <c r="D79" s="8"/>
      <c r="E79" s="8"/>
      <c r="F79" s="8"/>
      <c r="G79" s="24"/>
      <c r="H79" s="24"/>
      <c r="I79" s="55"/>
      <c r="J79" s="17"/>
      <c r="K79" s="120"/>
      <c r="L79" s="21"/>
      <c r="N79" s="56"/>
      <c r="O79" s="8"/>
      <c r="P79" s="57"/>
      <c r="Q79" s="98"/>
      <c r="R79" s="58"/>
    </row>
    <row r="80" spans="2:21" s="18" customFormat="1" ht="41.25" customHeight="1" x14ac:dyDescent="0.2">
      <c r="B80" s="22"/>
      <c r="C80" s="157" t="str">
        <f>Texte!A70</f>
        <v>UMOS minimales pour qu'une exploitation soit reconnue comme entreprise agricole (Art. 7 LDFR). Les cantons peuvent fixer une limite en UMOS plus basse; la taille minimale de l’entreprise ne doit cependant pas être inférieure à 0,6 UMOS (Art. 5 LDFR).</v>
      </c>
      <c r="D80" s="157"/>
      <c r="E80" s="157"/>
      <c r="F80" s="157"/>
      <c r="G80" s="157"/>
      <c r="H80" s="157"/>
      <c r="I80" s="157"/>
      <c r="J80" s="17"/>
      <c r="K80" s="98">
        <v>1</v>
      </c>
      <c r="L80" s="21"/>
      <c r="N80" s="56"/>
      <c r="O80" s="8"/>
      <c r="P80" s="57"/>
      <c r="Q80" s="98">
        <v>1</v>
      </c>
      <c r="R80" s="58"/>
    </row>
    <row r="81" spans="2:19" s="18" customFormat="1" ht="24.95" customHeight="1" x14ac:dyDescent="0.2">
      <c r="B81" s="22"/>
      <c r="C81" s="157" t="str">
        <f>Texte!A71</f>
        <v>UMOS minimales pour le versement d'aides à l'investissement à une exploitation dans le cas général (Art. 3 al. 1 OAS).</v>
      </c>
      <c r="D81" s="157"/>
      <c r="E81" s="157"/>
      <c r="F81" s="157"/>
      <c r="G81" s="157"/>
      <c r="H81" s="157"/>
      <c r="I81" s="157"/>
      <c r="J81" s="17"/>
      <c r="K81" s="98">
        <v>1.25</v>
      </c>
      <c r="L81" s="21"/>
      <c r="N81" s="56"/>
      <c r="O81" s="8"/>
      <c r="P81" s="57"/>
      <c r="Q81" s="98">
        <v>1</v>
      </c>
      <c r="R81" s="58"/>
    </row>
    <row r="82" spans="2:19" s="18" customFormat="1" ht="41.25" customHeight="1" x14ac:dyDescent="0.2">
      <c r="B82" s="22"/>
      <c r="C82" s="157" t="str">
        <f>Texte!A72</f>
        <v>UMOS minimales pour le versement d'aides à l'investissement pour nouveaux bâtiments d’exploitation ou transformations de bâtiments destinés aux vaches laitières, truies ou poules pondeuses ou pour des serres destinées à la production végétale (Art. 3 al. 1ter OAS).</v>
      </c>
      <c r="D82" s="157"/>
      <c r="E82" s="157"/>
      <c r="F82" s="157"/>
      <c r="G82" s="157"/>
      <c r="H82" s="157"/>
      <c r="I82" s="157"/>
      <c r="J82" s="17"/>
      <c r="K82" s="108" t="str">
        <f>Texte!A73</f>
        <v>ZP 1.75
ZC 1.50
ZM1 1.50</v>
      </c>
      <c r="L82" s="21"/>
      <c r="N82" s="56"/>
      <c r="O82" s="8"/>
      <c r="P82" s="57"/>
      <c r="Q82" s="98">
        <v>1</v>
      </c>
      <c r="R82" s="58"/>
    </row>
    <row r="83" spans="2:19" s="18" customFormat="1" ht="30" customHeight="1" x14ac:dyDescent="0.2">
      <c r="B83" s="22"/>
      <c r="C83" s="157" t="str">
        <f>Texte!A74</f>
        <v>UMOS minimales pour le versement d'aides à l'investissement pour la construction et les installations destinées à une diversification des activités (Art. 3 al. 1bis OAS).</v>
      </c>
      <c r="D83" s="157"/>
      <c r="E83" s="157"/>
      <c r="F83" s="157"/>
      <c r="G83" s="157"/>
      <c r="H83" s="157"/>
      <c r="I83" s="157"/>
      <c r="J83" s="17"/>
      <c r="K83" s="98">
        <v>1</v>
      </c>
      <c r="L83" s="21"/>
      <c r="N83" s="56"/>
      <c r="O83" s="8"/>
      <c r="P83" s="57"/>
      <c r="Q83" s="98">
        <v>1</v>
      </c>
      <c r="R83" s="58"/>
    </row>
    <row r="84" spans="2:19" s="18" customFormat="1" ht="52.5" customHeight="1" x14ac:dyDescent="0.2">
      <c r="B84" s="22"/>
      <c r="C84" s="157" t="str">
        <f>Texte!A75</f>
        <v>UMOS minimales pour le versement de prêts au titre de l’aide aux exploitations pour la conversion de dettes (Art. 2 al. 1 OMAS).  Dans les régions de la région de montagne et des collines où l’exploitation agricole du sol ou l’occupation suffisante du territoire sont menacées, le besoin en travail minimum est fixé à 0,60 UMOS (Art. 3 al. 1 OMAS).</v>
      </c>
      <c r="D84" s="157"/>
      <c r="E84" s="157"/>
      <c r="F84" s="157"/>
      <c r="G84" s="157"/>
      <c r="H84" s="157"/>
      <c r="I84" s="157"/>
      <c r="J84" s="17"/>
      <c r="K84" s="98">
        <v>1.25</v>
      </c>
      <c r="L84" s="21"/>
      <c r="N84" s="56"/>
      <c r="O84" s="8"/>
      <c r="P84" s="57"/>
      <c r="Q84" s="98">
        <v>1</v>
      </c>
      <c r="R84" s="58"/>
    </row>
    <row r="85" spans="2:19" s="18" customFormat="1" ht="3" customHeight="1" x14ac:dyDescent="0.2">
      <c r="B85" s="100"/>
      <c r="C85" s="67"/>
      <c r="D85" s="67"/>
      <c r="E85" s="67"/>
      <c r="F85" s="67"/>
      <c r="G85" s="67"/>
      <c r="H85" s="67"/>
      <c r="I85" s="67"/>
      <c r="J85" s="60"/>
      <c r="K85" s="67"/>
      <c r="L85" s="63"/>
      <c r="N85" s="90"/>
      <c r="O85" s="67"/>
      <c r="P85" s="102"/>
      <c r="Q85" s="102"/>
      <c r="R85" s="91"/>
    </row>
    <row r="86" spans="2:19" s="104" customFormat="1" ht="14.1" customHeight="1" x14ac:dyDescent="0.2">
      <c r="B86" s="109"/>
      <c r="C86" s="109"/>
      <c r="D86" s="109"/>
      <c r="E86" s="109"/>
      <c r="F86" s="109"/>
      <c r="G86" s="109"/>
      <c r="H86" s="109"/>
      <c r="I86" s="109"/>
      <c r="J86" s="109"/>
      <c r="K86" s="109"/>
      <c r="L86" s="109"/>
      <c r="M86" s="109"/>
      <c r="N86" s="19"/>
      <c r="O86" s="109"/>
      <c r="P86" s="109"/>
    </row>
    <row r="87" spans="2:19" s="18" customFormat="1" ht="30" customHeight="1" x14ac:dyDescent="0.2">
      <c r="B87" s="86"/>
      <c r="C87" s="131" t="str">
        <f>Texte!A85</f>
        <v>Remarques</v>
      </c>
      <c r="D87" s="131"/>
      <c r="E87" s="45"/>
      <c r="F87" s="45"/>
      <c r="G87" s="45"/>
      <c r="H87" s="46"/>
      <c r="I87" s="47"/>
      <c r="J87" s="45"/>
      <c r="K87" s="45"/>
      <c r="L87" s="65"/>
      <c r="M87" s="51"/>
      <c r="N87" s="65"/>
      <c r="O87" s="47"/>
      <c r="P87" s="51"/>
      <c r="Q87" s="45"/>
      <c r="R87" s="52"/>
    </row>
    <row r="88" spans="2:19" s="18" customFormat="1" ht="3" customHeight="1" x14ac:dyDescent="0.2">
      <c r="B88" s="92"/>
      <c r="C88" s="94"/>
      <c r="D88" s="24"/>
      <c r="E88" s="24"/>
      <c r="F88" s="24"/>
      <c r="G88" s="23"/>
      <c r="H88" s="9"/>
      <c r="I88" s="17"/>
      <c r="J88" s="23"/>
      <c r="K88" s="17"/>
      <c r="L88" s="8"/>
      <c r="M88" s="24"/>
      <c r="N88" s="17"/>
      <c r="O88" s="8"/>
      <c r="P88" s="24"/>
      <c r="Q88" s="24"/>
      <c r="R88" s="58"/>
    </row>
    <row r="89" spans="2:19" s="18" customFormat="1" ht="26.25" customHeight="1" x14ac:dyDescent="0.2">
      <c r="B89" s="92"/>
      <c r="C89" s="153" t="str">
        <f>Texte!A86</f>
        <v>* Sous-total 1: calcul selon Art. 3 de l’Ordonnance sur la terminologie agricole (OTerm). Applicable pour les paiements directs (OPD).</v>
      </c>
      <c r="D89" s="153"/>
      <c r="E89" s="153"/>
      <c r="F89" s="153"/>
      <c r="G89" s="153"/>
      <c r="H89" s="153"/>
      <c r="I89" s="153"/>
      <c r="J89" s="153"/>
      <c r="K89" s="153"/>
      <c r="L89" s="153"/>
      <c r="M89" s="153"/>
      <c r="N89" s="153"/>
      <c r="O89" s="153"/>
      <c r="P89" s="153"/>
      <c r="Q89" s="153"/>
      <c r="R89" s="58"/>
    </row>
    <row r="90" spans="2:19" s="18" customFormat="1" ht="3" customHeight="1" x14ac:dyDescent="0.2">
      <c r="B90" s="92"/>
      <c r="C90" s="130"/>
      <c r="D90" s="130"/>
      <c r="E90" s="130"/>
      <c r="F90" s="130"/>
      <c r="G90" s="130"/>
      <c r="H90" s="130"/>
      <c r="I90" s="130"/>
      <c r="J90" s="130"/>
      <c r="K90" s="130"/>
      <c r="L90" s="130"/>
      <c r="M90" s="130"/>
      <c r="N90" s="130"/>
      <c r="O90" s="130"/>
      <c r="P90" s="130"/>
      <c r="Q90" s="130"/>
      <c r="R90" s="58"/>
    </row>
    <row r="91" spans="2:19" s="18" customFormat="1" ht="15.75" customHeight="1" x14ac:dyDescent="0.2">
      <c r="B91" s="92"/>
      <c r="C91" s="153" t="str">
        <f>Texte!A87</f>
        <v>** Prise en compte uniquement des activités effectuées dans des installations existantes.</v>
      </c>
      <c r="D91" s="153"/>
      <c r="E91" s="153"/>
      <c r="F91" s="153"/>
      <c r="G91" s="153"/>
      <c r="H91" s="153"/>
      <c r="I91" s="153"/>
      <c r="J91" s="153"/>
      <c r="K91" s="153"/>
      <c r="L91" s="153"/>
      <c r="M91" s="153"/>
      <c r="N91" s="153"/>
      <c r="O91" s="153"/>
      <c r="P91" s="153"/>
      <c r="Q91" s="153"/>
      <c r="R91" s="58"/>
      <c r="S91" s="115"/>
    </row>
    <row r="92" spans="2:19" s="18" customFormat="1" ht="3" customHeight="1" x14ac:dyDescent="0.2">
      <c r="B92" s="92"/>
      <c r="C92" s="130"/>
      <c r="D92" s="130"/>
      <c r="E92" s="130"/>
      <c r="F92" s="130"/>
      <c r="G92" s="130"/>
      <c r="H92" s="130"/>
      <c r="I92" s="130"/>
      <c r="J92" s="130"/>
      <c r="K92" s="130"/>
      <c r="L92" s="130"/>
      <c r="M92" s="130"/>
      <c r="N92" s="130"/>
      <c r="O92" s="130"/>
      <c r="P92" s="130"/>
      <c r="Q92" s="130"/>
      <c r="R92" s="58"/>
    </row>
    <row r="93" spans="2:19" s="18" customFormat="1" ht="15" customHeight="1" x14ac:dyDescent="0.2">
      <c r="B93" s="92"/>
      <c r="C93" s="153" t="str">
        <f>Texte!A88</f>
        <v>*** Jusqu'à 2015 la norme de travail annuel était de 2'800 heures pour 1 UMOS.</v>
      </c>
      <c r="D93" s="153"/>
      <c r="E93" s="153"/>
      <c r="F93" s="153"/>
      <c r="G93" s="153"/>
      <c r="H93" s="153"/>
      <c r="I93" s="153"/>
      <c r="J93" s="153"/>
      <c r="K93" s="153"/>
      <c r="L93" s="153"/>
      <c r="M93" s="153"/>
      <c r="N93" s="153"/>
      <c r="O93" s="153"/>
      <c r="P93" s="153"/>
      <c r="Q93" s="153"/>
      <c r="R93" s="58"/>
      <c r="S93" s="115"/>
    </row>
    <row r="94" spans="2:19" s="18" customFormat="1" ht="3" customHeight="1" x14ac:dyDescent="0.2">
      <c r="B94" s="92"/>
      <c r="C94" s="130"/>
      <c r="D94" s="130"/>
      <c r="E94" s="130"/>
      <c r="F94" s="130"/>
      <c r="G94" s="130"/>
      <c r="H94" s="130"/>
      <c r="I94" s="130"/>
      <c r="J94" s="130"/>
      <c r="K94" s="130"/>
      <c r="L94" s="130"/>
      <c r="M94" s="130"/>
      <c r="N94" s="130"/>
      <c r="O94" s="130"/>
      <c r="P94" s="130"/>
      <c r="Q94" s="130"/>
      <c r="R94" s="58"/>
    </row>
    <row r="95" spans="2:19" s="18" customFormat="1" ht="15" customHeight="1" x14ac:dyDescent="0.2">
      <c r="B95" s="92"/>
      <c r="C95" s="153" t="str">
        <f>Texte!A89</f>
        <v>**** Prise en compte uniquement des activités effectuées dans des installations existantes, et du chiffre d'affaire inscrit dans la comptabilité financière.</v>
      </c>
      <c r="D95" s="153"/>
      <c r="E95" s="153"/>
      <c r="F95" s="153"/>
      <c r="G95" s="153"/>
      <c r="H95" s="153"/>
      <c r="I95" s="153"/>
      <c r="J95" s="153"/>
      <c r="K95" s="153"/>
      <c r="L95" s="153"/>
      <c r="M95" s="153"/>
      <c r="N95" s="153"/>
      <c r="O95" s="153"/>
      <c r="P95" s="153"/>
      <c r="Q95" s="153"/>
      <c r="R95" s="58"/>
      <c r="S95" s="115"/>
    </row>
    <row r="96" spans="2:19" s="18" customFormat="1" ht="3" customHeight="1" x14ac:dyDescent="0.2">
      <c r="B96" s="92"/>
      <c r="C96" s="130"/>
      <c r="D96" s="130"/>
      <c r="E96" s="130"/>
      <c r="F96" s="130"/>
      <c r="G96" s="130"/>
      <c r="H96" s="130"/>
      <c r="I96" s="130"/>
      <c r="J96" s="130"/>
      <c r="K96" s="130"/>
      <c r="L96" s="130"/>
      <c r="M96" s="130"/>
      <c r="N96" s="130"/>
      <c r="O96" s="130"/>
      <c r="P96" s="130"/>
      <c r="Q96" s="130"/>
      <c r="R96" s="58"/>
    </row>
    <row r="97" spans="2:19" s="18" customFormat="1" ht="52.5" customHeight="1" x14ac:dyDescent="0.2">
      <c r="B97" s="92"/>
      <c r="C97" s="153" t="str">
        <f>Texte!A90</f>
        <v>***** Selon Art. 2a al 7 ODFR les suppléments pour les activités proches de l'agriculture ne sont accordés que si l'exploitation atteint une taille d'au moins 0.8 UMOS avec les activités agricoles (toutes les autres activités prises en compte pour le calcul des UMOS, sauf l'horticulture productrice). Une liste donne un aperçu concret des activités proches de l'agriculture dans les commentaires de l'Art. 12b OTerm. De plus les bâtiments et installations doivent avoir obtenu une autorisation, et le chiffre d'affaire doit être inscrit dans la comptabilité financière.</v>
      </c>
      <c r="D97" s="153"/>
      <c r="E97" s="153"/>
      <c r="F97" s="153"/>
      <c r="G97" s="153"/>
      <c r="H97" s="153"/>
      <c r="I97" s="153"/>
      <c r="J97" s="153"/>
      <c r="K97" s="153"/>
      <c r="L97" s="153"/>
      <c r="M97" s="153"/>
      <c r="N97" s="153"/>
      <c r="O97" s="153"/>
      <c r="P97" s="153"/>
      <c r="Q97" s="153"/>
      <c r="R97" s="58"/>
      <c r="S97" s="115"/>
    </row>
    <row r="98" spans="2:19" s="18" customFormat="1" ht="3" customHeight="1" x14ac:dyDescent="0.2">
      <c r="B98" s="92"/>
      <c r="C98" s="24"/>
      <c r="D98" s="24"/>
      <c r="E98" s="24"/>
      <c r="F98" s="24"/>
      <c r="G98" s="8"/>
      <c r="H98" s="17"/>
      <c r="I98" s="27"/>
      <c r="J98" s="23"/>
      <c r="K98" s="28"/>
      <c r="L98" s="8"/>
      <c r="M98" s="24"/>
      <c r="N98" s="17"/>
      <c r="O98" s="8"/>
      <c r="P98" s="24"/>
      <c r="Q98" s="24"/>
      <c r="R98" s="58"/>
    </row>
    <row r="99" spans="2:19" s="18" customFormat="1" ht="41.25" customHeight="1" x14ac:dyDescent="0.2">
      <c r="B99" s="92"/>
      <c r="C99" s="153" t="str">
        <f>Texte!A91</f>
        <v>****** Total UMOS: Calcul selon Art. 2a de l’Ordonnance sur le droit foncier rural (ODFR) et Annexe 1 de l’Ordonnance de l’OFAG sur les aides à l’investissement et les mesures d’accompagnement social dans l’agriculture (OIMAS). Applicable pour le droit foncier rural (LDFR), les aides à l'investissement (OAS) et les mesures d'accompagnement social (OMAS).</v>
      </c>
      <c r="D99" s="153"/>
      <c r="E99" s="153"/>
      <c r="F99" s="153"/>
      <c r="G99" s="153"/>
      <c r="H99" s="153"/>
      <c r="I99" s="153"/>
      <c r="J99" s="153"/>
      <c r="K99" s="153"/>
      <c r="L99" s="153"/>
      <c r="M99" s="153"/>
      <c r="N99" s="153"/>
      <c r="O99" s="153"/>
      <c r="P99" s="153"/>
      <c r="Q99" s="153"/>
      <c r="R99" s="58"/>
      <c r="S99" s="115"/>
    </row>
    <row r="100" spans="2:19" s="18" customFormat="1" ht="3" customHeight="1" x14ac:dyDescent="0.2">
      <c r="B100" s="87"/>
      <c r="C100" s="68"/>
      <c r="D100" s="110"/>
      <c r="E100" s="110"/>
      <c r="F100" s="110"/>
      <c r="G100" s="59"/>
      <c r="H100" s="60"/>
      <c r="I100" s="61"/>
      <c r="J100" s="66"/>
      <c r="K100" s="62"/>
      <c r="L100" s="67"/>
      <c r="M100" s="68"/>
      <c r="N100" s="60"/>
      <c r="O100" s="67"/>
      <c r="P100" s="68"/>
      <c r="Q100" s="68"/>
      <c r="R100" s="91"/>
    </row>
    <row r="101" spans="2:19" s="104" customFormat="1" ht="14.1" customHeight="1" x14ac:dyDescent="0.2">
      <c r="N101" s="111"/>
    </row>
    <row r="102" spans="2:19" s="104" customFormat="1" ht="3" customHeight="1" x14ac:dyDescent="0.2">
      <c r="B102" s="137"/>
      <c r="C102" s="138"/>
      <c r="D102" s="138"/>
      <c r="E102" s="138"/>
      <c r="F102" s="138"/>
      <c r="G102" s="138"/>
      <c r="H102" s="138"/>
      <c r="I102" s="138"/>
      <c r="J102" s="138"/>
      <c r="K102" s="138"/>
      <c r="L102" s="138"/>
      <c r="M102" s="138"/>
      <c r="N102" s="139"/>
      <c r="O102" s="138"/>
      <c r="P102" s="138"/>
      <c r="Q102" s="138"/>
      <c r="R102" s="140"/>
    </row>
    <row r="103" spans="2:19" s="104" customFormat="1" ht="14.1" customHeight="1" x14ac:dyDescent="0.2">
      <c r="B103" s="141"/>
      <c r="C103" s="162" t="str">
        <f>Texte!A92</f>
        <v>Echéances prévues pour l'entrée en vigueur des nouveaux facteurs et limites</v>
      </c>
      <c r="D103" s="162"/>
      <c r="E103" s="162"/>
      <c r="F103" s="162"/>
      <c r="G103" s="162"/>
      <c r="H103" s="162"/>
      <c r="I103" s="162"/>
      <c r="J103" s="162"/>
      <c r="K103" s="162"/>
      <c r="L103" s="162"/>
      <c r="M103" s="162"/>
      <c r="N103" s="162"/>
      <c r="O103" s="162"/>
      <c r="P103" s="162"/>
      <c r="Q103" s="162"/>
      <c r="R103" s="142"/>
    </row>
    <row r="104" spans="2:19" s="104" customFormat="1" ht="13.5" customHeight="1" x14ac:dyDescent="0.2">
      <c r="B104" s="141"/>
      <c r="C104" s="143"/>
      <c r="D104" s="143"/>
      <c r="E104" s="143"/>
      <c r="F104" s="143"/>
      <c r="G104" s="143"/>
      <c r="H104" s="143"/>
      <c r="I104" s="143"/>
      <c r="J104" s="143"/>
      <c r="K104" s="143"/>
      <c r="L104" s="143"/>
      <c r="M104" s="143"/>
      <c r="N104" s="144"/>
      <c r="O104" s="143"/>
      <c r="P104" s="143"/>
      <c r="Q104" s="143"/>
      <c r="R104" s="142"/>
    </row>
    <row r="105" spans="2:19" s="104" customFormat="1" ht="14.1" customHeight="1" x14ac:dyDescent="0.2">
      <c r="B105" s="141"/>
      <c r="C105" s="145" t="str">
        <f>Texte!A93</f>
        <v>01.01.2016</v>
      </c>
      <c r="D105" s="143"/>
      <c r="E105" s="143" t="str">
        <f>Texte!A94</f>
        <v>Concerne tous les nouveaux facteurs et limites des ordonnances suivantes:</v>
      </c>
      <c r="F105" s="143"/>
      <c r="G105" s="143"/>
      <c r="H105" s="143"/>
      <c r="I105" s="143"/>
      <c r="J105" s="143"/>
      <c r="K105" s="143"/>
      <c r="L105" s="143"/>
      <c r="M105" s="143"/>
      <c r="N105" s="144"/>
      <c r="O105" s="143"/>
      <c r="P105" s="143"/>
      <c r="Q105" s="143"/>
      <c r="R105" s="142"/>
    </row>
    <row r="106" spans="2:19" s="104" customFormat="1" ht="14.1" customHeight="1" x14ac:dyDescent="0.2">
      <c r="B106" s="141"/>
      <c r="C106" s="143"/>
      <c r="D106" s="143"/>
      <c r="E106" s="143" t="str">
        <f>Texte!A95</f>
        <v>OIMAS, OPD et OAS</v>
      </c>
      <c r="F106" s="143"/>
      <c r="G106" s="143"/>
      <c r="H106" s="143"/>
      <c r="I106" s="143"/>
      <c r="J106" s="143"/>
      <c r="K106" s="143"/>
      <c r="L106" s="143"/>
      <c r="M106" s="143"/>
      <c r="N106" s="144"/>
      <c r="O106" s="143"/>
      <c r="P106" s="143"/>
      <c r="Q106" s="143"/>
      <c r="R106" s="142"/>
    </row>
    <row r="107" spans="2:19" s="104" customFormat="1" ht="14.1" customHeight="1" x14ac:dyDescent="0.2">
      <c r="B107" s="141"/>
      <c r="C107" s="143"/>
      <c r="D107" s="143"/>
      <c r="E107" s="143" t="str">
        <f>Texte!A96</f>
        <v>OTerm (pour les domaines des OAS, OIMAS et OPD)</v>
      </c>
      <c r="F107" s="143"/>
      <c r="G107" s="143"/>
      <c r="H107" s="143"/>
      <c r="I107" s="143"/>
      <c r="J107" s="143"/>
      <c r="K107" s="143"/>
      <c r="L107" s="143"/>
      <c r="M107" s="143"/>
      <c r="N107" s="144"/>
      <c r="O107" s="143"/>
      <c r="P107" s="143"/>
      <c r="Q107" s="143"/>
      <c r="R107" s="142"/>
    </row>
    <row r="108" spans="2:19" s="104" customFormat="1" ht="13.5" customHeight="1" x14ac:dyDescent="0.2">
      <c r="B108" s="141"/>
      <c r="C108" s="143"/>
      <c r="D108" s="143"/>
      <c r="E108" s="143"/>
      <c r="F108" s="143"/>
      <c r="G108" s="143"/>
      <c r="H108" s="143"/>
      <c r="I108" s="143"/>
      <c r="J108" s="143"/>
      <c r="K108" s="143"/>
      <c r="L108" s="143"/>
      <c r="M108" s="143"/>
      <c r="N108" s="144"/>
      <c r="O108" s="143"/>
      <c r="P108" s="143"/>
      <c r="Q108" s="143"/>
      <c r="R108" s="142"/>
    </row>
    <row r="109" spans="2:19" s="104" customFormat="1" ht="14.1" customHeight="1" x14ac:dyDescent="0.2">
      <c r="B109" s="141"/>
      <c r="C109" s="145" t="str">
        <f>Texte!A97</f>
        <v>01.07.2016</v>
      </c>
      <c r="D109" s="143"/>
      <c r="E109" s="143" t="str">
        <f>Texte!A98</f>
        <v>Concerne tous les nouveaux facteurs des ordonnances suivantes:</v>
      </c>
      <c r="F109" s="143"/>
      <c r="G109" s="143"/>
      <c r="H109" s="143"/>
      <c r="I109" s="143"/>
      <c r="J109" s="143"/>
      <c r="K109" s="143"/>
      <c r="L109" s="143"/>
      <c r="M109" s="143"/>
      <c r="N109" s="144"/>
      <c r="O109" s="143"/>
      <c r="P109" s="143"/>
      <c r="Q109" s="143"/>
      <c r="R109" s="142"/>
    </row>
    <row r="110" spans="2:19" s="104" customFormat="1" ht="14.1" customHeight="1" x14ac:dyDescent="0.2">
      <c r="B110" s="141"/>
      <c r="C110" s="143"/>
      <c r="D110" s="143"/>
      <c r="E110" s="143" t="str">
        <f>Texte!A99</f>
        <v>ODFR et OTerm (pour le domaine ODFR)</v>
      </c>
      <c r="F110" s="143"/>
      <c r="G110" s="143"/>
      <c r="H110" s="143"/>
      <c r="I110" s="143"/>
      <c r="J110" s="143"/>
      <c r="K110" s="143"/>
      <c r="L110" s="143"/>
      <c r="M110" s="143"/>
      <c r="N110" s="144"/>
      <c r="O110" s="143"/>
      <c r="P110" s="143"/>
      <c r="Q110" s="143"/>
      <c r="R110" s="142"/>
    </row>
    <row r="111" spans="2:19" s="104" customFormat="1" ht="2.25" customHeight="1" x14ac:dyDescent="0.2">
      <c r="B111" s="141"/>
      <c r="C111" s="143"/>
      <c r="D111" s="143"/>
      <c r="E111" s="143"/>
      <c r="F111" s="143"/>
      <c r="G111" s="143"/>
      <c r="H111" s="143"/>
      <c r="I111" s="143"/>
      <c r="J111" s="143"/>
      <c r="K111" s="143"/>
      <c r="L111" s="143"/>
      <c r="M111" s="143"/>
      <c r="N111" s="144"/>
      <c r="O111" s="143"/>
      <c r="P111" s="143"/>
      <c r="Q111" s="143"/>
      <c r="R111" s="142"/>
    </row>
    <row r="112" spans="2:19" s="104" customFormat="1" ht="14.1" customHeight="1" x14ac:dyDescent="0.2">
      <c r="B112" s="141"/>
      <c r="C112" s="143"/>
      <c r="D112" s="143"/>
      <c r="E112" s="143" t="str">
        <f>Texte!A100</f>
        <v>Les remises d’exploitation au 01.01.2016 peuvent ainsi avoir lieu selon le droit en vigueur.</v>
      </c>
      <c r="F112" s="143"/>
      <c r="G112" s="143"/>
      <c r="H112" s="143"/>
      <c r="I112" s="143"/>
      <c r="J112" s="143"/>
      <c r="K112" s="143"/>
      <c r="L112" s="143"/>
      <c r="M112" s="143"/>
      <c r="N112" s="144"/>
      <c r="O112" s="143"/>
      <c r="P112" s="143"/>
      <c r="Q112" s="143"/>
      <c r="R112" s="142"/>
    </row>
    <row r="113" spans="2:18" s="104" customFormat="1" ht="2.25" customHeight="1" x14ac:dyDescent="0.2">
      <c r="B113" s="146"/>
      <c r="C113" s="147"/>
      <c r="D113" s="147"/>
      <c r="E113" s="147"/>
      <c r="F113" s="147"/>
      <c r="G113" s="147"/>
      <c r="H113" s="147"/>
      <c r="I113" s="147"/>
      <c r="J113" s="147"/>
      <c r="K113" s="147"/>
      <c r="L113" s="147"/>
      <c r="M113" s="147"/>
      <c r="N113" s="148"/>
      <c r="O113" s="147"/>
      <c r="P113" s="147"/>
      <c r="Q113" s="147"/>
      <c r="R113" s="149"/>
    </row>
    <row r="114" spans="2:18" s="104" customFormat="1" ht="14.1" customHeight="1" x14ac:dyDescent="0.2">
      <c r="N114" s="111"/>
    </row>
    <row r="115" spans="2:18" s="104" customFormat="1" ht="39" customHeight="1" x14ac:dyDescent="0.2">
      <c r="C115" s="153" t="str">
        <f>Texte!A9</f>
        <v>Etat selon les ordonnances définitives du paquet d'automne 2015.
AGRIDEA décline toute responsabilité et tout recours découlant de calculs effectués avec cet outil.
Version 2.0, état au 29 octobre 2015</v>
      </c>
      <c r="D115" s="153"/>
      <c r="E115" s="153"/>
      <c r="F115" s="153"/>
      <c r="G115" s="153"/>
      <c r="H115" s="153"/>
      <c r="I115" s="153"/>
      <c r="J115" s="153"/>
      <c r="K115" s="153"/>
      <c r="L115" s="153"/>
      <c r="M115" s="153"/>
      <c r="N115" s="153"/>
      <c r="O115" s="153"/>
      <c r="P115" s="153"/>
      <c r="Q115" s="153"/>
    </row>
  </sheetData>
  <sheetProtection sheet="1" objects="1" scenarios="1" selectLockedCells="1"/>
  <mergeCells count="23">
    <mergeCell ref="C115:Q115"/>
    <mergeCell ref="M6:O6"/>
    <mergeCell ref="C7:E7"/>
    <mergeCell ref="C6:L6"/>
    <mergeCell ref="C10:G10"/>
    <mergeCell ref="C91:Q91"/>
    <mergeCell ref="C95:Q95"/>
    <mergeCell ref="C93:Q93"/>
    <mergeCell ref="E69:E71"/>
    <mergeCell ref="C97:Q97"/>
    <mergeCell ref="C80:I80"/>
    <mergeCell ref="C81:I81"/>
    <mergeCell ref="C84:I84"/>
    <mergeCell ref="C82:I82"/>
    <mergeCell ref="C103:Q103"/>
    <mergeCell ref="C83:I83"/>
    <mergeCell ref="C99:Q99"/>
    <mergeCell ref="C89:Q89"/>
    <mergeCell ref="D1:R1"/>
    <mergeCell ref="D3:J3"/>
    <mergeCell ref="O37:Q37"/>
    <mergeCell ref="O10:Q10"/>
    <mergeCell ref="C35:I35"/>
  </mergeCells>
  <phoneticPr fontId="12" type="noConversion"/>
  <pageMargins left="0.78740157480314965" right="0.78740157480314965" top="0.59055118110236227" bottom="0.59055118110236227" header="0.51181102362204722" footer="0.31496062992125984"/>
  <pageSetup paperSize="9" scale="67" fitToHeight="2" orientation="portrait" r:id="rId1"/>
  <headerFooter alignWithMargins="0">
    <oddFooter>&amp;L©AGRIDEA&amp;R29/04/2015</oddFooter>
  </headerFooter>
  <rowBreaks count="1" manualBreakCount="1">
    <brk id="7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cboSprache">
              <controlPr defaultSize="0" print="0" autoFill="0" autoLine="0" autoPict="0">
                <anchor moveWithCells="1">
                  <from>
                    <xdr:col>11</xdr:col>
                    <xdr:colOff>123825</xdr:colOff>
                    <xdr:row>4</xdr:row>
                    <xdr:rowOff>47625</xdr:rowOff>
                  </from>
                  <to>
                    <xdr:col>14</xdr:col>
                    <xdr:colOff>733425</xdr:colOff>
                    <xdr:row>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E104"/>
  <sheetViews>
    <sheetView topLeftCell="A22" workbookViewId="0">
      <selection activeCell="B32" sqref="B32"/>
    </sheetView>
  </sheetViews>
  <sheetFormatPr baseColWidth="10" defaultColWidth="42.140625" defaultRowHeight="12.75" x14ac:dyDescent="0.2"/>
  <cols>
    <col min="1" max="3" width="43.7109375" style="29" customWidth="1"/>
    <col min="4" max="4" width="43.7109375" style="36" customWidth="1"/>
    <col min="5" max="5" width="40.7109375" style="29" customWidth="1"/>
    <col min="6" max="16384" width="42.140625" style="31"/>
  </cols>
  <sheetData>
    <row r="1" spans="1:5" x14ac:dyDescent="0.2">
      <c r="A1" s="29" t="s">
        <v>1</v>
      </c>
      <c r="D1" s="30"/>
    </row>
    <row r="2" spans="1:5" x14ac:dyDescent="0.2">
      <c r="A2" s="32">
        <v>2</v>
      </c>
      <c r="D2" s="30"/>
    </row>
    <row r="3" spans="1:5" x14ac:dyDescent="0.2">
      <c r="A3" s="29" t="s">
        <v>2</v>
      </c>
      <c r="D3" s="30"/>
    </row>
    <row r="4" spans="1:5" x14ac:dyDescent="0.2">
      <c r="A4" s="29" t="s">
        <v>3</v>
      </c>
      <c r="D4" s="30"/>
    </row>
    <row r="5" spans="1:5" x14ac:dyDescent="0.2">
      <c r="A5" s="29" t="s">
        <v>13</v>
      </c>
      <c r="D5" s="30"/>
    </row>
    <row r="6" spans="1:5" x14ac:dyDescent="0.2">
      <c r="D6" s="30"/>
    </row>
    <row r="7" spans="1:5" x14ac:dyDescent="0.2">
      <c r="B7" s="33" t="s">
        <v>2</v>
      </c>
      <c r="C7" s="33" t="s">
        <v>3</v>
      </c>
      <c r="D7" s="34" t="s">
        <v>13</v>
      </c>
    </row>
    <row r="8" spans="1:5" x14ac:dyDescent="0.2">
      <c r="A8" s="29" t="str">
        <f t="shared" ref="A8:A23" si="0">IF($A$2=1,B8,IF($A$2=2,C8,IF($A$2=3,D8,"")))</f>
        <v>Textes</v>
      </c>
      <c r="B8" s="35" t="s">
        <v>5</v>
      </c>
      <c r="C8" s="30" t="s">
        <v>6</v>
      </c>
      <c r="D8" s="30" t="s">
        <v>14</v>
      </c>
    </row>
    <row r="9" spans="1:5" s="37" customFormat="1" ht="76.5" x14ac:dyDescent="0.2">
      <c r="A9" s="30" t="str">
        <f t="shared" si="0"/>
        <v>Etat selon les ordonnances définitives du paquet d'automne 2015.
AGRIDEA décline toute responsabilité et tout recours découlant de calculs effectués avec cet outil.
Version 2.0, état au 29 octobre 2015</v>
      </c>
      <c r="B9" s="30" t="s">
        <v>232</v>
      </c>
      <c r="C9" s="125" t="s">
        <v>243</v>
      </c>
      <c r="D9" s="42"/>
      <c r="E9" s="36"/>
    </row>
    <row r="10" spans="1:5" ht="25.5" x14ac:dyDescent="0.2">
      <c r="A10" s="30" t="str">
        <f t="shared" si="0"/>
        <v>Calcul comparatif des unités de main-d'œuvre standard (UMOS)</v>
      </c>
      <c r="B10" s="30" t="s">
        <v>19</v>
      </c>
      <c r="C10" s="30" t="s">
        <v>185</v>
      </c>
      <c r="D10" s="30"/>
    </row>
    <row r="11" spans="1:5" s="37" customFormat="1" x14ac:dyDescent="0.2">
      <c r="A11" s="30" t="str">
        <f t="shared" si="0"/>
        <v>Exploitation:</v>
      </c>
      <c r="B11" s="36" t="s">
        <v>9</v>
      </c>
      <c r="C11" s="30" t="s">
        <v>12</v>
      </c>
      <c r="D11" s="30" t="s">
        <v>17</v>
      </c>
      <c r="E11" s="36"/>
    </row>
    <row r="12" spans="1:5" s="37" customFormat="1" x14ac:dyDescent="0.2">
      <c r="A12" s="30" t="str">
        <f t="shared" si="0"/>
        <v>Paquet d'automne 2015</v>
      </c>
      <c r="B12" s="36" t="s">
        <v>20</v>
      </c>
      <c r="C12" s="30" t="s">
        <v>186</v>
      </c>
      <c r="D12" s="30"/>
      <c r="E12" s="36"/>
    </row>
    <row r="13" spans="1:5" s="37" customFormat="1" ht="25.5" x14ac:dyDescent="0.2">
      <c r="A13" s="30" t="str">
        <f t="shared" si="0"/>
        <v>Calcul des unités de main-d'œuvre standard (UMOS)</v>
      </c>
      <c r="B13" s="36" t="s">
        <v>18</v>
      </c>
      <c r="C13" s="30" t="s">
        <v>0</v>
      </c>
      <c r="D13" s="30" t="s">
        <v>16</v>
      </c>
      <c r="E13" s="36"/>
    </row>
    <row r="14" spans="1:5" s="37" customFormat="1" x14ac:dyDescent="0.2">
      <c r="A14" s="30" t="str">
        <f t="shared" si="0"/>
        <v>Langue:</v>
      </c>
      <c r="B14" s="36" t="s">
        <v>7</v>
      </c>
      <c r="C14" s="30" t="s">
        <v>8</v>
      </c>
      <c r="D14" s="30" t="s">
        <v>15</v>
      </c>
      <c r="E14" s="36"/>
    </row>
    <row r="15" spans="1:5" x14ac:dyDescent="0.2">
      <c r="A15" s="30" t="str">
        <f t="shared" si="0"/>
        <v>Eléments</v>
      </c>
      <c r="B15" s="30" t="s">
        <v>21</v>
      </c>
      <c r="C15" s="30" t="s">
        <v>27</v>
      </c>
      <c r="D15" s="30" t="s">
        <v>89</v>
      </c>
    </row>
    <row r="16" spans="1:5" x14ac:dyDescent="0.2">
      <c r="A16" s="29" t="str">
        <f>IF($A$2=1,B16,IF($A$2=2,C16,IF($A$2=3,#REF!,"")))</f>
        <v>Unité</v>
      </c>
      <c r="B16" s="30" t="s">
        <v>22</v>
      </c>
      <c r="C16" s="30" t="s">
        <v>28</v>
      </c>
      <c r="D16" s="29" t="s">
        <v>90</v>
      </c>
    </row>
    <row r="17" spans="1:5" x14ac:dyDescent="0.2">
      <c r="A17" s="29" t="str">
        <f>IF($A$2=1,B17,IF($A$2=2,C17,IF($A$2=3,#REF!,"")))</f>
        <v>Nombre</v>
      </c>
      <c r="B17" s="30" t="s">
        <v>11</v>
      </c>
      <c r="C17" s="30" t="s">
        <v>29</v>
      </c>
      <c r="D17" s="31" t="s">
        <v>91</v>
      </c>
    </row>
    <row r="18" spans="1:5" ht="25.5" x14ac:dyDescent="0.2">
      <c r="A18" s="29" t="str">
        <f>IF($A$2=1,B18,IF($A$2=2,C18,IF($A$2=3,#REF!,"")))</f>
        <v>UMOS / unité
jusque 2015</v>
      </c>
      <c r="B18" s="30" t="s">
        <v>23</v>
      </c>
      <c r="C18" s="30" t="s">
        <v>187</v>
      </c>
      <c r="D18" s="74" t="s">
        <v>92</v>
      </c>
    </row>
    <row r="19" spans="1:5" ht="25.5" x14ac:dyDescent="0.2">
      <c r="A19" s="29" t="str">
        <f>IF($A$2=1,B19,IF($A$2=2,C19,IF($A$2=3,#REF!,"")))</f>
        <v>UMOS
jusque 2015</v>
      </c>
      <c r="B19" s="30" t="s">
        <v>24</v>
      </c>
      <c r="C19" s="30" t="s">
        <v>188</v>
      </c>
      <c r="D19" s="75" t="s">
        <v>93</v>
      </c>
    </row>
    <row r="20" spans="1:5" ht="25.5" x14ac:dyDescent="0.2">
      <c r="A20" s="29" t="str">
        <f t="shared" si="0"/>
        <v>UMOS / unité
dès 2016</v>
      </c>
      <c r="B20" s="30" t="s">
        <v>25</v>
      </c>
      <c r="C20" s="30" t="s">
        <v>211</v>
      </c>
      <c r="D20" s="30"/>
    </row>
    <row r="21" spans="1:5" ht="25.5" x14ac:dyDescent="0.2">
      <c r="A21" s="29" t="str">
        <f t="shared" si="0"/>
        <v>UMOS
dès 2016</v>
      </c>
      <c r="B21" s="30" t="s">
        <v>26</v>
      </c>
      <c r="C21" s="30" t="s">
        <v>212</v>
      </c>
      <c r="D21" s="30"/>
    </row>
    <row r="22" spans="1:5" ht="25.5" x14ac:dyDescent="0.2">
      <c r="A22" s="29" t="str">
        <f t="shared" si="0"/>
        <v>Calcul des unités de main-d'œuvre standard (UMOS) pour les activités agricoles principales</v>
      </c>
      <c r="B22" s="30" t="s">
        <v>86</v>
      </c>
      <c r="C22" s="30" t="s">
        <v>189</v>
      </c>
      <c r="D22" s="30"/>
    </row>
    <row r="23" spans="1:5" x14ac:dyDescent="0.2">
      <c r="A23" s="29" t="str">
        <f t="shared" si="0"/>
        <v>Ord. sur la terminologie agricole OTerm, Art. 3</v>
      </c>
      <c r="B23" s="30" t="s">
        <v>82</v>
      </c>
      <c r="C23" s="30" t="s">
        <v>190</v>
      </c>
      <c r="D23" s="30"/>
    </row>
    <row r="24" spans="1:5" x14ac:dyDescent="0.2">
      <c r="A24" s="29" t="str">
        <f t="shared" ref="A24:A92" si="1">IF($A$2=1,B24,IF($A$2=2,C24,IF($A$2=3,D24,"")))</f>
        <v>ha</v>
      </c>
      <c r="B24" s="30" t="s">
        <v>4</v>
      </c>
      <c r="C24" s="30" t="s">
        <v>4</v>
      </c>
      <c r="D24" s="30" t="s">
        <v>4</v>
      </c>
    </row>
    <row r="25" spans="1:5" x14ac:dyDescent="0.2">
      <c r="A25" s="29" t="str">
        <f t="shared" si="1"/>
        <v>UGB</v>
      </c>
      <c r="B25" s="30" t="s">
        <v>10</v>
      </c>
      <c r="C25" s="30" t="s">
        <v>125</v>
      </c>
      <c r="D25" s="30" t="s">
        <v>95</v>
      </c>
    </row>
    <row r="26" spans="1:5" x14ac:dyDescent="0.2">
      <c r="A26" s="29" t="str">
        <f t="shared" si="1"/>
        <v>oui = 1</v>
      </c>
      <c r="B26" s="30" t="s">
        <v>31</v>
      </c>
      <c r="C26" s="30" t="s">
        <v>32</v>
      </c>
      <c r="D26" s="30" t="s">
        <v>94</v>
      </c>
    </row>
    <row r="27" spans="1:5" x14ac:dyDescent="0.2">
      <c r="A27" s="29" t="str">
        <f t="shared" si="1"/>
        <v>supplément</v>
      </c>
      <c r="B27" s="30" t="s">
        <v>33</v>
      </c>
      <c r="C27" s="30" t="s">
        <v>34</v>
      </c>
      <c r="D27" s="30" t="s">
        <v>97</v>
      </c>
    </row>
    <row r="28" spans="1:5" x14ac:dyDescent="0.2">
      <c r="A28" s="29" t="str">
        <f t="shared" si="1"/>
        <v>pièce</v>
      </c>
      <c r="B28" s="30" t="s">
        <v>35</v>
      </c>
      <c r="C28" s="30" t="s">
        <v>36</v>
      </c>
      <c r="D28" s="30" t="s">
        <v>96</v>
      </c>
    </row>
    <row r="29" spans="1:5" s="37" customFormat="1" x14ac:dyDescent="0.2">
      <c r="A29" s="29" t="str">
        <f t="shared" si="1"/>
        <v>PN</v>
      </c>
      <c r="B29" s="30" t="s">
        <v>37</v>
      </c>
      <c r="C29" s="30" t="s">
        <v>38</v>
      </c>
      <c r="D29" s="30" t="s">
        <v>98</v>
      </c>
      <c r="E29" s="36"/>
    </row>
    <row r="30" spans="1:5" s="37" customFormat="1" x14ac:dyDescent="0.2">
      <c r="A30" s="29" t="str">
        <f t="shared" si="1"/>
        <v>ares</v>
      </c>
      <c r="B30" s="30" t="s">
        <v>219</v>
      </c>
      <c r="C30" s="30" t="s">
        <v>215</v>
      </c>
      <c r="D30" s="30" t="s">
        <v>99</v>
      </c>
      <c r="E30" s="36"/>
    </row>
    <row r="31" spans="1:5" s="37" customFormat="1" x14ac:dyDescent="0.2">
      <c r="A31" s="29" t="str">
        <f t="shared" si="1"/>
        <v>heures / année***</v>
      </c>
      <c r="B31" s="30" t="s">
        <v>217</v>
      </c>
      <c r="C31" s="30" t="s">
        <v>216</v>
      </c>
      <c r="D31" s="30" t="s">
        <v>100</v>
      </c>
      <c r="E31" s="36"/>
    </row>
    <row r="32" spans="1:5" s="37" customFormat="1" x14ac:dyDescent="0.2">
      <c r="A32" s="29" t="str">
        <f t="shared" si="1"/>
        <v>Prestation brute annuelle en CHF</v>
      </c>
      <c r="B32" s="150" t="s">
        <v>218</v>
      </c>
      <c r="C32" s="125" t="s">
        <v>250</v>
      </c>
      <c r="D32" s="69" t="s">
        <v>62</v>
      </c>
      <c r="E32" s="36"/>
    </row>
    <row r="33" spans="1:5" s="37" customFormat="1" x14ac:dyDescent="0.2">
      <c r="A33" s="29" t="str">
        <f t="shared" si="1"/>
        <v>a 1. SAU sans les cultures spéciales</v>
      </c>
      <c r="B33" s="30" t="s">
        <v>30</v>
      </c>
      <c r="C33" s="30" t="s">
        <v>39</v>
      </c>
      <c r="D33" s="30" t="s">
        <v>101</v>
      </c>
      <c r="E33" s="36"/>
    </row>
    <row r="34" spans="1:5" s="37" customFormat="1" x14ac:dyDescent="0.2">
      <c r="A34" s="29" t="str">
        <f t="shared" si="1"/>
        <v>a 2. Cultures spéciales (sans a 3.)</v>
      </c>
      <c r="B34" s="38" t="s">
        <v>40</v>
      </c>
      <c r="C34" s="38" t="s">
        <v>41</v>
      </c>
      <c r="D34" s="30" t="s">
        <v>102</v>
      </c>
      <c r="E34" s="36"/>
    </row>
    <row r="35" spans="1:5" s="37" customFormat="1" ht="12.75" customHeight="1" x14ac:dyDescent="0.2">
      <c r="A35" s="29" t="str">
        <f>IF($A$2=1,B35,IF($A$2=2,C35,IF($A$2=3,D35,"")))</f>
        <v>a 3. Surfaces viticoles en forte pente et en terrasses</v>
      </c>
      <c r="B35" s="30" t="s">
        <v>42</v>
      </c>
      <c r="C35" s="30" t="s">
        <v>43</v>
      </c>
      <c r="D35" s="30" t="s">
        <v>103</v>
      </c>
      <c r="E35" s="36"/>
    </row>
    <row r="36" spans="1:5" s="37" customFormat="1" x14ac:dyDescent="0.2">
      <c r="A36" s="29" t="str">
        <f t="shared" si="1"/>
        <v>b 1. Vaches, brebis et chèvres laitières</v>
      </c>
      <c r="B36" s="30" t="s">
        <v>44</v>
      </c>
      <c r="C36" s="30" t="s">
        <v>45</v>
      </c>
      <c r="D36" s="30" t="s">
        <v>104</v>
      </c>
      <c r="E36" s="36"/>
    </row>
    <row r="37" spans="1:5" s="37" customFormat="1" x14ac:dyDescent="0.2">
      <c r="A37" s="29" t="str">
        <f t="shared" si="1"/>
        <v>b 2. Porcs à l'engrais, p. de renouvellement &gt; 25kg</v>
      </c>
      <c r="B37" s="30" t="s">
        <v>46</v>
      </c>
      <c r="C37" s="30" t="s">
        <v>63</v>
      </c>
      <c r="D37" s="30" t="s">
        <v>105</v>
      </c>
    </row>
    <row r="38" spans="1:5" s="37" customFormat="1" x14ac:dyDescent="0.2">
      <c r="A38" s="29" t="str">
        <f t="shared" si="1"/>
        <v>b 3. Porcs d'élevage</v>
      </c>
      <c r="B38" s="36" t="s">
        <v>47</v>
      </c>
      <c r="C38" s="30" t="s">
        <v>64</v>
      </c>
      <c r="D38" s="30" t="s">
        <v>106</v>
      </c>
    </row>
    <row r="39" spans="1:5" s="37" customFormat="1" x14ac:dyDescent="0.2">
      <c r="A39" s="29" t="str">
        <f t="shared" si="1"/>
        <v>b 4. Autres animaux de rente</v>
      </c>
      <c r="B39" s="30" t="s">
        <v>48</v>
      </c>
      <c r="C39" s="30" t="s">
        <v>65</v>
      </c>
      <c r="D39" s="30" t="s">
        <v>107</v>
      </c>
    </row>
    <row r="40" spans="1:5" s="37" customFormat="1" ht="25.5" x14ac:dyDescent="0.2">
      <c r="A40" s="29" t="str">
        <f t="shared" si="1"/>
        <v>c 1. Terrains en pente (ZM + ZC)</v>
      </c>
      <c r="B40" s="38" t="s">
        <v>49</v>
      </c>
      <c r="C40" s="30" t="s">
        <v>66</v>
      </c>
      <c r="D40" s="30" t="s">
        <v>108</v>
      </c>
    </row>
    <row r="41" spans="1:5" s="37" customFormat="1" ht="25.5" x14ac:dyDescent="0.2">
      <c r="A41" s="29" t="str">
        <f t="shared" si="1"/>
        <v>c 2. Terrains en forte pente &gt; 35 % (ZM + ZC)</v>
      </c>
      <c r="B41" s="30" t="s">
        <v>50</v>
      </c>
      <c r="C41" s="30" t="s">
        <v>67</v>
      </c>
      <c r="D41" s="30" t="s">
        <v>109</v>
      </c>
    </row>
    <row r="42" spans="1:5" ht="25.5" x14ac:dyDescent="0.2">
      <c r="A42" s="29" t="str">
        <f>IF($A$2=1,B42,IF($A$2=2,C42,IF($A$2=3,D42,"")))</f>
        <v>c 3. Supplément pour culture biologique (pour les surfaces de a1 à a3)</v>
      </c>
      <c r="B42" s="36" t="s">
        <v>80</v>
      </c>
      <c r="C42" s="30" t="s">
        <v>81</v>
      </c>
      <c r="D42" s="69" t="s">
        <v>110</v>
      </c>
      <c r="E42" s="31"/>
    </row>
    <row r="43" spans="1:5" s="37" customFormat="1" ht="38.25" x14ac:dyDescent="0.2">
      <c r="A43" s="29" t="str">
        <f t="shared" si="1"/>
        <v>c 4. Arbres fruitiers haute-tige (ils doivent remplir les conditions pour le niveau de qualité 1 des contributions à la biodiversité)</v>
      </c>
      <c r="B43" s="30" t="s">
        <v>84</v>
      </c>
      <c r="C43" s="30" t="s">
        <v>191</v>
      </c>
      <c r="D43" s="30" t="s">
        <v>111</v>
      </c>
      <c r="E43" s="36"/>
    </row>
    <row r="44" spans="1:5" s="37" customFormat="1" x14ac:dyDescent="0.2">
      <c r="A44" s="29" t="str">
        <f t="shared" si="1"/>
        <v>Sous-total 1*</v>
      </c>
      <c r="B44" s="38" t="s">
        <v>85</v>
      </c>
      <c r="C44" s="30" t="s">
        <v>68</v>
      </c>
      <c r="D44" s="30" t="s">
        <v>112</v>
      </c>
      <c r="E44" s="36"/>
    </row>
    <row r="45" spans="1:5" s="37" customFormat="1" ht="25.5" x14ac:dyDescent="0.2">
      <c r="A45" s="29" t="str">
        <f t="shared" si="1"/>
        <v>Charge minimale en travail (UMOS) pour le versement des paiements directs (Art . 5 OPD)</v>
      </c>
      <c r="B45" s="38" t="s">
        <v>193</v>
      </c>
      <c r="C45" s="30" t="s">
        <v>192</v>
      </c>
      <c r="D45" s="30"/>
      <c r="E45" s="36"/>
    </row>
    <row r="46" spans="1:5" s="37" customFormat="1" ht="25.5" x14ac:dyDescent="0.2">
      <c r="A46" s="29" t="str">
        <f t="shared" si="1"/>
        <v>Suppléments pour des branches d'exloitation spéciales</v>
      </c>
      <c r="B46" s="38" t="s">
        <v>139</v>
      </c>
      <c r="C46" s="30" t="s">
        <v>213</v>
      </c>
      <c r="D46" s="125" t="s">
        <v>194</v>
      </c>
      <c r="E46" s="36"/>
    </row>
    <row r="47" spans="1:5" s="37" customFormat="1" x14ac:dyDescent="0.2">
      <c r="A47" s="29" t="str">
        <f t="shared" si="1"/>
        <v>Ord. sur le droit foncier rural ODFR, Art. 2a</v>
      </c>
      <c r="B47" s="38" t="s">
        <v>83</v>
      </c>
      <c r="C47" s="30" t="s">
        <v>195</v>
      </c>
      <c r="D47" s="30"/>
      <c r="E47" s="36"/>
    </row>
    <row r="48" spans="1:5" s="37" customFormat="1" ht="25.5" x14ac:dyDescent="0.2">
      <c r="A48" s="29" t="str">
        <f t="shared" si="1"/>
        <v>a. Vaches laitières dans une exploitation d’estivage (exploitée en propre)</v>
      </c>
      <c r="B48" s="38" t="s">
        <v>228</v>
      </c>
      <c r="C48" s="30" t="s">
        <v>230</v>
      </c>
      <c r="D48" s="69" t="s">
        <v>145</v>
      </c>
      <c r="E48" s="36"/>
    </row>
    <row r="49" spans="1:5" s="37" customFormat="1" ht="25.5" x14ac:dyDescent="0.2">
      <c r="A49" s="29" t="str">
        <f t="shared" si="1"/>
        <v>b. Animaux de rente dans une exploit. d’estivage (exploitée en propre)</v>
      </c>
      <c r="B49" s="30" t="s">
        <v>229</v>
      </c>
      <c r="C49" s="30" t="s">
        <v>231</v>
      </c>
      <c r="D49" s="69" t="s">
        <v>146</v>
      </c>
      <c r="E49" s="36"/>
    </row>
    <row r="50" spans="1:5" s="37" customFormat="1" x14ac:dyDescent="0.2">
      <c r="A50" s="29" t="str">
        <f t="shared" si="1"/>
        <v>c. Pommes de terre</v>
      </c>
      <c r="B50" s="38" t="s">
        <v>147</v>
      </c>
      <c r="C50" s="38" t="s">
        <v>150</v>
      </c>
      <c r="D50" s="38" t="s">
        <v>153</v>
      </c>
      <c r="E50" s="36"/>
    </row>
    <row r="51" spans="1:5" s="37" customFormat="1" x14ac:dyDescent="0.2">
      <c r="A51" s="29" t="str">
        <f t="shared" si="1"/>
        <v>d. Baies, plantes médicin. et aromat.</v>
      </c>
      <c r="B51" s="38" t="s">
        <v>148</v>
      </c>
      <c r="C51" s="38" t="s">
        <v>151</v>
      </c>
      <c r="D51" s="38" t="s">
        <v>154</v>
      </c>
      <c r="E51" s="36"/>
    </row>
    <row r="52" spans="1:5" s="37" customFormat="1" x14ac:dyDescent="0.2">
      <c r="A52" s="29" t="str">
        <f t="shared" si="1"/>
        <v>e. Viticulture avec vinification</v>
      </c>
      <c r="B52" s="38" t="s">
        <v>149</v>
      </c>
      <c r="C52" s="38" t="s">
        <v>152</v>
      </c>
      <c r="D52" s="38" t="s">
        <v>155</v>
      </c>
      <c r="E52" s="36"/>
    </row>
    <row r="53" spans="1:5" s="37" customFormat="1" x14ac:dyDescent="0.2">
      <c r="A53" s="29" t="str">
        <f t="shared" ref="A53:A61" si="2">IF($A$2=1,B53,IF($A$2=2,C53,IF($A$2=3,D53,"")))</f>
        <v>f. Serres avec fondations permanentes</v>
      </c>
      <c r="B53" s="38" t="s">
        <v>156</v>
      </c>
      <c r="C53" s="38" t="s">
        <v>158</v>
      </c>
      <c r="D53" s="38" t="s">
        <v>160</v>
      </c>
      <c r="E53" s="36"/>
    </row>
    <row r="54" spans="1:5" s="37" customFormat="1" x14ac:dyDescent="0.2">
      <c r="A54" s="29" t="str">
        <f t="shared" si="2"/>
        <v>g. Tunnels ou châssis</v>
      </c>
      <c r="B54" s="38" t="s">
        <v>157</v>
      </c>
      <c r="C54" s="38" t="s">
        <v>159</v>
      </c>
      <c r="D54" s="38" t="s">
        <v>161</v>
      </c>
      <c r="E54" s="36"/>
    </row>
    <row r="55" spans="1:5" s="37" customFormat="1" ht="25.5" x14ac:dyDescent="0.2">
      <c r="A55" s="29" t="str">
        <f t="shared" si="2"/>
        <v>h. Production de champignons dans des tunnels ou des bâtiments</v>
      </c>
      <c r="B55" s="38" t="s">
        <v>162</v>
      </c>
      <c r="C55" s="38" t="s">
        <v>167</v>
      </c>
      <c r="D55" s="38" t="s">
        <v>172</v>
      </c>
      <c r="E55" s="36"/>
    </row>
    <row r="56" spans="1:5" s="37" customFormat="1" ht="25.5" x14ac:dyDescent="0.2">
      <c r="A56" s="29" t="str">
        <f t="shared" si="2"/>
        <v>i. Production de champignons de Paris dans des bâtiments</v>
      </c>
      <c r="B56" s="38" t="s">
        <v>163</v>
      </c>
      <c r="C56" s="38" t="s">
        <v>168</v>
      </c>
      <c r="D56" s="38" t="s">
        <v>173</v>
      </c>
      <c r="E56" s="36"/>
    </row>
    <row r="57" spans="1:5" s="37" customFormat="1" x14ac:dyDescent="0.2">
      <c r="A57" s="29" t="str">
        <f t="shared" si="2"/>
        <v>j. Production chicorée Witloof dans des bâtiments</v>
      </c>
      <c r="B57" s="38" t="s">
        <v>164</v>
      </c>
      <c r="C57" s="38" t="s">
        <v>169</v>
      </c>
      <c r="D57" s="38" t="s">
        <v>174</v>
      </c>
      <c r="E57" s="36"/>
    </row>
    <row r="58" spans="1:5" s="37" customFormat="1" ht="25.5" x14ac:dyDescent="0.2">
      <c r="A58" s="29" t="str">
        <f t="shared" si="2"/>
        <v>k. Production de pousses de légumes et de salade dans des bâtiments</v>
      </c>
      <c r="B58" s="38" t="s">
        <v>165</v>
      </c>
      <c r="C58" s="38" t="s">
        <v>170</v>
      </c>
      <c r="D58" s="38" t="s">
        <v>175</v>
      </c>
      <c r="E58" s="36"/>
    </row>
    <row r="59" spans="1:5" s="37" customFormat="1" ht="51" x14ac:dyDescent="0.2">
      <c r="A59" s="29" t="str">
        <f t="shared" si="2"/>
        <v>l. Horticulture productrice: serres reposant sur des fondations en dur et tunnels pour plantes en récipients (pots)</v>
      </c>
      <c r="B59" s="38" t="s">
        <v>166</v>
      </c>
      <c r="C59" s="38" t="s">
        <v>171</v>
      </c>
      <c r="D59" s="38" t="s">
        <v>176</v>
      </c>
      <c r="E59" s="36"/>
    </row>
    <row r="60" spans="1:5" s="37" customFormat="1" x14ac:dyDescent="0.2">
      <c r="A60" s="29" t="str">
        <f t="shared" si="2"/>
        <v>m. Cultures d’arbres de Noël</v>
      </c>
      <c r="B60" s="38" t="s">
        <v>177</v>
      </c>
      <c r="C60" s="38" t="s">
        <v>179</v>
      </c>
      <c r="D60" s="38" t="s">
        <v>180</v>
      </c>
      <c r="E60" s="36"/>
    </row>
    <row r="61" spans="1:5" ht="25.5" x14ac:dyDescent="0.2">
      <c r="A61" s="29" t="str">
        <f t="shared" si="2"/>
        <v>n. Forêt faisant partie de l’exploitation selon Art. 2 al. 2 let. b LDFR</v>
      </c>
      <c r="B61" s="38" t="s">
        <v>178</v>
      </c>
      <c r="C61" s="38" t="s">
        <v>196</v>
      </c>
      <c r="D61" s="117" t="s">
        <v>181</v>
      </c>
    </row>
    <row r="62" spans="1:5" s="37" customFormat="1" ht="25.5" x14ac:dyDescent="0.2">
      <c r="A62" s="29" t="str">
        <f t="shared" si="1"/>
        <v>La transformation, le stockage et la vente de produits issus de la propre production agricole**</v>
      </c>
      <c r="B62" s="30" t="s">
        <v>131</v>
      </c>
      <c r="C62" s="30" t="s">
        <v>132</v>
      </c>
      <c r="D62" s="30" t="s">
        <v>133</v>
      </c>
      <c r="E62" s="36"/>
    </row>
    <row r="63" spans="1:5" s="37" customFormat="1" x14ac:dyDescent="0.2">
      <c r="A63" s="29" t="str">
        <f t="shared" si="1"/>
        <v>1   /       2800 MOh</v>
      </c>
      <c r="B63" s="38" t="s">
        <v>221</v>
      </c>
      <c r="C63" s="38" t="s">
        <v>220</v>
      </c>
      <c r="D63" s="30"/>
      <c r="E63" s="36"/>
    </row>
    <row r="64" spans="1:5" s="37" customFormat="1" ht="25.5" x14ac:dyDescent="0.2">
      <c r="A64" s="29" t="str">
        <f t="shared" si="1"/>
        <v>La transformation, le stockage et la vente de produits issus de la propre production agricole</v>
      </c>
      <c r="B64" s="30" t="s">
        <v>140</v>
      </c>
      <c r="C64" s="30" t="s">
        <v>69</v>
      </c>
      <c r="D64" s="30" t="s">
        <v>113</v>
      </c>
      <c r="E64" s="36"/>
    </row>
    <row r="65" spans="1:5" s="37" customFormat="1" ht="25.5" x14ac:dyDescent="0.2">
      <c r="A65" s="29" t="str">
        <f t="shared" si="1"/>
        <v>Activités proches de l'agriculture selon Art. 12b OTerm (max. 0.4 UMOS)*****</v>
      </c>
      <c r="B65" s="30" t="s">
        <v>142</v>
      </c>
      <c r="C65" s="30" t="s">
        <v>197</v>
      </c>
      <c r="D65" s="30"/>
      <c r="E65" s="36"/>
    </row>
    <row r="66" spans="1:5" s="37" customFormat="1" x14ac:dyDescent="0.2">
      <c r="A66" s="29" t="str">
        <f t="shared" si="1"/>
        <v>Voir *****</v>
      </c>
      <c r="B66" s="30" t="s">
        <v>141</v>
      </c>
      <c r="C66" s="30" t="s">
        <v>198</v>
      </c>
      <c r="D66" s="30"/>
      <c r="E66" s="36"/>
    </row>
    <row r="67" spans="1:5" s="37" customFormat="1" x14ac:dyDescent="0.2">
      <c r="A67" s="29" t="str">
        <f t="shared" si="1"/>
        <v>Sous-total 2</v>
      </c>
      <c r="B67" s="38" t="s">
        <v>51</v>
      </c>
      <c r="C67" s="30" t="s">
        <v>87</v>
      </c>
      <c r="D67" s="30" t="s">
        <v>114</v>
      </c>
      <c r="E67" s="36"/>
    </row>
    <row r="68" spans="1:5" s="37" customFormat="1" x14ac:dyDescent="0.2">
      <c r="A68" s="29" t="str">
        <f t="shared" si="1"/>
        <v>Total UMOS (Sous-total 1 + 2)******</v>
      </c>
      <c r="B68" s="38" t="s">
        <v>143</v>
      </c>
      <c r="C68" s="30" t="s">
        <v>200</v>
      </c>
      <c r="D68" s="69" t="s">
        <v>115</v>
      </c>
      <c r="E68" s="36"/>
    </row>
    <row r="69" spans="1:5" s="37" customFormat="1" x14ac:dyDescent="0.2">
      <c r="A69" s="29" t="str">
        <f t="shared" si="1"/>
        <v>Besoins minimums en travail (UMOS) exigés</v>
      </c>
      <c r="B69" s="38" t="s">
        <v>184</v>
      </c>
      <c r="C69" s="30" t="s">
        <v>199</v>
      </c>
      <c r="D69" s="69"/>
      <c r="E69" s="36"/>
    </row>
    <row r="70" spans="1:5" s="37" customFormat="1" ht="89.25" x14ac:dyDescent="0.2">
      <c r="A70" s="29" t="str">
        <f t="shared" si="1"/>
        <v>UMOS minimales pour qu'une exploitation soit reconnue comme entreprise agricole (Art. 7 LDFR). Les cantons peuvent fixer une limite en UMOS plus basse; la taille minimale de l’entreprise ne doit cependant pas être inférieure à 0,6 UMOS (Art. 5 LDFR).</v>
      </c>
      <c r="B70" s="38" t="s">
        <v>128</v>
      </c>
      <c r="C70" s="30" t="s">
        <v>201</v>
      </c>
      <c r="D70" s="30"/>
      <c r="E70" s="36"/>
    </row>
    <row r="71" spans="1:5" s="37" customFormat="1" ht="38.25" x14ac:dyDescent="0.2">
      <c r="A71" s="29" t="str">
        <f t="shared" si="1"/>
        <v>UMOS minimales pour le versement d'aides à l'investissement à une exploitation dans le cas général (Art. 3 al. 1 OAS).</v>
      </c>
      <c r="B71" s="38" t="s">
        <v>129</v>
      </c>
      <c r="C71" s="30" t="s">
        <v>202</v>
      </c>
      <c r="D71" s="30"/>
      <c r="E71" s="36"/>
    </row>
    <row r="72" spans="1:5" s="37" customFormat="1" ht="76.5" x14ac:dyDescent="0.2">
      <c r="A72" s="29" t="str">
        <f t="shared" si="1"/>
        <v>UMOS minimales pour le versement d'aides à l'investissement pour nouveaux bâtiments d’exploitation ou transformations de bâtiments destinés aux vaches laitières, truies ou poules pondeuses ou pour des serres destinées à la production végétale (Art. 3 al. 1ter OAS).</v>
      </c>
      <c r="B72" s="38" t="s">
        <v>130</v>
      </c>
      <c r="C72" s="30" t="s">
        <v>214</v>
      </c>
      <c r="D72" s="30"/>
      <c r="E72" s="36"/>
    </row>
    <row r="73" spans="1:5" s="37" customFormat="1" ht="38.25" x14ac:dyDescent="0.2">
      <c r="A73" s="29" t="str">
        <f t="shared" si="1"/>
        <v>ZP 1.75
ZC 1.50
ZM1 1.50</v>
      </c>
      <c r="B73" s="38" t="s">
        <v>88</v>
      </c>
      <c r="C73" s="30" t="s">
        <v>203</v>
      </c>
      <c r="D73" s="30"/>
      <c r="E73" s="36"/>
    </row>
    <row r="74" spans="1:5" s="37" customFormat="1" ht="51" x14ac:dyDescent="0.2">
      <c r="A74" s="29" t="str">
        <f t="shared" si="1"/>
        <v>UMOS minimales pour le versement d'aides à l'investissement pour la construction et les installations destinées à une diversification des activités (Art. 3 al. 1bis OAS).</v>
      </c>
      <c r="B74" s="38" t="s">
        <v>183</v>
      </c>
      <c r="C74" s="30" t="s">
        <v>204</v>
      </c>
      <c r="D74" s="30"/>
      <c r="E74" s="36"/>
    </row>
    <row r="75" spans="1:5" s="37" customFormat="1" ht="102" x14ac:dyDescent="0.2">
      <c r="A75" s="29" t="str">
        <f t="shared" si="1"/>
        <v>UMOS minimales pour le versement de prêts au titre de l’aide aux exploitations pour la conversion de dettes (Art. 2 al. 1 OMAS).  Dans les régions de la région de montagne et des collines où l’exploitation agricole du sol ou l’occupation suffisante du territoire sont menacées, le besoin en travail minimum est fixé à 0,60 UMOS (Art. 3 al. 1 OMAS).</v>
      </c>
      <c r="B75" s="38" t="s">
        <v>182</v>
      </c>
      <c r="C75" s="30" t="s">
        <v>205</v>
      </c>
      <c r="D75" s="30"/>
      <c r="E75" s="36"/>
    </row>
    <row r="76" spans="1:5" s="37" customFormat="1" x14ac:dyDescent="0.2">
      <c r="A76" s="29" t="str">
        <f t="shared" si="1"/>
        <v>Données</v>
      </c>
      <c r="B76" s="36" t="s">
        <v>52</v>
      </c>
      <c r="C76" s="30" t="s">
        <v>70</v>
      </c>
      <c r="D76" s="30" t="s">
        <v>116</v>
      </c>
      <c r="E76" s="36"/>
    </row>
    <row r="77" spans="1:5" x14ac:dyDescent="0.2">
      <c r="A77" s="29" t="str">
        <f t="shared" si="1"/>
        <v>Total ha SAU</v>
      </c>
      <c r="B77" s="36" t="s">
        <v>53</v>
      </c>
      <c r="C77" s="30" t="s">
        <v>71</v>
      </c>
      <c r="D77" s="30" t="s">
        <v>117</v>
      </c>
    </row>
    <row r="78" spans="1:5" s="37" customFormat="1" x14ac:dyDescent="0.2">
      <c r="A78" s="29" t="str">
        <f t="shared" si="1"/>
        <v>Total UGB</v>
      </c>
      <c r="B78" s="36" t="s">
        <v>54</v>
      </c>
      <c r="C78" s="30" t="s">
        <v>72</v>
      </c>
      <c r="D78" s="30" t="s">
        <v>118</v>
      </c>
      <c r="E78" s="36"/>
    </row>
    <row r="79" spans="1:5" s="37" customFormat="1" x14ac:dyDescent="0.2">
      <c r="A79" s="29" t="str">
        <f t="shared" si="1"/>
        <v>UGB / ha SAU</v>
      </c>
      <c r="B79" s="30" t="s">
        <v>55</v>
      </c>
      <c r="C79" s="30" t="s">
        <v>73</v>
      </c>
      <c r="D79" s="30" t="s">
        <v>119</v>
      </c>
      <c r="E79" s="36"/>
    </row>
    <row r="80" spans="1:5" s="37" customFormat="1" x14ac:dyDescent="0.2">
      <c r="A80" s="29" t="str">
        <f t="shared" si="1"/>
        <v>ha SAU / UGB</v>
      </c>
      <c r="B80" s="30" t="s">
        <v>56</v>
      </c>
      <c r="C80" s="30" t="s">
        <v>74</v>
      </c>
      <c r="D80" s="30" t="s">
        <v>120</v>
      </c>
      <c r="E80" s="36"/>
    </row>
    <row r="81" spans="1:4" x14ac:dyDescent="0.2">
      <c r="A81" s="29" t="str">
        <f t="shared" si="1"/>
        <v>UMOS / ha SAU</v>
      </c>
      <c r="B81" s="36" t="s">
        <v>57</v>
      </c>
      <c r="C81" s="30" t="s">
        <v>75</v>
      </c>
      <c r="D81" s="30" t="s">
        <v>121</v>
      </c>
    </row>
    <row r="82" spans="1:4" x14ac:dyDescent="0.2">
      <c r="A82" s="29" t="str">
        <f t="shared" si="1"/>
        <v>ha SAU / UMOS</v>
      </c>
      <c r="B82" s="36" t="s">
        <v>58</v>
      </c>
      <c r="C82" s="30" t="s">
        <v>76</v>
      </c>
      <c r="D82" s="30" t="s">
        <v>122</v>
      </c>
    </row>
    <row r="83" spans="1:4" x14ac:dyDescent="0.2">
      <c r="A83" s="29" t="str">
        <f t="shared" si="1"/>
        <v>UMOS / UGB</v>
      </c>
      <c r="B83" s="36" t="s">
        <v>59</v>
      </c>
      <c r="C83" s="30" t="s">
        <v>77</v>
      </c>
      <c r="D83" s="30" t="s">
        <v>123</v>
      </c>
    </row>
    <row r="84" spans="1:4" x14ac:dyDescent="0.2">
      <c r="A84" s="29" t="str">
        <f t="shared" si="1"/>
        <v>UGB / UMOS</v>
      </c>
      <c r="B84" s="36" t="s">
        <v>60</v>
      </c>
      <c r="C84" s="30" t="s">
        <v>78</v>
      </c>
      <c r="D84" s="30" t="s">
        <v>124</v>
      </c>
    </row>
    <row r="85" spans="1:4" x14ac:dyDescent="0.2">
      <c r="A85" s="29" t="str">
        <f t="shared" si="1"/>
        <v>Remarques</v>
      </c>
      <c r="B85" s="30" t="s">
        <v>61</v>
      </c>
      <c r="C85" s="30" t="s">
        <v>79</v>
      </c>
      <c r="D85" s="30" t="s">
        <v>126</v>
      </c>
    </row>
    <row r="86" spans="1:4" ht="51" x14ac:dyDescent="0.2">
      <c r="A86" s="29" t="str">
        <f t="shared" si="1"/>
        <v>* Sous-total 1: calcul selon Art. 3 de l’Ordonnance sur la terminologie agricole (OTerm). Applicable pour les paiements directs (OPD).</v>
      </c>
      <c r="B86" s="30" t="s">
        <v>137</v>
      </c>
      <c r="C86" s="30" t="s">
        <v>210</v>
      </c>
      <c r="D86" s="69" t="s">
        <v>127</v>
      </c>
    </row>
    <row r="87" spans="1:4" ht="25.5" x14ac:dyDescent="0.2">
      <c r="A87" s="29" t="str">
        <f t="shared" si="1"/>
        <v>** Prise en compte uniquement des activités effectuées dans des installations existantes.</v>
      </c>
      <c r="B87" s="30" t="s">
        <v>136</v>
      </c>
      <c r="C87" s="30" t="s">
        <v>207</v>
      </c>
      <c r="D87" s="69"/>
    </row>
    <row r="88" spans="1:4" ht="25.5" x14ac:dyDescent="0.2">
      <c r="A88" s="29" t="str">
        <f t="shared" si="1"/>
        <v>*** Jusqu'à 2015 la norme de travail annuel était de 2'800 heures pour 1 UMOS.</v>
      </c>
      <c r="B88" s="30" t="s">
        <v>144</v>
      </c>
      <c r="C88" s="30" t="s">
        <v>206</v>
      </c>
      <c r="D88" s="69"/>
    </row>
    <row r="89" spans="1:4" ht="51" x14ac:dyDescent="0.2">
      <c r="A89" s="29" t="str">
        <f t="shared" si="1"/>
        <v>**** Prise en compte uniquement des activités effectuées dans des installations existantes, et du chiffre d'affaire inscrit dans la comptabilité financière.</v>
      </c>
      <c r="B89" s="30" t="s">
        <v>138</v>
      </c>
      <c r="C89" s="30" t="s">
        <v>208</v>
      </c>
      <c r="D89" s="69"/>
    </row>
    <row r="90" spans="1:4" ht="153" x14ac:dyDescent="0.2">
      <c r="A90" s="29" t="str">
        <f t="shared" si="1"/>
        <v>***** Selon Art. 2a al 7 ODFR les suppléments pour les activités proches de l'agriculture ne sont accordés que si l'exploitation atteint une taille d'au moins 0.8 UMOS avec les activités agricoles (toutes les autres activités prises en compte pour le calcul des UMOS, sauf l'horticulture productrice). Une liste donne un aperçu concret des activités proches de l'agriculture dans les commentaires de l'Art. 12b OTerm. De plus les bâtiments et installations doivent avoir obtenu une autorisation, et le chiffre d'affaire doit être inscrit dans la comptabilité financière.</v>
      </c>
      <c r="B90" s="30" t="s">
        <v>226</v>
      </c>
      <c r="C90" s="30" t="s">
        <v>227</v>
      </c>
      <c r="D90" s="30"/>
    </row>
    <row r="91" spans="1:4" ht="102" x14ac:dyDescent="0.2">
      <c r="A91" s="29" t="str">
        <f t="shared" si="1"/>
        <v>****** Total UMOS: Calcul selon Art. 2a de l’Ordonnance sur le droit foncier rural (ODFR) et Annexe 1 de l’Ordonnance de l’OFAG sur les aides à l’investissement et les mesures d’accompagnement social dans l’agriculture (OIMAS). Applicable pour le droit foncier rural (LDFR), les aides à l'investissement (OAS) et les mesures d'accompagnement social (OMAS).</v>
      </c>
      <c r="B91" s="30" t="s">
        <v>134</v>
      </c>
      <c r="C91" s="30" t="s">
        <v>209</v>
      </c>
      <c r="D91" s="69" t="s">
        <v>135</v>
      </c>
    </row>
    <row r="92" spans="1:4" ht="25.5" x14ac:dyDescent="0.2">
      <c r="A92" s="29" t="str">
        <f t="shared" si="1"/>
        <v>Echéances prévues pour l'entrée en vigueur des nouveaux facteurs et limites</v>
      </c>
      <c r="B92" s="135" t="s">
        <v>233</v>
      </c>
      <c r="C92" s="125" t="s">
        <v>249</v>
      </c>
      <c r="D92" s="30"/>
    </row>
    <row r="93" spans="1:4" x14ac:dyDescent="0.2">
      <c r="A93" s="29" t="str">
        <f t="shared" ref="A93:A100" si="3">IF($A$2=1,B93,IF($A$2=2,C93,IF($A$2=3,D93,"")))</f>
        <v>01.01.2016</v>
      </c>
      <c r="B93" s="136" t="s">
        <v>237</v>
      </c>
      <c r="C93" s="136" t="s">
        <v>237</v>
      </c>
      <c r="D93" s="30"/>
    </row>
    <row r="94" spans="1:4" ht="25.5" x14ac:dyDescent="0.2">
      <c r="A94" s="29" t="str">
        <f t="shared" si="3"/>
        <v>Concerne tous les nouveaux facteurs et limites des ordonnances suivantes:</v>
      </c>
      <c r="B94" s="135" t="s">
        <v>236</v>
      </c>
      <c r="C94" s="125" t="s">
        <v>244</v>
      </c>
      <c r="D94" s="30"/>
    </row>
    <row r="95" spans="1:4" x14ac:dyDescent="0.2">
      <c r="A95" s="29" t="str">
        <f t="shared" si="3"/>
        <v>OIMAS, OPD et OAS</v>
      </c>
      <c r="B95" s="135" t="s">
        <v>234</v>
      </c>
      <c r="C95" s="151" t="s">
        <v>245</v>
      </c>
    </row>
    <row r="96" spans="1:4" ht="25.5" x14ac:dyDescent="0.2">
      <c r="A96" s="29" t="str">
        <f t="shared" si="3"/>
        <v>OTerm (pour les domaines des OAS, OIMAS et OPD)</v>
      </c>
      <c r="B96" s="135" t="s">
        <v>238</v>
      </c>
      <c r="C96" s="125" t="s">
        <v>246</v>
      </c>
      <c r="D96" s="30"/>
    </row>
    <row r="97" spans="1:3" x14ac:dyDescent="0.2">
      <c r="A97" s="29" t="str">
        <f t="shared" si="3"/>
        <v>01.07.2016</v>
      </c>
      <c r="B97" s="39" t="s">
        <v>239</v>
      </c>
      <c r="C97" s="39" t="s">
        <v>239</v>
      </c>
    </row>
    <row r="98" spans="1:3" ht="25.5" x14ac:dyDescent="0.2">
      <c r="A98" s="29" t="str">
        <f t="shared" si="3"/>
        <v>Concerne tous les nouveaux facteurs des ordonnances suivantes:</v>
      </c>
      <c r="B98" s="135" t="s">
        <v>240</v>
      </c>
      <c r="C98" s="125" t="s">
        <v>247</v>
      </c>
    </row>
    <row r="99" spans="1:3" x14ac:dyDescent="0.2">
      <c r="A99" s="29" t="str">
        <f t="shared" si="3"/>
        <v>ODFR et OTerm (pour le domaine ODFR)</v>
      </c>
      <c r="B99" s="135" t="s">
        <v>241</v>
      </c>
      <c r="C99" s="125" t="s">
        <v>242</v>
      </c>
    </row>
    <row r="100" spans="1:3" ht="25.5" x14ac:dyDescent="0.2">
      <c r="A100" s="29" t="str">
        <f t="shared" si="3"/>
        <v>Les remises d’exploitation au 01.01.2016 peuvent ainsi avoir lieu selon le droit en vigueur.</v>
      </c>
      <c r="B100" s="135" t="s">
        <v>235</v>
      </c>
      <c r="C100" s="152" t="s">
        <v>248</v>
      </c>
    </row>
    <row r="101" spans="1:3" x14ac:dyDescent="0.2">
      <c r="A101" s="29">
        <f t="shared" ref="A101:A104" si="4">IF($A$2=1,B101,IF($A$2=2,C101,IF($A$2=3,D101,"")))</f>
        <v>0</v>
      </c>
    </row>
    <row r="102" spans="1:3" x14ac:dyDescent="0.2">
      <c r="A102" s="29">
        <f t="shared" si="4"/>
        <v>0</v>
      </c>
    </row>
    <row r="103" spans="1:3" x14ac:dyDescent="0.2">
      <c r="A103" s="29">
        <f t="shared" si="4"/>
        <v>0</v>
      </c>
    </row>
    <row r="104" spans="1:3" x14ac:dyDescent="0.2">
      <c r="A104" s="29">
        <f t="shared" si="4"/>
        <v>0</v>
      </c>
    </row>
  </sheetData>
  <phoneticPr fontId="12" type="noConversion"/>
  <conditionalFormatting sqref="D8:D12 D14:D15 D20:D23 D26:D31 D33:D47 D50:D91">
    <cfRule type="expression" dxfId="7" priority="37" stopIfTrue="1">
      <formula>ISBLANK(D8)</formula>
    </cfRule>
    <cfRule type="cellIs" dxfId="6" priority="38" stopIfTrue="1" operator="equal">
      <formula>$C8</formula>
    </cfRule>
  </conditionalFormatting>
  <conditionalFormatting sqref="D15">
    <cfRule type="expression" dxfId="5" priority="31" stopIfTrue="1">
      <formula>ISBLANK(D15)</formula>
    </cfRule>
    <cfRule type="cellIs" dxfId="4" priority="32" stopIfTrue="1" operator="equal">
      <formula>$C15</formula>
    </cfRule>
  </conditionalFormatting>
  <conditionalFormatting sqref="D48">
    <cfRule type="expression" dxfId="3" priority="3" stopIfTrue="1">
      <formula>ISBLANK(D48)</formula>
    </cfRule>
    <cfRule type="cellIs" dxfId="2" priority="4" stopIfTrue="1" operator="equal">
      <formula>$C48</formula>
    </cfRule>
  </conditionalFormatting>
  <conditionalFormatting sqref="D49">
    <cfRule type="expression" dxfId="1" priority="1" stopIfTrue="1">
      <formula>ISBLANK(D49)</formula>
    </cfRule>
    <cfRule type="cellIs" dxfId="0" priority="2" stopIfTrue="1" operator="equal">
      <formula>$C49</formula>
    </cfRule>
  </conditionalFormatting>
  <pageMargins left="0.78740157480314965" right="0.78740157480314965" top="0.98425196850393704" bottom="0.98425196850393704" header="0.51181102362204722" footer="0.51181102362204722"/>
  <pageSetup paperSize="9" orientation="portrait" r:id="rId1"/>
  <headerFooter alignWithMargins="0">
    <oddFooter>&amp;LBZ I-II:2900;BZ III-IV:2650&amp;CAckerschonstreifen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Calcul des UMOS</vt:lpstr>
      <vt:lpstr>Texte</vt:lpstr>
      <vt:lpstr>Texte!SprachIdx</vt:lpstr>
      <vt:lpstr>Texte!StartZelle</vt:lpstr>
      <vt:lpstr>'Calcul des UMOS'!Zone_d_impression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AGRIDEA</dc:creator>
  <dc:description>Version 1</dc:description>
  <cp:lastModifiedBy>Aeschlimann David (SAgri)</cp:lastModifiedBy>
  <cp:lastPrinted>2015-04-27T11:25:30Z</cp:lastPrinted>
  <dcterms:created xsi:type="dcterms:W3CDTF">1998-12-16T12:22:56Z</dcterms:created>
  <dcterms:modified xsi:type="dcterms:W3CDTF">2016-07-18T08:43:25Z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vt:lpwstr>
  </property>
</Properties>
</file>