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codeName="ThisWorkbook" defaultThemeVersion="124226"/>
  <mc:AlternateContent xmlns:mc="http://schemas.openxmlformats.org/markup-compatibility/2006">
    <mc:Choice Requires="x15">
      <x15ac:absPath xmlns:x15ac="http://schemas.microsoft.com/office/spreadsheetml/2010/11/ac" url="L:\6_SLD\1_Bases_legales\Directives\Directives_financement_CRS_domicile\Tableaux et modèles\"/>
    </mc:Choice>
  </mc:AlternateContent>
  <xr:revisionPtr revIDLastSave="0" documentId="13_ncr:1_{AF289CCE-B56E-476D-B2E0-95730753E1F6}" xr6:coauthVersionLast="47" xr6:coauthVersionMax="47" xr10:uidLastSave="{00000000-0000-0000-0000-000000000000}"/>
  <workbookProtection workbookAlgorithmName="SHA-512" workbookHashValue="mPp356ACIhTVDAVcDF3Vpb27jHaAwg6TvPpVbjEv2r6VJBl6onMPFWI1+g8jSOgapHjUcIdkBrmr1fjJHWGJxA==" workbookSaltValue="+PpJONj0yYvust6tvLcwFA==" workbookSpinCount="100000" lockStructure="1"/>
  <bookViews>
    <workbookView xWindow="-120" yWindow="-120" windowWidth="29040" windowHeight="15720" tabRatio="720" xr2:uid="{00000000-000D-0000-FFFF-FFFF00000000}"/>
  </bookViews>
  <sheets>
    <sheet name="Décompte_OSAD" sheetId="4" r:id="rId1"/>
    <sheet name="Stats par district (à masquer)" sheetId="9" state="hidden" r:id="rId2"/>
    <sheet name="liste des localités (à masquer)" sheetId="8" state="hidden" r:id="rId3"/>
  </sheets>
  <definedNames>
    <definedName name="_xlnm._FilterDatabase" localSheetId="0" hidden="1">Décompte_OSAD!$A$19:$Y$197</definedName>
    <definedName name="_xlnm._FilterDatabase" localSheetId="2" hidden="1">'liste des localités (à masquer)'!$A$1:$F$2947</definedName>
    <definedName name="_xlnm.Print_Titles" localSheetId="2">'liste des localités (à masquer)'!$1:$1</definedName>
    <definedName name="_xlnm.Print_Area" localSheetId="0">Décompte_OSAD!$A$1:$Y$197</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69" i="4" l="1"/>
  <c r="X74" i="4"/>
  <c r="P174" i="4"/>
  <c r="T74" i="4"/>
  <c r="S74" i="4"/>
  <c r="R74" i="4"/>
  <c r="P74" i="4"/>
  <c r="O74" i="4"/>
  <c r="N74" i="4"/>
  <c r="M74" i="4"/>
  <c r="H74" i="4"/>
  <c r="V74" i="4" s="1"/>
  <c r="G74" i="4"/>
  <c r="F74" i="4"/>
  <c r="T73" i="4"/>
  <c r="S73" i="4"/>
  <c r="R73" i="4"/>
  <c r="P73" i="4"/>
  <c r="O73" i="4"/>
  <c r="N73" i="4"/>
  <c r="M73" i="4"/>
  <c r="H73" i="4"/>
  <c r="X73" i="4" s="1"/>
  <c r="G73" i="4"/>
  <c r="F73" i="4"/>
  <c r="T72" i="4"/>
  <c r="S72" i="4"/>
  <c r="R72" i="4"/>
  <c r="P72" i="4"/>
  <c r="O72" i="4"/>
  <c r="N72" i="4"/>
  <c r="M72" i="4"/>
  <c r="H72" i="4"/>
  <c r="X72" i="4" s="1"/>
  <c r="G72" i="4"/>
  <c r="F72" i="4"/>
  <c r="T71" i="4"/>
  <c r="S71" i="4"/>
  <c r="R71" i="4"/>
  <c r="P71" i="4"/>
  <c r="O71" i="4"/>
  <c r="N71" i="4"/>
  <c r="M71" i="4"/>
  <c r="H71" i="4"/>
  <c r="X71" i="4" s="1"/>
  <c r="G71" i="4"/>
  <c r="F71" i="4"/>
  <c r="T70" i="4"/>
  <c r="S70" i="4"/>
  <c r="R70" i="4"/>
  <c r="P70" i="4"/>
  <c r="O70" i="4"/>
  <c r="N70" i="4"/>
  <c r="M70" i="4"/>
  <c r="H70" i="4"/>
  <c r="X70" i="4" s="1"/>
  <c r="G70" i="4"/>
  <c r="F70" i="4"/>
  <c r="T69" i="4"/>
  <c r="S69" i="4"/>
  <c r="R69" i="4"/>
  <c r="P69" i="4"/>
  <c r="O69" i="4"/>
  <c r="N69" i="4"/>
  <c r="M69" i="4"/>
  <c r="H69" i="4"/>
  <c r="X69" i="4" s="1"/>
  <c r="G69" i="4"/>
  <c r="F69" i="4"/>
  <c r="T68" i="4"/>
  <c r="S68" i="4"/>
  <c r="R68" i="4"/>
  <c r="P68" i="4"/>
  <c r="O68" i="4"/>
  <c r="N68" i="4"/>
  <c r="M68" i="4"/>
  <c r="H68" i="4"/>
  <c r="W68" i="4" s="1"/>
  <c r="G68" i="4"/>
  <c r="F68" i="4"/>
  <c r="M61" i="4"/>
  <c r="M62" i="4"/>
  <c r="M63" i="4"/>
  <c r="M64" i="4"/>
  <c r="M65" i="4"/>
  <c r="M66" i="4"/>
  <c r="M67" i="4"/>
  <c r="M75" i="4"/>
  <c r="M76" i="4"/>
  <c r="M77" i="4"/>
  <c r="M78" i="4"/>
  <c r="M79" i="4"/>
  <c r="M80" i="4"/>
  <c r="M81" i="4"/>
  <c r="M82" i="4"/>
  <c r="M83" i="4"/>
  <c r="M84" i="4"/>
  <c r="M85" i="4"/>
  <c r="M86" i="4"/>
  <c r="M87" i="4"/>
  <c r="M88" i="4"/>
  <c r="M89" i="4"/>
  <c r="M90" i="4"/>
  <c r="M91" i="4"/>
  <c r="M92" i="4"/>
  <c r="M93" i="4"/>
  <c r="M94" i="4"/>
  <c r="M95" i="4"/>
  <c r="M96" i="4"/>
  <c r="M97" i="4"/>
  <c r="M98" i="4"/>
  <c r="M99" i="4"/>
  <c r="M100" i="4"/>
  <c r="M101" i="4"/>
  <c r="M102" i="4"/>
  <c r="M103" i="4"/>
  <c r="M104" i="4"/>
  <c r="M105" i="4"/>
  <c r="M106" i="4"/>
  <c r="M107" i="4"/>
  <c r="M108" i="4"/>
  <c r="M109" i="4"/>
  <c r="M110" i="4"/>
  <c r="M111" i="4"/>
  <c r="M112" i="4"/>
  <c r="M113" i="4"/>
  <c r="M114" i="4"/>
  <c r="M115" i="4"/>
  <c r="M116" i="4"/>
  <c r="M117" i="4"/>
  <c r="M118" i="4"/>
  <c r="M119" i="4"/>
  <c r="M120" i="4"/>
  <c r="M121" i="4"/>
  <c r="M122" i="4"/>
  <c r="M123" i="4"/>
  <c r="M124" i="4"/>
  <c r="M125" i="4"/>
  <c r="M126" i="4"/>
  <c r="M127" i="4"/>
  <c r="M128" i="4"/>
  <c r="M129" i="4"/>
  <c r="M130" i="4"/>
  <c r="M131" i="4"/>
  <c r="M132" i="4"/>
  <c r="M133" i="4"/>
  <c r="M134" i="4"/>
  <c r="M135" i="4"/>
  <c r="M136" i="4"/>
  <c r="M137" i="4"/>
  <c r="M138" i="4"/>
  <c r="M139" i="4"/>
  <c r="M140" i="4"/>
  <c r="M141" i="4"/>
  <c r="M142" i="4"/>
  <c r="M143" i="4"/>
  <c r="M144" i="4"/>
  <c r="M145" i="4"/>
  <c r="M146" i="4"/>
  <c r="M147" i="4"/>
  <c r="M148" i="4"/>
  <c r="M149" i="4"/>
  <c r="M150" i="4"/>
  <c r="M151" i="4"/>
  <c r="M152" i="4"/>
  <c r="M153" i="4"/>
  <c r="M154" i="4"/>
  <c r="M155" i="4"/>
  <c r="M156" i="4"/>
  <c r="M157" i="4"/>
  <c r="M158" i="4"/>
  <c r="M159" i="4"/>
  <c r="M160" i="4"/>
  <c r="M161" i="4"/>
  <c r="M162" i="4"/>
  <c r="M163" i="4"/>
  <c r="M164" i="4"/>
  <c r="M165" i="4"/>
  <c r="M166" i="4"/>
  <c r="M167" i="4"/>
  <c r="M168" i="4"/>
  <c r="M169" i="4"/>
  <c r="M170" i="4"/>
  <c r="M171" i="4"/>
  <c r="M172" i="4"/>
  <c r="M173" i="4"/>
  <c r="M174" i="4"/>
  <c r="M175" i="4"/>
  <c r="M176" i="4"/>
  <c r="M177" i="4"/>
  <c r="M178" i="4"/>
  <c r="M179" i="4"/>
  <c r="M180" i="4"/>
  <c r="M181" i="4"/>
  <c r="M182" i="4"/>
  <c r="M183" i="4"/>
  <c r="M184" i="4"/>
  <c r="M185" i="4"/>
  <c r="M186" i="4"/>
  <c r="M187" i="4"/>
  <c r="M188" i="4"/>
  <c r="M189" i="4"/>
  <c r="M190" i="4"/>
  <c r="M191" i="4"/>
  <c r="M192" i="4"/>
  <c r="M193" i="4"/>
  <c r="M194" i="4"/>
  <c r="M195" i="4"/>
  <c r="M24" i="4"/>
  <c r="M25" i="4"/>
  <c r="M26" i="4"/>
  <c r="M27" i="4"/>
  <c r="M28" i="4"/>
  <c r="M29" i="4"/>
  <c r="M30" i="4"/>
  <c r="M31" i="4"/>
  <c r="M32" i="4"/>
  <c r="M33" i="4"/>
  <c r="M34" i="4"/>
  <c r="M35" i="4"/>
  <c r="M36" i="4"/>
  <c r="M37" i="4"/>
  <c r="M38" i="4"/>
  <c r="M39" i="4"/>
  <c r="M40" i="4"/>
  <c r="M41" i="4"/>
  <c r="M42" i="4"/>
  <c r="M43" i="4"/>
  <c r="M44" i="4"/>
  <c r="M45" i="4"/>
  <c r="M46" i="4"/>
  <c r="M47" i="4"/>
  <c r="M48" i="4"/>
  <c r="M49" i="4"/>
  <c r="M50" i="4"/>
  <c r="M51" i="4"/>
  <c r="M52" i="4"/>
  <c r="M53" i="4"/>
  <c r="M54" i="4"/>
  <c r="M55" i="4"/>
  <c r="M56" i="4"/>
  <c r="M57" i="4"/>
  <c r="M58" i="4"/>
  <c r="M59" i="4"/>
  <c r="M60" i="4"/>
  <c r="M23" i="4"/>
  <c r="M22" i="4"/>
  <c r="V68" i="4" l="1"/>
  <c r="W70" i="4"/>
  <c r="X68" i="4"/>
  <c r="V69" i="4"/>
  <c r="W71" i="4"/>
  <c r="V70" i="4"/>
  <c r="W72" i="4"/>
  <c r="V71" i="4"/>
  <c r="W73" i="4"/>
  <c r="V72" i="4"/>
  <c r="W74" i="4"/>
  <c r="V73" i="4"/>
  <c r="Q74" i="4"/>
  <c r="U70" i="4"/>
  <c r="Q73" i="4"/>
  <c r="Q70" i="4"/>
  <c r="Q71" i="4"/>
  <c r="U74" i="4"/>
  <c r="U68" i="4"/>
  <c r="Q72" i="4"/>
  <c r="U73" i="4"/>
  <c r="Q69" i="4"/>
  <c r="U72" i="4"/>
  <c r="Q68" i="4"/>
  <c r="U71" i="4"/>
  <c r="U69" i="4"/>
  <c r="Y72" i="4" l="1"/>
  <c r="Y71" i="4"/>
  <c r="Y73" i="4"/>
  <c r="Y69" i="4"/>
  <c r="Y70" i="4"/>
  <c r="Y68" i="4"/>
  <c r="Y74" i="4"/>
  <c r="L196" i="4"/>
  <c r="T30" i="4"/>
  <c r="T31" i="4"/>
  <c r="T32" i="4"/>
  <c r="T33" i="4"/>
  <c r="T34" i="4"/>
  <c r="T35" i="4"/>
  <c r="T36" i="4"/>
  <c r="T37" i="4"/>
  <c r="T38" i="4"/>
  <c r="T39" i="4"/>
  <c r="T40" i="4"/>
  <c r="T41" i="4"/>
  <c r="T42" i="4"/>
  <c r="T43" i="4"/>
  <c r="T44" i="4"/>
  <c r="T45" i="4"/>
  <c r="T46" i="4"/>
  <c r="T47" i="4"/>
  <c r="T48" i="4"/>
  <c r="T49" i="4"/>
  <c r="T50" i="4"/>
  <c r="T51" i="4"/>
  <c r="T52" i="4"/>
  <c r="T53" i="4"/>
  <c r="T54" i="4"/>
  <c r="T55" i="4"/>
  <c r="T56" i="4"/>
  <c r="T57" i="4"/>
  <c r="T58" i="4"/>
  <c r="T59" i="4"/>
  <c r="T60" i="4"/>
  <c r="T61" i="4"/>
  <c r="T62" i="4"/>
  <c r="T63" i="4"/>
  <c r="T64" i="4"/>
  <c r="T65" i="4"/>
  <c r="T66" i="4"/>
  <c r="T67" i="4"/>
  <c r="T75" i="4"/>
  <c r="T76" i="4"/>
  <c r="T77" i="4"/>
  <c r="T78" i="4"/>
  <c r="T79" i="4"/>
  <c r="T80" i="4"/>
  <c r="T81" i="4"/>
  <c r="T82" i="4"/>
  <c r="T83" i="4"/>
  <c r="T84" i="4"/>
  <c r="T85" i="4"/>
  <c r="T86" i="4"/>
  <c r="T87" i="4"/>
  <c r="T88" i="4"/>
  <c r="T89" i="4"/>
  <c r="T90" i="4"/>
  <c r="T91" i="4"/>
  <c r="T92" i="4"/>
  <c r="T93" i="4"/>
  <c r="T94" i="4"/>
  <c r="T95" i="4"/>
  <c r="T96" i="4"/>
  <c r="T97" i="4"/>
  <c r="T98" i="4"/>
  <c r="T99" i="4"/>
  <c r="T100" i="4"/>
  <c r="T101" i="4"/>
  <c r="T102" i="4"/>
  <c r="T103" i="4"/>
  <c r="T104" i="4"/>
  <c r="T105" i="4"/>
  <c r="T106" i="4"/>
  <c r="T107" i="4"/>
  <c r="T108" i="4"/>
  <c r="T109" i="4"/>
  <c r="T110" i="4"/>
  <c r="T111" i="4"/>
  <c r="T112" i="4"/>
  <c r="T113" i="4"/>
  <c r="T114" i="4"/>
  <c r="T115" i="4"/>
  <c r="T116" i="4"/>
  <c r="T117" i="4"/>
  <c r="T118" i="4"/>
  <c r="T119" i="4"/>
  <c r="T120" i="4"/>
  <c r="T121" i="4"/>
  <c r="T122" i="4"/>
  <c r="T123" i="4"/>
  <c r="T124" i="4"/>
  <c r="T125" i="4"/>
  <c r="T126" i="4"/>
  <c r="T127" i="4"/>
  <c r="T128" i="4"/>
  <c r="T129" i="4"/>
  <c r="T130" i="4"/>
  <c r="T131" i="4"/>
  <c r="T132" i="4"/>
  <c r="T133" i="4"/>
  <c r="T134" i="4"/>
  <c r="T135" i="4"/>
  <c r="T136" i="4"/>
  <c r="T137" i="4"/>
  <c r="T138" i="4"/>
  <c r="T139" i="4"/>
  <c r="T140" i="4"/>
  <c r="T141" i="4"/>
  <c r="T142" i="4"/>
  <c r="T143" i="4"/>
  <c r="T144" i="4"/>
  <c r="T145" i="4"/>
  <c r="T146" i="4"/>
  <c r="T147" i="4"/>
  <c r="T148" i="4"/>
  <c r="T149" i="4"/>
  <c r="T150" i="4"/>
  <c r="T151" i="4"/>
  <c r="T152" i="4"/>
  <c r="T153" i="4"/>
  <c r="T154" i="4"/>
  <c r="T155" i="4"/>
  <c r="T156" i="4"/>
  <c r="T157" i="4"/>
  <c r="T158" i="4"/>
  <c r="T159" i="4"/>
  <c r="T160" i="4"/>
  <c r="T161" i="4"/>
  <c r="T162" i="4"/>
  <c r="T163" i="4"/>
  <c r="T164" i="4"/>
  <c r="T165" i="4"/>
  <c r="T166" i="4"/>
  <c r="T167" i="4"/>
  <c r="T168" i="4"/>
  <c r="T169" i="4"/>
  <c r="T170" i="4"/>
  <c r="T171" i="4"/>
  <c r="T172" i="4"/>
  <c r="T173" i="4"/>
  <c r="T174" i="4"/>
  <c r="T175" i="4"/>
  <c r="T176" i="4"/>
  <c r="T177" i="4"/>
  <c r="T178" i="4"/>
  <c r="T179" i="4"/>
  <c r="T180" i="4"/>
  <c r="T181" i="4"/>
  <c r="T182" i="4"/>
  <c r="T183" i="4"/>
  <c r="T184" i="4"/>
  <c r="T185" i="4"/>
  <c r="T186" i="4"/>
  <c r="T187" i="4"/>
  <c r="T188" i="4"/>
  <c r="T189" i="4"/>
  <c r="T190" i="4"/>
  <c r="T191" i="4"/>
  <c r="T192" i="4"/>
  <c r="T193" i="4"/>
  <c r="T194" i="4"/>
  <c r="T195" i="4"/>
  <c r="T23" i="4"/>
  <c r="T24" i="4"/>
  <c r="T25" i="4"/>
  <c r="T26" i="4"/>
  <c r="T27" i="4"/>
  <c r="T28" i="4"/>
  <c r="T29" i="4"/>
  <c r="T22" i="4"/>
  <c r="P23" i="4"/>
  <c r="P24" i="4"/>
  <c r="P25" i="4"/>
  <c r="P26" i="4"/>
  <c r="P27" i="4"/>
  <c r="P28" i="4"/>
  <c r="P29" i="4"/>
  <c r="P30" i="4"/>
  <c r="P31" i="4"/>
  <c r="P32" i="4"/>
  <c r="P33" i="4"/>
  <c r="P34" i="4"/>
  <c r="P35" i="4"/>
  <c r="P36" i="4"/>
  <c r="P37" i="4"/>
  <c r="P38" i="4"/>
  <c r="P39" i="4"/>
  <c r="P40" i="4"/>
  <c r="P41" i="4"/>
  <c r="P42" i="4"/>
  <c r="P43" i="4"/>
  <c r="P44" i="4"/>
  <c r="P45" i="4"/>
  <c r="P46" i="4"/>
  <c r="P47" i="4"/>
  <c r="P48" i="4"/>
  <c r="P49" i="4"/>
  <c r="P50" i="4"/>
  <c r="P51" i="4"/>
  <c r="P52" i="4"/>
  <c r="P53" i="4"/>
  <c r="P54" i="4"/>
  <c r="P55" i="4"/>
  <c r="P56" i="4"/>
  <c r="P57" i="4"/>
  <c r="P58" i="4"/>
  <c r="P59" i="4"/>
  <c r="P60" i="4"/>
  <c r="P61" i="4"/>
  <c r="P62" i="4"/>
  <c r="P63" i="4"/>
  <c r="P64" i="4"/>
  <c r="P65" i="4"/>
  <c r="P66" i="4"/>
  <c r="P67" i="4"/>
  <c r="P75" i="4"/>
  <c r="P76" i="4"/>
  <c r="P77" i="4"/>
  <c r="P78" i="4"/>
  <c r="P79" i="4"/>
  <c r="P80" i="4"/>
  <c r="P81" i="4"/>
  <c r="P82" i="4"/>
  <c r="P83" i="4"/>
  <c r="P84" i="4"/>
  <c r="P85" i="4"/>
  <c r="P86" i="4"/>
  <c r="P87" i="4"/>
  <c r="P88" i="4"/>
  <c r="P89" i="4"/>
  <c r="P90" i="4"/>
  <c r="P91" i="4"/>
  <c r="P92" i="4"/>
  <c r="P93" i="4"/>
  <c r="P94" i="4"/>
  <c r="P95" i="4"/>
  <c r="P96" i="4"/>
  <c r="P97" i="4"/>
  <c r="P98" i="4"/>
  <c r="P99" i="4"/>
  <c r="P100" i="4"/>
  <c r="P101" i="4"/>
  <c r="P102" i="4"/>
  <c r="P103" i="4"/>
  <c r="P104" i="4"/>
  <c r="P105" i="4"/>
  <c r="P106" i="4"/>
  <c r="P107" i="4"/>
  <c r="P108" i="4"/>
  <c r="P109" i="4"/>
  <c r="P110" i="4"/>
  <c r="P111" i="4"/>
  <c r="P112" i="4"/>
  <c r="P113" i="4"/>
  <c r="P114" i="4"/>
  <c r="P115" i="4"/>
  <c r="P116" i="4"/>
  <c r="P117" i="4"/>
  <c r="P118" i="4"/>
  <c r="P119" i="4"/>
  <c r="P120" i="4"/>
  <c r="P121" i="4"/>
  <c r="P122" i="4"/>
  <c r="P123" i="4"/>
  <c r="P124" i="4"/>
  <c r="P125" i="4"/>
  <c r="P126" i="4"/>
  <c r="P127" i="4"/>
  <c r="P128" i="4"/>
  <c r="P129" i="4"/>
  <c r="P130" i="4"/>
  <c r="P131" i="4"/>
  <c r="P132" i="4"/>
  <c r="P133" i="4"/>
  <c r="P134" i="4"/>
  <c r="P135" i="4"/>
  <c r="P136" i="4"/>
  <c r="P137" i="4"/>
  <c r="P138" i="4"/>
  <c r="P139" i="4"/>
  <c r="P140" i="4"/>
  <c r="P141" i="4"/>
  <c r="P142" i="4"/>
  <c r="P143" i="4"/>
  <c r="P144" i="4"/>
  <c r="P145" i="4"/>
  <c r="P146" i="4"/>
  <c r="P147" i="4"/>
  <c r="P148" i="4"/>
  <c r="P149" i="4"/>
  <c r="P150" i="4"/>
  <c r="P151" i="4"/>
  <c r="P152" i="4"/>
  <c r="P153" i="4"/>
  <c r="P154" i="4"/>
  <c r="P155" i="4"/>
  <c r="P156" i="4"/>
  <c r="P157" i="4"/>
  <c r="P158" i="4"/>
  <c r="P159" i="4"/>
  <c r="P160" i="4"/>
  <c r="P161" i="4"/>
  <c r="P162" i="4"/>
  <c r="P163" i="4"/>
  <c r="P164" i="4"/>
  <c r="P165" i="4"/>
  <c r="P166" i="4"/>
  <c r="P167" i="4"/>
  <c r="P168" i="4"/>
  <c r="P169" i="4"/>
  <c r="P170" i="4"/>
  <c r="P171" i="4"/>
  <c r="P172" i="4"/>
  <c r="P173" i="4"/>
  <c r="P175" i="4"/>
  <c r="P176" i="4"/>
  <c r="P177" i="4"/>
  <c r="P178" i="4"/>
  <c r="P179" i="4"/>
  <c r="P180" i="4"/>
  <c r="P181" i="4"/>
  <c r="P182" i="4"/>
  <c r="P183" i="4"/>
  <c r="P184" i="4"/>
  <c r="P185" i="4"/>
  <c r="P186" i="4"/>
  <c r="P187" i="4"/>
  <c r="P188" i="4"/>
  <c r="P189" i="4"/>
  <c r="P190" i="4"/>
  <c r="P191" i="4"/>
  <c r="P192" i="4"/>
  <c r="P193" i="4"/>
  <c r="P194" i="4"/>
  <c r="P195" i="4"/>
  <c r="N30" i="4"/>
  <c r="O30" i="4"/>
  <c r="R30" i="4"/>
  <c r="S30" i="4"/>
  <c r="N31" i="4"/>
  <c r="O31" i="4"/>
  <c r="R31" i="4"/>
  <c r="S31" i="4"/>
  <c r="N32" i="4"/>
  <c r="O32" i="4"/>
  <c r="R32" i="4"/>
  <c r="S32" i="4"/>
  <c r="N33" i="4"/>
  <c r="O33" i="4"/>
  <c r="R33" i="4"/>
  <c r="S33" i="4"/>
  <c r="N22" i="4"/>
  <c r="O22" i="4"/>
  <c r="P22" i="4"/>
  <c r="R22" i="4"/>
  <c r="S22" i="4"/>
  <c r="N23" i="4"/>
  <c r="O23" i="4"/>
  <c r="R23" i="4"/>
  <c r="S23" i="4"/>
  <c r="N24" i="4"/>
  <c r="O24" i="4"/>
  <c r="R24" i="4"/>
  <c r="S24" i="4"/>
  <c r="N25" i="4"/>
  <c r="O25" i="4"/>
  <c r="R25" i="4"/>
  <c r="S25" i="4"/>
  <c r="N26" i="4"/>
  <c r="O26" i="4"/>
  <c r="R26" i="4"/>
  <c r="S26" i="4"/>
  <c r="N27" i="4"/>
  <c r="O27" i="4"/>
  <c r="R27" i="4"/>
  <c r="S27" i="4"/>
  <c r="N28" i="4"/>
  <c r="O28" i="4"/>
  <c r="R28" i="4"/>
  <c r="S28" i="4"/>
  <c r="N34" i="4"/>
  <c r="O34" i="4"/>
  <c r="R34" i="4"/>
  <c r="S34" i="4"/>
  <c r="N35" i="4"/>
  <c r="O35" i="4"/>
  <c r="R35" i="4"/>
  <c r="S35" i="4"/>
  <c r="N36" i="4"/>
  <c r="O36" i="4"/>
  <c r="R36" i="4"/>
  <c r="S36" i="4"/>
  <c r="N37" i="4"/>
  <c r="O37" i="4"/>
  <c r="R37" i="4"/>
  <c r="S37" i="4"/>
  <c r="N38" i="4"/>
  <c r="O38" i="4"/>
  <c r="R38" i="4"/>
  <c r="S38" i="4"/>
  <c r="N39" i="4"/>
  <c r="O39" i="4"/>
  <c r="R39" i="4"/>
  <c r="S39" i="4"/>
  <c r="N40" i="4"/>
  <c r="O40" i="4"/>
  <c r="R40" i="4"/>
  <c r="S40" i="4"/>
  <c r="N41" i="4"/>
  <c r="O41" i="4"/>
  <c r="R41" i="4"/>
  <c r="S41" i="4"/>
  <c r="N42" i="4"/>
  <c r="O42" i="4"/>
  <c r="R42" i="4"/>
  <c r="S42" i="4"/>
  <c r="N43" i="4"/>
  <c r="O43" i="4"/>
  <c r="R43" i="4"/>
  <c r="S43" i="4"/>
  <c r="N44" i="4"/>
  <c r="O44" i="4"/>
  <c r="R44" i="4"/>
  <c r="S44" i="4"/>
  <c r="N45" i="4"/>
  <c r="O45" i="4"/>
  <c r="R45" i="4"/>
  <c r="S45" i="4"/>
  <c r="N46" i="4"/>
  <c r="O46" i="4"/>
  <c r="R46" i="4"/>
  <c r="S46" i="4"/>
  <c r="N47" i="4"/>
  <c r="O47" i="4"/>
  <c r="R47" i="4"/>
  <c r="S47" i="4"/>
  <c r="N48" i="4"/>
  <c r="O48" i="4"/>
  <c r="R48" i="4"/>
  <c r="S48" i="4"/>
  <c r="N49" i="4"/>
  <c r="O49" i="4"/>
  <c r="R49" i="4"/>
  <c r="S49" i="4"/>
  <c r="N50" i="4"/>
  <c r="O50" i="4"/>
  <c r="R50" i="4"/>
  <c r="S50" i="4"/>
  <c r="N51" i="4"/>
  <c r="O51" i="4"/>
  <c r="R51" i="4"/>
  <c r="S51" i="4"/>
  <c r="N52" i="4"/>
  <c r="O52" i="4"/>
  <c r="R52" i="4"/>
  <c r="S52" i="4"/>
  <c r="N53" i="4"/>
  <c r="O53" i="4"/>
  <c r="R53" i="4"/>
  <c r="S53" i="4"/>
  <c r="N54" i="4"/>
  <c r="O54" i="4"/>
  <c r="R54" i="4"/>
  <c r="S54" i="4"/>
  <c r="N55" i="4"/>
  <c r="O55" i="4"/>
  <c r="R55" i="4"/>
  <c r="S55" i="4"/>
  <c r="N56" i="4"/>
  <c r="O56" i="4"/>
  <c r="R56" i="4"/>
  <c r="S56" i="4"/>
  <c r="N57" i="4"/>
  <c r="O57" i="4"/>
  <c r="R57" i="4"/>
  <c r="S57" i="4"/>
  <c r="N58" i="4"/>
  <c r="O58" i="4"/>
  <c r="R58" i="4"/>
  <c r="S58" i="4"/>
  <c r="N59" i="4"/>
  <c r="O59" i="4"/>
  <c r="R59" i="4"/>
  <c r="S59" i="4"/>
  <c r="N60" i="4"/>
  <c r="O60" i="4"/>
  <c r="R60" i="4"/>
  <c r="S60" i="4"/>
  <c r="N61" i="4"/>
  <c r="O61" i="4"/>
  <c r="R61" i="4"/>
  <c r="S61" i="4"/>
  <c r="N62" i="4"/>
  <c r="O62" i="4"/>
  <c r="R62" i="4"/>
  <c r="S62" i="4"/>
  <c r="N63" i="4"/>
  <c r="O63" i="4"/>
  <c r="R63" i="4"/>
  <c r="S63" i="4"/>
  <c r="N64" i="4"/>
  <c r="O64" i="4"/>
  <c r="R64" i="4"/>
  <c r="S64" i="4"/>
  <c r="N65" i="4"/>
  <c r="O65" i="4"/>
  <c r="R65" i="4"/>
  <c r="S65" i="4"/>
  <c r="N66" i="4"/>
  <c r="O66" i="4"/>
  <c r="R66" i="4"/>
  <c r="S66" i="4"/>
  <c r="N67" i="4"/>
  <c r="O67" i="4"/>
  <c r="R67" i="4"/>
  <c r="S67" i="4"/>
  <c r="N75" i="4"/>
  <c r="O75" i="4"/>
  <c r="R75" i="4"/>
  <c r="S75" i="4"/>
  <c r="N76" i="4"/>
  <c r="O76" i="4"/>
  <c r="R76" i="4"/>
  <c r="S76" i="4"/>
  <c r="N77" i="4"/>
  <c r="O77" i="4"/>
  <c r="R77" i="4"/>
  <c r="S77" i="4"/>
  <c r="N78" i="4"/>
  <c r="O78" i="4"/>
  <c r="R78" i="4"/>
  <c r="S78" i="4"/>
  <c r="N79" i="4"/>
  <c r="O79" i="4"/>
  <c r="R79" i="4"/>
  <c r="S79" i="4"/>
  <c r="N80" i="4"/>
  <c r="O80" i="4"/>
  <c r="R80" i="4"/>
  <c r="S80" i="4"/>
  <c r="N81" i="4"/>
  <c r="O81" i="4"/>
  <c r="R81" i="4"/>
  <c r="S81" i="4"/>
  <c r="N82" i="4"/>
  <c r="O82" i="4"/>
  <c r="R82" i="4"/>
  <c r="S82" i="4"/>
  <c r="N83" i="4"/>
  <c r="O83" i="4"/>
  <c r="R83" i="4"/>
  <c r="S83" i="4"/>
  <c r="N84" i="4"/>
  <c r="O84" i="4"/>
  <c r="R84" i="4"/>
  <c r="S84" i="4"/>
  <c r="N85" i="4"/>
  <c r="O85" i="4"/>
  <c r="R85" i="4"/>
  <c r="S85" i="4"/>
  <c r="N86" i="4"/>
  <c r="O86" i="4"/>
  <c r="R86" i="4"/>
  <c r="S86" i="4"/>
  <c r="N87" i="4"/>
  <c r="O87" i="4"/>
  <c r="R87" i="4"/>
  <c r="S87" i="4"/>
  <c r="N88" i="4"/>
  <c r="O88" i="4"/>
  <c r="R88" i="4"/>
  <c r="S88" i="4"/>
  <c r="N89" i="4"/>
  <c r="O89" i="4"/>
  <c r="R89" i="4"/>
  <c r="S89" i="4"/>
  <c r="N90" i="4"/>
  <c r="O90" i="4"/>
  <c r="R90" i="4"/>
  <c r="S90" i="4"/>
  <c r="N91" i="4"/>
  <c r="O91" i="4"/>
  <c r="R91" i="4"/>
  <c r="S91" i="4"/>
  <c r="N92" i="4"/>
  <c r="O92" i="4"/>
  <c r="R92" i="4"/>
  <c r="S92" i="4"/>
  <c r="N93" i="4"/>
  <c r="O93" i="4"/>
  <c r="R93" i="4"/>
  <c r="S93" i="4"/>
  <c r="N94" i="4"/>
  <c r="O94" i="4"/>
  <c r="R94" i="4"/>
  <c r="S94" i="4"/>
  <c r="N95" i="4"/>
  <c r="O95" i="4"/>
  <c r="R95" i="4"/>
  <c r="S95" i="4"/>
  <c r="N96" i="4"/>
  <c r="O96" i="4"/>
  <c r="R96" i="4"/>
  <c r="S96" i="4"/>
  <c r="N97" i="4"/>
  <c r="O97" i="4"/>
  <c r="R97" i="4"/>
  <c r="S97" i="4"/>
  <c r="N98" i="4"/>
  <c r="O98" i="4"/>
  <c r="R98" i="4"/>
  <c r="S98" i="4"/>
  <c r="N99" i="4"/>
  <c r="O99" i="4"/>
  <c r="R99" i="4"/>
  <c r="S99" i="4"/>
  <c r="N100" i="4"/>
  <c r="O100" i="4"/>
  <c r="R100" i="4"/>
  <c r="S100" i="4"/>
  <c r="N101" i="4"/>
  <c r="O101" i="4"/>
  <c r="R101" i="4"/>
  <c r="S101" i="4"/>
  <c r="N102" i="4"/>
  <c r="O102" i="4"/>
  <c r="R102" i="4"/>
  <c r="S102" i="4"/>
  <c r="N103" i="4"/>
  <c r="O103" i="4"/>
  <c r="R103" i="4"/>
  <c r="S103" i="4"/>
  <c r="N104" i="4"/>
  <c r="O104" i="4"/>
  <c r="R104" i="4"/>
  <c r="S104" i="4"/>
  <c r="N105" i="4"/>
  <c r="O105" i="4"/>
  <c r="R105" i="4"/>
  <c r="S105" i="4"/>
  <c r="N106" i="4"/>
  <c r="O106" i="4"/>
  <c r="R106" i="4"/>
  <c r="S106" i="4"/>
  <c r="N107" i="4"/>
  <c r="O107" i="4"/>
  <c r="R107" i="4"/>
  <c r="S107" i="4"/>
  <c r="N108" i="4"/>
  <c r="O108" i="4"/>
  <c r="R108" i="4"/>
  <c r="S108" i="4"/>
  <c r="N109" i="4"/>
  <c r="O109" i="4"/>
  <c r="R109" i="4"/>
  <c r="S109" i="4"/>
  <c r="N110" i="4"/>
  <c r="O110" i="4"/>
  <c r="R110" i="4"/>
  <c r="S110" i="4"/>
  <c r="N111" i="4"/>
  <c r="O111" i="4"/>
  <c r="R111" i="4"/>
  <c r="S111" i="4"/>
  <c r="N112" i="4"/>
  <c r="O112" i="4"/>
  <c r="R112" i="4"/>
  <c r="S112" i="4"/>
  <c r="N113" i="4"/>
  <c r="O113" i="4"/>
  <c r="R113" i="4"/>
  <c r="S113" i="4"/>
  <c r="N114" i="4"/>
  <c r="O114" i="4"/>
  <c r="R114" i="4"/>
  <c r="S114" i="4"/>
  <c r="N115" i="4"/>
  <c r="O115" i="4"/>
  <c r="R115" i="4"/>
  <c r="S115" i="4"/>
  <c r="N116" i="4"/>
  <c r="O116" i="4"/>
  <c r="R116" i="4"/>
  <c r="S116" i="4"/>
  <c r="N117" i="4"/>
  <c r="O117" i="4"/>
  <c r="R117" i="4"/>
  <c r="S117" i="4"/>
  <c r="N118" i="4"/>
  <c r="O118" i="4"/>
  <c r="R118" i="4"/>
  <c r="S118" i="4"/>
  <c r="N119" i="4"/>
  <c r="O119" i="4"/>
  <c r="R119" i="4"/>
  <c r="S119" i="4"/>
  <c r="N120" i="4"/>
  <c r="O120" i="4"/>
  <c r="R120" i="4"/>
  <c r="S120" i="4"/>
  <c r="N121" i="4"/>
  <c r="O121" i="4"/>
  <c r="R121" i="4"/>
  <c r="S121" i="4"/>
  <c r="N122" i="4"/>
  <c r="O122" i="4"/>
  <c r="R122" i="4"/>
  <c r="S122" i="4"/>
  <c r="N123" i="4"/>
  <c r="O123" i="4"/>
  <c r="R123" i="4"/>
  <c r="S123" i="4"/>
  <c r="N124" i="4"/>
  <c r="O124" i="4"/>
  <c r="R124" i="4"/>
  <c r="S124" i="4"/>
  <c r="N125" i="4"/>
  <c r="O125" i="4"/>
  <c r="R125" i="4"/>
  <c r="S125" i="4"/>
  <c r="N126" i="4"/>
  <c r="O126" i="4"/>
  <c r="R126" i="4"/>
  <c r="S126" i="4"/>
  <c r="N127" i="4"/>
  <c r="O127" i="4"/>
  <c r="R127" i="4"/>
  <c r="S127" i="4"/>
  <c r="N128" i="4"/>
  <c r="O128" i="4"/>
  <c r="R128" i="4"/>
  <c r="S128" i="4"/>
  <c r="N129" i="4"/>
  <c r="O129" i="4"/>
  <c r="R129" i="4"/>
  <c r="S129" i="4"/>
  <c r="N130" i="4"/>
  <c r="O130" i="4"/>
  <c r="R130" i="4"/>
  <c r="S130" i="4"/>
  <c r="N131" i="4"/>
  <c r="O131" i="4"/>
  <c r="R131" i="4"/>
  <c r="S131" i="4"/>
  <c r="N132" i="4"/>
  <c r="O132" i="4"/>
  <c r="R132" i="4"/>
  <c r="S132" i="4"/>
  <c r="N133" i="4"/>
  <c r="O133" i="4"/>
  <c r="R133" i="4"/>
  <c r="S133" i="4"/>
  <c r="N134" i="4"/>
  <c r="O134" i="4"/>
  <c r="R134" i="4"/>
  <c r="S134" i="4"/>
  <c r="N135" i="4"/>
  <c r="O135" i="4"/>
  <c r="R135" i="4"/>
  <c r="S135" i="4"/>
  <c r="N136" i="4"/>
  <c r="O136" i="4"/>
  <c r="R136" i="4"/>
  <c r="S136" i="4"/>
  <c r="N137" i="4"/>
  <c r="O137" i="4"/>
  <c r="R137" i="4"/>
  <c r="S137" i="4"/>
  <c r="N138" i="4"/>
  <c r="O138" i="4"/>
  <c r="R138" i="4"/>
  <c r="S138" i="4"/>
  <c r="N139" i="4"/>
  <c r="O139" i="4"/>
  <c r="R139" i="4"/>
  <c r="S139" i="4"/>
  <c r="N140" i="4"/>
  <c r="O140" i="4"/>
  <c r="R140" i="4"/>
  <c r="S140" i="4"/>
  <c r="N141" i="4"/>
  <c r="O141" i="4"/>
  <c r="R141" i="4"/>
  <c r="S141" i="4"/>
  <c r="N142" i="4"/>
  <c r="O142" i="4"/>
  <c r="R142" i="4"/>
  <c r="S142" i="4"/>
  <c r="N143" i="4"/>
  <c r="O143" i="4"/>
  <c r="R143" i="4"/>
  <c r="S143" i="4"/>
  <c r="N144" i="4"/>
  <c r="O144" i="4"/>
  <c r="R144" i="4"/>
  <c r="S144" i="4"/>
  <c r="N145" i="4"/>
  <c r="O145" i="4"/>
  <c r="R145" i="4"/>
  <c r="S145" i="4"/>
  <c r="N146" i="4"/>
  <c r="O146" i="4"/>
  <c r="R146" i="4"/>
  <c r="S146" i="4"/>
  <c r="N147" i="4"/>
  <c r="O147" i="4"/>
  <c r="R147" i="4"/>
  <c r="S147" i="4"/>
  <c r="N148" i="4"/>
  <c r="O148" i="4"/>
  <c r="R148" i="4"/>
  <c r="S148" i="4"/>
  <c r="N149" i="4"/>
  <c r="O149" i="4"/>
  <c r="R149" i="4"/>
  <c r="S149" i="4"/>
  <c r="N150" i="4"/>
  <c r="O150" i="4"/>
  <c r="R150" i="4"/>
  <c r="S150" i="4"/>
  <c r="N151" i="4"/>
  <c r="O151" i="4"/>
  <c r="R151" i="4"/>
  <c r="S151" i="4"/>
  <c r="N152" i="4"/>
  <c r="O152" i="4"/>
  <c r="R152" i="4"/>
  <c r="S152" i="4"/>
  <c r="N153" i="4"/>
  <c r="O153" i="4"/>
  <c r="R153" i="4"/>
  <c r="S153" i="4"/>
  <c r="N154" i="4"/>
  <c r="O154" i="4"/>
  <c r="R154" i="4"/>
  <c r="S154" i="4"/>
  <c r="N155" i="4"/>
  <c r="O155" i="4"/>
  <c r="R155" i="4"/>
  <c r="S155" i="4"/>
  <c r="N156" i="4"/>
  <c r="O156" i="4"/>
  <c r="R156" i="4"/>
  <c r="S156" i="4"/>
  <c r="N157" i="4"/>
  <c r="O157" i="4"/>
  <c r="R157" i="4"/>
  <c r="S157" i="4"/>
  <c r="N158" i="4"/>
  <c r="O158" i="4"/>
  <c r="R158" i="4"/>
  <c r="S158" i="4"/>
  <c r="N159" i="4"/>
  <c r="O159" i="4"/>
  <c r="R159" i="4"/>
  <c r="S159" i="4"/>
  <c r="N160" i="4"/>
  <c r="O160" i="4"/>
  <c r="R160" i="4"/>
  <c r="S160" i="4"/>
  <c r="N161" i="4"/>
  <c r="O161" i="4"/>
  <c r="R161" i="4"/>
  <c r="S161" i="4"/>
  <c r="N162" i="4"/>
  <c r="O162" i="4"/>
  <c r="R162" i="4"/>
  <c r="S162" i="4"/>
  <c r="N163" i="4"/>
  <c r="O163" i="4"/>
  <c r="R163" i="4"/>
  <c r="S163" i="4"/>
  <c r="N164" i="4"/>
  <c r="O164" i="4"/>
  <c r="R164" i="4"/>
  <c r="S164" i="4"/>
  <c r="N165" i="4"/>
  <c r="O165" i="4"/>
  <c r="R165" i="4"/>
  <c r="S165" i="4"/>
  <c r="N166" i="4"/>
  <c r="O166" i="4"/>
  <c r="R166" i="4"/>
  <c r="S166" i="4"/>
  <c r="N167" i="4"/>
  <c r="O167" i="4"/>
  <c r="R167" i="4"/>
  <c r="S167" i="4"/>
  <c r="N168" i="4"/>
  <c r="O168" i="4"/>
  <c r="R168" i="4"/>
  <c r="S168" i="4"/>
  <c r="N169" i="4"/>
  <c r="O169" i="4"/>
  <c r="R169" i="4"/>
  <c r="S169" i="4"/>
  <c r="N170" i="4"/>
  <c r="O170" i="4"/>
  <c r="R170" i="4"/>
  <c r="S170" i="4"/>
  <c r="N171" i="4"/>
  <c r="O171" i="4"/>
  <c r="R171" i="4"/>
  <c r="S171" i="4"/>
  <c r="N172" i="4"/>
  <c r="O172" i="4"/>
  <c r="R172" i="4"/>
  <c r="S172" i="4"/>
  <c r="N173" i="4"/>
  <c r="O173" i="4"/>
  <c r="R173" i="4"/>
  <c r="S173" i="4"/>
  <c r="N174" i="4"/>
  <c r="O174" i="4"/>
  <c r="R174" i="4"/>
  <c r="S174" i="4"/>
  <c r="N175" i="4"/>
  <c r="O175" i="4"/>
  <c r="R175" i="4"/>
  <c r="S175" i="4"/>
  <c r="N176" i="4"/>
  <c r="O176" i="4"/>
  <c r="R176" i="4"/>
  <c r="S176" i="4"/>
  <c r="N177" i="4"/>
  <c r="O177" i="4"/>
  <c r="R177" i="4"/>
  <c r="S177" i="4"/>
  <c r="N178" i="4"/>
  <c r="O178" i="4"/>
  <c r="R178" i="4"/>
  <c r="S178" i="4"/>
  <c r="N179" i="4"/>
  <c r="O179" i="4"/>
  <c r="R179" i="4"/>
  <c r="S179" i="4"/>
  <c r="N180" i="4"/>
  <c r="O180" i="4"/>
  <c r="R180" i="4"/>
  <c r="S180" i="4"/>
  <c r="N181" i="4"/>
  <c r="O181" i="4"/>
  <c r="R181" i="4"/>
  <c r="S181" i="4"/>
  <c r="N182" i="4"/>
  <c r="O182" i="4"/>
  <c r="R182" i="4"/>
  <c r="S182" i="4"/>
  <c r="N183" i="4"/>
  <c r="O183" i="4"/>
  <c r="R183" i="4"/>
  <c r="S183" i="4"/>
  <c r="N184" i="4"/>
  <c r="O184" i="4"/>
  <c r="R184" i="4"/>
  <c r="S184" i="4"/>
  <c r="N185" i="4"/>
  <c r="O185" i="4"/>
  <c r="R185" i="4"/>
  <c r="S185" i="4"/>
  <c r="N186" i="4"/>
  <c r="O186" i="4"/>
  <c r="R186" i="4"/>
  <c r="S186" i="4"/>
  <c r="N187" i="4"/>
  <c r="O187" i="4"/>
  <c r="R187" i="4"/>
  <c r="S187" i="4"/>
  <c r="N188" i="4"/>
  <c r="O188" i="4"/>
  <c r="R188" i="4"/>
  <c r="S188" i="4"/>
  <c r="N189" i="4"/>
  <c r="O189" i="4"/>
  <c r="R189" i="4"/>
  <c r="S189" i="4"/>
  <c r="N190" i="4"/>
  <c r="O190" i="4"/>
  <c r="R190" i="4"/>
  <c r="S190" i="4"/>
  <c r="N191" i="4"/>
  <c r="O191" i="4"/>
  <c r="R191" i="4"/>
  <c r="S191" i="4"/>
  <c r="N192" i="4"/>
  <c r="O192" i="4"/>
  <c r="R192" i="4"/>
  <c r="S192" i="4"/>
  <c r="N193" i="4"/>
  <c r="O193" i="4"/>
  <c r="R193" i="4"/>
  <c r="S193" i="4"/>
  <c r="N194" i="4"/>
  <c r="O194" i="4"/>
  <c r="R194" i="4"/>
  <c r="S194" i="4"/>
  <c r="N195" i="4"/>
  <c r="O195" i="4"/>
  <c r="R195" i="4"/>
  <c r="S195" i="4"/>
  <c r="Q22" i="4" l="1"/>
  <c r="U46" i="4"/>
  <c r="U30" i="4"/>
  <c r="U54" i="4"/>
  <c r="U60" i="4"/>
  <c r="Q43" i="4"/>
  <c r="U22" i="4"/>
  <c r="Q23" i="4"/>
  <c r="U186" i="4"/>
  <c r="U26" i="4"/>
  <c r="Q42" i="4"/>
  <c r="Q55" i="4"/>
  <c r="Q37" i="4"/>
  <c r="U136" i="4"/>
  <c r="Q27" i="4"/>
  <c r="U45" i="4"/>
  <c r="Q56" i="4"/>
  <c r="U39" i="4"/>
  <c r="Q31" i="4"/>
  <c r="U123" i="4"/>
  <c r="U109" i="4"/>
  <c r="Q90" i="4"/>
  <c r="Q169" i="4"/>
  <c r="U59" i="4"/>
  <c r="U49" i="4"/>
  <c r="U24" i="4"/>
  <c r="U32" i="4"/>
  <c r="U47" i="4"/>
  <c r="U117" i="4"/>
  <c r="U53" i="4"/>
  <c r="Y12" i="4"/>
  <c r="W12" i="4"/>
  <c r="X12" i="4"/>
  <c r="U31" i="4"/>
  <c r="Q146" i="4"/>
  <c r="Q51" i="4"/>
  <c r="Q26" i="4"/>
  <c r="Q49" i="4"/>
  <c r="Q35" i="4"/>
  <c r="Q142" i="4"/>
  <c r="U55" i="4"/>
  <c r="U42" i="4"/>
  <c r="Q119" i="4"/>
  <c r="Q113" i="4"/>
  <c r="Q99" i="4"/>
  <c r="U152" i="4"/>
  <c r="Q188" i="4"/>
  <c r="L197" i="4"/>
  <c r="T12" i="4" s="1"/>
  <c r="U12" i="4"/>
  <c r="Q28" i="4"/>
  <c r="U28" i="4"/>
  <c r="U171" i="4"/>
  <c r="U81" i="4"/>
  <c r="U178" i="4"/>
  <c r="U122" i="4"/>
  <c r="Q155" i="4"/>
  <c r="Q85" i="4"/>
  <c r="Q183" i="4"/>
  <c r="Q195" i="4"/>
  <c r="Q153" i="4"/>
  <c r="Q83" i="4"/>
  <c r="Q62" i="4"/>
  <c r="T196" i="4"/>
  <c r="U173" i="4"/>
  <c r="U164" i="4"/>
  <c r="Q104" i="4"/>
  <c r="U184" i="4"/>
  <c r="P196" i="4"/>
  <c r="U174" i="4"/>
  <c r="U160" i="4"/>
  <c r="U104" i="4"/>
  <c r="U90" i="4"/>
  <c r="U187" i="4"/>
  <c r="U129" i="4"/>
  <c r="U95" i="4"/>
  <c r="Q97" i="4"/>
  <c r="Q101" i="4"/>
  <c r="Q193" i="4"/>
  <c r="U172" i="4"/>
  <c r="U158" i="4"/>
  <c r="U130" i="4"/>
  <c r="U88" i="4"/>
  <c r="Q111" i="4"/>
  <c r="U185" i="4"/>
  <c r="U143" i="4"/>
  <c r="U115" i="4"/>
  <c r="Q91" i="4"/>
  <c r="U132" i="4"/>
  <c r="Q114" i="4"/>
  <c r="U108" i="4"/>
  <c r="U106" i="4"/>
  <c r="Q125" i="4"/>
  <c r="U118" i="4"/>
  <c r="U145" i="4"/>
  <c r="Q141" i="4"/>
  <c r="U135" i="4"/>
  <c r="U150" i="4"/>
  <c r="Q76" i="4"/>
  <c r="Q160" i="4"/>
  <c r="Q127" i="4"/>
  <c r="U190" i="4"/>
  <c r="U177" i="4"/>
  <c r="Q53" i="4"/>
  <c r="Q59" i="4"/>
  <c r="U57" i="4"/>
  <c r="Q40" i="4"/>
  <c r="U75" i="4"/>
  <c r="U41" i="4"/>
  <c r="U66" i="4"/>
  <c r="Q156" i="4"/>
  <c r="U114" i="4"/>
  <c r="U38" i="4"/>
  <c r="U34" i="4"/>
  <c r="U102" i="4"/>
  <c r="U163" i="4"/>
  <c r="U98" i="4"/>
  <c r="U94" i="4"/>
  <c r="U92" i="4"/>
  <c r="U62" i="4"/>
  <c r="Q167" i="4"/>
  <c r="Q108" i="4"/>
  <c r="Q66" i="4"/>
  <c r="U157" i="4"/>
  <c r="U52" i="4"/>
  <c r="U50" i="4"/>
  <c r="U58" i="4"/>
  <c r="U35" i="4"/>
  <c r="Q32" i="4"/>
  <c r="Q174" i="4"/>
  <c r="Q128" i="4"/>
  <c r="U124" i="4"/>
  <c r="Q41" i="4"/>
  <c r="U168" i="4"/>
  <c r="Q39" i="4"/>
  <c r="U103" i="4"/>
  <c r="U101" i="4"/>
  <c r="U97" i="4"/>
  <c r="Q46" i="4"/>
  <c r="U44" i="4"/>
  <c r="U33" i="4"/>
  <c r="Q30" i="4"/>
  <c r="Q52" i="4"/>
  <c r="Q38" i="4"/>
  <c r="Q24" i="4"/>
  <c r="Q118" i="4"/>
  <c r="Q87" i="4"/>
  <c r="U36" i="4"/>
  <c r="U116" i="4"/>
  <c r="U40" i="4"/>
  <c r="U96" i="4"/>
  <c r="U159" i="4"/>
  <c r="Q121" i="4"/>
  <c r="Q102" i="4"/>
  <c r="Q64" i="4"/>
  <c r="Q77" i="4"/>
  <c r="Q161" i="4"/>
  <c r="U48" i="4"/>
  <c r="Q132" i="4"/>
  <c r="U126" i="4"/>
  <c r="U80" i="4"/>
  <c r="U166" i="4"/>
  <c r="U107" i="4"/>
  <c r="U194" i="4"/>
  <c r="U192" i="4"/>
  <c r="Q105" i="4"/>
  <c r="U87" i="4"/>
  <c r="Q67" i="4"/>
  <c r="U89" i="4"/>
  <c r="Q44" i="4"/>
  <c r="Q182" i="4"/>
  <c r="Q154" i="4"/>
  <c r="Q140" i="4"/>
  <c r="Q98" i="4"/>
  <c r="Q84" i="4"/>
  <c r="Q63" i="4"/>
  <c r="Q50" i="4"/>
  <c r="Q36" i="4"/>
  <c r="U27" i="4"/>
  <c r="Q25" i="4"/>
  <c r="U25" i="4"/>
  <c r="Q168" i="4"/>
  <c r="Q126" i="4"/>
  <c r="Q112" i="4"/>
  <c r="Q103" i="4"/>
  <c r="Q92" i="4"/>
  <c r="U131" i="4"/>
  <c r="Q181" i="4"/>
  <c r="U153" i="4"/>
  <c r="U142" i="4"/>
  <c r="U195" i="4"/>
  <c r="Q175" i="4"/>
  <c r="Q164" i="4"/>
  <c r="Q144" i="4"/>
  <c r="U67" i="4"/>
  <c r="Q186" i="4"/>
  <c r="U149" i="4"/>
  <c r="U138" i="4"/>
  <c r="Q81" i="4"/>
  <c r="U61" i="4"/>
  <c r="Q148" i="4"/>
  <c r="Q139" i="4"/>
  <c r="U151" i="4"/>
  <c r="U193" i="4"/>
  <c r="U162" i="4"/>
  <c r="Q133" i="4"/>
  <c r="U144" i="4"/>
  <c r="U182" i="4"/>
  <c r="U140" i="4"/>
  <c r="U79" i="4"/>
  <c r="Q122" i="4"/>
  <c r="U120" i="4"/>
  <c r="U111" i="4"/>
  <c r="Q106" i="4"/>
  <c r="U86" i="4"/>
  <c r="U167" i="4"/>
  <c r="U165" i="4"/>
  <c r="U93" i="4"/>
  <c r="Q88" i="4"/>
  <c r="U176" i="4"/>
  <c r="U156" i="4"/>
  <c r="U134" i="4"/>
  <c r="Q178" i="4"/>
  <c r="Q158" i="4"/>
  <c r="Q147" i="4"/>
  <c r="U100" i="4"/>
  <c r="U84" i="4"/>
  <c r="U82" i="4"/>
  <c r="U63" i="4"/>
  <c r="Q189" i="4"/>
  <c r="Q176" i="4"/>
  <c r="U154" i="4"/>
  <c r="Q134" i="4"/>
  <c r="U76" i="4"/>
  <c r="Q190" i="4"/>
  <c r="U83" i="4"/>
  <c r="U188" i="4"/>
  <c r="U146" i="4"/>
  <c r="U179" i="4"/>
  <c r="Q163" i="4"/>
  <c r="Q130" i="4"/>
  <c r="Q107" i="4"/>
  <c r="Q184" i="4"/>
  <c r="Q170" i="4"/>
  <c r="Q100" i="4"/>
  <c r="Q86" i="4"/>
  <c r="Q65" i="4"/>
  <c r="Q185" i="4"/>
  <c r="U181" i="4"/>
  <c r="U170" i="4"/>
  <c r="U137" i="4"/>
  <c r="U121" i="4"/>
  <c r="Q172" i="4"/>
  <c r="Q150" i="4"/>
  <c r="U148" i="4"/>
  <c r="U112" i="4"/>
  <c r="U110" i="4"/>
  <c r="U78" i="4"/>
  <c r="U175" i="4"/>
  <c r="U189" i="4"/>
  <c r="U141" i="4"/>
  <c r="U155" i="4"/>
  <c r="U133" i="4"/>
  <c r="U169" i="4"/>
  <c r="U147" i="4"/>
  <c r="U119" i="4"/>
  <c r="U113" i="4"/>
  <c r="U99" i="4"/>
  <c r="U85" i="4"/>
  <c r="U65" i="4"/>
  <c r="U127" i="4"/>
  <c r="U180" i="4"/>
  <c r="U161" i="4"/>
  <c r="U105" i="4"/>
  <c r="U91" i="4"/>
  <c r="U64" i="4"/>
  <c r="U51" i="4"/>
  <c r="U37" i="4"/>
  <c r="U191" i="4"/>
  <c r="U183" i="4"/>
  <c r="U139" i="4"/>
  <c r="U128" i="4"/>
  <c r="U125" i="4"/>
  <c r="U77" i="4"/>
  <c r="U56" i="4"/>
  <c r="U43" i="4"/>
  <c r="U23" i="4"/>
  <c r="Q177" i="4"/>
  <c r="Q78" i="4"/>
  <c r="Q57" i="4"/>
  <c r="Q194" i="4"/>
  <c r="Q93" i="4"/>
  <c r="Q157" i="4"/>
  <c r="Q137" i="4"/>
  <c r="Q58" i="4"/>
  <c r="Q34" i="4"/>
  <c r="Q96" i="4"/>
  <c r="Q191" i="4"/>
  <c r="Q129" i="4"/>
  <c r="Q171" i="4"/>
  <c r="Q115" i="4"/>
  <c r="Q33" i="4"/>
  <c r="Q143" i="4"/>
  <c r="Q123" i="4"/>
  <c r="Q45" i="4"/>
  <c r="Q162" i="4"/>
  <c r="Q120" i="4"/>
  <c r="Q187" i="4"/>
  <c r="Q180" i="4"/>
  <c r="Q173" i="4"/>
  <c r="Q166" i="4"/>
  <c r="Q159" i="4"/>
  <c r="Q152" i="4"/>
  <c r="Q89" i="4"/>
  <c r="Q60" i="4"/>
  <c r="Q145" i="4"/>
  <c r="Q138" i="4"/>
  <c r="Q82" i="4"/>
  <c r="Q149" i="4"/>
  <c r="Q131" i="4"/>
  <c r="Q116" i="4"/>
  <c r="Q135" i="4"/>
  <c r="Q124" i="4"/>
  <c r="Q109" i="4"/>
  <c r="Q47" i="4"/>
  <c r="Q192" i="4"/>
  <c r="Q94" i="4"/>
  <c r="Q79" i="4"/>
  <c r="Q75" i="4"/>
  <c r="Q61" i="4"/>
  <c r="Q117" i="4"/>
  <c r="Q54" i="4"/>
  <c r="Q136" i="4"/>
  <c r="Q110" i="4"/>
  <c r="Q95" i="4"/>
  <c r="Q48" i="4"/>
  <c r="Q179" i="4"/>
  <c r="Q165" i="4"/>
  <c r="Q80" i="4"/>
  <c r="Q151" i="4"/>
  <c r="H50" i="4" l="1"/>
  <c r="G50" i="4"/>
  <c r="F50" i="4"/>
  <c r="H49" i="4"/>
  <c r="G49" i="4"/>
  <c r="F49" i="4"/>
  <c r="H48" i="4"/>
  <c r="G48" i="4"/>
  <c r="F48" i="4"/>
  <c r="H47" i="4"/>
  <c r="G47" i="4"/>
  <c r="F47" i="4"/>
  <c r="H46" i="4"/>
  <c r="G46" i="4"/>
  <c r="F46" i="4"/>
  <c r="H45" i="4"/>
  <c r="G45" i="4"/>
  <c r="F45" i="4"/>
  <c r="H44" i="4"/>
  <c r="G44" i="4"/>
  <c r="F44" i="4"/>
  <c r="H43" i="4"/>
  <c r="G43" i="4"/>
  <c r="F43" i="4"/>
  <c r="H42" i="4"/>
  <c r="G42" i="4"/>
  <c r="F42" i="4"/>
  <c r="H41" i="4"/>
  <c r="G41" i="4"/>
  <c r="F41" i="4"/>
  <c r="H40" i="4"/>
  <c r="G40" i="4"/>
  <c r="F40" i="4"/>
  <c r="H39" i="4"/>
  <c r="G39" i="4"/>
  <c r="F39" i="4"/>
  <c r="H38" i="4"/>
  <c r="G38" i="4"/>
  <c r="F38" i="4"/>
  <c r="H37" i="4"/>
  <c r="G37" i="4"/>
  <c r="F37" i="4"/>
  <c r="H81" i="4"/>
  <c r="G81" i="4"/>
  <c r="F81" i="4"/>
  <c r="H80" i="4"/>
  <c r="G80" i="4"/>
  <c r="F80" i="4"/>
  <c r="H79" i="4"/>
  <c r="G79" i="4"/>
  <c r="F79" i="4"/>
  <c r="H78" i="4"/>
  <c r="G78" i="4"/>
  <c r="F78" i="4"/>
  <c r="H77" i="4"/>
  <c r="G77" i="4"/>
  <c r="F77" i="4"/>
  <c r="H76" i="4"/>
  <c r="G76" i="4"/>
  <c r="F76" i="4"/>
  <c r="H75" i="4"/>
  <c r="G75" i="4"/>
  <c r="F75" i="4"/>
  <c r="H67" i="4"/>
  <c r="G67" i="4"/>
  <c r="F67" i="4"/>
  <c r="H66" i="4"/>
  <c r="G66" i="4"/>
  <c r="F66" i="4"/>
  <c r="H65" i="4"/>
  <c r="G65" i="4"/>
  <c r="F65" i="4"/>
  <c r="H64" i="4"/>
  <c r="G64" i="4"/>
  <c r="F64" i="4"/>
  <c r="H63" i="4"/>
  <c r="G63" i="4"/>
  <c r="F63" i="4"/>
  <c r="H62" i="4"/>
  <c r="G62" i="4"/>
  <c r="F62" i="4"/>
  <c r="H61" i="4"/>
  <c r="G61" i="4"/>
  <c r="F61" i="4"/>
  <c r="H60" i="4"/>
  <c r="G60" i="4"/>
  <c r="F60" i="4"/>
  <c r="H59" i="4"/>
  <c r="G59" i="4"/>
  <c r="F59" i="4"/>
  <c r="H58" i="4"/>
  <c r="G58" i="4"/>
  <c r="F58" i="4"/>
  <c r="H57" i="4"/>
  <c r="G57" i="4"/>
  <c r="F57" i="4"/>
  <c r="H99" i="4"/>
  <c r="G99" i="4"/>
  <c r="F99" i="4"/>
  <c r="H98" i="4"/>
  <c r="G98" i="4"/>
  <c r="F98" i="4"/>
  <c r="H97" i="4"/>
  <c r="G97" i="4"/>
  <c r="F97" i="4"/>
  <c r="H96" i="4"/>
  <c r="G96" i="4"/>
  <c r="F96" i="4"/>
  <c r="H95" i="4"/>
  <c r="G95" i="4"/>
  <c r="F95" i="4"/>
  <c r="H94" i="4"/>
  <c r="G94" i="4"/>
  <c r="F94" i="4"/>
  <c r="H93" i="4"/>
  <c r="G93" i="4"/>
  <c r="F93" i="4"/>
  <c r="H92" i="4"/>
  <c r="G92" i="4"/>
  <c r="F92" i="4"/>
  <c r="H91" i="4"/>
  <c r="G91" i="4"/>
  <c r="F91" i="4"/>
  <c r="H90" i="4"/>
  <c r="G90" i="4"/>
  <c r="F90" i="4"/>
  <c r="H89" i="4"/>
  <c r="G89" i="4"/>
  <c r="F89" i="4"/>
  <c r="H88" i="4"/>
  <c r="G88" i="4"/>
  <c r="F88" i="4"/>
  <c r="H87" i="4"/>
  <c r="G87" i="4"/>
  <c r="F87" i="4"/>
  <c r="H86" i="4"/>
  <c r="G86" i="4"/>
  <c r="F86" i="4"/>
  <c r="H85" i="4"/>
  <c r="G85" i="4"/>
  <c r="F85" i="4"/>
  <c r="H84" i="4"/>
  <c r="G84" i="4"/>
  <c r="F84" i="4"/>
  <c r="H83" i="4"/>
  <c r="G83" i="4"/>
  <c r="F83" i="4"/>
  <c r="H82" i="4"/>
  <c r="G82" i="4"/>
  <c r="F82" i="4"/>
  <c r="W83" i="4" l="1"/>
  <c r="X83" i="4"/>
  <c r="V83" i="4"/>
  <c r="X86" i="4"/>
  <c r="V86" i="4"/>
  <c r="W86" i="4"/>
  <c r="X94" i="4"/>
  <c r="V94" i="4"/>
  <c r="W94" i="4"/>
  <c r="V59" i="4"/>
  <c r="W59" i="4"/>
  <c r="X59" i="4"/>
  <c r="W67" i="4"/>
  <c r="V67" i="4"/>
  <c r="X67" i="4"/>
  <c r="X37" i="4"/>
  <c r="V37" i="4"/>
  <c r="W37" i="4"/>
  <c r="X45" i="4"/>
  <c r="V45" i="4"/>
  <c r="W45" i="4"/>
  <c r="X89" i="4"/>
  <c r="V89" i="4"/>
  <c r="W89" i="4"/>
  <c r="X97" i="4"/>
  <c r="V97" i="4"/>
  <c r="W97" i="4"/>
  <c r="X62" i="4"/>
  <c r="V62" i="4"/>
  <c r="W62" i="4"/>
  <c r="X77" i="4"/>
  <c r="V77" i="4"/>
  <c r="W77" i="4"/>
  <c r="X40" i="4"/>
  <c r="V40" i="4"/>
  <c r="W40" i="4"/>
  <c r="X48" i="4"/>
  <c r="V48" i="4"/>
  <c r="W48" i="4"/>
  <c r="W84" i="4"/>
  <c r="X84" i="4"/>
  <c r="V84" i="4"/>
  <c r="W92" i="4"/>
  <c r="X92" i="4"/>
  <c r="V92" i="4"/>
  <c r="X57" i="4"/>
  <c r="V57" i="4"/>
  <c r="W57" i="4"/>
  <c r="X65" i="4"/>
  <c r="V65" i="4"/>
  <c r="W65" i="4"/>
  <c r="X80" i="4"/>
  <c r="V80" i="4"/>
  <c r="W80" i="4"/>
  <c r="W43" i="4"/>
  <c r="V43" i="4"/>
  <c r="X43" i="4"/>
  <c r="X87" i="4"/>
  <c r="V87" i="4"/>
  <c r="W87" i="4"/>
  <c r="X95" i="4"/>
  <c r="V95" i="4"/>
  <c r="W95" i="4"/>
  <c r="W60" i="4"/>
  <c r="X60" i="4"/>
  <c r="V60" i="4"/>
  <c r="W75" i="4"/>
  <c r="V75" i="4"/>
  <c r="X75" i="4"/>
  <c r="X38" i="4"/>
  <c r="V38" i="4"/>
  <c r="W38" i="4"/>
  <c r="X46" i="4"/>
  <c r="V46" i="4"/>
  <c r="W46" i="4"/>
  <c r="V82" i="4"/>
  <c r="W82" i="4"/>
  <c r="X82" i="4"/>
  <c r="V90" i="4"/>
  <c r="X90" i="4"/>
  <c r="W90" i="4"/>
  <c r="V98" i="4"/>
  <c r="X98" i="4"/>
  <c r="W98" i="4"/>
  <c r="X63" i="4"/>
  <c r="V63" i="4"/>
  <c r="W63" i="4"/>
  <c r="X78" i="4"/>
  <c r="V78" i="4"/>
  <c r="W78" i="4"/>
  <c r="X41" i="4"/>
  <c r="V41" i="4"/>
  <c r="W41" i="4"/>
  <c r="X49" i="4"/>
  <c r="V49" i="4"/>
  <c r="W49" i="4"/>
  <c r="X85" i="4"/>
  <c r="V85" i="4"/>
  <c r="W85" i="4"/>
  <c r="X93" i="4"/>
  <c r="V93" i="4"/>
  <c r="W93" i="4"/>
  <c r="V58" i="4"/>
  <c r="W58" i="4"/>
  <c r="X58" i="4"/>
  <c r="V66" i="4"/>
  <c r="W66" i="4"/>
  <c r="X66" i="4"/>
  <c r="X81" i="4"/>
  <c r="V81" i="4"/>
  <c r="W81" i="4"/>
  <c r="W44" i="4"/>
  <c r="X44" i="4"/>
  <c r="V44" i="4"/>
  <c r="X88" i="4"/>
  <c r="V88" i="4"/>
  <c r="W88" i="4"/>
  <c r="X96" i="4"/>
  <c r="V96" i="4"/>
  <c r="W96" i="4"/>
  <c r="X61" i="4"/>
  <c r="V61" i="4"/>
  <c r="W61" i="4"/>
  <c r="W76" i="4"/>
  <c r="X76" i="4"/>
  <c r="V76" i="4"/>
  <c r="X39" i="4"/>
  <c r="V39" i="4"/>
  <c r="W39" i="4"/>
  <c r="X47" i="4"/>
  <c r="V47" i="4"/>
  <c r="W47" i="4"/>
  <c r="W91" i="4"/>
  <c r="V91" i="4"/>
  <c r="X91" i="4"/>
  <c r="W99" i="4"/>
  <c r="V99" i="4"/>
  <c r="X99" i="4"/>
  <c r="X64" i="4"/>
  <c r="V64" i="4"/>
  <c r="W64" i="4"/>
  <c r="X79" i="4"/>
  <c r="V79" i="4"/>
  <c r="W79" i="4"/>
  <c r="V42" i="4"/>
  <c r="W42" i="4"/>
  <c r="X42" i="4"/>
  <c r="V50" i="4"/>
  <c r="X50" i="4"/>
  <c r="W50" i="4"/>
  <c r="H191" i="4"/>
  <c r="G191" i="4"/>
  <c r="F191" i="4"/>
  <c r="H190" i="4"/>
  <c r="G190" i="4"/>
  <c r="F190" i="4"/>
  <c r="H189" i="4"/>
  <c r="G189" i="4"/>
  <c r="F189" i="4"/>
  <c r="H188" i="4"/>
  <c r="G188" i="4"/>
  <c r="F188" i="4"/>
  <c r="H187" i="4"/>
  <c r="G187" i="4"/>
  <c r="F187" i="4"/>
  <c r="H186" i="4"/>
  <c r="G186" i="4"/>
  <c r="F186" i="4"/>
  <c r="H185" i="4"/>
  <c r="G185" i="4"/>
  <c r="F185" i="4"/>
  <c r="H184" i="4"/>
  <c r="G184" i="4"/>
  <c r="F184" i="4"/>
  <c r="H183" i="4"/>
  <c r="G183" i="4"/>
  <c r="F183" i="4"/>
  <c r="H182" i="4"/>
  <c r="G182" i="4"/>
  <c r="F182" i="4"/>
  <c r="H181" i="4"/>
  <c r="G181" i="4"/>
  <c r="F181" i="4"/>
  <c r="H180" i="4"/>
  <c r="G180" i="4"/>
  <c r="F180" i="4"/>
  <c r="H179" i="4"/>
  <c r="G179" i="4"/>
  <c r="F179" i="4"/>
  <c r="H178" i="4"/>
  <c r="G178" i="4"/>
  <c r="F178" i="4"/>
  <c r="H177" i="4"/>
  <c r="G177" i="4"/>
  <c r="F177" i="4"/>
  <c r="H176" i="4"/>
  <c r="G176" i="4"/>
  <c r="F176" i="4"/>
  <c r="H160" i="4"/>
  <c r="G160" i="4"/>
  <c r="F160" i="4"/>
  <c r="H159" i="4"/>
  <c r="G159" i="4"/>
  <c r="F159" i="4"/>
  <c r="H158" i="4"/>
  <c r="G158" i="4"/>
  <c r="F158" i="4"/>
  <c r="H157" i="4"/>
  <c r="G157" i="4"/>
  <c r="F157" i="4"/>
  <c r="H156" i="4"/>
  <c r="G156" i="4"/>
  <c r="F156" i="4"/>
  <c r="H155" i="4"/>
  <c r="G155" i="4"/>
  <c r="F155" i="4"/>
  <c r="H154" i="4"/>
  <c r="G154" i="4"/>
  <c r="F154" i="4"/>
  <c r="H153" i="4"/>
  <c r="G153" i="4"/>
  <c r="F153" i="4"/>
  <c r="H152" i="4"/>
  <c r="G152" i="4"/>
  <c r="F152" i="4"/>
  <c r="H151" i="4"/>
  <c r="G151" i="4"/>
  <c r="F151" i="4"/>
  <c r="H150" i="4"/>
  <c r="G150" i="4"/>
  <c r="F150" i="4"/>
  <c r="H149" i="4"/>
  <c r="G149" i="4"/>
  <c r="F149" i="4"/>
  <c r="H148" i="4"/>
  <c r="G148" i="4"/>
  <c r="F148" i="4"/>
  <c r="H147" i="4"/>
  <c r="G147" i="4"/>
  <c r="F147" i="4"/>
  <c r="H23" i="4"/>
  <c r="H24" i="4"/>
  <c r="H25" i="4"/>
  <c r="H26" i="4"/>
  <c r="H27" i="4"/>
  <c r="H28" i="4"/>
  <c r="H29" i="4"/>
  <c r="H30" i="4"/>
  <c r="H31" i="4"/>
  <c r="H32" i="4"/>
  <c r="H33" i="4"/>
  <c r="H34" i="4"/>
  <c r="H35" i="4"/>
  <c r="H36" i="4"/>
  <c r="H51" i="4"/>
  <c r="H52" i="4"/>
  <c r="H53" i="4"/>
  <c r="H54" i="4"/>
  <c r="H55" i="4"/>
  <c r="H56" i="4"/>
  <c r="H100" i="4"/>
  <c r="H101" i="4"/>
  <c r="H102" i="4"/>
  <c r="H103" i="4"/>
  <c r="H104" i="4"/>
  <c r="H105" i="4"/>
  <c r="H106" i="4"/>
  <c r="H107" i="4"/>
  <c r="H108" i="4"/>
  <c r="H109" i="4"/>
  <c r="H110" i="4"/>
  <c r="H111" i="4"/>
  <c r="H112" i="4"/>
  <c r="H113" i="4"/>
  <c r="H114" i="4"/>
  <c r="H115" i="4"/>
  <c r="H116" i="4"/>
  <c r="H117" i="4"/>
  <c r="H118" i="4"/>
  <c r="H119" i="4"/>
  <c r="H120" i="4"/>
  <c r="H121" i="4"/>
  <c r="H122" i="4"/>
  <c r="H123" i="4"/>
  <c r="H124" i="4"/>
  <c r="H125" i="4"/>
  <c r="H126" i="4"/>
  <c r="H127" i="4"/>
  <c r="H128" i="4"/>
  <c r="H129" i="4"/>
  <c r="H130" i="4"/>
  <c r="H131" i="4"/>
  <c r="H132" i="4"/>
  <c r="H133" i="4"/>
  <c r="H134" i="4"/>
  <c r="H135" i="4"/>
  <c r="H136" i="4"/>
  <c r="H137" i="4"/>
  <c r="H138" i="4"/>
  <c r="H139" i="4"/>
  <c r="H140" i="4"/>
  <c r="H141" i="4"/>
  <c r="H142" i="4"/>
  <c r="H143" i="4"/>
  <c r="H144" i="4"/>
  <c r="H145" i="4"/>
  <c r="H146" i="4"/>
  <c r="H161" i="4"/>
  <c r="H162" i="4"/>
  <c r="H163" i="4"/>
  <c r="H164" i="4"/>
  <c r="H165" i="4"/>
  <c r="H166" i="4"/>
  <c r="H167" i="4"/>
  <c r="H168" i="4"/>
  <c r="H169" i="4"/>
  <c r="H170" i="4"/>
  <c r="H171" i="4"/>
  <c r="H172" i="4"/>
  <c r="H173" i="4"/>
  <c r="H174" i="4"/>
  <c r="H175" i="4"/>
  <c r="H192" i="4"/>
  <c r="H193" i="4"/>
  <c r="H194" i="4"/>
  <c r="H195" i="4"/>
  <c r="H22" i="4"/>
  <c r="F23" i="4"/>
  <c r="F24" i="4"/>
  <c r="F25" i="4"/>
  <c r="F26" i="4"/>
  <c r="F27" i="4"/>
  <c r="F28" i="4"/>
  <c r="F29" i="4"/>
  <c r="F30" i="4"/>
  <c r="F31" i="4"/>
  <c r="F32" i="4"/>
  <c r="F33" i="4"/>
  <c r="F34" i="4"/>
  <c r="F35" i="4"/>
  <c r="F36" i="4"/>
  <c r="F51" i="4"/>
  <c r="F52" i="4"/>
  <c r="F53" i="4"/>
  <c r="F54" i="4"/>
  <c r="F55" i="4"/>
  <c r="F56" i="4"/>
  <c r="F100" i="4"/>
  <c r="F101" i="4"/>
  <c r="F102" i="4"/>
  <c r="F103" i="4"/>
  <c r="F104" i="4"/>
  <c r="F105" i="4"/>
  <c r="F106" i="4"/>
  <c r="F107" i="4"/>
  <c r="F108" i="4"/>
  <c r="F109" i="4"/>
  <c r="F110" i="4"/>
  <c r="F111" i="4"/>
  <c r="F112" i="4"/>
  <c r="F113" i="4"/>
  <c r="F114" i="4"/>
  <c r="F115" i="4"/>
  <c r="F116" i="4"/>
  <c r="F117" i="4"/>
  <c r="F118" i="4"/>
  <c r="F119" i="4"/>
  <c r="F120" i="4"/>
  <c r="F121" i="4"/>
  <c r="F122" i="4"/>
  <c r="F123" i="4"/>
  <c r="F124" i="4"/>
  <c r="F125" i="4"/>
  <c r="F126" i="4"/>
  <c r="F127" i="4"/>
  <c r="F128" i="4"/>
  <c r="F129" i="4"/>
  <c r="F130" i="4"/>
  <c r="F131" i="4"/>
  <c r="F132" i="4"/>
  <c r="F133" i="4"/>
  <c r="F134" i="4"/>
  <c r="F135" i="4"/>
  <c r="F136" i="4"/>
  <c r="F137" i="4"/>
  <c r="F138" i="4"/>
  <c r="F139" i="4"/>
  <c r="F140" i="4"/>
  <c r="F141" i="4"/>
  <c r="F142" i="4"/>
  <c r="F143" i="4"/>
  <c r="F144" i="4"/>
  <c r="F145" i="4"/>
  <c r="F146" i="4"/>
  <c r="F161" i="4"/>
  <c r="F162" i="4"/>
  <c r="F163" i="4"/>
  <c r="F164" i="4"/>
  <c r="F165" i="4"/>
  <c r="F166" i="4"/>
  <c r="F167" i="4"/>
  <c r="F168" i="4"/>
  <c r="F169" i="4"/>
  <c r="F170" i="4"/>
  <c r="F171" i="4"/>
  <c r="F172" i="4"/>
  <c r="F173" i="4"/>
  <c r="F174" i="4"/>
  <c r="F175" i="4"/>
  <c r="F192" i="4"/>
  <c r="F193" i="4"/>
  <c r="F194" i="4"/>
  <c r="F195" i="4"/>
  <c r="F22" i="4"/>
  <c r="N29" i="4"/>
  <c r="N196" i="4" s="1"/>
  <c r="W9" i="4" s="1"/>
  <c r="O29" i="4"/>
  <c r="O196" i="4" s="1"/>
  <c r="W10" i="4" s="1"/>
  <c r="R29" i="4"/>
  <c r="R196" i="4" s="1"/>
  <c r="X9" i="4" s="1"/>
  <c r="S29" i="4"/>
  <c r="S196" i="4" s="1"/>
  <c r="X10" i="4" s="1"/>
  <c r="X173" i="4" l="1"/>
  <c r="W173" i="4"/>
  <c r="V173" i="4"/>
  <c r="W165" i="4"/>
  <c r="X165" i="4"/>
  <c r="V165" i="4"/>
  <c r="X143" i="4"/>
  <c r="V143" i="4"/>
  <c r="W143" i="4"/>
  <c r="X135" i="4"/>
  <c r="V135" i="4"/>
  <c r="W135" i="4"/>
  <c r="X127" i="4"/>
  <c r="V127" i="4"/>
  <c r="W127" i="4"/>
  <c r="X119" i="4"/>
  <c r="V119" i="4"/>
  <c r="W119" i="4"/>
  <c r="X111" i="4"/>
  <c r="V111" i="4"/>
  <c r="W111" i="4"/>
  <c r="X103" i="4"/>
  <c r="V103" i="4"/>
  <c r="W103" i="4"/>
  <c r="W52" i="4"/>
  <c r="X52" i="4"/>
  <c r="V52" i="4"/>
  <c r="X30" i="4"/>
  <c r="V30" i="4"/>
  <c r="W30" i="4"/>
  <c r="W149" i="4"/>
  <c r="X149" i="4"/>
  <c r="V149" i="4"/>
  <c r="W157" i="4"/>
  <c r="X157" i="4"/>
  <c r="V157" i="4"/>
  <c r="W180" i="4"/>
  <c r="X180" i="4"/>
  <c r="V180" i="4"/>
  <c r="W188" i="4"/>
  <c r="X188" i="4"/>
  <c r="V188" i="4"/>
  <c r="X22" i="4"/>
  <c r="V22" i="4"/>
  <c r="W22" i="4"/>
  <c r="W172" i="4"/>
  <c r="X172" i="4"/>
  <c r="V172" i="4"/>
  <c r="W164" i="4"/>
  <c r="X164" i="4"/>
  <c r="V164" i="4"/>
  <c r="X142" i="4"/>
  <c r="V142" i="4"/>
  <c r="W142" i="4"/>
  <c r="X134" i="4"/>
  <c r="V134" i="4"/>
  <c r="W134" i="4"/>
  <c r="X126" i="4"/>
  <c r="V126" i="4"/>
  <c r="W126" i="4"/>
  <c r="X118" i="4"/>
  <c r="V118" i="4"/>
  <c r="W118" i="4"/>
  <c r="X110" i="4"/>
  <c r="V110" i="4"/>
  <c r="W110" i="4"/>
  <c r="X102" i="4"/>
  <c r="V102" i="4"/>
  <c r="W102" i="4"/>
  <c r="W51" i="4"/>
  <c r="X51" i="4"/>
  <c r="V51" i="4"/>
  <c r="X29" i="4"/>
  <c r="V29" i="4"/>
  <c r="W29" i="4"/>
  <c r="X152" i="4"/>
  <c r="V152" i="4"/>
  <c r="W152" i="4"/>
  <c r="X160" i="4"/>
  <c r="V160" i="4"/>
  <c r="W160" i="4"/>
  <c r="X183" i="4"/>
  <c r="V183" i="4"/>
  <c r="W183" i="4"/>
  <c r="X191" i="4"/>
  <c r="V191" i="4"/>
  <c r="W191" i="4"/>
  <c r="V195" i="4"/>
  <c r="W195" i="4"/>
  <c r="X195" i="4"/>
  <c r="W171" i="4"/>
  <c r="V171" i="4"/>
  <c r="X171" i="4"/>
  <c r="W163" i="4"/>
  <c r="V163" i="4"/>
  <c r="X163" i="4"/>
  <c r="X141" i="4"/>
  <c r="V141" i="4"/>
  <c r="W141" i="4"/>
  <c r="W133" i="4"/>
  <c r="X133" i="4"/>
  <c r="V133" i="4"/>
  <c r="X125" i="4"/>
  <c r="V125" i="4"/>
  <c r="W125" i="4"/>
  <c r="X117" i="4"/>
  <c r="V117" i="4"/>
  <c r="W117" i="4"/>
  <c r="X109" i="4"/>
  <c r="V109" i="4"/>
  <c r="W109" i="4"/>
  <c r="X101" i="4"/>
  <c r="V101" i="4"/>
  <c r="W101" i="4"/>
  <c r="W36" i="4"/>
  <c r="X36" i="4"/>
  <c r="V36" i="4"/>
  <c r="W28" i="4"/>
  <c r="X28" i="4"/>
  <c r="V28" i="4"/>
  <c r="W147" i="4"/>
  <c r="V147" i="4"/>
  <c r="X147" i="4"/>
  <c r="W155" i="4"/>
  <c r="V155" i="4"/>
  <c r="X155" i="4"/>
  <c r="V178" i="4"/>
  <c r="X178" i="4"/>
  <c r="W178" i="4"/>
  <c r="V186" i="4"/>
  <c r="W186" i="4"/>
  <c r="X186" i="4"/>
  <c r="V194" i="4"/>
  <c r="W194" i="4"/>
  <c r="X194" i="4"/>
  <c r="V170" i="4"/>
  <c r="W170" i="4"/>
  <c r="X170" i="4"/>
  <c r="V162" i="4"/>
  <c r="W162" i="4"/>
  <c r="X162" i="4"/>
  <c r="W140" i="4"/>
  <c r="X140" i="4"/>
  <c r="V140" i="4"/>
  <c r="W132" i="4"/>
  <c r="X132" i="4"/>
  <c r="V132" i="4"/>
  <c r="W124" i="4"/>
  <c r="X124" i="4"/>
  <c r="V124" i="4"/>
  <c r="W116" i="4"/>
  <c r="X116" i="4"/>
  <c r="V116" i="4"/>
  <c r="W108" i="4"/>
  <c r="X108" i="4"/>
  <c r="V108" i="4"/>
  <c r="W100" i="4"/>
  <c r="X100" i="4"/>
  <c r="V100" i="4"/>
  <c r="W35" i="4"/>
  <c r="V35" i="4"/>
  <c r="X35" i="4"/>
  <c r="W27" i="4"/>
  <c r="V27" i="4"/>
  <c r="X27" i="4"/>
  <c r="X150" i="4"/>
  <c r="V150" i="4"/>
  <c r="W150" i="4"/>
  <c r="X158" i="4"/>
  <c r="V158" i="4"/>
  <c r="W158" i="4"/>
  <c r="X181" i="4"/>
  <c r="V181" i="4"/>
  <c r="W181" i="4"/>
  <c r="X189" i="4"/>
  <c r="V189" i="4"/>
  <c r="W189" i="4"/>
  <c r="X193" i="4"/>
  <c r="V193" i="4"/>
  <c r="W193" i="4"/>
  <c r="X169" i="4"/>
  <c r="V169" i="4"/>
  <c r="W169" i="4"/>
  <c r="X161" i="4"/>
  <c r="V161" i="4"/>
  <c r="W161" i="4"/>
  <c r="W139" i="4"/>
  <c r="X139" i="4"/>
  <c r="V139" i="4"/>
  <c r="W131" i="4"/>
  <c r="V131" i="4"/>
  <c r="X131" i="4"/>
  <c r="W123" i="4"/>
  <c r="X123" i="4"/>
  <c r="V123" i="4"/>
  <c r="V115" i="4"/>
  <c r="W115" i="4"/>
  <c r="X115" i="4"/>
  <c r="W107" i="4"/>
  <c r="V107" i="4"/>
  <c r="X107" i="4"/>
  <c r="X56" i="4"/>
  <c r="V56" i="4"/>
  <c r="W56" i="4"/>
  <c r="V34" i="4"/>
  <c r="X34" i="4"/>
  <c r="W34" i="4"/>
  <c r="V26" i="4"/>
  <c r="W26" i="4"/>
  <c r="X26" i="4"/>
  <c r="X153" i="4"/>
  <c r="V153" i="4"/>
  <c r="W153" i="4"/>
  <c r="X176" i="4"/>
  <c r="V176" i="4"/>
  <c r="W176" i="4"/>
  <c r="X184" i="4"/>
  <c r="V184" i="4"/>
  <c r="W184" i="4"/>
  <c r="X192" i="4"/>
  <c r="V192" i="4"/>
  <c r="W192" i="4"/>
  <c r="X168" i="4"/>
  <c r="V168" i="4"/>
  <c r="W168" i="4"/>
  <c r="V146" i="4"/>
  <c r="W146" i="4"/>
  <c r="X146" i="4"/>
  <c r="V138" i="4"/>
  <c r="X138" i="4"/>
  <c r="W138" i="4"/>
  <c r="V130" i="4"/>
  <c r="W130" i="4"/>
  <c r="X130" i="4"/>
  <c r="V122" i="4"/>
  <c r="W122" i="4"/>
  <c r="X122" i="4"/>
  <c r="V114" i="4"/>
  <c r="W114" i="4"/>
  <c r="X114" i="4"/>
  <c r="V106" i="4"/>
  <c r="W106" i="4"/>
  <c r="X106" i="4"/>
  <c r="X55" i="4"/>
  <c r="V55" i="4"/>
  <c r="W55" i="4"/>
  <c r="X33" i="4"/>
  <c r="V33" i="4"/>
  <c r="W33" i="4"/>
  <c r="X25" i="4"/>
  <c r="V25" i="4"/>
  <c r="W25" i="4"/>
  <c r="W148" i="4"/>
  <c r="X148" i="4"/>
  <c r="V148" i="4"/>
  <c r="W156" i="4"/>
  <c r="X156" i="4"/>
  <c r="V156" i="4"/>
  <c r="W179" i="4"/>
  <c r="V179" i="4"/>
  <c r="X179" i="4"/>
  <c r="W187" i="4"/>
  <c r="X187" i="4"/>
  <c r="V187" i="4"/>
  <c r="X175" i="4"/>
  <c r="V175" i="4"/>
  <c r="W175" i="4"/>
  <c r="X167" i="4"/>
  <c r="V167" i="4"/>
  <c r="W167" i="4"/>
  <c r="X145" i="4"/>
  <c r="V145" i="4"/>
  <c r="W145" i="4"/>
  <c r="X137" i="4"/>
  <c r="V137" i="4"/>
  <c r="W137" i="4"/>
  <c r="X129" i="4"/>
  <c r="V129" i="4"/>
  <c r="W129" i="4"/>
  <c r="X121" i="4"/>
  <c r="V121" i="4"/>
  <c r="W121" i="4"/>
  <c r="X113" i="4"/>
  <c r="V113" i="4"/>
  <c r="W113" i="4"/>
  <c r="X105" i="4"/>
  <c r="V105" i="4"/>
  <c r="W105" i="4"/>
  <c r="X54" i="4"/>
  <c r="V54" i="4"/>
  <c r="W54" i="4"/>
  <c r="X32" i="4"/>
  <c r="V32" i="4"/>
  <c r="W32" i="4"/>
  <c r="X24" i="4"/>
  <c r="V24" i="4"/>
  <c r="W24" i="4"/>
  <c r="X151" i="4"/>
  <c r="V151" i="4"/>
  <c r="W151" i="4"/>
  <c r="X159" i="4"/>
  <c r="V159" i="4"/>
  <c r="W159" i="4"/>
  <c r="X182" i="4"/>
  <c r="V182" i="4"/>
  <c r="W182" i="4"/>
  <c r="X190" i="4"/>
  <c r="V190" i="4"/>
  <c r="W190" i="4"/>
  <c r="X174" i="4"/>
  <c r="V174" i="4"/>
  <c r="W174" i="4"/>
  <c r="X166" i="4"/>
  <c r="V166" i="4"/>
  <c r="W166" i="4"/>
  <c r="X144" i="4"/>
  <c r="V144" i="4"/>
  <c r="W144" i="4"/>
  <c r="X136" i="4"/>
  <c r="V136" i="4"/>
  <c r="W136" i="4"/>
  <c r="X128" i="4"/>
  <c r="V128" i="4"/>
  <c r="W128" i="4"/>
  <c r="X120" i="4"/>
  <c r="V120" i="4"/>
  <c r="W120" i="4"/>
  <c r="X112" i="4"/>
  <c r="V112" i="4"/>
  <c r="W112" i="4"/>
  <c r="X104" i="4"/>
  <c r="V104" i="4"/>
  <c r="W104" i="4"/>
  <c r="X53" i="4"/>
  <c r="V53" i="4"/>
  <c r="W53" i="4"/>
  <c r="X31" i="4"/>
  <c r="V31" i="4"/>
  <c r="W31" i="4"/>
  <c r="X23" i="4"/>
  <c r="V23" i="4"/>
  <c r="W23" i="4"/>
  <c r="V154" i="4"/>
  <c r="X154" i="4"/>
  <c r="W154" i="4"/>
  <c r="X177" i="4"/>
  <c r="V177" i="4"/>
  <c r="W177" i="4"/>
  <c r="X185" i="4"/>
  <c r="V185" i="4"/>
  <c r="W185" i="4"/>
  <c r="Y91" i="4"/>
  <c r="Y88" i="4"/>
  <c r="Y60" i="4"/>
  <c r="Y84" i="4"/>
  <c r="Y58" i="4"/>
  <c r="Y46" i="4"/>
  <c r="Y83" i="4"/>
  <c r="Y61" i="4"/>
  <c r="Y93" i="4"/>
  <c r="Y81" i="4"/>
  <c r="Y38" i="4"/>
  <c r="Y67" i="4"/>
  <c r="Y78" i="4"/>
  <c r="Y42" i="4"/>
  <c r="Y99" i="4"/>
  <c r="Y96" i="4"/>
  <c r="Y66" i="4"/>
  <c r="Y75" i="4"/>
  <c r="Y92" i="4"/>
  <c r="Y86" i="4"/>
  <c r="Y79" i="4"/>
  <c r="Y76" i="4"/>
  <c r="Y49" i="4"/>
  <c r="Y40" i="4"/>
  <c r="Y47" i="4"/>
  <c r="Y98" i="4"/>
  <c r="Y43" i="4"/>
  <c r="Y65" i="4"/>
  <c r="Y77" i="4"/>
  <c r="Y97" i="4"/>
  <c r="Y37" i="4"/>
  <c r="Y50" i="4"/>
  <c r="Y64" i="4"/>
  <c r="Y85" i="4"/>
  <c r="Y41" i="4"/>
  <c r="Y94" i="4"/>
  <c r="Y95" i="4"/>
  <c r="Y48" i="4"/>
  <c r="Y39" i="4"/>
  <c r="Y90" i="4"/>
  <c r="Y80" i="4"/>
  <c r="Y57" i="4"/>
  <c r="Y89" i="4"/>
  <c r="Y62" i="4"/>
  <c r="Y82" i="4"/>
  <c r="Y44" i="4"/>
  <c r="Y63" i="4"/>
  <c r="Y87" i="4"/>
  <c r="Y45" i="4"/>
  <c r="Y59" i="4"/>
  <c r="U29" i="4"/>
  <c r="U196" i="4" s="1"/>
  <c r="X13" i="4" s="1"/>
  <c r="Q29" i="4"/>
  <c r="Q196" i="4" s="1"/>
  <c r="W13" i="4" s="1"/>
  <c r="X196" i="4" l="1"/>
  <c r="Y168" i="4"/>
  <c r="Y184" i="4"/>
  <c r="Y123" i="4"/>
  <c r="Y140" i="4"/>
  <c r="Y109" i="4"/>
  <c r="Y52" i="4"/>
  <c r="Y173" i="4"/>
  <c r="Y161" i="4"/>
  <c r="Y128" i="4"/>
  <c r="Y156" i="4"/>
  <c r="Y53" i="4"/>
  <c r="Y120" i="4"/>
  <c r="Y121" i="4"/>
  <c r="Y179" i="4"/>
  <c r="Y122" i="4"/>
  <c r="Y108" i="4"/>
  <c r="Y147" i="4"/>
  <c r="Y141" i="4"/>
  <c r="Y29" i="4"/>
  <c r="Y126" i="4"/>
  <c r="Y164" i="4"/>
  <c r="Y180" i="4"/>
  <c r="Y127" i="4"/>
  <c r="Y174" i="4"/>
  <c r="Y130" i="4"/>
  <c r="Y56" i="4"/>
  <c r="Y189" i="4"/>
  <c r="Y116" i="4"/>
  <c r="Y28" i="4"/>
  <c r="Y163" i="4"/>
  <c r="Y51" i="4"/>
  <c r="Y134" i="4"/>
  <c r="Y172" i="4"/>
  <c r="Y157" i="4"/>
  <c r="Y135" i="4"/>
  <c r="Y23" i="4"/>
  <c r="Y144" i="4"/>
  <c r="Y159" i="4"/>
  <c r="Y146" i="4"/>
  <c r="Y115" i="4"/>
  <c r="Y132" i="4"/>
  <c r="Y101" i="4"/>
  <c r="Y195" i="4"/>
  <c r="Y165" i="4"/>
  <c r="Y104" i="4"/>
  <c r="Y32" i="4"/>
  <c r="Y139" i="4"/>
  <c r="Y170" i="4"/>
  <c r="Y137" i="4"/>
  <c r="Y33" i="4"/>
  <c r="Y182" i="4"/>
  <c r="Y24" i="4"/>
  <c r="Y55" i="4"/>
  <c r="Y192" i="4"/>
  <c r="Y176" i="4"/>
  <c r="Y131" i="4"/>
  <c r="Y27" i="4"/>
  <c r="Y162" i="4"/>
  <c r="Y186" i="4"/>
  <c r="Y117" i="4"/>
  <c r="Y183" i="4"/>
  <c r="Y102" i="4"/>
  <c r="Y22" i="4"/>
  <c r="V196" i="4"/>
  <c r="Y9" i="4" s="1"/>
  <c r="Y103" i="4"/>
  <c r="Y145" i="4"/>
  <c r="Y34" i="4"/>
  <c r="Y105" i="4"/>
  <c r="Y167" i="4"/>
  <c r="Y106" i="4"/>
  <c r="Y169" i="4"/>
  <c r="Y158" i="4"/>
  <c r="Y35" i="4"/>
  <c r="Y178" i="4"/>
  <c r="Y125" i="4"/>
  <c r="Y160" i="4"/>
  <c r="Y110" i="4"/>
  <c r="Y30" i="4"/>
  <c r="Y111" i="4"/>
  <c r="W196" i="4"/>
  <c r="Y10" i="4" s="1"/>
  <c r="Y185" i="4"/>
  <c r="Y25" i="4"/>
  <c r="Y129" i="4"/>
  <c r="Y151" i="4"/>
  <c r="Y153" i="4"/>
  <c r="Y191" i="4"/>
  <c r="Y31" i="4"/>
  <c r="Y190" i="4"/>
  <c r="Y177" i="4"/>
  <c r="Y112" i="4"/>
  <c r="Y166" i="4"/>
  <c r="Y113" i="4"/>
  <c r="Y175" i="4"/>
  <c r="Y187" i="4"/>
  <c r="Y114" i="4"/>
  <c r="Y193" i="4"/>
  <c r="Y150" i="4"/>
  <c r="Y100" i="4"/>
  <c r="Y194" i="4"/>
  <c r="Y155" i="4"/>
  <c r="Y133" i="4"/>
  <c r="Y152" i="4"/>
  <c r="Y118" i="4"/>
  <c r="Y188" i="4"/>
  <c r="Y119" i="4"/>
  <c r="Y154" i="4"/>
  <c r="Y136" i="4"/>
  <c r="Y54" i="4"/>
  <c r="Y148" i="4"/>
  <c r="Y138" i="4"/>
  <c r="Y26" i="4"/>
  <c r="Y107" i="4"/>
  <c r="Y181" i="4"/>
  <c r="Y124" i="4"/>
  <c r="Y36" i="4"/>
  <c r="Y171" i="4"/>
  <c r="Y142" i="4"/>
  <c r="Y149" i="4"/>
  <c r="Y143" i="4"/>
  <c r="G23" i="4"/>
  <c r="G24" i="4"/>
  <c r="G25" i="4"/>
  <c r="G26" i="4"/>
  <c r="G27" i="4"/>
  <c r="G28" i="4"/>
  <c r="G29" i="4"/>
  <c r="G30" i="4"/>
  <c r="G31" i="4"/>
  <c r="G32" i="4"/>
  <c r="G33" i="4"/>
  <c r="G34" i="4"/>
  <c r="G35" i="4"/>
  <c r="G36" i="4"/>
  <c r="G51" i="4"/>
  <c r="G52" i="4"/>
  <c r="G53" i="4"/>
  <c r="G54" i="4"/>
  <c r="G55" i="4"/>
  <c r="G56" i="4"/>
  <c r="G100" i="4"/>
  <c r="G101" i="4"/>
  <c r="G102" i="4"/>
  <c r="G103" i="4"/>
  <c r="G104" i="4"/>
  <c r="G105" i="4"/>
  <c r="G106" i="4"/>
  <c r="G107" i="4"/>
  <c r="G108" i="4"/>
  <c r="G109" i="4"/>
  <c r="G110" i="4"/>
  <c r="G111" i="4"/>
  <c r="G112" i="4"/>
  <c r="G113" i="4"/>
  <c r="G114" i="4"/>
  <c r="G115" i="4"/>
  <c r="G116" i="4"/>
  <c r="G117" i="4"/>
  <c r="G118" i="4"/>
  <c r="G119" i="4"/>
  <c r="G120" i="4"/>
  <c r="G121" i="4"/>
  <c r="G122" i="4"/>
  <c r="G123" i="4"/>
  <c r="G124" i="4"/>
  <c r="G125" i="4"/>
  <c r="G126" i="4"/>
  <c r="G127" i="4"/>
  <c r="G128" i="4"/>
  <c r="G129" i="4"/>
  <c r="G130" i="4"/>
  <c r="G131" i="4"/>
  <c r="G132" i="4"/>
  <c r="G133" i="4"/>
  <c r="G134" i="4"/>
  <c r="G135" i="4"/>
  <c r="G136" i="4"/>
  <c r="G137" i="4"/>
  <c r="G138" i="4"/>
  <c r="G139" i="4"/>
  <c r="G140" i="4"/>
  <c r="G141" i="4"/>
  <c r="G142" i="4"/>
  <c r="G143" i="4"/>
  <c r="G144" i="4"/>
  <c r="G145" i="4"/>
  <c r="G146" i="4"/>
  <c r="G161" i="4"/>
  <c r="G162" i="4"/>
  <c r="G163" i="4"/>
  <c r="G164" i="4"/>
  <c r="G165" i="4"/>
  <c r="G166" i="4"/>
  <c r="G167" i="4"/>
  <c r="G168" i="4"/>
  <c r="G169" i="4"/>
  <c r="G170" i="4"/>
  <c r="G171" i="4"/>
  <c r="G172" i="4"/>
  <c r="G173" i="4"/>
  <c r="G174" i="4"/>
  <c r="G175" i="4"/>
  <c r="G192" i="4"/>
  <c r="G193" i="4"/>
  <c r="G194" i="4"/>
  <c r="G195" i="4"/>
  <c r="G22" i="4"/>
  <c r="Y196" i="4" l="1"/>
  <c r="Y13" i="4" s="1"/>
  <c r="F7" i="9"/>
  <c r="H7" i="9"/>
  <c r="G7" i="9"/>
  <c r="B5" i="9"/>
  <c r="E7" i="9"/>
  <c r="B7" i="9"/>
  <c r="B6" i="9"/>
  <c r="D7" i="9"/>
  <c r="C7" i="9"/>
  <c r="H5" i="9"/>
  <c r="G5" i="9"/>
  <c r="F5" i="9"/>
  <c r="B4" i="9"/>
  <c r="E5" i="9"/>
  <c r="C5" i="9"/>
  <c r="G6" i="9"/>
  <c r="G4" i="9"/>
  <c r="D5" i="9"/>
  <c r="H4" i="9"/>
  <c r="H6" i="9"/>
  <c r="F6" i="9"/>
  <c r="F4" i="9"/>
  <c r="E6" i="9"/>
  <c r="E4" i="9"/>
  <c r="C6" i="9"/>
  <c r="D6" i="9"/>
  <c r="D4" i="9"/>
  <c r="C4" i="9"/>
  <c r="F8" i="9" l="1"/>
  <c r="B8" i="9"/>
  <c r="C8" i="9"/>
  <c r="E8" i="9"/>
  <c r="D8" i="9"/>
  <c r="I7" i="9"/>
  <c r="H8" i="9"/>
  <c r="G8" i="9"/>
  <c r="I4" i="9"/>
  <c r="I5" i="9"/>
  <c r="I6" i="9"/>
  <c r="I8" i="9" l="1"/>
  <c r="K196" i="4" l="1"/>
  <c r="J196" i="4"/>
  <c r="I196" i="4"/>
  <c r="U9" i="4" s="1"/>
  <c r="Y11" i="4" l="1"/>
  <c r="X11" i="4"/>
  <c r="W11" i="4"/>
  <c r="K197" i="4"/>
  <c r="T11" i="4" s="1"/>
  <c r="U11" i="4"/>
  <c r="J197" i="4"/>
  <c r="T10" i="4" s="1"/>
  <c r="U10" i="4"/>
  <c r="I197" i="4"/>
  <c r="T9" i="4" s="1"/>
  <c r="M196" i="4"/>
  <c r="U13" i="4" s="1"/>
  <c r="M197" i="4" l="1"/>
  <c r="T13"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Butty Marie</author>
  </authors>
  <commentList>
    <comment ref="A17" authorId="0" shapeId="0" xr:uid="{03C73A15-F23F-4F4C-93C4-0256E1F9CB4E}">
      <text>
        <r>
          <rPr>
            <b/>
            <sz val="9"/>
            <color indexed="81"/>
            <rFont val="Tahoma"/>
            <family val="2"/>
          </rPr>
          <t>Butty Marie:</t>
        </r>
        <r>
          <rPr>
            <sz val="9"/>
            <color indexed="81"/>
            <rFont val="Tahoma"/>
            <family val="2"/>
          </rPr>
          <t xml:space="preserve">
Ces statistiques devraient être copiées dans le tableau du suivi des paiements (fichiers dans Teams actuellement, voir onglet réglés 2023 comme exemple) dans le but de consolider les statistiques de tous les décomptes</t>
        </r>
      </text>
    </comment>
  </commentList>
</comments>
</file>

<file path=xl/sharedStrings.xml><?xml version="1.0" encoding="utf-8"?>
<sst xmlns="http://schemas.openxmlformats.org/spreadsheetml/2006/main" count="1280" uniqueCount="410">
  <si>
    <t>A</t>
  </si>
  <si>
    <t>B</t>
  </si>
  <si>
    <t>C</t>
  </si>
  <si>
    <t>Total</t>
  </si>
  <si>
    <t>IBAN</t>
  </si>
  <si>
    <t>District</t>
  </si>
  <si>
    <t>Localité</t>
  </si>
  <si>
    <t>NPA</t>
  </si>
  <si>
    <t>Commune</t>
  </si>
  <si>
    <t>N° OFS</t>
  </si>
  <si>
    <t>Langue</t>
  </si>
  <si>
    <t>Agriswil</t>
  </si>
  <si>
    <t>Ried bei Kerzers</t>
  </si>
  <si>
    <t>Lac</t>
  </si>
  <si>
    <t>de</t>
  </si>
  <si>
    <t>Albeuve</t>
  </si>
  <si>
    <t>Haut-Intyamon</t>
  </si>
  <si>
    <t>Gruyère</t>
  </si>
  <si>
    <t>fr</t>
  </si>
  <si>
    <t>Allières</t>
  </si>
  <si>
    <t>Montbovon</t>
  </si>
  <si>
    <t>Altavilla</t>
  </si>
  <si>
    <t>Murten</t>
  </si>
  <si>
    <t>Alterswil FR</t>
  </si>
  <si>
    <t>Tafers</t>
  </si>
  <si>
    <t>Singine</t>
  </si>
  <si>
    <t>Arconciel</t>
  </si>
  <si>
    <t>Bois-d'Amont</t>
  </si>
  <si>
    <t>Sarine</t>
  </si>
  <si>
    <t>Arruffens</t>
  </si>
  <si>
    <t>Romont (FR)</t>
  </si>
  <si>
    <t>Glâne</t>
  </si>
  <si>
    <t>Attalens</t>
  </si>
  <si>
    <t>Veveyse</t>
  </si>
  <si>
    <t>Auboranges</t>
  </si>
  <si>
    <t>Aumont</t>
  </si>
  <si>
    <t>Les Montets</t>
  </si>
  <si>
    <t>Broye</t>
  </si>
  <si>
    <t>Autafond</t>
  </si>
  <si>
    <t>Belfaux</t>
  </si>
  <si>
    <t>Autavaux</t>
  </si>
  <si>
    <t>Estavayer</t>
  </si>
  <si>
    <t>Autigny</t>
  </si>
  <si>
    <t>Avry-devant-Pont</t>
  </si>
  <si>
    <t>Pont-en-Ogoz</t>
  </si>
  <si>
    <t>Avry-sur-Matran</t>
  </si>
  <si>
    <t>Avry</t>
  </si>
  <si>
    <t>Barberêche</t>
  </si>
  <si>
    <t>Courtepin</t>
  </si>
  <si>
    <t>Bas-Vully</t>
  </si>
  <si>
    <t>Sugiez</t>
  </si>
  <si>
    <t>Bellechasse</t>
  </si>
  <si>
    <t>Berlens</t>
  </si>
  <si>
    <t>Mézières (FR)</t>
  </si>
  <si>
    <t>Besencens</t>
  </si>
  <si>
    <t>Saint-Martin (FR)</t>
  </si>
  <si>
    <t>Billens</t>
  </si>
  <si>
    <t>Billens-Hennens</t>
  </si>
  <si>
    <t>Bionnens</t>
  </si>
  <si>
    <t>Ursy</t>
  </si>
  <si>
    <t>Blessens</t>
  </si>
  <si>
    <t>Rue</t>
  </si>
  <si>
    <t>Bollion</t>
  </si>
  <si>
    <t>Lully (FR)</t>
  </si>
  <si>
    <t>Bonnefontaine</t>
  </si>
  <si>
    <t>Le Mouret</t>
  </si>
  <si>
    <t>Bösingen</t>
  </si>
  <si>
    <t>Bossonnens</t>
  </si>
  <si>
    <t>Botterens</t>
  </si>
  <si>
    <t>Bouloz</t>
  </si>
  <si>
    <t>Le Flon</t>
  </si>
  <si>
    <t>Bourguillon</t>
  </si>
  <si>
    <t>Fribourg</t>
  </si>
  <si>
    <t>Breilles</t>
  </si>
  <si>
    <t>Pensier</t>
  </si>
  <si>
    <t>Broc</t>
  </si>
  <si>
    <t>Brünisried</t>
  </si>
  <si>
    <t>Büchslen</t>
  </si>
  <si>
    <t>Bulle</t>
  </si>
  <si>
    <t>Bundtels</t>
  </si>
  <si>
    <t>Düdingen</t>
  </si>
  <si>
    <t>Burg bei Murten</t>
  </si>
  <si>
    <t>Bussy FR</t>
  </si>
  <si>
    <t>Cerniat FR</t>
  </si>
  <si>
    <t>Val-de-Charmey</t>
  </si>
  <si>
    <t>Châbles FR</t>
  </si>
  <si>
    <t>Cheyres-Châbles</t>
  </si>
  <si>
    <t>Chandon</t>
  </si>
  <si>
    <t>Belmont-Broye</t>
  </si>
  <si>
    <t>Chapelle (Broye)</t>
  </si>
  <si>
    <t>Surpierre</t>
  </si>
  <si>
    <t>Chapelle (Glâne)</t>
  </si>
  <si>
    <t>Charmey (Gruyère)</t>
  </si>
  <si>
    <t>Châtel-St-Denis</t>
  </si>
  <si>
    <t>Châtel-Saint-Denis</t>
  </si>
  <si>
    <t>Châtel-sur-Montsalvens</t>
  </si>
  <si>
    <t>Châtillon FR</t>
  </si>
  <si>
    <t>Châtillon (FR)</t>
  </si>
  <si>
    <t>Châtonnaye</t>
  </si>
  <si>
    <t>Chavannes-les-Forts</t>
  </si>
  <si>
    <t>Siviriez</t>
  </si>
  <si>
    <t>Chavannes-sous-Orsonnens</t>
  </si>
  <si>
    <t>Villorsonnens</t>
  </si>
  <si>
    <t>Cheiry</t>
  </si>
  <si>
    <t>Chénens</t>
  </si>
  <si>
    <t>Chésopelloz</t>
  </si>
  <si>
    <t>Corminboeuf</t>
  </si>
  <si>
    <t>Cheyres</t>
  </si>
  <si>
    <t>Corbières</t>
  </si>
  <si>
    <t>Corcelles</t>
  </si>
  <si>
    <t>Cordast</t>
  </si>
  <si>
    <t>Gurmels</t>
  </si>
  <si>
    <t>Corjolens</t>
  </si>
  <si>
    <t>Cormagens</t>
  </si>
  <si>
    <t>La Sonnaz</t>
  </si>
  <si>
    <t>Cormérod</t>
  </si>
  <si>
    <t>Misery-Courtion</t>
  </si>
  <si>
    <t>Corpataux</t>
  </si>
  <si>
    <t>Gibloux</t>
  </si>
  <si>
    <t>Corserey</t>
  </si>
  <si>
    <t>Prez</t>
  </si>
  <si>
    <t>Cottens FR</t>
  </si>
  <si>
    <t>Cottens (FR)</t>
  </si>
  <si>
    <t>Courgevaux</t>
  </si>
  <si>
    <t>Courlevon</t>
  </si>
  <si>
    <t>Cournillens</t>
  </si>
  <si>
    <t>Courtaman</t>
  </si>
  <si>
    <t>Courtion</t>
  </si>
  <si>
    <t>Cousset</t>
  </si>
  <si>
    <t>Montagny (FR)</t>
  </si>
  <si>
    <t>Coussiberlé</t>
  </si>
  <si>
    <t>Cressier FR</t>
  </si>
  <si>
    <t>Cressier (FR)</t>
  </si>
  <si>
    <t>Crésuz</t>
  </si>
  <si>
    <t>Cugy FR</t>
  </si>
  <si>
    <t>Cugy (FR)</t>
  </si>
  <si>
    <t>Cutterwil</t>
  </si>
  <si>
    <t>Delley</t>
  </si>
  <si>
    <t>Delley-Portalban</t>
  </si>
  <si>
    <t>Domdidier</t>
  </si>
  <si>
    <t>Dompierre FR</t>
  </si>
  <si>
    <t>Echarlens</t>
  </si>
  <si>
    <t>Ecublens FR</t>
  </si>
  <si>
    <t>Ecublens (FR)</t>
  </si>
  <si>
    <t>Ecuvillens</t>
  </si>
  <si>
    <t>Hauterive (FR)</t>
  </si>
  <si>
    <t>Enney</t>
  </si>
  <si>
    <t>Bas-Intyamon</t>
  </si>
  <si>
    <t>Epagny</t>
  </si>
  <si>
    <t>Gruyères</t>
  </si>
  <si>
    <t>Ependes FR</t>
  </si>
  <si>
    <t>Esmonts</t>
  </si>
  <si>
    <t>Essert FR</t>
  </si>
  <si>
    <t>Estavannens</t>
  </si>
  <si>
    <t>Estavayer-le-Gibloux</t>
  </si>
  <si>
    <t>Estavayer-le-Lac</t>
  </si>
  <si>
    <t>Estévenens</t>
  </si>
  <si>
    <t>Vuisternens-devant-Romont</t>
  </si>
  <si>
    <t>Farvagny-le-Grand</t>
  </si>
  <si>
    <t>Farvagny-le-Petit</t>
  </si>
  <si>
    <t>Ferpicloz</t>
  </si>
  <si>
    <t>Fétigny</t>
  </si>
  <si>
    <t>Fiaugères</t>
  </si>
  <si>
    <t>Flamatt</t>
  </si>
  <si>
    <t>Wünnewil-Flamatt</t>
  </si>
  <si>
    <t>Font</t>
  </si>
  <si>
    <t>Forel FR</t>
  </si>
  <si>
    <t>Formangueires</t>
  </si>
  <si>
    <t>Franex</t>
  </si>
  <si>
    <t>Murist</t>
  </si>
  <si>
    <t>Fräschels</t>
  </si>
  <si>
    <t>Frasses</t>
  </si>
  <si>
    <t>Galmiz</t>
  </si>
  <si>
    <t>Galteren</t>
  </si>
  <si>
    <t>Garmiswil</t>
  </si>
  <si>
    <t>Gempenach</t>
  </si>
  <si>
    <t>Giffers</t>
  </si>
  <si>
    <t>Gillarens</t>
  </si>
  <si>
    <t>Givisiez</t>
  </si>
  <si>
    <t>Gletterens</t>
  </si>
  <si>
    <t>Grandsivaz</t>
  </si>
  <si>
    <t>Grandvillard</t>
  </si>
  <si>
    <t>Granges (Veveyse)</t>
  </si>
  <si>
    <t>Granges-de-Vesin</t>
  </si>
  <si>
    <t>Granges-Paccot</t>
  </si>
  <si>
    <t>Grangettes-près-Romont</t>
  </si>
  <si>
    <t>Grangettes</t>
  </si>
  <si>
    <t>Grattavache</t>
  </si>
  <si>
    <t>La Verrerie</t>
  </si>
  <si>
    <t>Greng</t>
  </si>
  <si>
    <t>Grenilles</t>
  </si>
  <si>
    <t>Grolley</t>
  </si>
  <si>
    <t>Gumefens</t>
  </si>
  <si>
    <t>Guschelmuth</t>
  </si>
  <si>
    <t>Hauteville</t>
  </si>
  <si>
    <t>Haut-Vully</t>
  </si>
  <si>
    <t>Lugnorre</t>
  </si>
  <si>
    <t>Heitenried</t>
  </si>
  <si>
    <t>Hennens</t>
  </si>
  <si>
    <t>Im Fang</t>
  </si>
  <si>
    <t>Jaun</t>
  </si>
  <si>
    <t>Jeuss</t>
  </si>
  <si>
    <t>Kerzers</t>
  </si>
  <si>
    <t>Kleinbösingen</t>
  </si>
  <si>
    <t>Kleingurmels</t>
  </si>
  <si>
    <t>La Corbaz</t>
  </si>
  <si>
    <t>La Joux FR</t>
  </si>
  <si>
    <t>La Magne</t>
  </si>
  <si>
    <t>La Neirigue</t>
  </si>
  <si>
    <t>La Roche FR</t>
  </si>
  <si>
    <t>La Roche</t>
  </si>
  <si>
    <t>la Sonnaz</t>
  </si>
  <si>
    <t>La Tour-de-Trême</t>
  </si>
  <si>
    <t>La Valsainte</t>
  </si>
  <si>
    <t>Cerniat</t>
  </si>
  <si>
    <t>Le Bry</t>
  </si>
  <si>
    <t>Le Châtelard-près-Romont</t>
  </si>
  <si>
    <t>Le Châtelard</t>
  </si>
  <si>
    <t>Le Crêt-près-Semsales</t>
  </si>
  <si>
    <t>Le Pâquier-Montbarry</t>
  </si>
  <si>
    <t>Le Pâquier (FR)</t>
  </si>
  <si>
    <t>Léchelles</t>
  </si>
  <si>
    <t>Lentigny</t>
  </si>
  <si>
    <t>La Brillaz</t>
  </si>
  <si>
    <t>Les Ecasseys</t>
  </si>
  <si>
    <t>Les Friques</t>
  </si>
  <si>
    <t>Saint-Aubin (FR)</t>
  </si>
  <si>
    <t>Les Paccots</t>
  </si>
  <si>
    <t>les Planches</t>
  </si>
  <si>
    <t>Les Sciernes-d'Albeuve</t>
  </si>
  <si>
    <t>Lessoc</t>
  </si>
  <si>
    <t>Liebistorf</t>
  </si>
  <si>
    <t>Lieffrens</t>
  </si>
  <si>
    <t>Litzistorf</t>
  </si>
  <si>
    <t>Lossy</t>
  </si>
  <si>
    <t>Lovens</t>
  </si>
  <si>
    <t>Mont-Vully</t>
  </si>
  <si>
    <t>Lully FR</t>
  </si>
  <si>
    <t>Lurtigen</t>
  </si>
  <si>
    <t>Lussy FR</t>
  </si>
  <si>
    <t>Villaz</t>
  </si>
  <si>
    <t>Magnedens</t>
  </si>
  <si>
    <t>Mannens</t>
  </si>
  <si>
    <t>Marly</t>
  </si>
  <si>
    <t>Marsens</t>
  </si>
  <si>
    <t>Massonnens</t>
  </si>
  <si>
    <t>Matran</t>
  </si>
  <si>
    <t>Maules</t>
  </si>
  <si>
    <t>Sâles</t>
  </si>
  <si>
    <t>Ménières</t>
  </si>
  <si>
    <t>Meyriez</t>
  </si>
  <si>
    <t>Mézières FR</t>
  </si>
  <si>
    <t>Middes</t>
  </si>
  <si>
    <t>Torny</t>
  </si>
  <si>
    <t>Misery</t>
  </si>
  <si>
    <t>Moléson-sur-Gruyères</t>
  </si>
  <si>
    <t>Montagny-la-Ville</t>
  </si>
  <si>
    <t>Montagny-les-Monts</t>
  </si>
  <si>
    <t>Montborget</t>
  </si>
  <si>
    <t>Montbrelloz</t>
  </si>
  <si>
    <t>Montet (Broye)</t>
  </si>
  <si>
    <t>Montet (Glâne)</t>
  </si>
  <si>
    <t>Montévraz</t>
  </si>
  <si>
    <t>Morens FR</t>
  </si>
  <si>
    <t>Morlens</t>
  </si>
  <si>
    <t>Morlon</t>
  </si>
  <si>
    <t>Mossel</t>
  </si>
  <si>
    <t>Môtier (Vully)</t>
  </si>
  <si>
    <t>Muntelier</t>
  </si>
  <si>
    <t>Mur (Vully) FR</t>
  </si>
  <si>
    <t>Neirivue</t>
  </si>
  <si>
    <t>Neyruz FR</t>
  </si>
  <si>
    <t>Neyruz (FR)</t>
  </si>
  <si>
    <t>Nierlet-les-Bois</t>
  </si>
  <si>
    <t>Ponthaux</t>
  </si>
  <si>
    <t>Noréaz</t>
  </si>
  <si>
    <t>Nuvilly</t>
  </si>
  <si>
    <t>Oberried FR</t>
  </si>
  <si>
    <t>Oberschrot</t>
  </si>
  <si>
    <t>Plaffeien</t>
  </si>
  <si>
    <t>Onnens FR</t>
  </si>
  <si>
    <t>Orsonnens</t>
  </si>
  <si>
    <t>Pierrafortscha</t>
  </si>
  <si>
    <t>Plasselb</t>
  </si>
  <si>
    <t>Pont (Veveyse)</t>
  </si>
  <si>
    <t>Pont-la-Ville</t>
  </si>
  <si>
    <t>Porsel</t>
  </si>
  <si>
    <t>Portalban</t>
  </si>
  <si>
    <t>Posat</t>
  </si>
  <si>
    <t>Posieux</t>
  </si>
  <si>
    <t>Praratoud</t>
  </si>
  <si>
    <t>Praz (Vully)</t>
  </si>
  <si>
    <t>Prévondavaux</t>
  </si>
  <si>
    <t>Prez-vers-Noréaz</t>
  </si>
  <si>
    <t>Prez-vers-Siviriez</t>
  </si>
  <si>
    <t>Pringy</t>
  </si>
  <si>
    <t>Progens</t>
  </si>
  <si>
    <t>Promasens</t>
  </si>
  <si>
    <t>Rechthalten</t>
  </si>
  <si>
    <t>Remaufens</t>
  </si>
  <si>
    <t>Riaz</t>
  </si>
  <si>
    <t>Ried b. Kerzers</t>
  </si>
  <si>
    <t>Romanens</t>
  </si>
  <si>
    <t>Romont FR</t>
  </si>
  <si>
    <t>Rosé</t>
  </si>
  <si>
    <t>Rossens FR</t>
  </si>
  <si>
    <t>Rueyres-les-Prés</t>
  </si>
  <si>
    <t>Rueyres-St-Laurent</t>
  </si>
  <si>
    <t>Rueyres-Treyfayes</t>
  </si>
  <si>
    <t>Russy</t>
  </si>
  <si>
    <t>Sâles (Gruyère)</t>
  </si>
  <si>
    <t>Salvenach</t>
  </si>
  <si>
    <t>Schmitten FR</t>
  </si>
  <si>
    <t>Schmitten (FR)</t>
  </si>
  <si>
    <t>Schwarzsee</t>
  </si>
  <si>
    <t>Seiry</t>
  </si>
  <si>
    <t>Semsales</t>
  </si>
  <si>
    <t>Senèdes</t>
  </si>
  <si>
    <t>Sévaz</t>
  </si>
  <si>
    <t>Sommentier</t>
  </si>
  <si>
    <t>Sorens</t>
  </si>
  <si>
    <t>St. Antoni</t>
  </si>
  <si>
    <t>St. Silvester</t>
  </si>
  <si>
    <t>St. Ursen</t>
  </si>
  <si>
    <t>St-Aubin FR</t>
  </si>
  <si>
    <t>St-Martin FR</t>
  </si>
  <si>
    <t>Tatroz</t>
  </si>
  <si>
    <t>Tentlingen</t>
  </si>
  <si>
    <t>Torny-le-Grand</t>
  </si>
  <si>
    <t>Treyfayes</t>
  </si>
  <si>
    <t>Treyvaux</t>
  </si>
  <si>
    <t>Ueberstorf</t>
  </si>
  <si>
    <t>Ulmiz</t>
  </si>
  <si>
    <t>Vallon</t>
  </si>
  <si>
    <t>Vauderens</t>
  </si>
  <si>
    <t>Vaulruz</t>
  </si>
  <si>
    <t>Vesin</t>
  </si>
  <si>
    <t>Villaraboud</t>
  </si>
  <si>
    <t>Villarbeney</t>
  </si>
  <si>
    <t>Villarepos</t>
  </si>
  <si>
    <t>Villargiroud</t>
  </si>
  <si>
    <t>Villariaz</t>
  </si>
  <si>
    <t>Villarimboud</t>
  </si>
  <si>
    <t>Villarlod</t>
  </si>
  <si>
    <t>Villarsel-le-Gibloux</t>
  </si>
  <si>
    <t>Villarsel-sur-Marly</t>
  </si>
  <si>
    <t>Villarsiviriaux</t>
  </si>
  <si>
    <t>Villars-les-Joncs</t>
  </si>
  <si>
    <t>Villars-sous-Mont</t>
  </si>
  <si>
    <t>Villars-sur-Glâne</t>
  </si>
  <si>
    <t>Villarvolard</t>
  </si>
  <si>
    <t>Villaz-St-Pierre</t>
  </si>
  <si>
    <t>Villeneuve FR</t>
  </si>
  <si>
    <t>Vuadens</t>
  </si>
  <si>
    <t>Vuarmarens</t>
  </si>
  <si>
    <t>Vuippens</t>
  </si>
  <si>
    <t>Vuissens</t>
  </si>
  <si>
    <t>Vuisternens-en-Ogoz</t>
  </si>
  <si>
    <t>Wallenbuch</t>
  </si>
  <si>
    <t>Wallenried</t>
  </si>
  <si>
    <t>Wünnewil</t>
  </si>
  <si>
    <t>Zénauva</t>
  </si>
  <si>
    <t>Zumholz</t>
  </si>
  <si>
    <t>Nombre total d'heures par district et par type de soins</t>
  </si>
  <si>
    <t>C - proche aidant-e</t>
  </si>
  <si>
    <r>
      <t xml:space="preserve">Décompte trimestriel des prestations OPAS art. 7 </t>
    </r>
    <r>
      <rPr>
        <b/>
        <u/>
        <sz val="16"/>
        <color theme="1"/>
        <rFont val="Arial"/>
        <family val="2"/>
      </rPr>
      <t xml:space="preserve">pour l'année 2026 </t>
    </r>
    <r>
      <rPr>
        <b/>
        <sz val="16"/>
        <color theme="1"/>
        <rFont val="Arial"/>
        <family val="2"/>
      </rPr>
      <t>admises et remboursées par les assureurs-maladie
Organisation de soins et d'aide à domicile privées</t>
    </r>
  </si>
  <si>
    <r>
      <t xml:space="preserve">Nom de la banque </t>
    </r>
    <r>
      <rPr>
        <sz val="10"/>
        <color theme="0" tint="-0.499984740745262"/>
        <rFont val="Arial"/>
        <family val="2"/>
      </rPr>
      <t>/ Name der Bank</t>
    </r>
  </si>
  <si>
    <r>
      <t xml:space="preserve">Titulaire du compte </t>
    </r>
    <r>
      <rPr>
        <sz val="10"/>
        <color theme="0" tint="-0.499984740745262"/>
        <rFont val="Arial"/>
        <family val="2"/>
      </rPr>
      <t>/ Inhaber-in</t>
    </r>
  </si>
  <si>
    <r>
      <t xml:space="preserve">N° RCC </t>
    </r>
    <r>
      <rPr>
        <sz val="10"/>
        <color theme="0" tint="-0.499984740745262"/>
        <rFont val="Arial"/>
        <family val="2"/>
      </rPr>
      <t>/ ZSR-Nr.</t>
    </r>
  </si>
  <si>
    <r>
      <t xml:space="preserve">N° du décompte </t>
    </r>
    <r>
      <rPr>
        <sz val="10"/>
        <color theme="0" tint="-0.499984740745262"/>
        <rFont val="Arial"/>
        <family val="2"/>
      </rPr>
      <t>/ Abrechnungsnr.</t>
    </r>
  </si>
  <si>
    <r>
      <t xml:space="preserve">Date (jj.mm.aaaa) </t>
    </r>
    <r>
      <rPr>
        <sz val="10"/>
        <color theme="0" tint="-0.499984740745262"/>
        <rFont val="Arial"/>
        <family val="2"/>
      </rPr>
      <t>/ Datum (TT.MM.JJJ)</t>
    </r>
  </si>
  <si>
    <r>
      <t xml:space="preserve">Période du </t>
    </r>
    <r>
      <rPr>
        <sz val="10"/>
        <color theme="0" tint="-0.499984740745262"/>
        <rFont val="Arial"/>
        <family val="2"/>
      </rPr>
      <t>/ Periode vom</t>
    </r>
    <r>
      <rPr>
        <sz val="10"/>
        <color indexed="8"/>
        <rFont val="Arial"/>
        <family val="2"/>
      </rPr>
      <t xml:space="preserve"> … </t>
    </r>
  </si>
  <si>
    <r>
      <t xml:space="preserve">Prestataire de soins - coordonnées de versement </t>
    </r>
    <r>
      <rPr>
        <u/>
        <sz val="10"/>
        <color theme="0" tint="-0.499984740745262"/>
        <rFont val="Arial"/>
        <family val="2"/>
      </rPr>
      <t>/ Leistungserbringer - Bankangaben</t>
    </r>
  </si>
  <si>
    <r>
      <t xml:space="preserve">Nom de l'OSAD </t>
    </r>
    <r>
      <rPr>
        <sz val="10"/>
        <color theme="0" tint="-0.499984740745262"/>
        <rFont val="Arial"/>
        <family val="2"/>
      </rPr>
      <t>/ Name Spitex</t>
    </r>
  </si>
  <si>
    <r>
      <t xml:space="preserve">Rue et N° </t>
    </r>
    <r>
      <rPr>
        <sz val="10"/>
        <color theme="0" tint="-0.499984740745262"/>
        <rFont val="Arial"/>
        <family val="2"/>
      </rPr>
      <t>/ Strasse und Nr.</t>
    </r>
  </si>
  <si>
    <r>
      <t xml:space="preserve">NPA et localité </t>
    </r>
    <r>
      <rPr>
        <sz val="10"/>
        <color theme="0" tint="-0.499984740745262"/>
        <rFont val="Arial"/>
        <family val="2"/>
      </rPr>
      <t>/ PLZ und Ort</t>
    </r>
  </si>
  <si>
    <r>
      <t xml:space="preserve">Adresse email </t>
    </r>
    <r>
      <rPr>
        <sz val="10"/>
        <color theme="0" tint="-0.499984740745262"/>
        <rFont val="Arial"/>
        <family val="2"/>
      </rPr>
      <t>/ E-Mailadresse</t>
    </r>
  </si>
  <si>
    <r>
      <t xml:space="preserve">N° de téléphone </t>
    </r>
    <r>
      <rPr>
        <sz val="10"/>
        <color theme="0" tint="-0.499984740745262"/>
        <rFont val="Arial"/>
        <family val="2"/>
      </rPr>
      <t>/ Telefonnummer</t>
    </r>
  </si>
  <si>
    <t>Ne remplir que les cases blanches dans le tableau ci-dessous / Nur die weissen Felder in der untenstehenden Tabelle ausfüllen</t>
  </si>
  <si>
    <r>
      <t xml:space="preserve">Total  heures payées
</t>
    </r>
    <r>
      <rPr>
        <sz val="10"/>
        <color theme="0" tint="-0.499984740745262"/>
        <rFont val="Arial"/>
        <family val="2"/>
      </rPr>
      <t>Total gezahlter Stunden</t>
    </r>
  </si>
  <si>
    <r>
      <t xml:space="preserve">Total  minutes payées
</t>
    </r>
    <r>
      <rPr>
        <sz val="10"/>
        <color theme="0" tint="-0.499984740745262"/>
        <rFont val="Arial"/>
        <family val="2"/>
      </rPr>
      <t>Total gezahlter Minuten</t>
    </r>
  </si>
  <si>
    <r>
      <t xml:space="preserve">Total parti-cipation  patient-e-s
</t>
    </r>
    <r>
      <rPr>
        <sz val="10"/>
        <color theme="0" tint="-0.499984740745262"/>
        <rFont val="Arial"/>
        <family val="2"/>
      </rPr>
      <t>Total Patienten-beteiligung</t>
    </r>
  </si>
  <si>
    <r>
      <t xml:space="preserve">Total couvrant les frais effectifs
</t>
    </r>
    <r>
      <rPr>
        <sz val="10"/>
        <color theme="0" tint="-0.499984740745262"/>
        <rFont val="Arial"/>
        <family val="2"/>
      </rPr>
      <t>Gesamtbetrag zur Deckung effektiver Kosten</t>
    </r>
  </si>
  <si>
    <r>
      <t xml:space="preserve">Total parti-cipation caisse-maladie
</t>
    </r>
    <r>
      <rPr>
        <sz val="10"/>
        <color theme="0" tint="-0.499984740745262"/>
        <rFont val="Arial"/>
        <family val="2"/>
      </rPr>
      <t>Total Betei-ligung Kranken-kasse</t>
    </r>
  </si>
  <si>
    <r>
      <t xml:space="preserve">B - Examens et traitements </t>
    </r>
    <r>
      <rPr>
        <sz val="10"/>
        <color theme="0" tint="-0.499984740745262"/>
        <rFont val="Arial"/>
        <family val="2"/>
      </rPr>
      <t>/ Untersuchung und Behandlung</t>
    </r>
  </si>
  <si>
    <r>
      <t xml:space="preserve">C - Soins de base </t>
    </r>
    <r>
      <rPr>
        <sz val="10"/>
        <color theme="0" tint="-0.499984740745262"/>
        <rFont val="Arial"/>
        <family val="2"/>
      </rPr>
      <t>/ Grundpflege</t>
    </r>
  </si>
  <si>
    <r>
      <t xml:space="preserve">C - Soins de base proche aidant-e </t>
    </r>
    <r>
      <rPr>
        <sz val="10"/>
        <color theme="0" tint="-0.499984740745262"/>
        <rFont val="Arial"/>
        <family val="2"/>
      </rPr>
      <t>/ Grundpflege pflegende Angehörige</t>
    </r>
  </si>
  <si>
    <r>
      <t xml:space="preserve">Récapitulatif
</t>
    </r>
    <r>
      <rPr>
        <b/>
        <sz val="12"/>
        <color theme="0" tint="-0.499984740745262"/>
        <rFont val="Arial"/>
        <family val="2"/>
      </rPr>
      <t>Zusammenfassung</t>
    </r>
  </si>
  <si>
    <r>
      <t xml:space="preserve">Total couvrant les frais effectifs
</t>
    </r>
    <r>
      <rPr>
        <sz val="10"/>
        <color theme="0" tint="-0.499984740745262"/>
        <rFont val="Arial"/>
        <family val="2"/>
      </rPr>
      <t>Total zur Deckung effektiver Kosten</t>
    </r>
  </si>
  <si>
    <r>
      <t xml:space="preserve">au … </t>
    </r>
    <r>
      <rPr>
        <sz val="10"/>
        <color theme="0" tint="-0.499984740745262"/>
        <rFont val="Arial"/>
        <family val="2"/>
      </rPr>
      <t>/ bis ...</t>
    </r>
  </si>
  <si>
    <r>
      <t xml:space="preserve">Patient-e-s 
</t>
    </r>
    <r>
      <rPr>
        <b/>
        <sz val="11"/>
        <color theme="0" tint="-0.499984740745262"/>
        <rFont val="Arial"/>
        <family val="2"/>
      </rPr>
      <t>Patientinnen und Patienten</t>
    </r>
  </si>
  <si>
    <r>
      <t xml:space="preserve">N° facture ou mois facturation
</t>
    </r>
    <r>
      <rPr>
        <sz val="10"/>
        <color theme="0" tint="-0.499984740745262"/>
        <rFont val="Arial"/>
        <family val="2"/>
      </rPr>
      <t>Rechnungsnummer oder -monat</t>
    </r>
  </si>
  <si>
    <r>
      <t xml:space="preserve">Nom
</t>
    </r>
    <r>
      <rPr>
        <sz val="10"/>
        <color theme="0" tint="-0.499984740745262"/>
        <rFont val="Arial"/>
        <family val="2"/>
      </rPr>
      <t>Name</t>
    </r>
  </si>
  <si>
    <r>
      <t xml:space="preserve">Prénom
</t>
    </r>
    <r>
      <rPr>
        <sz val="10"/>
        <color theme="0" tint="-0.499984740745262"/>
        <rFont val="Arial"/>
        <family val="2"/>
      </rPr>
      <t>Vorname</t>
    </r>
  </si>
  <si>
    <r>
      <t xml:space="preserve">Date de naissance
</t>
    </r>
    <r>
      <rPr>
        <sz val="10"/>
        <color theme="0" tint="-0.499984740745262"/>
        <rFont val="Arial"/>
        <family val="2"/>
      </rPr>
      <t>Geburts-datum</t>
    </r>
  </si>
  <si>
    <r>
      <t xml:space="preserve">Lieu de domicile </t>
    </r>
    <r>
      <rPr>
        <sz val="10"/>
        <color rgb="FFFF0000"/>
        <rFont val="Arial"/>
        <family val="2"/>
      </rPr>
      <t>(liste déroulante)</t>
    </r>
    <r>
      <rPr>
        <sz val="10"/>
        <rFont val="Arial"/>
        <family val="2"/>
      </rPr>
      <t xml:space="preserve">
</t>
    </r>
    <r>
      <rPr>
        <sz val="10"/>
        <color theme="0" tint="-0.499984740745262"/>
        <rFont val="Arial"/>
        <family val="2"/>
      </rPr>
      <t>Wohnort</t>
    </r>
    <r>
      <rPr>
        <sz val="10"/>
        <rFont val="Arial"/>
        <family val="2"/>
      </rPr>
      <t xml:space="preserve">
</t>
    </r>
    <r>
      <rPr>
        <sz val="10"/>
        <color rgb="FFFF0000"/>
        <rFont val="Arial"/>
        <family val="2"/>
      </rPr>
      <t>(Drop-down-Liste)</t>
    </r>
  </si>
  <si>
    <r>
      <t xml:space="preserve">NPA
</t>
    </r>
    <r>
      <rPr>
        <sz val="10"/>
        <color theme="0" tint="-0.499984740745262"/>
        <rFont val="Arial"/>
        <family val="2"/>
      </rPr>
      <t>PLZ</t>
    </r>
  </si>
  <si>
    <r>
      <t xml:space="preserve">District
</t>
    </r>
    <r>
      <rPr>
        <sz val="10"/>
        <color theme="0" tint="-0.499984740745262"/>
        <rFont val="Arial"/>
        <family val="2"/>
      </rPr>
      <t>Bezirk</t>
    </r>
  </si>
  <si>
    <r>
      <t xml:space="preserve">Commune du canton FR ?
</t>
    </r>
    <r>
      <rPr>
        <sz val="10"/>
        <color theme="0" tint="-0.499984740745262"/>
        <rFont val="Arial"/>
        <family val="2"/>
      </rPr>
      <t>Freiburger Gemeinde?</t>
    </r>
  </si>
  <si>
    <r>
      <t xml:space="preserve">Décompte des minutes A, B, C
</t>
    </r>
    <r>
      <rPr>
        <b/>
        <sz val="11"/>
        <color theme="0" tint="-0.499984740745262"/>
        <rFont val="Arial"/>
        <family val="2"/>
      </rPr>
      <t>Abrechnung Minuten A, B, C</t>
    </r>
  </si>
  <si>
    <r>
      <t xml:space="preserve">Minutes de soins effectuées
</t>
    </r>
    <r>
      <rPr>
        <sz val="10"/>
        <color theme="0" tint="-0.499984740745262"/>
        <rFont val="Arial"/>
        <family val="2"/>
      </rPr>
      <t>Erbrachte Pflegeminuten</t>
    </r>
  </si>
  <si>
    <r>
      <t xml:space="preserve">Participation des caisses-maladie
</t>
    </r>
    <r>
      <rPr>
        <sz val="10"/>
        <color theme="0" tint="-0.499984740745262"/>
        <rFont val="Arial"/>
        <family val="2"/>
      </rPr>
      <t>Beteiligung Krankenkassen</t>
    </r>
  </si>
  <si>
    <r>
      <t xml:space="preserve">Répartition du coût des soins
</t>
    </r>
    <r>
      <rPr>
        <b/>
        <sz val="11"/>
        <color theme="0" tint="-0.499984740745262"/>
        <rFont val="Arial"/>
        <family val="2"/>
      </rPr>
      <t>Aufteilung der Pflegekosten</t>
    </r>
  </si>
  <si>
    <r>
      <t xml:space="preserve">TOTAUX
</t>
    </r>
    <r>
      <rPr>
        <b/>
        <sz val="10"/>
        <color theme="0" tint="-0.499984740745262"/>
        <rFont val="Arial"/>
        <family val="2"/>
      </rPr>
      <t>TOTALE</t>
    </r>
  </si>
  <si>
    <r>
      <t xml:space="preserve">Conversion en h 
</t>
    </r>
    <r>
      <rPr>
        <sz val="10"/>
        <color theme="0" tint="-0.499984740745262"/>
        <rFont val="Arial"/>
        <family val="2"/>
      </rPr>
      <t>Umrechnung in Std.</t>
    </r>
  </si>
  <si>
    <r>
      <t xml:space="preserve">Quartalsabrechnung der Leistungen nach Art. 7 KLV </t>
    </r>
    <r>
      <rPr>
        <b/>
        <u/>
        <sz val="16"/>
        <color theme="0" tint="-0.499984740745262"/>
        <rFont val="Arial"/>
        <family val="2"/>
      </rPr>
      <t>im Jahr 2026</t>
    </r>
    <r>
      <rPr>
        <b/>
        <sz val="16"/>
        <color theme="0" tint="-0.499984740745262"/>
        <rFont val="Arial"/>
        <family val="2"/>
      </rPr>
      <t>, die von den Krankenkassen gutgeheissen und abgegolten wurden 
Private Spitex</t>
    </r>
  </si>
  <si>
    <r>
      <t xml:space="preserve">A - Evaluation, conseil, coordination </t>
    </r>
    <r>
      <rPr>
        <sz val="10"/>
        <color theme="0" tint="-0.499984740745262"/>
        <rFont val="Arial"/>
        <family val="2"/>
      </rPr>
      <t>/ Abklärung, Beratung, Koordination</t>
    </r>
  </si>
  <si>
    <r>
      <t xml:space="preserve">Participation des pouvoirs publics
(Tarifs FR pour OSAD privées)
</t>
    </r>
    <r>
      <rPr>
        <sz val="10"/>
        <color theme="0" tint="-0.499984740745262"/>
        <rFont val="Arial"/>
        <family val="2"/>
      </rPr>
      <t>Beteiligung öffentliche Hand
(Freiburger Tarife für private Spitex)</t>
    </r>
  </si>
  <si>
    <r>
      <t xml:space="preserve">C - proche aidant-e </t>
    </r>
    <r>
      <rPr>
        <sz val="9"/>
        <color theme="1" tint="0.499984740745262"/>
        <rFont val="Arial"/>
        <family val="2"/>
      </rPr>
      <t>Pflegende Angehörige</t>
    </r>
  </si>
  <si>
    <r>
      <t xml:space="preserve">Total parti-cipation canton
</t>
    </r>
    <r>
      <rPr>
        <sz val="10"/>
        <color theme="0" tint="-0.499984740745262"/>
        <rFont val="Arial"/>
        <family val="2"/>
      </rPr>
      <t>Total Beteiligung Kanton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</si>
</sst>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dd/mm/yyyy;@"/>
    <numFmt numFmtId="167" formatCode="#,##0.00&quot; &quot;;&quot; -&quot;#,##0.00&quot; &quot;;&quot; -&quot;#&quot; &quot;;@&quot; &quot;"/>
    <numFmt numFmtId="168" formatCode="#,##0.00_ ;\-#,##0.00\ "/>
    <numFmt numFmtId="169" formatCode="#,##0.00\ &quot;CHF&quot;"/>
    <numFmt numFmtId="170" formatCode="[$-F800]dddd\,\ mmmm\ dd\,\ yyyy"/>
  </numFmts>
  <fonts count="35" x14ac:knownFonts="1">
    <font>
      <sz val="11"/>
      <color theme="1"/>
      <name val="Calibri"/>
      <family val="2"/>
      <scheme val="minor"/>
    </font>
    <font>
      <sz val="11"/>
      <color theme="1"/>
      <name val="Calibri"/>
      <family val="2"/>
      <scheme val="minor"/>
    </font>
    <font>
      <sz val="11"/>
      <color indexed="8"/>
      <name val="Calibri"/>
      <family val="2"/>
      <charset val="1"/>
    </font>
    <font>
      <u/>
      <sz val="11"/>
      <color theme="10"/>
      <name val="Calibri"/>
      <family val="2"/>
      <scheme val="minor"/>
    </font>
    <font>
      <sz val="12"/>
      <color theme="1"/>
      <name val="Arial"/>
      <family val="2"/>
    </font>
    <font>
      <sz val="10"/>
      <color indexed="8"/>
      <name val="Arial"/>
      <family val="2"/>
    </font>
    <font>
      <u/>
      <sz val="10"/>
      <color indexed="8"/>
      <name val="Arial"/>
      <family val="2"/>
    </font>
    <font>
      <u/>
      <sz val="11"/>
      <color theme="10"/>
      <name val="Arial"/>
      <family val="2"/>
    </font>
    <font>
      <sz val="11"/>
      <color theme="1"/>
      <name val="Arial"/>
      <family val="2"/>
    </font>
    <font>
      <b/>
      <sz val="11"/>
      <color theme="1"/>
      <name val="Arial"/>
      <family val="2"/>
    </font>
    <font>
      <sz val="10"/>
      <color theme="1"/>
      <name val="Arial"/>
      <family val="2"/>
    </font>
    <font>
      <sz val="10"/>
      <name val="Arial"/>
      <family val="2"/>
    </font>
    <font>
      <sz val="10"/>
      <color rgb="FFFF0000"/>
      <name val="Arial"/>
      <family val="2"/>
    </font>
    <font>
      <b/>
      <sz val="10"/>
      <color theme="1"/>
      <name val="Arial"/>
      <family val="2"/>
    </font>
    <font>
      <sz val="11"/>
      <color rgb="FF000000"/>
      <name val="Calibri"/>
      <family val="2"/>
    </font>
    <font>
      <b/>
      <sz val="16"/>
      <color theme="1"/>
      <name val="Arial"/>
      <family val="2"/>
    </font>
    <font>
      <b/>
      <sz val="11"/>
      <color theme="1"/>
      <name val="Calibri"/>
      <family val="2"/>
      <scheme val="minor"/>
    </font>
    <font>
      <sz val="16"/>
      <color rgb="FFFF0000"/>
      <name val="Arial"/>
      <family val="2"/>
    </font>
    <font>
      <b/>
      <sz val="14"/>
      <color theme="1"/>
      <name val="Calibri"/>
      <family val="2"/>
      <scheme val="minor"/>
    </font>
    <font>
      <sz val="14"/>
      <color rgb="FFFF0000"/>
      <name val="Arial"/>
      <family val="2"/>
    </font>
    <font>
      <sz val="9"/>
      <color indexed="81"/>
      <name val="Tahoma"/>
      <family val="2"/>
    </font>
    <font>
      <b/>
      <sz val="9"/>
      <color indexed="81"/>
      <name val="Tahoma"/>
      <family val="2"/>
    </font>
    <font>
      <b/>
      <sz val="10"/>
      <color indexed="8"/>
      <name val="Arial"/>
      <family val="2"/>
    </font>
    <font>
      <b/>
      <sz val="12"/>
      <color indexed="8"/>
      <name val="Arial"/>
      <family val="2"/>
    </font>
    <font>
      <b/>
      <sz val="16"/>
      <color theme="0" tint="-0.499984740745262"/>
      <name val="Arial"/>
      <family val="2"/>
    </font>
    <font>
      <b/>
      <u/>
      <sz val="16"/>
      <color theme="1"/>
      <name val="Arial"/>
      <family val="2"/>
    </font>
    <font>
      <sz val="10"/>
      <color theme="0" tint="-0.499984740745262"/>
      <name val="Arial"/>
      <family val="2"/>
    </font>
    <font>
      <u/>
      <sz val="10"/>
      <color theme="0" tint="-0.499984740745262"/>
      <name val="Arial"/>
      <family val="2"/>
    </font>
    <font>
      <b/>
      <sz val="12"/>
      <color theme="0" tint="-0.499984740745262"/>
      <name val="Arial"/>
      <family val="2"/>
    </font>
    <font>
      <b/>
      <sz val="11"/>
      <color theme="0" tint="-0.499984740745262"/>
      <name val="Arial"/>
      <family val="2"/>
    </font>
    <font>
      <b/>
      <sz val="10"/>
      <color theme="0" tint="-0.499984740745262"/>
      <name val="Arial"/>
      <family val="2"/>
    </font>
    <font>
      <b/>
      <u/>
      <sz val="16"/>
      <color theme="0" tint="-0.499984740745262"/>
      <name val="Arial"/>
      <family val="2"/>
    </font>
    <font>
      <sz val="9"/>
      <color theme="1"/>
      <name val="Arial"/>
      <family val="2"/>
    </font>
    <font>
      <sz val="9"/>
      <color theme="1" tint="0.499984740745262"/>
      <name val="Arial"/>
      <family val="2"/>
    </font>
    <font>
      <b/>
      <sz val="9"/>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9" tint="0.79998168889431442"/>
        <bgColor indexed="52"/>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thin">
        <color indexed="64"/>
      </top>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bottom/>
      <diagonal/>
    </border>
    <border>
      <left style="thin">
        <color indexed="64"/>
      </left>
      <right style="double">
        <color indexed="64"/>
      </right>
      <top style="double">
        <color indexed="64"/>
      </top>
      <bottom/>
      <diagonal/>
    </border>
    <border>
      <left style="thin">
        <color indexed="64"/>
      </left>
      <right/>
      <top style="medium">
        <color indexed="64"/>
      </top>
      <bottom/>
      <diagonal/>
    </border>
    <border>
      <left style="medium">
        <color indexed="64"/>
      </left>
      <right style="thin">
        <color indexed="64"/>
      </right>
      <top style="double">
        <color indexed="64"/>
      </top>
      <bottom style="medium">
        <color indexed="64"/>
      </bottom>
      <diagonal/>
    </border>
    <border>
      <left style="thin">
        <color indexed="64"/>
      </left>
      <right/>
      <top style="medium">
        <color indexed="64"/>
      </top>
      <bottom style="double">
        <color indexed="64"/>
      </bottom>
      <diagonal/>
    </border>
    <border>
      <left style="medium">
        <color indexed="64"/>
      </left>
      <right/>
      <top style="medium">
        <color indexed="64"/>
      </top>
      <bottom style="double">
        <color indexed="64"/>
      </bottom>
      <diagonal/>
    </border>
  </borders>
  <cellStyleXfs count="5">
    <xf numFmtId="0" fontId="0" fillId="0" borderId="0"/>
    <xf numFmtId="164" fontId="1" fillId="0" borderId="0" applyFont="0" applyFill="0" applyBorder="0" applyAlignment="0" applyProtection="0"/>
    <xf numFmtId="0" fontId="2" fillId="0" borderId="0"/>
    <xf numFmtId="0" fontId="3" fillId="0" borderId="0" applyNumberFormat="0" applyFill="0" applyBorder="0" applyAlignment="0" applyProtection="0"/>
    <xf numFmtId="167" fontId="14" fillId="0" borderId="0"/>
  </cellStyleXfs>
  <cellXfs count="152">
    <xf numFmtId="0" fontId="0" fillId="0" borderId="0" xfId="0"/>
    <xf numFmtId="165" fontId="5" fillId="0" borderId="0" xfId="1" applyNumberFormat="1" applyFont="1" applyFill="1" applyBorder="1" applyAlignment="1" applyProtection="1">
      <alignment horizontal="left" vertical="center" wrapText="1"/>
    </xf>
    <xf numFmtId="49" fontId="10" fillId="0" borderId="1" xfId="0" applyNumberFormat="1" applyFont="1" applyBorder="1" applyAlignment="1" applyProtection="1">
      <alignment vertical="center"/>
      <protection locked="0"/>
    </xf>
    <xf numFmtId="166" fontId="10" fillId="0" borderId="1" xfId="0" applyNumberFormat="1" applyFont="1" applyBorder="1" applyAlignment="1" applyProtection="1">
      <alignment vertical="center"/>
      <protection locked="0"/>
    </xf>
    <xf numFmtId="49" fontId="10" fillId="0" borderId="3" xfId="0" applyNumberFormat="1" applyFont="1" applyBorder="1" applyAlignment="1" applyProtection="1">
      <alignment vertical="center"/>
      <protection locked="0"/>
    </xf>
    <xf numFmtId="166" fontId="10" fillId="0" borderId="3" xfId="0" applyNumberFormat="1" applyFont="1" applyBorder="1" applyAlignment="1" applyProtection="1">
      <alignment vertical="center"/>
      <protection locked="0"/>
    </xf>
    <xf numFmtId="164" fontId="10" fillId="3" borderId="18" xfId="1" applyFont="1" applyFill="1" applyBorder="1" applyAlignment="1" applyProtection="1">
      <alignment vertical="center"/>
    </xf>
    <xf numFmtId="164" fontId="10" fillId="3" borderId="19" xfId="1" applyFont="1" applyFill="1" applyBorder="1" applyAlignment="1" applyProtection="1">
      <alignment vertical="center"/>
    </xf>
    <xf numFmtId="164" fontId="13" fillId="3" borderId="17" xfId="1" applyFont="1" applyFill="1" applyBorder="1" applyAlignment="1" applyProtection="1">
      <alignment vertical="center"/>
    </xf>
    <xf numFmtId="0" fontId="10" fillId="0" borderId="12" xfId="0" applyFont="1" applyBorder="1" applyAlignment="1" applyProtection="1">
      <alignment vertical="center"/>
      <protection locked="0"/>
    </xf>
    <xf numFmtId="0" fontId="16" fillId="0" borderId="0" xfId="0" applyFont="1"/>
    <xf numFmtId="0" fontId="16" fillId="0" borderId="0" xfId="0" applyFont="1" applyAlignment="1">
      <alignment horizontal="center" vertical="center"/>
    </xf>
    <xf numFmtId="0" fontId="16" fillId="0" borderId="0" xfId="0" applyFont="1" applyAlignment="1">
      <alignment horizontal="center"/>
    </xf>
    <xf numFmtId="0" fontId="0" fillId="0" borderId="0" xfId="0" applyAlignment="1">
      <alignment horizontal="center" vertical="center"/>
    </xf>
    <xf numFmtId="0" fontId="0" fillId="0" borderId="0" xfId="0" applyAlignment="1">
      <alignment horizontal="center"/>
    </xf>
    <xf numFmtId="164" fontId="13" fillId="0" borderId="0" xfId="1" applyFont="1" applyFill="1" applyBorder="1" applyAlignment="1" applyProtection="1">
      <alignment vertical="center"/>
    </xf>
    <xf numFmtId="168" fontId="13" fillId="3" borderId="22" xfId="1" applyNumberFormat="1" applyFont="1" applyFill="1" applyBorder="1" applyAlignment="1" applyProtection="1">
      <alignment vertical="center"/>
    </xf>
    <xf numFmtId="168" fontId="13" fillId="3" borderId="13" xfId="1" applyNumberFormat="1" applyFont="1" applyFill="1" applyBorder="1" applyAlignment="1" applyProtection="1">
      <alignment vertical="center"/>
    </xf>
    <xf numFmtId="168" fontId="13" fillId="4" borderId="9" xfId="1" applyNumberFormat="1" applyFont="1" applyFill="1" applyBorder="1" applyAlignment="1" applyProtection="1">
      <alignment vertical="center"/>
    </xf>
    <xf numFmtId="168" fontId="13" fillId="4" borderId="21" xfId="1" applyNumberFormat="1" applyFont="1" applyFill="1" applyBorder="1" applyAlignment="1" applyProtection="1">
      <alignment vertical="center"/>
    </xf>
    <xf numFmtId="168" fontId="13" fillId="4" borderId="22" xfId="1" applyNumberFormat="1" applyFont="1" applyFill="1" applyBorder="1" applyAlignment="1" applyProtection="1">
      <alignment vertical="center"/>
    </xf>
    <xf numFmtId="168" fontId="13" fillId="5" borderId="9" xfId="1" applyNumberFormat="1" applyFont="1" applyFill="1" applyBorder="1" applyAlignment="1" applyProtection="1">
      <alignment vertical="center"/>
    </xf>
    <xf numFmtId="168" fontId="13" fillId="5" borderId="21" xfId="1" applyNumberFormat="1" applyFont="1" applyFill="1" applyBorder="1" applyAlignment="1" applyProtection="1">
      <alignment vertical="center"/>
    </xf>
    <xf numFmtId="168" fontId="13" fillId="5" borderId="22" xfId="1" applyNumberFormat="1" applyFont="1" applyFill="1" applyBorder="1" applyAlignment="1" applyProtection="1">
      <alignment vertical="center"/>
    </xf>
    <xf numFmtId="0" fontId="18" fillId="0" borderId="0" xfId="0" applyFont="1"/>
    <xf numFmtId="0" fontId="0" fillId="0" borderId="28" xfId="0" applyBorder="1"/>
    <xf numFmtId="0" fontId="16" fillId="0" borderId="28" xfId="0" applyFont="1" applyBorder="1"/>
    <xf numFmtId="2" fontId="0" fillId="0" borderId="28" xfId="0" applyNumberFormat="1" applyBorder="1"/>
    <xf numFmtId="2" fontId="0" fillId="0" borderId="8" xfId="0" applyNumberFormat="1" applyBorder="1"/>
    <xf numFmtId="2" fontId="16" fillId="0" borderId="28" xfId="0" applyNumberFormat="1" applyFont="1" applyBorder="1"/>
    <xf numFmtId="2" fontId="16" fillId="0" borderId="26" xfId="0" applyNumberFormat="1" applyFont="1" applyBorder="1"/>
    <xf numFmtId="0" fontId="16" fillId="0" borderId="26" xfId="0" applyFont="1" applyBorder="1"/>
    <xf numFmtId="2" fontId="0" fillId="0" borderId="26" xfId="0" applyNumberFormat="1" applyBorder="1"/>
    <xf numFmtId="0" fontId="0" fillId="0" borderId="26" xfId="0" applyBorder="1"/>
    <xf numFmtId="0" fontId="16" fillId="0" borderId="8" xfId="0" applyFont="1" applyBorder="1"/>
    <xf numFmtId="2" fontId="0" fillId="0" borderId="27" xfId="0" applyNumberFormat="1" applyBorder="1"/>
    <xf numFmtId="2" fontId="16" fillId="0" borderId="29" xfId="0" applyNumberFormat="1" applyFont="1" applyBorder="1"/>
    <xf numFmtId="49" fontId="5" fillId="6" borderId="0" xfId="2" applyNumberFormat="1" applyFont="1" applyFill="1" applyAlignment="1" applyProtection="1">
      <alignment horizontal="left" vertical="center"/>
      <protection locked="0"/>
    </xf>
    <xf numFmtId="166" fontId="5" fillId="6" borderId="0" xfId="2" applyNumberFormat="1" applyFont="1" applyFill="1" applyAlignment="1" applyProtection="1">
      <alignment horizontal="left" vertical="center"/>
      <protection locked="0"/>
    </xf>
    <xf numFmtId="49" fontId="7" fillId="6" borderId="0" xfId="3" applyNumberFormat="1" applyFont="1" applyFill="1" applyBorder="1" applyAlignment="1" applyProtection="1">
      <alignment horizontal="left" vertical="center"/>
      <protection locked="0"/>
    </xf>
    <xf numFmtId="3" fontId="10" fillId="0" borderId="4" xfId="1" applyNumberFormat="1" applyFont="1" applyFill="1" applyBorder="1" applyAlignment="1" applyProtection="1">
      <alignment vertical="center"/>
      <protection locked="0"/>
    </xf>
    <xf numFmtId="3" fontId="10" fillId="0" borderId="1" xfId="1" applyNumberFormat="1" applyFont="1" applyFill="1" applyBorder="1" applyAlignment="1" applyProtection="1">
      <alignment vertical="center"/>
      <protection locked="0"/>
    </xf>
    <xf numFmtId="3" fontId="10" fillId="0" borderId="10" xfId="1" applyNumberFormat="1" applyFont="1" applyFill="1" applyBorder="1" applyAlignment="1" applyProtection="1">
      <alignment vertical="center"/>
      <protection locked="0"/>
    </xf>
    <xf numFmtId="168" fontId="13" fillId="4" borderId="13" xfId="1" applyNumberFormat="1" applyFont="1" applyFill="1" applyBorder="1" applyAlignment="1" applyProtection="1">
      <alignment vertical="center"/>
    </xf>
    <xf numFmtId="168" fontId="13" fillId="5" borderId="13" xfId="1" applyNumberFormat="1" applyFont="1" applyFill="1" applyBorder="1" applyAlignment="1" applyProtection="1">
      <alignment vertical="center"/>
    </xf>
    <xf numFmtId="165" fontId="13" fillId="3" borderId="13" xfId="1" applyNumberFormat="1" applyFont="1" applyFill="1" applyBorder="1" applyAlignment="1" applyProtection="1">
      <alignment vertical="center"/>
    </xf>
    <xf numFmtId="3" fontId="13" fillId="3" borderId="22" xfId="1" applyNumberFormat="1" applyFont="1" applyFill="1" applyBorder="1" applyAlignment="1" applyProtection="1">
      <alignment vertical="center"/>
    </xf>
    <xf numFmtId="3" fontId="13" fillId="3" borderId="21" xfId="1" applyNumberFormat="1" applyFont="1" applyFill="1" applyBorder="1" applyAlignment="1" applyProtection="1">
      <alignment vertical="center"/>
    </xf>
    <xf numFmtId="3" fontId="13" fillId="3" borderId="9" xfId="1" applyNumberFormat="1" applyFont="1" applyFill="1" applyBorder="1" applyAlignment="1" applyProtection="1">
      <alignment vertical="center"/>
    </xf>
    <xf numFmtId="164" fontId="13" fillId="3" borderId="16" xfId="1" applyFont="1" applyFill="1" applyBorder="1" applyAlignment="1" applyProtection="1">
      <alignment vertical="center"/>
    </xf>
    <xf numFmtId="164" fontId="13" fillId="5" borderId="16" xfId="1" applyFont="1" applyFill="1" applyBorder="1" applyAlignment="1" applyProtection="1">
      <alignment vertical="center"/>
    </xf>
    <xf numFmtId="164" fontId="13" fillId="4" borderId="16" xfId="1" applyFont="1" applyFill="1" applyBorder="1" applyAlignment="1" applyProtection="1">
      <alignment vertical="center"/>
    </xf>
    <xf numFmtId="165" fontId="13" fillId="3" borderId="16" xfId="1" applyNumberFormat="1" applyFont="1" applyFill="1" applyBorder="1" applyAlignment="1" applyProtection="1">
      <alignment vertical="center"/>
    </xf>
    <xf numFmtId="164" fontId="10" fillId="3" borderId="31" xfId="1" applyFont="1" applyFill="1" applyBorder="1" applyAlignment="1" applyProtection="1">
      <alignment vertical="center"/>
    </xf>
    <xf numFmtId="3" fontId="13" fillId="3" borderId="32" xfId="1" applyNumberFormat="1" applyFont="1" applyFill="1" applyBorder="1" applyAlignment="1" applyProtection="1">
      <alignment vertical="center"/>
    </xf>
    <xf numFmtId="168" fontId="13" fillId="3" borderId="33" xfId="1" applyNumberFormat="1" applyFont="1" applyFill="1" applyBorder="1" applyAlignment="1" applyProtection="1">
      <alignment vertical="center"/>
    </xf>
    <xf numFmtId="168" fontId="13" fillId="3" borderId="32" xfId="1" applyNumberFormat="1" applyFont="1" applyFill="1" applyBorder="1" applyAlignment="1" applyProtection="1">
      <alignment vertical="center"/>
    </xf>
    <xf numFmtId="165" fontId="5" fillId="0" borderId="1" xfId="1" applyNumberFormat="1" applyFont="1" applyBorder="1" applyAlignment="1" applyProtection="1">
      <alignment horizontal="left" vertical="center"/>
    </xf>
    <xf numFmtId="164" fontId="10" fillId="3" borderId="4" xfId="1" applyFont="1" applyFill="1" applyBorder="1" applyAlignment="1" applyProtection="1">
      <alignment vertical="center"/>
    </xf>
    <xf numFmtId="164" fontId="10" fillId="3" borderId="1" xfId="1" applyFont="1" applyFill="1" applyBorder="1" applyAlignment="1" applyProtection="1">
      <alignment vertical="center"/>
    </xf>
    <xf numFmtId="164" fontId="10" fillId="3" borderId="10" xfId="1" applyFont="1" applyFill="1" applyBorder="1" applyAlignment="1" applyProtection="1">
      <alignment vertical="center"/>
    </xf>
    <xf numFmtId="164" fontId="10" fillId="5" borderId="4" xfId="1" applyFont="1" applyFill="1" applyBorder="1" applyAlignment="1" applyProtection="1">
      <alignment vertical="center"/>
    </xf>
    <xf numFmtId="164" fontId="10" fillId="5" borderId="1" xfId="1" applyFont="1" applyFill="1" applyBorder="1" applyAlignment="1" applyProtection="1">
      <alignment vertical="center"/>
    </xf>
    <xf numFmtId="164" fontId="10" fillId="5" borderId="10" xfId="1" applyFont="1" applyFill="1" applyBorder="1" applyAlignment="1" applyProtection="1">
      <alignment vertical="center"/>
    </xf>
    <xf numFmtId="164" fontId="10" fillId="4" borderId="4" xfId="1" applyFont="1" applyFill="1" applyBorder="1" applyAlignment="1" applyProtection="1">
      <alignment vertical="center"/>
    </xf>
    <xf numFmtId="164" fontId="10" fillId="4" borderId="1" xfId="1" applyFont="1" applyFill="1" applyBorder="1" applyAlignment="1" applyProtection="1">
      <alignment vertical="center"/>
    </xf>
    <xf numFmtId="164" fontId="10" fillId="4" borderId="10" xfId="1" applyFont="1" applyFill="1" applyBorder="1" applyAlignment="1" applyProtection="1">
      <alignment vertical="center"/>
    </xf>
    <xf numFmtId="0" fontId="4" fillId="0" borderId="0" xfId="0" applyFont="1" applyAlignment="1">
      <alignment vertical="center"/>
    </xf>
    <xf numFmtId="0" fontId="5" fillId="0" borderId="0" xfId="2" applyFont="1" applyAlignment="1">
      <alignment horizontal="left" vertical="center"/>
    </xf>
    <xf numFmtId="0" fontId="4" fillId="0" borderId="0" xfId="0" applyFont="1" applyAlignment="1">
      <alignment horizontal="left" vertical="center"/>
    </xf>
    <xf numFmtId="0" fontId="6" fillId="0" borderId="0" xfId="2" applyFont="1" applyAlignment="1">
      <alignment horizontal="left" vertical="center"/>
    </xf>
    <xf numFmtId="49" fontId="5" fillId="0" borderId="0" xfId="2" applyNumberFormat="1" applyFont="1" applyAlignment="1">
      <alignment horizontal="left" vertical="center"/>
    </xf>
    <xf numFmtId="0" fontId="5" fillId="0" borderId="0" xfId="2" applyFont="1" applyAlignment="1">
      <alignment vertical="center"/>
    </xf>
    <xf numFmtId="0" fontId="19" fillId="0" borderId="0" xfId="2" applyFont="1" applyAlignment="1">
      <alignment horizontal="left" vertical="center"/>
    </xf>
    <xf numFmtId="49" fontId="17" fillId="0" borderId="0" xfId="2" applyNumberFormat="1" applyFont="1" applyAlignment="1">
      <alignment horizontal="left" vertical="center"/>
    </xf>
    <xf numFmtId="0" fontId="17" fillId="0" borderId="0" xfId="2" applyFont="1" applyAlignment="1">
      <alignment horizontal="left" vertical="center"/>
    </xf>
    <xf numFmtId="0" fontId="5" fillId="0" borderId="0" xfId="0" applyFont="1" applyAlignment="1">
      <alignment horizontal="left" vertical="center" wrapText="1"/>
    </xf>
    <xf numFmtId="4" fontId="5" fillId="0" borderId="0" xfId="0" applyNumberFormat="1" applyFont="1" applyAlignment="1">
      <alignment horizontal="center" vertical="center" wrapText="1"/>
    </xf>
    <xf numFmtId="0" fontId="9" fillId="0" borderId="0" xfId="0" applyFont="1" applyAlignment="1">
      <alignment horizontal="center" vertical="center"/>
    </xf>
    <xf numFmtId="0" fontId="9" fillId="0" borderId="20" xfId="0" applyFont="1" applyBorder="1" applyAlignment="1">
      <alignment horizontal="center" vertical="center"/>
    </xf>
    <xf numFmtId="0" fontId="10"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1" fillId="3" borderId="2" xfId="0" applyFont="1" applyFill="1" applyBorder="1" applyAlignment="1">
      <alignment horizontal="center" vertical="center" wrapText="1"/>
    </xf>
    <xf numFmtId="0" fontId="10" fillId="0" borderId="30" xfId="0" applyFont="1" applyBorder="1" applyAlignment="1">
      <alignment vertical="center"/>
    </xf>
    <xf numFmtId="0" fontId="10" fillId="0" borderId="0" xfId="0" applyFont="1" applyAlignment="1">
      <alignment vertical="center"/>
    </xf>
    <xf numFmtId="0" fontId="12" fillId="0" borderId="0" xfId="0" applyFont="1" applyAlignment="1">
      <alignment vertical="center"/>
    </xf>
    <xf numFmtId="0" fontId="10" fillId="3" borderId="5" xfId="0" applyFont="1" applyFill="1" applyBorder="1" applyAlignment="1">
      <alignment horizontal="center" vertical="center"/>
    </xf>
    <xf numFmtId="0" fontId="10" fillId="3" borderId="6" xfId="0" applyFont="1" applyFill="1" applyBorder="1" applyAlignment="1">
      <alignment horizontal="center" vertical="center"/>
    </xf>
    <xf numFmtId="0" fontId="13" fillId="3" borderId="7" xfId="0" applyFont="1" applyFill="1" applyBorder="1" applyAlignment="1">
      <alignment horizontal="center" vertical="center"/>
    </xf>
    <xf numFmtId="0" fontId="13" fillId="3" borderId="2" xfId="0" applyFont="1" applyFill="1" applyBorder="1" applyAlignment="1">
      <alignment horizontal="center" vertical="center"/>
    </xf>
    <xf numFmtId="0" fontId="13" fillId="5" borderId="2" xfId="0" applyFont="1" applyFill="1" applyBorder="1" applyAlignment="1">
      <alignment horizontal="center" vertical="center"/>
    </xf>
    <xf numFmtId="0" fontId="13" fillId="4" borderId="2" xfId="0" applyFont="1" applyFill="1" applyBorder="1" applyAlignment="1">
      <alignment horizontal="center" vertical="center"/>
    </xf>
    <xf numFmtId="0" fontId="10" fillId="0" borderId="15" xfId="0" applyFont="1" applyBorder="1" applyAlignment="1">
      <alignment vertical="center"/>
    </xf>
    <xf numFmtId="0" fontId="10" fillId="3" borderId="2" xfId="0" applyFont="1" applyFill="1" applyBorder="1" applyAlignment="1">
      <alignment horizontal="center" vertical="center"/>
    </xf>
    <xf numFmtId="0" fontId="10" fillId="3" borderId="14"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14" xfId="0" applyFont="1" applyFill="1" applyBorder="1" applyAlignment="1">
      <alignment horizontal="center" vertical="center"/>
    </xf>
    <xf numFmtId="0" fontId="10" fillId="4" borderId="2" xfId="0" applyFont="1" applyFill="1" applyBorder="1" applyAlignment="1">
      <alignment horizontal="center" vertical="center"/>
    </xf>
    <xf numFmtId="0" fontId="10" fillId="4" borderId="14" xfId="0" applyFont="1" applyFill="1" applyBorder="1" applyAlignment="1">
      <alignment horizontal="center" vertical="center"/>
    </xf>
    <xf numFmtId="0" fontId="10" fillId="3" borderId="12" xfId="0" applyFont="1" applyFill="1" applyBorder="1" applyAlignment="1">
      <alignment vertical="center"/>
    </xf>
    <xf numFmtId="166" fontId="10" fillId="3" borderId="1" xfId="0" applyNumberFormat="1" applyFont="1" applyFill="1" applyBorder="1" applyAlignment="1">
      <alignment vertical="center"/>
    </xf>
    <xf numFmtId="0" fontId="10" fillId="3" borderId="23" xfId="0" applyFont="1" applyFill="1" applyBorder="1" applyAlignment="1">
      <alignment vertical="center"/>
    </xf>
    <xf numFmtId="0" fontId="10" fillId="0" borderId="0" xfId="0" applyFont="1" applyAlignment="1">
      <alignment horizontal="left" vertical="center"/>
    </xf>
    <xf numFmtId="0" fontId="13" fillId="0" borderId="20" xfId="0" applyFont="1" applyBorder="1" applyAlignment="1">
      <alignment horizontal="center" vertical="center"/>
    </xf>
    <xf numFmtId="0" fontId="10" fillId="0" borderId="0" xfId="0" applyFont="1" applyAlignment="1">
      <alignment horizontal="center" vertical="center" wrapText="1"/>
    </xf>
    <xf numFmtId="0" fontId="10" fillId="3" borderId="17" xfId="0" applyFont="1" applyFill="1" applyBorder="1" applyAlignment="1">
      <alignment horizontal="center" vertical="center" wrapText="1"/>
    </xf>
    <xf numFmtId="0" fontId="8" fillId="0" borderId="0" xfId="0" applyFont="1" applyAlignment="1">
      <alignment vertical="center"/>
    </xf>
    <xf numFmtId="0" fontId="10" fillId="0" borderId="1"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164" fontId="5" fillId="0" borderId="1" xfId="1" applyFont="1" applyBorder="1" applyAlignment="1" applyProtection="1">
      <alignment horizontal="left" vertical="center"/>
    </xf>
    <xf numFmtId="164" fontId="5" fillId="0" borderId="1" xfId="1" applyFont="1" applyBorder="1" applyAlignment="1" applyProtection="1">
      <alignment vertical="center"/>
    </xf>
    <xf numFmtId="164" fontId="22" fillId="3" borderId="1" xfId="1" applyFont="1" applyFill="1" applyBorder="1" applyAlignment="1" applyProtection="1">
      <alignment horizontal="left" vertical="center"/>
    </xf>
    <xf numFmtId="165" fontId="22" fillId="3" borderId="1" xfId="1" applyNumberFormat="1" applyFont="1" applyFill="1" applyBorder="1" applyAlignment="1" applyProtection="1">
      <alignment horizontal="left" vertical="center"/>
    </xf>
    <xf numFmtId="164" fontId="22" fillId="2" borderId="1" xfId="1" applyFont="1" applyFill="1" applyBorder="1" applyAlignment="1" applyProtection="1">
      <alignment vertical="center"/>
    </xf>
    <xf numFmtId="164" fontId="22" fillId="3" borderId="1" xfId="1" applyFont="1" applyFill="1" applyBorder="1" applyAlignment="1" applyProtection="1">
      <alignment vertical="center"/>
    </xf>
    <xf numFmtId="164" fontId="22" fillId="5" borderId="1" xfId="1" applyFont="1" applyFill="1" applyBorder="1" applyAlignment="1" applyProtection="1">
      <alignment vertical="center"/>
    </xf>
    <xf numFmtId="164" fontId="22" fillId="4" borderId="1" xfId="1" applyFont="1" applyFill="1" applyBorder="1" applyAlignment="1" applyProtection="1">
      <alignment vertical="center"/>
    </xf>
    <xf numFmtId="49" fontId="5" fillId="0" borderId="0" xfId="2" applyNumberFormat="1" applyFont="1" applyAlignment="1" applyProtection="1">
      <alignment horizontal="left" vertical="center"/>
      <protection locked="0"/>
    </xf>
    <xf numFmtId="0" fontId="5" fillId="0" borderId="0" xfId="2" applyFont="1" applyAlignment="1" applyProtection="1">
      <alignment horizontal="left" vertical="center"/>
      <protection locked="0"/>
    </xf>
    <xf numFmtId="0" fontId="13" fillId="3" borderId="13" xfId="0" applyFont="1" applyFill="1" applyBorder="1" applyAlignment="1">
      <alignment horizontal="center" vertical="center" wrapText="1"/>
    </xf>
    <xf numFmtId="0" fontId="32" fillId="3" borderId="14" xfId="0" applyFont="1" applyFill="1" applyBorder="1" applyAlignment="1">
      <alignment horizontal="center" vertical="center" wrapText="1"/>
    </xf>
    <xf numFmtId="169" fontId="32" fillId="3" borderId="2" xfId="0" applyNumberFormat="1" applyFont="1" applyFill="1" applyBorder="1" applyAlignment="1">
      <alignment horizontal="center" vertical="center"/>
    </xf>
    <xf numFmtId="169" fontId="32" fillId="3" borderId="14" xfId="0" applyNumberFormat="1" applyFont="1" applyFill="1" applyBorder="1" applyAlignment="1">
      <alignment horizontal="center" vertical="center"/>
    </xf>
    <xf numFmtId="0" fontId="34" fillId="3" borderId="2" xfId="0" applyFont="1" applyFill="1" applyBorder="1" applyAlignment="1">
      <alignment horizontal="center" vertical="center"/>
    </xf>
    <xf numFmtId="169" fontId="32" fillId="5" borderId="2" xfId="0" applyNumberFormat="1" applyFont="1" applyFill="1" applyBorder="1" applyAlignment="1">
      <alignment horizontal="center" vertical="center"/>
    </xf>
    <xf numFmtId="169" fontId="32" fillId="5" borderId="14" xfId="0" applyNumberFormat="1" applyFont="1" applyFill="1" applyBorder="1" applyAlignment="1">
      <alignment horizontal="center" vertical="center"/>
    </xf>
    <xf numFmtId="0" fontId="34" fillId="5" borderId="2" xfId="0" applyFont="1" applyFill="1" applyBorder="1" applyAlignment="1">
      <alignment horizontal="center" vertical="center"/>
    </xf>
    <xf numFmtId="169" fontId="32" fillId="4" borderId="2" xfId="0" applyNumberFormat="1" applyFont="1" applyFill="1" applyBorder="1" applyAlignment="1">
      <alignment horizontal="center" vertical="center"/>
    </xf>
    <xf numFmtId="169" fontId="32" fillId="4" borderId="14" xfId="0" applyNumberFormat="1" applyFont="1" applyFill="1" applyBorder="1" applyAlignment="1">
      <alignment horizontal="center" vertical="center"/>
    </xf>
    <xf numFmtId="170" fontId="5" fillId="6" borderId="0" xfId="2" applyNumberFormat="1" applyFont="1" applyFill="1" applyAlignment="1" applyProtection="1">
      <alignment horizontal="left" vertical="center"/>
      <protection locked="0"/>
    </xf>
    <xf numFmtId="0" fontId="5" fillId="6" borderId="0" xfId="2" applyFont="1" applyFill="1" applyAlignment="1">
      <alignment horizontal="left" vertical="center"/>
    </xf>
    <xf numFmtId="49" fontId="5" fillId="6" borderId="0" xfId="2" applyNumberFormat="1" applyFont="1" applyFill="1" applyAlignment="1">
      <alignment horizontal="left" vertical="center"/>
    </xf>
    <xf numFmtId="0" fontId="5" fillId="0" borderId="1" xfId="2" applyFont="1" applyBorder="1" applyAlignment="1">
      <alignment horizontal="center" vertical="center" wrapText="1"/>
    </xf>
    <xf numFmtId="0" fontId="23" fillId="0" borderId="1" xfId="2" applyFont="1" applyBorder="1" applyAlignment="1">
      <alignment horizontal="center" vertical="center" wrapText="1"/>
    </xf>
    <xf numFmtId="0" fontId="5" fillId="0" borderId="1" xfId="2" applyFont="1" applyBorder="1" applyAlignment="1">
      <alignment horizontal="left" vertical="center"/>
    </xf>
    <xf numFmtId="0" fontId="15" fillId="0" borderId="0" xfId="0" applyFont="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11" fillId="3" borderId="14" xfId="0" applyFont="1" applyFill="1" applyBorder="1" applyAlignment="1">
      <alignment horizontal="center" vertical="center" wrapText="1"/>
    </xf>
    <xf numFmtId="0" fontId="11" fillId="3" borderId="24" xfId="0" applyFont="1" applyFill="1" applyBorder="1" applyAlignment="1">
      <alignment horizontal="center" vertical="center"/>
    </xf>
    <xf numFmtId="0" fontId="11" fillId="3" borderId="25" xfId="0" applyFont="1" applyFill="1" applyBorder="1" applyAlignment="1">
      <alignment horizontal="center" vertical="center"/>
    </xf>
    <xf numFmtId="0" fontId="11" fillId="5" borderId="14" xfId="0" applyFont="1" applyFill="1" applyBorder="1" applyAlignment="1">
      <alignment horizontal="center" vertical="center" wrapText="1"/>
    </xf>
    <xf numFmtId="0" fontId="11" fillId="5" borderId="24" xfId="0" applyFont="1" applyFill="1" applyBorder="1" applyAlignment="1">
      <alignment horizontal="center" vertical="center" wrapText="1"/>
    </xf>
    <xf numFmtId="0" fontId="11" fillId="5" borderId="25"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4" borderId="24"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22" fillId="0" borderId="1" xfId="2" applyFont="1" applyBorder="1" applyAlignment="1">
      <alignment horizontal="left" vertical="center"/>
    </xf>
    <xf numFmtId="0" fontId="24" fillId="0" borderId="0" xfId="0" applyFont="1" applyAlignment="1">
      <alignment horizontal="center" vertical="center" wrapText="1"/>
    </xf>
  </cellXfs>
  <cellStyles count="5">
    <cellStyle name="Excel Built-in Comma" xfId="4" xr:uid="{00000000-0005-0000-0000-000000000000}"/>
    <cellStyle name="Excel Built-in Normal" xfId="2" xr:uid="{00000000-0005-0000-0000-000001000000}"/>
    <cellStyle name="Lien hypertexte" xfId="3" builtinId="8"/>
    <cellStyle name="Milliers" xfId="1" builtinId="3"/>
    <cellStyle name="Normal" xfId="0" builtinId="0"/>
  </cellStyles>
  <dxfs count="15">
    <dxf>
      <font>
        <color rgb="FFFF0000"/>
      </font>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2" formatCode="0.00"/>
      <fill>
        <patternFill patternType="none">
          <fgColor theme="0" tint="-0.14999847407452621"/>
          <bgColor auto="1"/>
        </patternFill>
      </fill>
      <border diagonalUp="0" diagonalDown="0">
        <right style="thin">
          <color indexed="64"/>
        </right>
        <top/>
        <bottom/>
        <vertical/>
        <horizontal/>
      </border>
    </dxf>
    <dxf>
      <font>
        <b val="0"/>
        <i val="0"/>
        <strike val="0"/>
        <condense val="0"/>
        <extend val="0"/>
        <outline val="0"/>
        <shadow val="0"/>
        <u val="none"/>
        <vertAlign val="baseline"/>
        <sz val="11"/>
        <color theme="1"/>
        <name val="Calibri"/>
        <family val="2"/>
        <scheme val="minor"/>
      </font>
      <numFmt numFmtId="2" formatCode="0.00"/>
      <fill>
        <patternFill patternType="none">
          <fgColor theme="0" tint="-0.14999847407452621"/>
          <bgColor auto="1"/>
        </patternFill>
      </fill>
      <border diagonalUp="0" diagonalDown="0">
        <right style="thin">
          <color indexed="64"/>
        </right>
        <top/>
        <bottom/>
        <vertical/>
        <horizontal/>
      </border>
    </dxf>
    <dxf>
      <font>
        <b val="0"/>
        <i val="0"/>
        <strike val="0"/>
        <condense val="0"/>
        <extend val="0"/>
        <outline val="0"/>
        <shadow val="0"/>
        <u val="none"/>
        <vertAlign val="baseline"/>
        <sz val="11"/>
        <color theme="1"/>
        <name val="Calibri"/>
        <family val="2"/>
        <scheme val="minor"/>
      </font>
      <numFmt numFmtId="2" formatCode="0.00"/>
      <fill>
        <patternFill patternType="none">
          <bgColor auto="1"/>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minor"/>
      </font>
      <numFmt numFmtId="2" formatCode="0.00"/>
      <fill>
        <patternFill patternType="none">
          <fgColor theme="0" tint="-0.14999847407452621"/>
          <bgColor auto="1"/>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minor"/>
      </font>
      <numFmt numFmtId="2" formatCode="0.00"/>
      <fill>
        <patternFill patternType="none">
          <bgColor auto="1"/>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minor"/>
      </font>
      <numFmt numFmtId="2" formatCode="0.00"/>
      <fill>
        <patternFill patternType="none">
          <fgColor theme="0" tint="-0.14999847407452621"/>
          <bgColor auto="1"/>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minor"/>
      </font>
      <numFmt numFmtId="2" formatCode="0.00"/>
      <fill>
        <patternFill patternType="none">
          <bgColor auto="1"/>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minor"/>
      </font>
      <numFmt numFmtId="2" formatCode="0.00"/>
      <fill>
        <patternFill patternType="none">
          <fgColor theme="0" tint="-0.14999847407452621"/>
          <bgColor auto="1"/>
        </patternFill>
      </fill>
      <border diagonalUp="0" diagonalDown="0">
        <left style="thin">
          <color indexed="64"/>
        </left>
        <right style="thin">
          <color indexed="64"/>
        </right>
        <top/>
        <bottom/>
        <vertical/>
        <horizontal/>
      </border>
    </dxf>
    <dxf>
      <font>
        <b/>
        <i val="0"/>
        <strike val="0"/>
        <condense val="0"/>
        <extend val="0"/>
        <outline val="0"/>
        <shadow val="0"/>
        <u val="none"/>
        <vertAlign val="baseline"/>
        <sz val="11"/>
        <color theme="1"/>
        <name val="Calibri"/>
        <family val="2"/>
        <scheme val="minor"/>
      </font>
      <fill>
        <patternFill patternType="none">
          <bgColor auto="1"/>
        </patternFill>
      </fill>
      <border diagonalUp="0" diagonalDown="0">
        <left/>
        <right style="thin">
          <color indexed="64"/>
        </right>
        <top/>
        <bottom/>
        <vertical/>
        <horizontal/>
      </border>
    </dxf>
    <dxf>
      <fill>
        <patternFill patternType="none">
          <bgColor auto="1"/>
        </patternFill>
      </fill>
    </dxf>
    <dxf>
      <fill>
        <patternFill patternType="none">
          <bgColor auto="1"/>
        </patternFill>
      </fill>
    </dxf>
  </dxfs>
  <tableStyles count="0" defaultTableStyle="TableStyleMedium9"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2090CE1-68D0-4AE9-B089-9DA185DC5A76}" name="Tableau4" displayName="Tableau4" ref="A3:I8" totalsRowShown="0" headerRowDxfId="14" dataDxfId="13">
  <tableColumns count="9">
    <tableColumn id="1" xr3:uid="{F1C9F2C1-A941-4E48-9AFF-CA3DDFBD2A41}" name="District" dataDxfId="12"/>
    <tableColumn id="2" xr3:uid="{3E7B6926-4A46-4E2D-87F1-DA8B142B5478}" name="Sarine" dataDxfId="11"/>
    <tableColumn id="3" xr3:uid="{0FAB9C25-FA5C-4E91-88A1-C37705BF4700}" name="Singine" dataDxfId="10"/>
    <tableColumn id="4" xr3:uid="{CF84ABDC-95F7-4970-BF8A-4BD11DB1837A}" name="Gruyère" dataDxfId="9"/>
    <tableColumn id="5" xr3:uid="{496A38F6-7943-4032-8032-169DF14B8A64}" name="Lac" dataDxfId="8"/>
    <tableColumn id="6" xr3:uid="{BEF3EEE1-DF15-4EAB-A2EF-2D29AA629675}" name="Glâne" dataDxfId="7"/>
    <tableColumn id="7" xr3:uid="{016FCE7B-3EE5-489F-B1F0-C83D2099739C}" name="Broye" dataDxfId="6"/>
    <tableColumn id="8" xr3:uid="{C8A38314-237D-41EB-B808-741BA64C5B5D}" name="Veveyse" dataDxfId="5"/>
    <tableColumn id="9" xr3:uid="{269C7C37-CEE7-4A82-A890-3EDF0FA5042B}" name="Total" dataDxfId="4">
      <calculatedColumnFormula>SUM(Tableau4[[#This Row],[Sarine]:[Veveyse]])</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C9B64E7-9E8B-462F-8ABB-691CE620B94C}" name="Tableau1" displayName="Tableau1" ref="A1:F300" totalsRowShown="0">
  <autoFilter ref="A1:F300" xr:uid="{B8B948E3-DFCD-49FA-B620-94BD620FBE94}"/>
  <sortState xmlns:xlrd2="http://schemas.microsoft.com/office/spreadsheetml/2017/richdata2" ref="A2:F300">
    <sortCondition ref="A1:A300"/>
  </sortState>
  <tableColumns count="6">
    <tableColumn id="1" xr3:uid="{B6906542-68EA-4E3C-9884-811B1B45D873}" name="Localité"/>
    <tableColumn id="2" xr3:uid="{01A70AC4-6BC1-4DA2-8AD0-EFA9C96F8DD0}" name="NPA" dataDxfId="3"/>
    <tableColumn id="3" xr3:uid="{2967A859-B774-4D61-A75E-D0FF71AF0768}" name="Commune"/>
    <tableColumn id="4" xr3:uid="{4EBFF17C-2B6E-430C-8FEC-6C42DB7674CA}" name="District"/>
    <tableColumn id="5" xr3:uid="{4CBE0113-76F5-4181-870A-984979AFA073}" name="N° OFS" dataDxfId="2"/>
    <tableColumn id="6" xr3:uid="{3726F699-8519-402F-B896-A8A5A6BE9629}" name="Langue" dataDxfId="1"/>
  </tableColumns>
  <tableStyleInfo name="TableStyleMedium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Y199"/>
  <sheetViews>
    <sheetView showGridLines="0" tabSelected="1" topLeftCell="C2" zoomScaleNormal="100" zoomScalePageLayoutView="70" workbookViewId="0">
      <selection activeCell="J23" sqref="J23"/>
    </sheetView>
  </sheetViews>
  <sheetFormatPr baseColWidth="10" defaultColWidth="11.42578125" defaultRowHeight="15" x14ac:dyDescent="0.25"/>
  <cols>
    <col min="1" max="1" width="18.5703125" style="67" customWidth="1"/>
    <col min="2" max="2" width="13.28515625" style="67" customWidth="1"/>
    <col min="3" max="3" width="13.5703125" style="67" customWidth="1"/>
    <col min="4" max="4" width="11" style="67" customWidth="1"/>
    <col min="5" max="5" width="17.140625" style="67" customWidth="1"/>
    <col min="6" max="7" width="9.42578125" style="67" customWidth="1"/>
    <col min="8" max="8" width="14.85546875" style="67" customWidth="1"/>
    <col min="9" max="11" width="9.42578125" style="67" customWidth="1"/>
    <col min="12" max="12" width="10.85546875" style="67" customWidth="1"/>
    <col min="13" max="13" width="10.5703125" style="67" customWidth="1"/>
    <col min="14" max="16" width="9.42578125" style="67" customWidth="1"/>
    <col min="17" max="17" width="10.5703125" style="67" customWidth="1"/>
    <col min="18" max="20" width="9.42578125" style="67" customWidth="1"/>
    <col min="21" max="21" width="10.5703125" style="67" customWidth="1"/>
    <col min="22" max="25" width="10.28515625" style="67" customWidth="1"/>
    <col min="26" max="16384" width="11.42578125" style="67"/>
  </cols>
  <sheetData>
    <row r="1" spans="1:25" ht="43.5" customHeight="1" x14ac:dyDescent="0.25">
      <c r="A1" s="135" t="s">
        <v>365</v>
      </c>
      <c r="B1" s="135"/>
      <c r="C1" s="135"/>
      <c r="D1" s="135"/>
      <c r="E1" s="135"/>
      <c r="F1" s="135"/>
      <c r="G1" s="135"/>
      <c r="H1" s="135"/>
      <c r="I1" s="135"/>
      <c r="J1" s="135"/>
      <c r="K1" s="135"/>
      <c r="L1" s="135"/>
      <c r="M1" s="135"/>
      <c r="N1" s="135"/>
      <c r="O1" s="135"/>
      <c r="P1" s="135"/>
      <c r="Q1" s="135"/>
      <c r="R1" s="135"/>
      <c r="S1" s="135"/>
      <c r="T1" s="135"/>
      <c r="U1" s="135"/>
      <c r="V1" s="135"/>
      <c r="W1" s="135"/>
      <c r="X1" s="135"/>
      <c r="Y1" s="135"/>
    </row>
    <row r="2" spans="1:25" ht="43.5" customHeight="1" x14ac:dyDescent="0.25">
      <c r="A2" s="151" t="s">
        <v>405</v>
      </c>
      <c r="B2" s="151"/>
      <c r="C2" s="151"/>
      <c r="D2" s="151"/>
      <c r="E2" s="151"/>
      <c r="F2" s="151"/>
      <c r="G2" s="151"/>
      <c r="H2" s="151"/>
      <c r="I2" s="151"/>
      <c r="J2" s="151"/>
      <c r="K2" s="151"/>
      <c r="L2" s="151"/>
      <c r="M2" s="151"/>
      <c r="N2" s="151"/>
      <c r="O2" s="151"/>
      <c r="P2" s="151"/>
      <c r="Q2" s="151"/>
      <c r="R2" s="151"/>
      <c r="S2" s="151"/>
      <c r="T2" s="151"/>
      <c r="U2" s="151"/>
      <c r="V2" s="151"/>
      <c r="W2" s="151"/>
      <c r="X2" s="151"/>
      <c r="Y2" s="151"/>
    </row>
    <row r="3" spans="1:25" s="69" customFormat="1" ht="18.95" customHeight="1" x14ac:dyDescent="0.25">
      <c r="A3" s="68"/>
      <c r="C3" s="117"/>
      <c r="D3" s="118"/>
      <c r="E3" s="118"/>
      <c r="F3" s="68"/>
      <c r="G3" s="68"/>
      <c r="H3" s="68"/>
      <c r="I3" s="68"/>
      <c r="N3" s="133" t="s">
        <v>387</v>
      </c>
      <c r="O3" s="133"/>
      <c r="P3" s="133"/>
      <c r="Q3" s="133"/>
      <c r="R3" s="133"/>
      <c r="S3" s="133"/>
      <c r="T3" s="132" t="s">
        <v>379</v>
      </c>
      <c r="U3" s="132" t="s">
        <v>380</v>
      </c>
      <c r="V3" s="132" t="s">
        <v>381</v>
      </c>
      <c r="W3" s="132" t="s">
        <v>388</v>
      </c>
      <c r="X3" s="132" t="s">
        <v>383</v>
      </c>
      <c r="Y3" s="132" t="s">
        <v>409</v>
      </c>
    </row>
    <row r="4" spans="1:25" s="69" customFormat="1" ht="15.75" customHeight="1" x14ac:dyDescent="0.25">
      <c r="A4" s="68" t="s">
        <v>369</v>
      </c>
      <c r="C4" s="37"/>
      <c r="D4" s="130"/>
      <c r="E4" s="130"/>
      <c r="F4" s="68"/>
      <c r="G4" s="68"/>
      <c r="H4" s="68"/>
      <c r="I4" s="68"/>
      <c r="N4" s="133"/>
      <c r="O4" s="133"/>
      <c r="P4" s="133"/>
      <c r="Q4" s="133"/>
      <c r="R4" s="133"/>
      <c r="S4" s="133"/>
      <c r="T4" s="132"/>
      <c r="U4" s="132"/>
      <c r="V4" s="132"/>
      <c r="W4" s="132"/>
      <c r="X4" s="132"/>
      <c r="Y4" s="132"/>
    </row>
    <row r="5" spans="1:25" s="69" customFormat="1" ht="15.75" customHeight="1" x14ac:dyDescent="0.25">
      <c r="A5" s="68" t="s">
        <v>370</v>
      </c>
      <c r="C5" s="38"/>
      <c r="D5" s="130"/>
      <c r="E5" s="130"/>
      <c r="F5" s="68"/>
      <c r="G5" s="68"/>
      <c r="H5" s="68"/>
      <c r="I5" s="68"/>
      <c r="N5" s="133"/>
      <c r="O5" s="133"/>
      <c r="P5" s="133"/>
      <c r="Q5" s="133"/>
      <c r="R5" s="133"/>
      <c r="S5" s="133"/>
      <c r="T5" s="132"/>
      <c r="U5" s="132"/>
      <c r="V5" s="132"/>
      <c r="W5" s="132"/>
      <c r="X5" s="132"/>
      <c r="Y5" s="132"/>
    </row>
    <row r="6" spans="1:25" s="69" customFormat="1" ht="15.75" customHeight="1" x14ac:dyDescent="0.25">
      <c r="A6" s="68" t="s">
        <v>371</v>
      </c>
      <c r="C6" s="129"/>
      <c r="D6" s="68" t="s">
        <v>389</v>
      </c>
      <c r="E6" s="129"/>
      <c r="G6" s="68"/>
      <c r="H6" s="68"/>
      <c r="I6" s="68"/>
      <c r="N6" s="133"/>
      <c r="O6" s="133"/>
      <c r="P6" s="133"/>
      <c r="Q6" s="133"/>
      <c r="R6" s="133"/>
      <c r="S6" s="133"/>
      <c r="T6" s="132"/>
      <c r="U6" s="132"/>
      <c r="V6" s="132"/>
      <c r="W6" s="132"/>
      <c r="X6" s="132"/>
      <c r="Y6" s="132"/>
    </row>
    <row r="7" spans="1:25" s="69" customFormat="1" ht="21.75" customHeight="1" x14ac:dyDescent="0.25">
      <c r="A7" s="68"/>
      <c r="B7" s="68"/>
      <c r="C7" s="68"/>
      <c r="D7" s="68"/>
      <c r="N7" s="133"/>
      <c r="O7" s="133"/>
      <c r="P7" s="133"/>
      <c r="Q7" s="133"/>
      <c r="R7" s="133"/>
      <c r="S7" s="133"/>
      <c r="T7" s="132"/>
      <c r="U7" s="132"/>
      <c r="V7" s="132"/>
      <c r="W7" s="132"/>
      <c r="X7" s="132"/>
      <c r="Y7" s="132"/>
    </row>
    <row r="8" spans="1:25" s="69" customFormat="1" ht="15.75" customHeight="1" x14ac:dyDescent="0.25">
      <c r="A8" s="70" t="s">
        <v>372</v>
      </c>
      <c r="B8" s="68"/>
      <c r="C8" s="68"/>
      <c r="D8" s="68"/>
      <c r="F8" s="70"/>
      <c r="G8" s="68"/>
      <c r="H8" s="71"/>
      <c r="I8" s="68"/>
      <c r="N8" s="133"/>
      <c r="O8" s="133"/>
      <c r="P8" s="133"/>
      <c r="Q8" s="133"/>
      <c r="R8" s="133"/>
      <c r="S8" s="133"/>
      <c r="T8" s="132"/>
      <c r="U8" s="132"/>
      <c r="V8" s="132"/>
      <c r="W8" s="132"/>
      <c r="X8" s="132"/>
      <c r="Y8" s="132"/>
    </row>
    <row r="9" spans="1:25" s="69" customFormat="1" ht="15.75" customHeight="1" x14ac:dyDescent="0.25">
      <c r="A9" s="68" t="s">
        <v>373</v>
      </c>
      <c r="C9" s="37"/>
      <c r="D9" s="131"/>
      <c r="E9" s="131"/>
      <c r="G9" s="70"/>
      <c r="H9" s="68"/>
      <c r="I9" s="71"/>
      <c r="J9" s="68"/>
      <c r="K9" s="72"/>
      <c r="L9" s="72"/>
      <c r="N9" s="134" t="s">
        <v>406</v>
      </c>
      <c r="O9" s="134"/>
      <c r="P9" s="134"/>
      <c r="Q9" s="134"/>
      <c r="R9" s="134"/>
      <c r="S9" s="134"/>
      <c r="T9" s="109">
        <f>I197</f>
        <v>0</v>
      </c>
      <c r="U9" s="57">
        <f>I196</f>
        <v>0</v>
      </c>
      <c r="V9" s="110">
        <v>0</v>
      </c>
      <c r="W9" s="110">
        <f>N196</f>
        <v>0</v>
      </c>
      <c r="X9" s="110">
        <f>R196</f>
        <v>0</v>
      </c>
      <c r="Y9" s="110">
        <f>V196</f>
        <v>0</v>
      </c>
    </row>
    <row r="10" spans="1:25" s="69" customFormat="1" ht="15.75" customHeight="1" x14ac:dyDescent="0.25">
      <c r="A10" s="68" t="s">
        <v>374</v>
      </c>
      <c r="C10" s="37"/>
      <c r="D10" s="130"/>
      <c r="E10" s="130"/>
      <c r="G10" s="68" t="s">
        <v>366</v>
      </c>
      <c r="J10" s="37"/>
      <c r="K10" s="130"/>
      <c r="L10" s="130"/>
      <c r="N10" s="134" t="s">
        <v>384</v>
      </c>
      <c r="O10" s="134"/>
      <c r="P10" s="134"/>
      <c r="Q10" s="134"/>
      <c r="R10" s="134"/>
      <c r="S10" s="134"/>
      <c r="T10" s="109">
        <f>J197</f>
        <v>0</v>
      </c>
      <c r="U10" s="57">
        <f>J196</f>
        <v>0</v>
      </c>
      <c r="V10" s="110">
        <v>0</v>
      </c>
      <c r="W10" s="110">
        <f>O196</f>
        <v>0</v>
      </c>
      <c r="X10" s="110">
        <f>S196</f>
        <v>0</v>
      </c>
      <c r="Y10" s="110">
        <f>W196</f>
        <v>0</v>
      </c>
    </row>
    <row r="11" spans="1:25" s="69" customFormat="1" ht="15.75" customHeight="1" x14ac:dyDescent="0.25">
      <c r="A11" s="68" t="s">
        <v>375</v>
      </c>
      <c r="C11" s="37"/>
      <c r="D11" s="130"/>
      <c r="E11" s="130"/>
      <c r="G11" s="68" t="s">
        <v>4</v>
      </c>
      <c r="J11" s="39"/>
      <c r="K11" s="130"/>
      <c r="L11" s="130"/>
      <c r="N11" s="134" t="s">
        <v>385</v>
      </c>
      <c r="O11" s="134"/>
      <c r="P11" s="134"/>
      <c r="Q11" s="134"/>
      <c r="R11" s="134"/>
      <c r="S11" s="134"/>
      <c r="T11" s="109">
        <f>K197</f>
        <v>0</v>
      </c>
      <c r="U11" s="57">
        <f>K196</f>
        <v>0</v>
      </c>
      <c r="V11" s="110">
        <v>0</v>
      </c>
      <c r="W11" s="110">
        <f>K196*P20/60</f>
        <v>0</v>
      </c>
      <c r="X11" s="110">
        <f>K196*T20/60</f>
        <v>0</v>
      </c>
      <c r="Y11" s="110">
        <f>K196*X20/60</f>
        <v>0</v>
      </c>
    </row>
    <row r="12" spans="1:25" s="69" customFormat="1" ht="15.75" customHeight="1" x14ac:dyDescent="0.25">
      <c r="A12" s="68" t="s">
        <v>376</v>
      </c>
      <c r="C12" s="37"/>
      <c r="D12" s="130"/>
      <c r="E12" s="130"/>
      <c r="G12" s="68" t="s">
        <v>367</v>
      </c>
      <c r="J12" s="37"/>
      <c r="K12" s="130"/>
      <c r="L12" s="130"/>
      <c r="N12" s="134" t="s">
        <v>386</v>
      </c>
      <c r="O12" s="134"/>
      <c r="P12" s="134"/>
      <c r="Q12" s="134"/>
      <c r="R12" s="134"/>
      <c r="S12" s="134"/>
      <c r="T12" s="109">
        <f>L197</f>
        <v>0</v>
      </c>
      <c r="U12" s="57">
        <f>L196</f>
        <v>0</v>
      </c>
      <c r="V12" s="110">
        <v>0</v>
      </c>
      <c r="W12" s="110">
        <f>L196*P20/60</f>
        <v>0</v>
      </c>
      <c r="X12" s="110">
        <f>L196*T20/60</f>
        <v>0</v>
      </c>
      <c r="Y12" s="110">
        <f>L196*X20/60</f>
        <v>0</v>
      </c>
    </row>
    <row r="13" spans="1:25" s="69" customFormat="1" ht="15.75" customHeight="1" x14ac:dyDescent="0.25">
      <c r="A13" s="68" t="s">
        <v>377</v>
      </c>
      <c r="C13" s="37"/>
      <c r="D13" s="130"/>
      <c r="E13" s="130"/>
      <c r="G13" s="68" t="s">
        <v>368</v>
      </c>
      <c r="J13" s="37"/>
      <c r="K13" s="130"/>
      <c r="L13" s="130"/>
      <c r="N13" s="150" t="s">
        <v>3</v>
      </c>
      <c r="O13" s="150"/>
      <c r="P13" s="150"/>
      <c r="Q13" s="150"/>
      <c r="R13" s="150"/>
      <c r="S13" s="150"/>
      <c r="T13" s="111">
        <f>M197</f>
        <v>0</v>
      </c>
      <c r="U13" s="112">
        <f>M196</f>
        <v>0</v>
      </c>
      <c r="V13" s="113">
        <v>0</v>
      </c>
      <c r="W13" s="114">
        <f>Q196</f>
        <v>0</v>
      </c>
      <c r="X13" s="115">
        <f>U196</f>
        <v>0</v>
      </c>
      <c r="Y13" s="116">
        <f>Y196</f>
        <v>0</v>
      </c>
    </row>
    <row r="14" spans="1:25" s="69" customFormat="1" ht="12" customHeight="1" x14ac:dyDescent="0.25">
      <c r="A14" s="68"/>
      <c r="B14" s="71"/>
      <c r="C14" s="68"/>
      <c r="D14" s="68"/>
      <c r="E14" s="68"/>
      <c r="F14" s="71"/>
      <c r="G14" s="68"/>
      <c r="H14" s="68"/>
      <c r="I14" s="68"/>
    </row>
    <row r="15" spans="1:25" s="69" customFormat="1" ht="21.75" customHeight="1" x14ac:dyDescent="0.25">
      <c r="A15" s="73" t="s">
        <v>378</v>
      </c>
      <c r="B15" s="74"/>
      <c r="C15" s="75"/>
      <c r="D15" s="75"/>
      <c r="E15" s="68"/>
      <c r="F15" s="71"/>
      <c r="G15" s="68"/>
      <c r="H15" s="68"/>
      <c r="I15" s="68"/>
    </row>
    <row r="16" spans="1:25" ht="12.75" customHeight="1" x14ac:dyDescent="0.25">
      <c r="A16" s="76"/>
      <c r="B16" s="77"/>
      <c r="C16" s="77"/>
      <c r="D16" s="77"/>
      <c r="E16" s="77"/>
      <c r="F16" s="77"/>
      <c r="G16" s="77"/>
      <c r="I16" s="1"/>
      <c r="J16" s="1"/>
    </row>
    <row r="17" spans="1:25" ht="31.5" customHeight="1" x14ac:dyDescent="0.25">
      <c r="A17" s="136" t="s">
        <v>390</v>
      </c>
      <c r="B17" s="137"/>
      <c r="C17" s="137"/>
      <c r="D17" s="137"/>
      <c r="E17" s="137"/>
      <c r="F17" s="137"/>
      <c r="G17" s="137"/>
      <c r="H17" s="138"/>
      <c r="I17" s="136" t="s">
        <v>399</v>
      </c>
      <c r="J17" s="137"/>
      <c r="K17" s="137"/>
      <c r="L17" s="137"/>
      <c r="M17" s="138"/>
      <c r="N17" s="136" t="s">
        <v>402</v>
      </c>
      <c r="O17" s="137"/>
      <c r="P17" s="137"/>
      <c r="Q17" s="137"/>
      <c r="R17" s="137"/>
      <c r="S17" s="137"/>
      <c r="T17" s="137"/>
      <c r="U17" s="137"/>
      <c r="V17" s="137"/>
      <c r="W17" s="137"/>
      <c r="X17" s="137"/>
      <c r="Y17" s="138"/>
    </row>
    <row r="18" spans="1:25" ht="3.75" customHeight="1" thickBot="1" x14ac:dyDescent="0.3">
      <c r="A18" s="78"/>
      <c r="B18" s="78"/>
      <c r="C18" s="78"/>
      <c r="D18" s="78"/>
      <c r="E18" s="78"/>
      <c r="F18" s="78"/>
      <c r="G18" s="78"/>
      <c r="H18" s="78"/>
      <c r="I18" s="79"/>
      <c r="J18" s="79"/>
      <c r="K18" s="79"/>
      <c r="L18" s="79"/>
      <c r="M18" s="79"/>
      <c r="N18" s="79"/>
      <c r="O18" s="79"/>
      <c r="P18" s="79"/>
      <c r="Q18" s="79"/>
      <c r="R18" s="79"/>
      <c r="S18" s="79"/>
      <c r="T18" s="79"/>
      <c r="U18" s="79"/>
      <c r="V18" s="79"/>
      <c r="W18" s="79"/>
      <c r="X18" s="79"/>
      <c r="Y18" s="79"/>
    </row>
    <row r="19" spans="1:25" ht="52.5" customHeight="1" thickBot="1" x14ac:dyDescent="0.3">
      <c r="A19" s="80" t="s">
        <v>391</v>
      </c>
      <c r="B19" s="80" t="s">
        <v>392</v>
      </c>
      <c r="C19" s="81" t="s">
        <v>393</v>
      </c>
      <c r="D19" s="81" t="s">
        <v>394</v>
      </c>
      <c r="E19" s="81" t="s">
        <v>395</v>
      </c>
      <c r="F19" s="82" t="s">
        <v>396</v>
      </c>
      <c r="G19" s="82" t="s">
        <v>397</v>
      </c>
      <c r="H19" s="82" t="s">
        <v>398</v>
      </c>
      <c r="I19" s="139" t="s">
        <v>400</v>
      </c>
      <c r="J19" s="140"/>
      <c r="K19" s="140"/>
      <c r="L19" s="140"/>
      <c r="M19" s="141"/>
      <c r="N19" s="139" t="s">
        <v>382</v>
      </c>
      <c r="O19" s="148"/>
      <c r="P19" s="148"/>
      <c r="Q19" s="149"/>
      <c r="R19" s="142" t="s">
        <v>401</v>
      </c>
      <c r="S19" s="143"/>
      <c r="T19" s="143"/>
      <c r="U19" s="144"/>
      <c r="V19" s="145" t="s">
        <v>407</v>
      </c>
      <c r="W19" s="146"/>
      <c r="X19" s="146"/>
      <c r="Y19" s="147"/>
    </row>
    <row r="20" spans="1:25" ht="15.75" thickBot="1" x14ac:dyDescent="0.3">
      <c r="A20" s="83"/>
      <c r="B20" s="84"/>
      <c r="C20" s="85"/>
      <c r="D20" s="85"/>
      <c r="E20" s="84"/>
      <c r="F20" s="84"/>
      <c r="G20" s="84"/>
      <c r="I20" s="86"/>
      <c r="J20" s="87"/>
      <c r="K20" s="87"/>
      <c r="L20" s="87"/>
      <c r="M20" s="88"/>
      <c r="N20" s="121">
        <v>89.15</v>
      </c>
      <c r="O20" s="121">
        <v>73.099999999999994</v>
      </c>
      <c r="P20" s="122">
        <v>61</v>
      </c>
      <c r="Q20" s="123"/>
      <c r="R20" s="124">
        <v>76.900000000000006</v>
      </c>
      <c r="S20" s="124">
        <v>63</v>
      </c>
      <c r="T20" s="125">
        <v>52.6</v>
      </c>
      <c r="U20" s="126"/>
      <c r="V20" s="127">
        <v>12.25</v>
      </c>
      <c r="W20" s="127">
        <v>10.1</v>
      </c>
      <c r="X20" s="128">
        <v>8.4</v>
      </c>
      <c r="Y20" s="91"/>
    </row>
    <row r="21" spans="1:25" ht="59.25" customHeight="1" thickBot="1" x14ac:dyDescent="0.3">
      <c r="A21" s="92"/>
      <c r="B21" s="84"/>
      <c r="C21" s="85"/>
      <c r="D21" s="85"/>
      <c r="E21" s="84"/>
      <c r="F21" s="84"/>
      <c r="G21" s="84"/>
      <c r="I21" s="93" t="s">
        <v>0</v>
      </c>
      <c r="J21" s="93" t="s">
        <v>1</v>
      </c>
      <c r="K21" s="94" t="s">
        <v>2</v>
      </c>
      <c r="L21" s="120" t="s">
        <v>408</v>
      </c>
      <c r="M21" s="89" t="s">
        <v>3</v>
      </c>
      <c r="N21" s="93" t="s">
        <v>0</v>
      </c>
      <c r="O21" s="93" t="s">
        <v>1</v>
      </c>
      <c r="P21" s="94" t="s">
        <v>2</v>
      </c>
      <c r="Q21" s="89" t="s">
        <v>3</v>
      </c>
      <c r="R21" s="95" t="s">
        <v>0</v>
      </c>
      <c r="S21" s="95" t="s">
        <v>1</v>
      </c>
      <c r="T21" s="96" t="s">
        <v>2</v>
      </c>
      <c r="U21" s="90" t="s">
        <v>3</v>
      </c>
      <c r="V21" s="97" t="s">
        <v>0</v>
      </c>
      <c r="W21" s="97" t="s">
        <v>1</v>
      </c>
      <c r="X21" s="98" t="s">
        <v>2</v>
      </c>
      <c r="Y21" s="91" t="s">
        <v>3</v>
      </c>
    </row>
    <row r="22" spans="1:25" x14ac:dyDescent="0.25">
      <c r="A22" s="107"/>
      <c r="B22" s="2"/>
      <c r="C22" s="2"/>
      <c r="D22" s="3"/>
      <c r="E22" s="9"/>
      <c r="F22" s="99" t="str">
        <f>_xlfn.XLOOKUP(Décompte_OSAD!E22,Tableau1[Localité],Tableau1[NPA],"")</f>
        <v/>
      </c>
      <c r="G22" s="99" t="str">
        <f>_xlfn.XLOOKUP(Décompte_OSAD!E22,Tableau1[Localité],Tableau1[District],"")</f>
        <v/>
      </c>
      <c r="H22" s="100" t="str">
        <f>IF(E22="","",IF(COUNTIF(Tableau1[Localité],Décompte_OSAD!E22)=0,"Pas dans le canton de FR","Oui"))</f>
        <v/>
      </c>
      <c r="I22" s="40"/>
      <c r="J22" s="41"/>
      <c r="K22" s="42"/>
      <c r="L22" s="41"/>
      <c r="M22" s="52">
        <f>SUM(I22:L22)</f>
        <v>0</v>
      </c>
      <c r="N22" s="58">
        <f t="shared" ref="N22:N28" si="0">N$20*I22/60</f>
        <v>0</v>
      </c>
      <c r="O22" s="59">
        <f t="shared" ref="O22:O28" si="1">O$20*J22/60</f>
        <v>0</v>
      </c>
      <c r="P22" s="60">
        <f t="shared" ref="P22:P91" si="2">P$20*(K22+L22)/60</f>
        <v>0</v>
      </c>
      <c r="Q22" s="49">
        <f t="shared" ref="Q22:Q28" si="3">SUM(N22:P22)</f>
        <v>0</v>
      </c>
      <c r="R22" s="61">
        <f t="shared" ref="R22:R28" si="4">R$20*I22/60</f>
        <v>0</v>
      </c>
      <c r="S22" s="62">
        <f t="shared" ref="S22:S28" si="5">S$20*J22/60</f>
        <v>0</v>
      </c>
      <c r="T22" s="63">
        <f>T$20*(K22+L22)/60</f>
        <v>0</v>
      </c>
      <c r="U22" s="50">
        <f t="shared" ref="U22:U28" si="6">SUM(R22:T22)</f>
        <v>0</v>
      </c>
      <c r="V22" s="64">
        <f>IF($H22="oui",(V$20*I22/60),0)</f>
        <v>0</v>
      </c>
      <c r="W22" s="65">
        <f>IF($H22="oui",(W$20*J22/60),0)</f>
        <v>0</v>
      </c>
      <c r="X22" s="66">
        <f>IF($H22="oui",(X$20*(L22+K22)/60),0)</f>
        <v>0</v>
      </c>
      <c r="Y22" s="51">
        <f t="shared" ref="Y22:Y28" si="7">SUM(V22:X22)</f>
        <v>0</v>
      </c>
    </row>
    <row r="23" spans="1:25" x14ac:dyDescent="0.25">
      <c r="A23" s="107"/>
      <c r="B23" s="2"/>
      <c r="C23" s="2"/>
      <c r="D23" s="3"/>
      <c r="E23" s="9"/>
      <c r="F23" s="99" t="str">
        <f>_xlfn.XLOOKUP(Décompte_OSAD!E23,Tableau1[Localité],Tableau1[NPA],"")</f>
        <v/>
      </c>
      <c r="G23" s="99" t="str">
        <f>_xlfn.XLOOKUP(Décompte_OSAD!E23,Tableau1[Localité],Tableau1[District],"")</f>
        <v/>
      </c>
      <c r="H23" s="100" t="str">
        <f>IF(E23="","",IF(COUNTIF(Tableau1[Localité],Décompte_OSAD!E23)=0,"Pas dans le canton de FR","Oui"))</f>
        <v/>
      </c>
      <c r="I23" s="40"/>
      <c r="J23" s="41"/>
      <c r="K23" s="42"/>
      <c r="L23" s="41"/>
      <c r="M23" s="52">
        <f>SUM(I23:L23)</f>
        <v>0</v>
      </c>
      <c r="N23" s="58">
        <f t="shared" si="0"/>
        <v>0</v>
      </c>
      <c r="O23" s="59">
        <f t="shared" si="1"/>
        <v>0</v>
      </c>
      <c r="P23" s="60">
        <f t="shared" si="2"/>
        <v>0</v>
      </c>
      <c r="Q23" s="49">
        <f t="shared" si="3"/>
        <v>0</v>
      </c>
      <c r="R23" s="61">
        <f t="shared" si="4"/>
        <v>0</v>
      </c>
      <c r="S23" s="62">
        <f t="shared" si="5"/>
        <v>0</v>
      </c>
      <c r="T23" s="63">
        <f t="shared" ref="T23:T92" si="8">T$20*(K23+L23)/60</f>
        <v>0</v>
      </c>
      <c r="U23" s="50">
        <f t="shared" si="6"/>
        <v>0</v>
      </c>
      <c r="V23" s="64">
        <f t="shared" ref="V23:V86" si="9">IF($H23="oui",(V$20*I23/60),0)</f>
        <v>0</v>
      </c>
      <c r="W23" s="65">
        <f t="shared" ref="W23:W86" si="10">IF($H23="oui",(W$20*J23/60),0)</f>
        <v>0</v>
      </c>
      <c r="X23" s="66">
        <f t="shared" ref="X23:X86" si="11">IF($H23="oui",(X$20*(L23+K23)/60),0)</f>
        <v>0</v>
      </c>
      <c r="Y23" s="51">
        <f t="shared" si="7"/>
        <v>0</v>
      </c>
    </row>
    <row r="24" spans="1:25" x14ac:dyDescent="0.25">
      <c r="A24" s="107"/>
      <c r="B24" s="2"/>
      <c r="C24" s="2"/>
      <c r="D24" s="3"/>
      <c r="E24" s="9"/>
      <c r="F24" s="99" t="str">
        <f>_xlfn.XLOOKUP(Décompte_OSAD!E24,Tableau1[Localité],Tableau1[NPA],"")</f>
        <v/>
      </c>
      <c r="G24" s="99" t="str">
        <f>_xlfn.XLOOKUP(Décompte_OSAD!E24,Tableau1[Localité],Tableau1[District],"")</f>
        <v/>
      </c>
      <c r="H24" s="100" t="str">
        <f>IF(E24="","",IF(COUNTIF(Tableau1[Localité],Décompte_OSAD!E24)=0,"Pas dans le canton de FR","Oui"))</f>
        <v/>
      </c>
      <c r="I24" s="40"/>
      <c r="J24" s="41"/>
      <c r="K24" s="42"/>
      <c r="L24" s="41"/>
      <c r="M24" s="52">
        <f t="shared" ref="M24:M93" si="12">SUM(I24:L24)</f>
        <v>0</v>
      </c>
      <c r="N24" s="58">
        <f t="shared" si="0"/>
        <v>0</v>
      </c>
      <c r="O24" s="59">
        <f t="shared" si="1"/>
        <v>0</v>
      </c>
      <c r="P24" s="60">
        <f t="shared" si="2"/>
        <v>0</v>
      </c>
      <c r="Q24" s="49">
        <f t="shared" si="3"/>
        <v>0</v>
      </c>
      <c r="R24" s="61">
        <f t="shared" si="4"/>
        <v>0</v>
      </c>
      <c r="S24" s="62">
        <f t="shared" si="5"/>
        <v>0</v>
      </c>
      <c r="T24" s="63">
        <f t="shared" si="8"/>
        <v>0</v>
      </c>
      <c r="U24" s="50">
        <f t="shared" si="6"/>
        <v>0</v>
      </c>
      <c r="V24" s="64">
        <f t="shared" si="9"/>
        <v>0</v>
      </c>
      <c r="W24" s="65">
        <f t="shared" si="10"/>
        <v>0</v>
      </c>
      <c r="X24" s="66">
        <f t="shared" si="11"/>
        <v>0</v>
      </c>
      <c r="Y24" s="51">
        <f t="shared" si="7"/>
        <v>0</v>
      </c>
    </row>
    <row r="25" spans="1:25" x14ac:dyDescent="0.25">
      <c r="A25" s="107"/>
      <c r="B25" s="2"/>
      <c r="C25" s="2"/>
      <c r="D25" s="3"/>
      <c r="E25" s="9"/>
      <c r="F25" s="99" t="str">
        <f>_xlfn.XLOOKUP(Décompte_OSAD!E25,Tableau1[Localité],Tableau1[NPA],"")</f>
        <v/>
      </c>
      <c r="G25" s="99" t="str">
        <f>_xlfn.XLOOKUP(Décompte_OSAD!E25,Tableau1[Localité],Tableau1[District],"")</f>
        <v/>
      </c>
      <c r="H25" s="100" t="str">
        <f>IF(E25="","",IF(COUNTIF(Tableau1[Localité],Décompte_OSAD!E25)=0,"Pas dans le canton de FR","Oui"))</f>
        <v/>
      </c>
      <c r="I25" s="40"/>
      <c r="J25" s="41"/>
      <c r="K25" s="42"/>
      <c r="L25" s="41"/>
      <c r="M25" s="52">
        <f t="shared" si="12"/>
        <v>0</v>
      </c>
      <c r="N25" s="58">
        <f t="shared" si="0"/>
        <v>0</v>
      </c>
      <c r="O25" s="59">
        <f t="shared" si="1"/>
        <v>0</v>
      </c>
      <c r="P25" s="60">
        <f t="shared" si="2"/>
        <v>0</v>
      </c>
      <c r="Q25" s="49">
        <f t="shared" si="3"/>
        <v>0</v>
      </c>
      <c r="R25" s="61">
        <f t="shared" si="4"/>
        <v>0</v>
      </c>
      <c r="S25" s="62">
        <f t="shared" si="5"/>
        <v>0</v>
      </c>
      <c r="T25" s="63">
        <f t="shared" si="8"/>
        <v>0</v>
      </c>
      <c r="U25" s="50">
        <f t="shared" si="6"/>
        <v>0</v>
      </c>
      <c r="V25" s="64">
        <f t="shared" si="9"/>
        <v>0</v>
      </c>
      <c r="W25" s="65">
        <f t="shared" si="10"/>
        <v>0</v>
      </c>
      <c r="X25" s="66">
        <f t="shared" si="11"/>
        <v>0</v>
      </c>
      <c r="Y25" s="51">
        <f t="shared" si="7"/>
        <v>0</v>
      </c>
    </row>
    <row r="26" spans="1:25" x14ac:dyDescent="0.25">
      <c r="A26" s="107"/>
      <c r="B26" s="2"/>
      <c r="C26" s="2"/>
      <c r="D26" s="3"/>
      <c r="E26" s="9"/>
      <c r="F26" s="99" t="str">
        <f>_xlfn.XLOOKUP(Décompte_OSAD!E26,Tableau1[Localité],Tableau1[NPA],"")</f>
        <v/>
      </c>
      <c r="G26" s="99" t="str">
        <f>_xlfn.XLOOKUP(Décompte_OSAD!E26,Tableau1[Localité],Tableau1[District],"")</f>
        <v/>
      </c>
      <c r="H26" s="100" t="str">
        <f>IF(E26="","",IF(COUNTIF(Tableau1[Localité],Décompte_OSAD!E26)=0,"Pas dans le canton de FR","Oui"))</f>
        <v/>
      </c>
      <c r="I26" s="40"/>
      <c r="J26" s="41"/>
      <c r="K26" s="42"/>
      <c r="L26" s="41"/>
      <c r="M26" s="52">
        <f t="shared" si="12"/>
        <v>0</v>
      </c>
      <c r="N26" s="58">
        <f t="shared" si="0"/>
        <v>0</v>
      </c>
      <c r="O26" s="59">
        <f t="shared" si="1"/>
        <v>0</v>
      </c>
      <c r="P26" s="60">
        <f t="shared" si="2"/>
        <v>0</v>
      </c>
      <c r="Q26" s="49">
        <f t="shared" si="3"/>
        <v>0</v>
      </c>
      <c r="R26" s="61">
        <f t="shared" si="4"/>
        <v>0</v>
      </c>
      <c r="S26" s="62">
        <f t="shared" si="5"/>
        <v>0</v>
      </c>
      <c r="T26" s="63">
        <f t="shared" si="8"/>
        <v>0</v>
      </c>
      <c r="U26" s="50">
        <f t="shared" si="6"/>
        <v>0</v>
      </c>
      <c r="V26" s="64">
        <f t="shared" si="9"/>
        <v>0</v>
      </c>
      <c r="W26" s="65">
        <f t="shared" si="10"/>
        <v>0</v>
      </c>
      <c r="X26" s="66">
        <f t="shared" si="11"/>
        <v>0</v>
      </c>
      <c r="Y26" s="51">
        <f t="shared" si="7"/>
        <v>0</v>
      </c>
    </row>
    <row r="27" spans="1:25" x14ac:dyDescent="0.25">
      <c r="A27" s="107"/>
      <c r="B27" s="2"/>
      <c r="C27" s="2"/>
      <c r="D27" s="3"/>
      <c r="E27" s="9"/>
      <c r="F27" s="99" t="str">
        <f>_xlfn.XLOOKUP(Décompte_OSAD!E27,Tableau1[Localité],Tableau1[NPA],"")</f>
        <v/>
      </c>
      <c r="G27" s="99" t="str">
        <f>_xlfn.XLOOKUP(Décompte_OSAD!E27,Tableau1[Localité],Tableau1[District],"")</f>
        <v/>
      </c>
      <c r="H27" s="100" t="str">
        <f>IF(E27="","",IF(COUNTIF(Tableau1[Localité],Décompte_OSAD!E27)=0,"Pas dans le canton de FR","Oui"))</f>
        <v/>
      </c>
      <c r="I27" s="40"/>
      <c r="J27" s="41"/>
      <c r="K27" s="42"/>
      <c r="L27" s="41"/>
      <c r="M27" s="52">
        <f t="shared" si="12"/>
        <v>0</v>
      </c>
      <c r="N27" s="58">
        <f t="shared" si="0"/>
        <v>0</v>
      </c>
      <c r="O27" s="59">
        <f t="shared" si="1"/>
        <v>0</v>
      </c>
      <c r="P27" s="60">
        <f t="shared" si="2"/>
        <v>0</v>
      </c>
      <c r="Q27" s="49">
        <f t="shared" si="3"/>
        <v>0</v>
      </c>
      <c r="R27" s="61">
        <f t="shared" si="4"/>
        <v>0</v>
      </c>
      <c r="S27" s="62">
        <f t="shared" si="5"/>
        <v>0</v>
      </c>
      <c r="T27" s="63">
        <f t="shared" si="8"/>
        <v>0</v>
      </c>
      <c r="U27" s="50">
        <f t="shared" si="6"/>
        <v>0</v>
      </c>
      <c r="V27" s="64">
        <f t="shared" si="9"/>
        <v>0</v>
      </c>
      <c r="W27" s="65">
        <f t="shared" si="10"/>
        <v>0</v>
      </c>
      <c r="X27" s="66">
        <f t="shared" si="11"/>
        <v>0</v>
      </c>
      <c r="Y27" s="51">
        <f t="shared" si="7"/>
        <v>0</v>
      </c>
    </row>
    <row r="28" spans="1:25" x14ac:dyDescent="0.25">
      <c r="A28" s="107"/>
      <c r="B28" s="2"/>
      <c r="C28" s="2"/>
      <c r="D28" s="3"/>
      <c r="E28" s="9"/>
      <c r="F28" s="99" t="str">
        <f>_xlfn.XLOOKUP(Décompte_OSAD!E28,Tableau1[Localité],Tableau1[NPA],"")</f>
        <v/>
      </c>
      <c r="G28" s="99" t="str">
        <f>_xlfn.XLOOKUP(Décompte_OSAD!E28,Tableau1[Localité],Tableau1[District],"")</f>
        <v/>
      </c>
      <c r="H28" s="100" t="str">
        <f>IF(E28="","",IF(COUNTIF(Tableau1[Localité],Décompte_OSAD!E28)=0,"Pas dans le canton de FR","Oui"))</f>
        <v/>
      </c>
      <c r="I28" s="40"/>
      <c r="J28" s="41"/>
      <c r="K28" s="42"/>
      <c r="L28" s="41"/>
      <c r="M28" s="52">
        <f t="shared" si="12"/>
        <v>0</v>
      </c>
      <c r="N28" s="58">
        <f t="shared" si="0"/>
        <v>0</v>
      </c>
      <c r="O28" s="59">
        <f t="shared" si="1"/>
        <v>0</v>
      </c>
      <c r="P28" s="60">
        <f t="shared" si="2"/>
        <v>0</v>
      </c>
      <c r="Q28" s="49">
        <f t="shared" si="3"/>
        <v>0</v>
      </c>
      <c r="R28" s="61">
        <f t="shared" si="4"/>
        <v>0</v>
      </c>
      <c r="S28" s="62">
        <f t="shared" si="5"/>
        <v>0</v>
      </c>
      <c r="T28" s="63">
        <f t="shared" si="8"/>
        <v>0</v>
      </c>
      <c r="U28" s="50">
        <f t="shared" si="6"/>
        <v>0</v>
      </c>
      <c r="V28" s="64">
        <f t="shared" si="9"/>
        <v>0</v>
      </c>
      <c r="W28" s="65">
        <f t="shared" si="10"/>
        <v>0</v>
      </c>
      <c r="X28" s="66">
        <f t="shared" si="11"/>
        <v>0</v>
      </c>
      <c r="Y28" s="51">
        <f t="shared" si="7"/>
        <v>0</v>
      </c>
    </row>
    <row r="29" spans="1:25" x14ac:dyDescent="0.25">
      <c r="A29" s="107"/>
      <c r="B29" s="2"/>
      <c r="C29" s="2"/>
      <c r="D29" s="3"/>
      <c r="E29" s="9"/>
      <c r="F29" s="99" t="str">
        <f>_xlfn.XLOOKUP(Décompte_OSAD!E29,Tableau1[Localité],Tableau1[NPA],"")</f>
        <v/>
      </c>
      <c r="G29" s="99" t="str">
        <f>_xlfn.XLOOKUP(Décompte_OSAD!E29,Tableau1[Localité],Tableau1[District],"")</f>
        <v/>
      </c>
      <c r="H29" s="100" t="str">
        <f>IF(E29="","",IF(COUNTIF(Tableau1[Localité],Décompte_OSAD!E29)=0,"Pas dans le canton de FR","Oui"))</f>
        <v/>
      </c>
      <c r="I29" s="40"/>
      <c r="J29" s="41"/>
      <c r="K29" s="42"/>
      <c r="L29" s="41"/>
      <c r="M29" s="52">
        <f t="shared" si="12"/>
        <v>0</v>
      </c>
      <c r="N29" s="58">
        <f>N$20*I29/60</f>
        <v>0</v>
      </c>
      <c r="O29" s="59">
        <f>O$20*J29/60</f>
        <v>0</v>
      </c>
      <c r="P29" s="60">
        <f t="shared" si="2"/>
        <v>0</v>
      </c>
      <c r="Q29" s="49">
        <f t="shared" ref="Q29" si="13">SUM(N29:P29)</f>
        <v>0</v>
      </c>
      <c r="R29" s="61">
        <f>R$20*I29/60</f>
        <v>0</v>
      </c>
      <c r="S29" s="62">
        <f>S$20*J29/60</f>
        <v>0</v>
      </c>
      <c r="T29" s="63">
        <f t="shared" si="8"/>
        <v>0</v>
      </c>
      <c r="U29" s="50">
        <f t="shared" ref="U29" si="14">SUM(R29:T29)</f>
        <v>0</v>
      </c>
      <c r="V29" s="64">
        <f t="shared" si="9"/>
        <v>0</v>
      </c>
      <c r="W29" s="65">
        <f t="shared" si="10"/>
        <v>0</v>
      </c>
      <c r="X29" s="66">
        <f t="shared" si="11"/>
        <v>0</v>
      </c>
      <c r="Y29" s="51">
        <f t="shared" ref="Y29" si="15">SUM(V29:X29)</f>
        <v>0</v>
      </c>
    </row>
    <row r="30" spans="1:25" x14ac:dyDescent="0.25">
      <c r="A30" s="107"/>
      <c r="B30" s="2"/>
      <c r="C30" s="2"/>
      <c r="D30" s="3"/>
      <c r="E30" s="9"/>
      <c r="F30" s="99" t="str">
        <f>_xlfn.XLOOKUP(Décompte_OSAD!E30,Tableau1[Localité],Tableau1[NPA],"")</f>
        <v/>
      </c>
      <c r="G30" s="99" t="str">
        <f>_xlfn.XLOOKUP(Décompte_OSAD!E30,Tableau1[Localité],Tableau1[District],"")</f>
        <v/>
      </c>
      <c r="H30" s="100" t="str">
        <f>IF(E30="","",IF(COUNTIF(Tableau1[Localité],Décompte_OSAD!E30)=0,"Pas dans le canton de FR","Oui"))</f>
        <v/>
      </c>
      <c r="I30" s="40"/>
      <c r="J30" s="41"/>
      <c r="K30" s="42"/>
      <c r="L30" s="41"/>
      <c r="M30" s="52">
        <f t="shared" si="12"/>
        <v>0</v>
      </c>
      <c r="N30" s="58">
        <f t="shared" ref="N30:N33" si="16">N$20*I30/60</f>
        <v>0</v>
      </c>
      <c r="O30" s="59">
        <f t="shared" ref="O30:O33" si="17">O$20*J30/60</f>
        <v>0</v>
      </c>
      <c r="P30" s="60">
        <f t="shared" si="2"/>
        <v>0</v>
      </c>
      <c r="Q30" s="49">
        <f t="shared" ref="Q30:Q33" si="18">SUM(N30:P30)</f>
        <v>0</v>
      </c>
      <c r="R30" s="61">
        <f t="shared" ref="R30:R33" si="19">R$20*I30/60</f>
        <v>0</v>
      </c>
      <c r="S30" s="62">
        <f t="shared" ref="S30:S33" si="20">S$20*J30/60</f>
        <v>0</v>
      </c>
      <c r="T30" s="63">
        <f t="shared" si="8"/>
        <v>0</v>
      </c>
      <c r="U30" s="50">
        <f t="shared" ref="U30:U33" si="21">SUM(R30:T30)</f>
        <v>0</v>
      </c>
      <c r="V30" s="64">
        <f t="shared" si="9"/>
        <v>0</v>
      </c>
      <c r="W30" s="65">
        <f t="shared" si="10"/>
        <v>0</v>
      </c>
      <c r="X30" s="66">
        <f t="shared" si="11"/>
        <v>0</v>
      </c>
      <c r="Y30" s="51">
        <f t="shared" ref="Y30:Y33" si="22">SUM(V30:X30)</f>
        <v>0</v>
      </c>
    </row>
    <row r="31" spans="1:25" x14ac:dyDescent="0.25">
      <c r="A31" s="107"/>
      <c r="B31" s="2"/>
      <c r="C31" s="2"/>
      <c r="D31" s="3"/>
      <c r="E31" s="9"/>
      <c r="F31" s="99" t="str">
        <f>_xlfn.XLOOKUP(Décompte_OSAD!E31,Tableau1[Localité],Tableau1[NPA],"")</f>
        <v/>
      </c>
      <c r="G31" s="99" t="str">
        <f>_xlfn.XLOOKUP(Décompte_OSAD!E31,Tableau1[Localité],Tableau1[District],"")</f>
        <v/>
      </c>
      <c r="H31" s="100" t="str">
        <f>IF(E31="","",IF(COUNTIF(Tableau1[Localité],Décompte_OSAD!E31)=0,"Pas dans le canton de FR","Oui"))</f>
        <v/>
      </c>
      <c r="I31" s="40"/>
      <c r="J31" s="41"/>
      <c r="K31" s="42"/>
      <c r="L31" s="41"/>
      <c r="M31" s="52">
        <f t="shared" si="12"/>
        <v>0</v>
      </c>
      <c r="N31" s="58">
        <f t="shared" si="16"/>
        <v>0</v>
      </c>
      <c r="O31" s="59">
        <f t="shared" si="17"/>
        <v>0</v>
      </c>
      <c r="P31" s="60">
        <f t="shared" si="2"/>
        <v>0</v>
      </c>
      <c r="Q31" s="49">
        <f t="shared" si="18"/>
        <v>0</v>
      </c>
      <c r="R31" s="61">
        <f t="shared" si="19"/>
        <v>0</v>
      </c>
      <c r="S31" s="62">
        <f t="shared" si="20"/>
        <v>0</v>
      </c>
      <c r="T31" s="63">
        <f t="shared" si="8"/>
        <v>0</v>
      </c>
      <c r="U31" s="50">
        <f t="shared" si="21"/>
        <v>0</v>
      </c>
      <c r="V31" s="64">
        <f t="shared" si="9"/>
        <v>0</v>
      </c>
      <c r="W31" s="65">
        <f t="shared" si="10"/>
        <v>0</v>
      </c>
      <c r="X31" s="66">
        <f t="shared" si="11"/>
        <v>0</v>
      </c>
      <c r="Y31" s="51">
        <f t="shared" si="22"/>
        <v>0</v>
      </c>
    </row>
    <row r="32" spans="1:25" x14ac:dyDescent="0.25">
      <c r="A32" s="107"/>
      <c r="B32" s="2"/>
      <c r="C32" s="2"/>
      <c r="D32" s="3"/>
      <c r="E32" s="9"/>
      <c r="F32" s="99" t="str">
        <f>_xlfn.XLOOKUP(Décompte_OSAD!E32,Tableau1[Localité],Tableau1[NPA],"")</f>
        <v/>
      </c>
      <c r="G32" s="99" t="str">
        <f>_xlfn.XLOOKUP(Décompte_OSAD!E32,Tableau1[Localité],Tableau1[District],"")</f>
        <v/>
      </c>
      <c r="H32" s="100" t="str">
        <f>IF(E32="","",IF(COUNTIF(Tableau1[Localité],Décompte_OSAD!E32)=0,"Pas dans le canton de FR","Oui"))</f>
        <v/>
      </c>
      <c r="I32" s="40"/>
      <c r="J32" s="41"/>
      <c r="K32" s="42"/>
      <c r="L32" s="41"/>
      <c r="M32" s="52">
        <f t="shared" si="12"/>
        <v>0</v>
      </c>
      <c r="N32" s="58">
        <f t="shared" si="16"/>
        <v>0</v>
      </c>
      <c r="O32" s="59">
        <f t="shared" si="17"/>
        <v>0</v>
      </c>
      <c r="P32" s="60">
        <f t="shared" si="2"/>
        <v>0</v>
      </c>
      <c r="Q32" s="49">
        <f t="shared" si="18"/>
        <v>0</v>
      </c>
      <c r="R32" s="61">
        <f t="shared" si="19"/>
        <v>0</v>
      </c>
      <c r="S32" s="62">
        <f t="shared" si="20"/>
        <v>0</v>
      </c>
      <c r="T32" s="63">
        <f t="shared" si="8"/>
        <v>0</v>
      </c>
      <c r="U32" s="50">
        <f t="shared" si="21"/>
        <v>0</v>
      </c>
      <c r="V32" s="64">
        <f t="shared" si="9"/>
        <v>0</v>
      </c>
      <c r="W32" s="65">
        <f t="shared" si="10"/>
        <v>0</v>
      </c>
      <c r="X32" s="66">
        <f t="shared" si="11"/>
        <v>0</v>
      </c>
      <c r="Y32" s="51">
        <f t="shared" si="22"/>
        <v>0</v>
      </c>
    </row>
    <row r="33" spans="1:25" x14ac:dyDescent="0.25">
      <c r="A33" s="107"/>
      <c r="B33" s="2"/>
      <c r="C33" s="2"/>
      <c r="D33" s="3"/>
      <c r="E33" s="9"/>
      <c r="F33" s="99" t="str">
        <f>_xlfn.XLOOKUP(Décompte_OSAD!E33,Tableau1[Localité],Tableau1[NPA],"")</f>
        <v/>
      </c>
      <c r="G33" s="99" t="str">
        <f>_xlfn.XLOOKUP(Décompte_OSAD!E33,Tableau1[Localité],Tableau1[District],"")</f>
        <v/>
      </c>
      <c r="H33" s="100" t="str">
        <f>IF(E33="","",IF(COUNTIF(Tableau1[Localité],Décompte_OSAD!E33)=0,"Pas dans le canton de FR","Oui"))</f>
        <v/>
      </c>
      <c r="I33" s="40"/>
      <c r="J33" s="41"/>
      <c r="K33" s="42"/>
      <c r="L33" s="41"/>
      <c r="M33" s="52">
        <f t="shared" si="12"/>
        <v>0</v>
      </c>
      <c r="N33" s="58">
        <f t="shared" si="16"/>
        <v>0</v>
      </c>
      <c r="O33" s="59">
        <f t="shared" si="17"/>
        <v>0</v>
      </c>
      <c r="P33" s="60">
        <f t="shared" si="2"/>
        <v>0</v>
      </c>
      <c r="Q33" s="49">
        <f t="shared" si="18"/>
        <v>0</v>
      </c>
      <c r="R33" s="61">
        <f t="shared" si="19"/>
        <v>0</v>
      </c>
      <c r="S33" s="62">
        <f t="shared" si="20"/>
        <v>0</v>
      </c>
      <c r="T33" s="63">
        <f t="shared" si="8"/>
        <v>0</v>
      </c>
      <c r="U33" s="50">
        <f t="shared" si="21"/>
        <v>0</v>
      </c>
      <c r="V33" s="64">
        <f t="shared" si="9"/>
        <v>0</v>
      </c>
      <c r="W33" s="65">
        <f t="shared" si="10"/>
        <v>0</v>
      </c>
      <c r="X33" s="66">
        <f t="shared" si="11"/>
        <v>0</v>
      </c>
      <c r="Y33" s="51">
        <f t="shared" si="22"/>
        <v>0</v>
      </c>
    </row>
    <row r="34" spans="1:25" x14ac:dyDescent="0.25">
      <c r="A34" s="107"/>
      <c r="B34" s="2"/>
      <c r="C34" s="2"/>
      <c r="D34" s="3"/>
      <c r="E34" s="9"/>
      <c r="F34" s="99" t="str">
        <f>_xlfn.XLOOKUP(Décompte_OSAD!E34,Tableau1[Localité],Tableau1[NPA],"")</f>
        <v/>
      </c>
      <c r="G34" s="99" t="str">
        <f>_xlfn.XLOOKUP(Décompte_OSAD!E34,Tableau1[Localité],Tableau1[District],"")</f>
        <v/>
      </c>
      <c r="H34" s="100" t="str">
        <f>IF(E34="","",IF(COUNTIF(Tableau1[Localité],Décompte_OSAD!E34)=0,"Pas dans le canton de FR","Oui"))</f>
        <v/>
      </c>
      <c r="I34" s="40"/>
      <c r="J34" s="41"/>
      <c r="K34" s="42"/>
      <c r="L34" s="41"/>
      <c r="M34" s="52">
        <f t="shared" si="12"/>
        <v>0</v>
      </c>
      <c r="N34" s="58">
        <f t="shared" ref="N34:N99" si="23">N$20*I34/60</f>
        <v>0</v>
      </c>
      <c r="O34" s="59">
        <f t="shared" ref="O34:O99" si="24">O$20*J34/60</f>
        <v>0</v>
      </c>
      <c r="P34" s="60">
        <f t="shared" si="2"/>
        <v>0</v>
      </c>
      <c r="Q34" s="49">
        <f t="shared" ref="Q34:Q99" si="25">SUM(N34:P34)</f>
        <v>0</v>
      </c>
      <c r="R34" s="61">
        <f t="shared" ref="R34:R99" si="26">R$20*I34/60</f>
        <v>0</v>
      </c>
      <c r="S34" s="62">
        <f t="shared" ref="S34:S99" si="27">S$20*J34/60</f>
        <v>0</v>
      </c>
      <c r="T34" s="63">
        <f t="shared" si="8"/>
        <v>0</v>
      </c>
      <c r="U34" s="50">
        <f t="shared" ref="U34:U99" si="28">SUM(R34:T34)</f>
        <v>0</v>
      </c>
      <c r="V34" s="64">
        <f t="shared" si="9"/>
        <v>0</v>
      </c>
      <c r="W34" s="65">
        <f t="shared" si="10"/>
        <v>0</v>
      </c>
      <c r="X34" s="66">
        <f t="shared" si="11"/>
        <v>0</v>
      </c>
      <c r="Y34" s="51">
        <f t="shared" ref="Y34:Y99" si="29">SUM(V34:X34)</f>
        <v>0</v>
      </c>
    </row>
    <row r="35" spans="1:25" x14ac:dyDescent="0.25">
      <c r="A35" s="107"/>
      <c r="B35" s="2"/>
      <c r="C35" s="2"/>
      <c r="D35" s="3"/>
      <c r="E35" s="9"/>
      <c r="F35" s="99" t="str">
        <f>_xlfn.XLOOKUP(Décompte_OSAD!E35,Tableau1[Localité],Tableau1[NPA],"")</f>
        <v/>
      </c>
      <c r="G35" s="99" t="str">
        <f>_xlfn.XLOOKUP(Décompte_OSAD!E35,Tableau1[Localité],Tableau1[District],"")</f>
        <v/>
      </c>
      <c r="H35" s="100" t="str">
        <f>IF(E35="","",IF(COUNTIF(Tableau1[Localité],Décompte_OSAD!E35)=0,"Pas dans le canton de FR","Oui"))</f>
        <v/>
      </c>
      <c r="I35" s="40"/>
      <c r="J35" s="41"/>
      <c r="K35" s="42"/>
      <c r="L35" s="41"/>
      <c r="M35" s="52">
        <f t="shared" si="12"/>
        <v>0</v>
      </c>
      <c r="N35" s="58">
        <f t="shared" si="23"/>
        <v>0</v>
      </c>
      <c r="O35" s="59">
        <f t="shared" si="24"/>
        <v>0</v>
      </c>
      <c r="P35" s="60">
        <f t="shared" si="2"/>
        <v>0</v>
      </c>
      <c r="Q35" s="49">
        <f t="shared" si="25"/>
        <v>0</v>
      </c>
      <c r="R35" s="61">
        <f t="shared" si="26"/>
        <v>0</v>
      </c>
      <c r="S35" s="62">
        <f t="shared" si="27"/>
        <v>0</v>
      </c>
      <c r="T35" s="63">
        <f t="shared" si="8"/>
        <v>0</v>
      </c>
      <c r="U35" s="50">
        <f t="shared" si="28"/>
        <v>0</v>
      </c>
      <c r="V35" s="64">
        <f t="shared" si="9"/>
        <v>0</v>
      </c>
      <c r="W35" s="65">
        <f t="shared" si="10"/>
        <v>0</v>
      </c>
      <c r="X35" s="66">
        <f t="shared" si="11"/>
        <v>0</v>
      </c>
      <c r="Y35" s="51">
        <f t="shared" si="29"/>
        <v>0</v>
      </c>
    </row>
    <row r="36" spans="1:25" x14ac:dyDescent="0.25">
      <c r="A36" s="107"/>
      <c r="B36" s="2"/>
      <c r="C36" s="2"/>
      <c r="D36" s="3"/>
      <c r="E36" s="9"/>
      <c r="F36" s="99" t="str">
        <f>_xlfn.XLOOKUP(Décompte_OSAD!E36,Tableau1[Localité],Tableau1[NPA],"")</f>
        <v/>
      </c>
      <c r="G36" s="99" t="str">
        <f>_xlfn.XLOOKUP(Décompte_OSAD!E36,Tableau1[Localité],Tableau1[District],"")</f>
        <v/>
      </c>
      <c r="H36" s="100" t="str">
        <f>IF(E36="","",IF(COUNTIF(Tableau1[Localité],Décompte_OSAD!E36)=0,"Pas dans le canton de FR","Oui"))</f>
        <v/>
      </c>
      <c r="I36" s="40"/>
      <c r="J36" s="41"/>
      <c r="K36" s="42"/>
      <c r="L36" s="41"/>
      <c r="M36" s="52">
        <f t="shared" si="12"/>
        <v>0</v>
      </c>
      <c r="N36" s="58">
        <f t="shared" si="23"/>
        <v>0</v>
      </c>
      <c r="O36" s="59">
        <f t="shared" si="24"/>
        <v>0</v>
      </c>
      <c r="P36" s="60">
        <f t="shared" si="2"/>
        <v>0</v>
      </c>
      <c r="Q36" s="49">
        <f t="shared" si="25"/>
        <v>0</v>
      </c>
      <c r="R36" s="61">
        <f t="shared" si="26"/>
        <v>0</v>
      </c>
      <c r="S36" s="62">
        <f t="shared" si="27"/>
        <v>0</v>
      </c>
      <c r="T36" s="63">
        <f t="shared" si="8"/>
        <v>0</v>
      </c>
      <c r="U36" s="50">
        <f t="shared" si="28"/>
        <v>0</v>
      </c>
      <c r="V36" s="64">
        <f t="shared" si="9"/>
        <v>0</v>
      </c>
      <c r="W36" s="65">
        <f t="shared" si="10"/>
        <v>0</v>
      </c>
      <c r="X36" s="66">
        <f t="shared" si="11"/>
        <v>0</v>
      </c>
      <c r="Y36" s="51">
        <f t="shared" si="29"/>
        <v>0</v>
      </c>
    </row>
    <row r="37" spans="1:25" x14ac:dyDescent="0.25">
      <c r="A37" s="107"/>
      <c r="B37" s="2"/>
      <c r="C37" s="2"/>
      <c r="D37" s="3"/>
      <c r="E37" s="9"/>
      <c r="F37" s="99" t="str">
        <f>_xlfn.XLOOKUP(Décompte_OSAD!E37,Tableau1[Localité],Tableau1[NPA],"")</f>
        <v/>
      </c>
      <c r="G37" s="99" t="str">
        <f>_xlfn.XLOOKUP(Décompte_OSAD!E37,Tableau1[Localité],Tableau1[District],"")</f>
        <v/>
      </c>
      <c r="H37" s="100" t="str">
        <f>IF(E37="","",IF(COUNTIF(Tableau1[Localité],Décompte_OSAD!E37)=0,"Pas dans le canton de FR","Oui"))</f>
        <v/>
      </c>
      <c r="I37" s="40"/>
      <c r="J37" s="41"/>
      <c r="K37" s="42"/>
      <c r="L37" s="41"/>
      <c r="M37" s="52">
        <f t="shared" si="12"/>
        <v>0</v>
      </c>
      <c r="N37" s="58">
        <f t="shared" si="23"/>
        <v>0</v>
      </c>
      <c r="O37" s="59">
        <f t="shared" si="24"/>
        <v>0</v>
      </c>
      <c r="P37" s="60">
        <f t="shared" si="2"/>
        <v>0</v>
      </c>
      <c r="Q37" s="49">
        <f t="shared" si="25"/>
        <v>0</v>
      </c>
      <c r="R37" s="61">
        <f t="shared" si="26"/>
        <v>0</v>
      </c>
      <c r="S37" s="62">
        <f t="shared" si="27"/>
        <v>0</v>
      </c>
      <c r="T37" s="63">
        <f t="shared" si="8"/>
        <v>0</v>
      </c>
      <c r="U37" s="50">
        <f t="shared" si="28"/>
        <v>0</v>
      </c>
      <c r="V37" s="64">
        <f t="shared" si="9"/>
        <v>0</v>
      </c>
      <c r="W37" s="65">
        <f t="shared" si="10"/>
        <v>0</v>
      </c>
      <c r="X37" s="66">
        <f t="shared" si="11"/>
        <v>0</v>
      </c>
      <c r="Y37" s="51">
        <f t="shared" si="29"/>
        <v>0</v>
      </c>
    </row>
    <row r="38" spans="1:25" x14ac:dyDescent="0.25">
      <c r="A38" s="107"/>
      <c r="B38" s="2"/>
      <c r="C38" s="2"/>
      <c r="D38" s="3"/>
      <c r="E38" s="9"/>
      <c r="F38" s="99" t="str">
        <f>_xlfn.XLOOKUP(Décompte_OSAD!E38,Tableau1[Localité],Tableau1[NPA],"")</f>
        <v/>
      </c>
      <c r="G38" s="99" t="str">
        <f>_xlfn.XLOOKUP(Décompte_OSAD!E38,Tableau1[Localité],Tableau1[District],"")</f>
        <v/>
      </c>
      <c r="H38" s="100" t="str">
        <f>IF(E38="","",IF(COUNTIF(Tableau1[Localité],Décompte_OSAD!E38)=0,"Pas dans le canton de FR","Oui"))</f>
        <v/>
      </c>
      <c r="I38" s="40"/>
      <c r="J38" s="41"/>
      <c r="K38" s="42"/>
      <c r="L38" s="41"/>
      <c r="M38" s="52">
        <f t="shared" si="12"/>
        <v>0</v>
      </c>
      <c r="N38" s="58">
        <f t="shared" si="23"/>
        <v>0</v>
      </c>
      <c r="O38" s="59">
        <f t="shared" si="24"/>
        <v>0</v>
      </c>
      <c r="P38" s="60">
        <f t="shared" si="2"/>
        <v>0</v>
      </c>
      <c r="Q38" s="49">
        <f t="shared" si="25"/>
        <v>0</v>
      </c>
      <c r="R38" s="61">
        <f t="shared" si="26"/>
        <v>0</v>
      </c>
      <c r="S38" s="62">
        <f t="shared" si="27"/>
        <v>0</v>
      </c>
      <c r="T38" s="63">
        <f t="shared" si="8"/>
        <v>0</v>
      </c>
      <c r="U38" s="50">
        <f t="shared" si="28"/>
        <v>0</v>
      </c>
      <c r="V38" s="64">
        <f t="shared" si="9"/>
        <v>0</v>
      </c>
      <c r="W38" s="65">
        <f t="shared" si="10"/>
        <v>0</v>
      </c>
      <c r="X38" s="66">
        <f t="shared" si="11"/>
        <v>0</v>
      </c>
      <c r="Y38" s="51">
        <f t="shared" si="29"/>
        <v>0</v>
      </c>
    </row>
    <row r="39" spans="1:25" x14ac:dyDescent="0.25">
      <c r="A39" s="107"/>
      <c r="B39" s="2"/>
      <c r="C39" s="2"/>
      <c r="D39" s="3"/>
      <c r="E39" s="9"/>
      <c r="F39" s="99" t="str">
        <f>_xlfn.XLOOKUP(Décompte_OSAD!E39,Tableau1[Localité],Tableau1[NPA],"")</f>
        <v/>
      </c>
      <c r="G39" s="99" t="str">
        <f>_xlfn.XLOOKUP(Décompte_OSAD!E39,Tableau1[Localité],Tableau1[District],"")</f>
        <v/>
      </c>
      <c r="H39" s="100" t="str">
        <f>IF(E39="","",IF(COUNTIF(Tableau1[Localité],Décompte_OSAD!E39)=0,"Pas dans le canton de FR","Oui"))</f>
        <v/>
      </c>
      <c r="I39" s="40"/>
      <c r="J39" s="41"/>
      <c r="K39" s="42"/>
      <c r="L39" s="41"/>
      <c r="M39" s="52">
        <f t="shared" si="12"/>
        <v>0</v>
      </c>
      <c r="N39" s="58">
        <f t="shared" si="23"/>
        <v>0</v>
      </c>
      <c r="O39" s="59">
        <f t="shared" si="24"/>
        <v>0</v>
      </c>
      <c r="P39" s="60">
        <f t="shared" si="2"/>
        <v>0</v>
      </c>
      <c r="Q39" s="49">
        <f t="shared" si="25"/>
        <v>0</v>
      </c>
      <c r="R39" s="61">
        <f t="shared" si="26"/>
        <v>0</v>
      </c>
      <c r="S39" s="62">
        <f t="shared" si="27"/>
        <v>0</v>
      </c>
      <c r="T39" s="63">
        <f t="shared" si="8"/>
        <v>0</v>
      </c>
      <c r="U39" s="50">
        <f t="shared" si="28"/>
        <v>0</v>
      </c>
      <c r="V39" s="64">
        <f t="shared" si="9"/>
        <v>0</v>
      </c>
      <c r="W39" s="65">
        <f t="shared" si="10"/>
        <v>0</v>
      </c>
      <c r="X39" s="66">
        <f t="shared" si="11"/>
        <v>0</v>
      </c>
      <c r="Y39" s="51">
        <f t="shared" si="29"/>
        <v>0</v>
      </c>
    </row>
    <row r="40" spans="1:25" x14ac:dyDescent="0.25">
      <c r="A40" s="107"/>
      <c r="B40" s="2"/>
      <c r="C40" s="2"/>
      <c r="D40" s="3"/>
      <c r="E40" s="9"/>
      <c r="F40" s="99" t="str">
        <f>_xlfn.XLOOKUP(Décompte_OSAD!E40,Tableau1[Localité],Tableau1[NPA],"")</f>
        <v/>
      </c>
      <c r="G40" s="99" t="str">
        <f>_xlfn.XLOOKUP(Décompte_OSAD!E40,Tableau1[Localité],Tableau1[District],"")</f>
        <v/>
      </c>
      <c r="H40" s="100" t="str">
        <f>IF(E40="","",IF(COUNTIF(Tableau1[Localité],Décompte_OSAD!E40)=0,"Pas dans le canton de FR","Oui"))</f>
        <v/>
      </c>
      <c r="I40" s="40"/>
      <c r="J40" s="41"/>
      <c r="K40" s="42"/>
      <c r="L40" s="41"/>
      <c r="M40" s="52">
        <f t="shared" si="12"/>
        <v>0</v>
      </c>
      <c r="N40" s="58">
        <f t="shared" si="23"/>
        <v>0</v>
      </c>
      <c r="O40" s="59">
        <f t="shared" si="24"/>
        <v>0</v>
      </c>
      <c r="P40" s="60">
        <f t="shared" si="2"/>
        <v>0</v>
      </c>
      <c r="Q40" s="49">
        <f t="shared" si="25"/>
        <v>0</v>
      </c>
      <c r="R40" s="61">
        <f t="shared" si="26"/>
        <v>0</v>
      </c>
      <c r="S40" s="62">
        <f t="shared" si="27"/>
        <v>0</v>
      </c>
      <c r="T40" s="63">
        <f t="shared" si="8"/>
        <v>0</v>
      </c>
      <c r="U40" s="50">
        <f t="shared" si="28"/>
        <v>0</v>
      </c>
      <c r="V40" s="64">
        <f t="shared" si="9"/>
        <v>0</v>
      </c>
      <c r="W40" s="65">
        <f t="shared" si="10"/>
        <v>0</v>
      </c>
      <c r="X40" s="66">
        <f t="shared" si="11"/>
        <v>0</v>
      </c>
      <c r="Y40" s="51">
        <f t="shared" si="29"/>
        <v>0</v>
      </c>
    </row>
    <row r="41" spans="1:25" x14ac:dyDescent="0.25">
      <c r="A41" s="107"/>
      <c r="B41" s="2"/>
      <c r="C41" s="2"/>
      <c r="D41" s="3"/>
      <c r="E41" s="9"/>
      <c r="F41" s="99" t="str">
        <f>_xlfn.XLOOKUP(Décompte_OSAD!E41,Tableau1[Localité],Tableau1[NPA],"")</f>
        <v/>
      </c>
      <c r="G41" s="99" t="str">
        <f>_xlfn.XLOOKUP(Décompte_OSAD!E41,Tableau1[Localité],Tableau1[District],"")</f>
        <v/>
      </c>
      <c r="H41" s="100" t="str">
        <f>IF(E41="","",IF(COUNTIF(Tableau1[Localité],Décompte_OSAD!E41)=0,"Pas dans le canton de FR","Oui"))</f>
        <v/>
      </c>
      <c r="I41" s="40"/>
      <c r="J41" s="41"/>
      <c r="K41" s="42"/>
      <c r="L41" s="41"/>
      <c r="M41" s="52">
        <f t="shared" si="12"/>
        <v>0</v>
      </c>
      <c r="N41" s="58">
        <f t="shared" si="23"/>
        <v>0</v>
      </c>
      <c r="O41" s="59">
        <f t="shared" si="24"/>
        <v>0</v>
      </c>
      <c r="P41" s="60">
        <f t="shared" si="2"/>
        <v>0</v>
      </c>
      <c r="Q41" s="49">
        <f t="shared" si="25"/>
        <v>0</v>
      </c>
      <c r="R41" s="61">
        <f t="shared" si="26"/>
        <v>0</v>
      </c>
      <c r="S41" s="62">
        <f t="shared" si="27"/>
        <v>0</v>
      </c>
      <c r="T41" s="63">
        <f t="shared" si="8"/>
        <v>0</v>
      </c>
      <c r="U41" s="50">
        <f t="shared" si="28"/>
        <v>0</v>
      </c>
      <c r="V41" s="64">
        <f t="shared" si="9"/>
        <v>0</v>
      </c>
      <c r="W41" s="65">
        <f t="shared" si="10"/>
        <v>0</v>
      </c>
      <c r="X41" s="66">
        <f t="shared" si="11"/>
        <v>0</v>
      </c>
      <c r="Y41" s="51">
        <f t="shared" si="29"/>
        <v>0</v>
      </c>
    </row>
    <row r="42" spans="1:25" x14ac:dyDescent="0.25">
      <c r="A42" s="107"/>
      <c r="B42" s="2"/>
      <c r="C42" s="2"/>
      <c r="D42" s="3"/>
      <c r="E42" s="9"/>
      <c r="F42" s="99" t="str">
        <f>_xlfn.XLOOKUP(Décompte_OSAD!E42,Tableau1[Localité],Tableau1[NPA],"")</f>
        <v/>
      </c>
      <c r="G42" s="99" t="str">
        <f>_xlfn.XLOOKUP(Décompte_OSAD!E42,Tableau1[Localité],Tableau1[District],"")</f>
        <v/>
      </c>
      <c r="H42" s="100" t="str">
        <f>IF(E42="","",IF(COUNTIF(Tableau1[Localité],Décompte_OSAD!E42)=0,"Pas dans le canton de FR","Oui"))</f>
        <v/>
      </c>
      <c r="I42" s="40"/>
      <c r="J42" s="41"/>
      <c r="K42" s="42"/>
      <c r="L42" s="41"/>
      <c r="M42" s="52">
        <f t="shared" si="12"/>
        <v>0</v>
      </c>
      <c r="N42" s="58">
        <f t="shared" si="23"/>
        <v>0</v>
      </c>
      <c r="O42" s="59">
        <f t="shared" si="24"/>
        <v>0</v>
      </c>
      <c r="P42" s="60">
        <f t="shared" si="2"/>
        <v>0</v>
      </c>
      <c r="Q42" s="49">
        <f t="shared" si="25"/>
        <v>0</v>
      </c>
      <c r="R42" s="61">
        <f t="shared" si="26"/>
        <v>0</v>
      </c>
      <c r="S42" s="62">
        <f t="shared" si="27"/>
        <v>0</v>
      </c>
      <c r="T42" s="63">
        <f t="shared" si="8"/>
        <v>0</v>
      </c>
      <c r="U42" s="50">
        <f t="shared" si="28"/>
        <v>0</v>
      </c>
      <c r="V42" s="64">
        <f t="shared" si="9"/>
        <v>0</v>
      </c>
      <c r="W42" s="65">
        <f t="shared" si="10"/>
        <v>0</v>
      </c>
      <c r="X42" s="66">
        <f t="shared" si="11"/>
        <v>0</v>
      </c>
      <c r="Y42" s="51">
        <f t="shared" si="29"/>
        <v>0</v>
      </c>
    </row>
    <row r="43" spans="1:25" x14ac:dyDescent="0.25">
      <c r="A43" s="107"/>
      <c r="B43" s="2"/>
      <c r="C43" s="2"/>
      <c r="D43" s="3"/>
      <c r="E43" s="9"/>
      <c r="F43" s="99" t="str">
        <f>_xlfn.XLOOKUP(Décompte_OSAD!E43,Tableau1[Localité],Tableau1[NPA],"")</f>
        <v/>
      </c>
      <c r="G43" s="99" t="str">
        <f>_xlfn.XLOOKUP(Décompte_OSAD!E43,Tableau1[Localité],Tableau1[District],"")</f>
        <v/>
      </c>
      <c r="H43" s="100" t="str">
        <f>IF(E43="","",IF(COUNTIF(Tableau1[Localité],Décompte_OSAD!E43)=0,"Pas dans le canton de FR","Oui"))</f>
        <v/>
      </c>
      <c r="I43" s="40"/>
      <c r="J43" s="41"/>
      <c r="K43" s="42"/>
      <c r="L43" s="41"/>
      <c r="M43" s="52">
        <f t="shared" si="12"/>
        <v>0</v>
      </c>
      <c r="N43" s="58">
        <f t="shared" si="23"/>
        <v>0</v>
      </c>
      <c r="O43" s="59">
        <f t="shared" si="24"/>
        <v>0</v>
      </c>
      <c r="P43" s="60">
        <f t="shared" si="2"/>
        <v>0</v>
      </c>
      <c r="Q43" s="49">
        <f t="shared" si="25"/>
        <v>0</v>
      </c>
      <c r="R43" s="61">
        <f t="shared" si="26"/>
        <v>0</v>
      </c>
      <c r="S43" s="62">
        <f t="shared" si="27"/>
        <v>0</v>
      </c>
      <c r="T43" s="63">
        <f t="shared" si="8"/>
        <v>0</v>
      </c>
      <c r="U43" s="50">
        <f t="shared" si="28"/>
        <v>0</v>
      </c>
      <c r="V43" s="64">
        <f t="shared" si="9"/>
        <v>0</v>
      </c>
      <c r="W43" s="65">
        <f t="shared" si="10"/>
        <v>0</v>
      </c>
      <c r="X43" s="66">
        <f t="shared" si="11"/>
        <v>0</v>
      </c>
      <c r="Y43" s="51">
        <f t="shared" si="29"/>
        <v>0</v>
      </c>
    </row>
    <row r="44" spans="1:25" x14ac:dyDescent="0.25">
      <c r="A44" s="107"/>
      <c r="B44" s="2"/>
      <c r="C44" s="2"/>
      <c r="D44" s="3"/>
      <c r="E44" s="9"/>
      <c r="F44" s="99" t="str">
        <f>_xlfn.XLOOKUP(Décompte_OSAD!E44,Tableau1[Localité],Tableau1[NPA],"")</f>
        <v/>
      </c>
      <c r="G44" s="99" t="str">
        <f>_xlfn.XLOOKUP(Décompte_OSAD!E44,Tableau1[Localité],Tableau1[District],"")</f>
        <v/>
      </c>
      <c r="H44" s="100" t="str">
        <f>IF(E44="","",IF(COUNTIF(Tableau1[Localité],Décompte_OSAD!E44)=0,"Pas dans le canton de FR","Oui"))</f>
        <v/>
      </c>
      <c r="I44" s="40"/>
      <c r="J44" s="41"/>
      <c r="K44" s="42"/>
      <c r="L44" s="41"/>
      <c r="M44" s="52">
        <f t="shared" si="12"/>
        <v>0</v>
      </c>
      <c r="N44" s="58">
        <f t="shared" si="23"/>
        <v>0</v>
      </c>
      <c r="O44" s="59">
        <f t="shared" si="24"/>
        <v>0</v>
      </c>
      <c r="P44" s="60">
        <f t="shared" si="2"/>
        <v>0</v>
      </c>
      <c r="Q44" s="49">
        <f t="shared" si="25"/>
        <v>0</v>
      </c>
      <c r="R44" s="61">
        <f t="shared" si="26"/>
        <v>0</v>
      </c>
      <c r="S44" s="62">
        <f t="shared" si="27"/>
        <v>0</v>
      </c>
      <c r="T44" s="63">
        <f t="shared" si="8"/>
        <v>0</v>
      </c>
      <c r="U44" s="50">
        <f t="shared" si="28"/>
        <v>0</v>
      </c>
      <c r="V44" s="64">
        <f t="shared" si="9"/>
        <v>0</v>
      </c>
      <c r="W44" s="65">
        <f t="shared" si="10"/>
        <v>0</v>
      </c>
      <c r="X44" s="66">
        <f t="shared" si="11"/>
        <v>0</v>
      </c>
      <c r="Y44" s="51">
        <f t="shared" si="29"/>
        <v>0</v>
      </c>
    </row>
    <row r="45" spans="1:25" x14ac:dyDescent="0.25">
      <c r="A45" s="107"/>
      <c r="B45" s="2"/>
      <c r="C45" s="2"/>
      <c r="D45" s="3"/>
      <c r="E45" s="9"/>
      <c r="F45" s="99" t="str">
        <f>_xlfn.XLOOKUP(Décompte_OSAD!E45,Tableau1[Localité],Tableau1[NPA],"")</f>
        <v/>
      </c>
      <c r="G45" s="99" t="str">
        <f>_xlfn.XLOOKUP(Décompte_OSAD!E45,Tableau1[Localité],Tableau1[District],"")</f>
        <v/>
      </c>
      <c r="H45" s="100" t="str">
        <f>IF(E45="","",IF(COUNTIF(Tableau1[Localité],Décompte_OSAD!E45)=0,"Pas dans le canton de FR","Oui"))</f>
        <v/>
      </c>
      <c r="I45" s="40"/>
      <c r="J45" s="41"/>
      <c r="K45" s="42"/>
      <c r="L45" s="41"/>
      <c r="M45" s="52">
        <f t="shared" si="12"/>
        <v>0</v>
      </c>
      <c r="N45" s="58">
        <f t="shared" si="23"/>
        <v>0</v>
      </c>
      <c r="O45" s="59">
        <f t="shared" si="24"/>
        <v>0</v>
      </c>
      <c r="P45" s="60">
        <f t="shared" si="2"/>
        <v>0</v>
      </c>
      <c r="Q45" s="49">
        <f t="shared" si="25"/>
        <v>0</v>
      </c>
      <c r="R45" s="61">
        <f t="shared" si="26"/>
        <v>0</v>
      </c>
      <c r="S45" s="62">
        <f t="shared" si="27"/>
        <v>0</v>
      </c>
      <c r="T45" s="63">
        <f t="shared" si="8"/>
        <v>0</v>
      </c>
      <c r="U45" s="50">
        <f t="shared" si="28"/>
        <v>0</v>
      </c>
      <c r="V45" s="64">
        <f t="shared" si="9"/>
        <v>0</v>
      </c>
      <c r="W45" s="65">
        <f t="shared" si="10"/>
        <v>0</v>
      </c>
      <c r="X45" s="66">
        <f t="shared" si="11"/>
        <v>0</v>
      </c>
      <c r="Y45" s="51">
        <f t="shared" si="29"/>
        <v>0</v>
      </c>
    </row>
    <row r="46" spans="1:25" x14ac:dyDescent="0.25">
      <c r="A46" s="107"/>
      <c r="B46" s="2"/>
      <c r="C46" s="2"/>
      <c r="D46" s="3"/>
      <c r="E46" s="9"/>
      <c r="F46" s="99" t="str">
        <f>_xlfn.XLOOKUP(Décompte_OSAD!E46,Tableau1[Localité],Tableau1[NPA],"")</f>
        <v/>
      </c>
      <c r="G46" s="99" t="str">
        <f>_xlfn.XLOOKUP(Décompte_OSAD!E46,Tableau1[Localité],Tableau1[District],"")</f>
        <v/>
      </c>
      <c r="H46" s="100" t="str">
        <f>IF(E46="","",IF(COUNTIF(Tableau1[Localité],Décompte_OSAD!E46)=0,"Pas dans le canton de FR","Oui"))</f>
        <v/>
      </c>
      <c r="I46" s="40"/>
      <c r="J46" s="41"/>
      <c r="K46" s="42"/>
      <c r="L46" s="41"/>
      <c r="M46" s="52">
        <f t="shared" si="12"/>
        <v>0</v>
      </c>
      <c r="N46" s="58">
        <f t="shared" si="23"/>
        <v>0</v>
      </c>
      <c r="O46" s="59">
        <f t="shared" si="24"/>
        <v>0</v>
      </c>
      <c r="P46" s="60">
        <f t="shared" si="2"/>
        <v>0</v>
      </c>
      <c r="Q46" s="49">
        <f t="shared" si="25"/>
        <v>0</v>
      </c>
      <c r="R46" s="61">
        <f t="shared" si="26"/>
        <v>0</v>
      </c>
      <c r="S46" s="62">
        <f t="shared" si="27"/>
        <v>0</v>
      </c>
      <c r="T46" s="63">
        <f t="shared" si="8"/>
        <v>0</v>
      </c>
      <c r="U46" s="50">
        <f t="shared" si="28"/>
        <v>0</v>
      </c>
      <c r="V46" s="64">
        <f t="shared" si="9"/>
        <v>0</v>
      </c>
      <c r="W46" s="65">
        <f t="shared" si="10"/>
        <v>0</v>
      </c>
      <c r="X46" s="66">
        <f t="shared" si="11"/>
        <v>0</v>
      </c>
      <c r="Y46" s="51">
        <f t="shared" si="29"/>
        <v>0</v>
      </c>
    </row>
    <row r="47" spans="1:25" x14ac:dyDescent="0.25">
      <c r="A47" s="107"/>
      <c r="B47" s="2"/>
      <c r="C47" s="2"/>
      <c r="D47" s="3"/>
      <c r="E47" s="9"/>
      <c r="F47" s="99" t="str">
        <f>_xlfn.XLOOKUP(Décompte_OSAD!E47,Tableau1[Localité],Tableau1[NPA],"")</f>
        <v/>
      </c>
      <c r="G47" s="99" t="str">
        <f>_xlfn.XLOOKUP(Décompte_OSAD!E47,Tableau1[Localité],Tableau1[District],"")</f>
        <v/>
      </c>
      <c r="H47" s="100" t="str">
        <f>IF(E47="","",IF(COUNTIF(Tableau1[Localité],Décompte_OSAD!E47)=0,"Pas dans le canton de FR","Oui"))</f>
        <v/>
      </c>
      <c r="I47" s="40"/>
      <c r="J47" s="41"/>
      <c r="K47" s="42"/>
      <c r="L47" s="41"/>
      <c r="M47" s="52">
        <f t="shared" si="12"/>
        <v>0</v>
      </c>
      <c r="N47" s="58">
        <f t="shared" si="23"/>
        <v>0</v>
      </c>
      <c r="O47" s="59">
        <f t="shared" si="24"/>
        <v>0</v>
      </c>
      <c r="P47" s="60">
        <f t="shared" si="2"/>
        <v>0</v>
      </c>
      <c r="Q47" s="49">
        <f t="shared" si="25"/>
        <v>0</v>
      </c>
      <c r="R47" s="61">
        <f t="shared" si="26"/>
        <v>0</v>
      </c>
      <c r="S47" s="62">
        <f t="shared" si="27"/>
        <v>0</v>
      </c>
      <c r="T47" s="63">
        <f t="shared" si="8"/>
        <v>0</v>
      </c>
      <c r="U47" s="50">
        <f t="shared" si="28"/>
        <v>0</v>
      </c>
      <c r="V47" s="64">
        <f t="shared" si="9"/>
        <v>0</v>
      </c>
      <c r="W47" s="65">
        <f t="shared" si="10"/>
        <v>0</v>
      </c>
      <c r="X47" s="66">
        <f t="shared" si="11"/>
        <v>0</v>
      </c>
      <c r="Y47" s="51">
        <f t="shared" si="29"/>
        <v>0</v>
      </c>
    </row>
    <row r="48" spans="1:25" x14ac:dyDescent="0.25">
      <c r="A48" s="107"/>
      <c r="B48" s="2"/>
      <c r="C48" s="2"/>
      <c r="D48" s="3"/>
      <c r="E48" s="9"/>
      <c r="F48" s="99" t="str">
        <f>_xlfn.XLOOKUP(Décompte_OSAD!E48,Tableau1[Localité],Tableau1[NPA],"")</f>
        <v/>
      </c>
      <c r="G48" s="99" t="str">
        <f>_xlfn.XLOOKUP(Décompte_OSAD!E48,Tableau1[Localité],Tableau1[District],"")</f>
        <v/>
      </c>
      <c r="H48" s="100" t="str">
        <f>IF(E48="","",IF(COUNTIF(Tableau1[Localité],Décompte_OSAD!E48)=0,"Pas dans le canton de FR","Oui"))</f>
        <v/>
      </c>
      <c r="I48" s="40"/>
      <c r="J48" s="41"/>
      <c r="K48" s="42"/>
      <c r="L48" s="41"/>
      <c r="M48" s="52">
        <f t="shared" si="12"/>
        <v>0</v>
      </c>
      <c r="N48" s="58">
        <f t="shared" si="23"/>
        <v>0</v>
      </c>
      <c r="O48" s="59">
        <f t="shared" si="24"/>
        <v>0</v>
      </c>
      <c r="P48" s="60">
        <f t="shared" si="2"/>
        <v>0</v>
      </c>
      <c r="Q48" s="49">
        <f t="shared" si="25"/>
        <v>0</v>
      </c>
      <c r="R48" s="61">
        <f t="shared" si="26"/>
        <v>0</v>
      </c>
      <c r="S48" s="62">
        <f t="shared" si="27"/>
        <v>0</v>
      </c>
      <c r="T48" s="63">
        <f t="shared" si="8"/>
        <v>0</v>
      </c>
      <c r="U48" s="50">
        <f t="shared" si="28"/>
        <v>0</v>
      </c>
      <c r="V48" s="64">
        <f t="shared" si="9"/>
        <v>0</v>
      </c>
      <c r="W48" s="65">
        <f t="shared" si="10"/>
        <v>0</v>
      </c>
      <c r="X48" s="66">
        <f t="shared" si="11"/>
        <v>0</v>
      </c>
      <c r="Y48" s="51">
        <f t="shared" si="29"/>
        <v>0</v>
      </c>
    </row>
    <row r="49" spans="1:25" x14ac:dyDescent="0.25">
      <c r="A49" s="107"/>
      <c r="B49" s="2"/>
      <c r="C49" s="2"/>
      <c r="D49" s="3"/>
      <c r="E49" s="9"/>
      <c r="F49" s="99" t="str">
        <f>_xlfn.XLOOKUP(Décompte_OSAD!E49,Tableau1[Localité],Tableau1[NPA],"")</f>
        <v/>
      </c>
      <c r="G49" s="99" t="str">
        <f>_xlfn.XLOOKUP(Décompte_OSAD!E49,Tableau1[Localité],Tableau1[District],"")</f>
        <v/>
      </c>
      <c r="H49" s="100" t="str">
        <f>IF(E49="","",IF(COUNTIF(Tableau1[Localité],Décompte_OSAD!E49)=0,"Pas dans le canton de FR","Oui"))</f>
        <v/>
      </c>
      <c r="I49" s="40"/>
      <c r="J49" s="41"/>
      <c r="K49" s="42"/>
      <c r="L49" s="41"/>
      <c r="M49" s="52">
        <f t="shared" si="12"/>
        <v>0</v>
      </c>
      <c r="N49" s="58">
        <f t="shared" si="23"/>
        <v>0</v>
      </c>
      <c r="O49" s="59">
        <f t="shared" si="24"/>
        <v>0</v>
      </c>
      <c r="P49" s="60">
        <f t="shared" si="2"/>
        <v>0</v>
      </c>
      <c r="Q49" s="49">
        <f t="shared" si="25"/>
        <v>0</v>
      </c>
      <c r="R49" s="61">
        <f t="shared" si="26"/>
        <v>0</v>
      </c>
      <c r="S49" s="62">
        <f t="shared" si="27"/>
        <v>0</v>
      </c>
      <c r="T49" s="63">
        <f t="shared" si="8"/>
        <v>0</v>
      </c>
      <c r="U49" s="50">
        <f t="shared" si="28"/>
        <v>0</v>
      </c>
      <c r="V49" s="64">
        <f t="shared" si="9"/>
        <v>0</v>
      </c>
      <c r="W49" s="65">
        <f t="shared" si="10"/>
        <v>0</v>
      </c>
      <c r="X49" s="66">
        <f t="shared" si="11"/>
        <v>0</v>
      </c>
      <c r="Y49" s="51">
        <f t="shared" si="29"/>
        <v>0</v>
      </c>
    </row>
    <row r="50" spans="1:25" x14ac:dyDescent="0.25">
      <c r="A50" s="107"/>
      <c r="B50" s="2"/>
      <c r="C50" s="2"/>
      <c r="D50" s="3"/>
      <c r="E50" s="9"/>
      <c r="F50" s="99" t="str">
        <f>_xlfn.XLOOKUP(Décompte_OSAD!E50,Tableau1[Localité],Tableau1[NPA],"")</f>
        <v/>
      </c>
      <c r="G50" s="99" t="str">
        <f>_xlfn.XLOOKUP(Décompte_OSAD!E50,Tableau1[Localité],Tableau1[District],"")</f>
        <v/>
      </c>
      <c r="H50" s="100" t="str">
        <f>IF(E50="","",IF(COUNTIF(Tableau1[Localité],Décompte_OSAD!E50)=0,"Pas dans le canton de FR","Oui"))</f>
        <v/>
      </c>
      <c r="I50" s="40"/>
      <c r="J50" s="41"/>
      <c r="K50" s="42"/>
      <c r="L50" s="41"/>
      <c r="M50" s="52">
        <f t="shared" si="12"/>
        <v>0</v>
      </c>
      <c r="N50" s="58">
        <f t="shared" si="23"/>
        <v>0</v>
      </c>
      <c r="O50" s="59">
        <f t="shared" si="24"/>
        <v>0</v>
      </c>
      <c r="P50" s="60">
        <f t="shared" si="2"/>
        <v>0</v>
      </c>
      <c r="Q50" s="49">
        <f t="shared" si="25"/>
        <v>0</v>
      </c>
      <c r="R50" s="61">
        <f t="shared" si="26"/>
        <v>0</v>
      </c>
      <c r="S50" s="62">
        <f t="shared" si="27"/>
        <v>0</v>
      </c>
      <c r="T50" s="63">
        <f t="shared" si="8"/>
        <v>0</v>
      </c>
      <c r="U50" s="50">
        <f t="shared" si="28"/>
        <v>0</v>
      </c>
      <c r="V50" s="64">
        <f t="shared" si="9"/>
        <v>0</v>
      </c>
      <c r="W50" s="65">
        <f t="shared" si="10"/>
        <v>0</v>
      </c>
      <c r="X50" s="66">
        <f t="shared" si="11"/>
        <v>0</v>
      </c>
      <c r="Y50" s="51">
        <f t="shared" si="29"/>
        <v>0</v>
      </c>
    </row>
    <row r="51" spans="1:25" x14ac:dyDescent="0.25">
      <c r="A51" s="107"/>
      <c r="B51" s="2"/>
      <c r="C51" s="2"/>
      <c r="D51" s="3"/>
      <c r="E51" s="9"/>
      <c r="F51" s="99" t="str">
        <f>_xlfn.XLOOKUP(Décompte_OSAD!E51,Tableau1[Localité],Tableau1[NPA],"")</f>
        <v/>
      </c>
      <c r="G51" s="99" t="str">
        <f>_xlfn.XLOOKUP(Décompte_OSAD!E51,Tableau1[Localité],Tableau1[District],"")</f>
        <v/>
      </c>
      <c r="H51" s="100" t="str">
        <f>IF(E51="","",IF(COUNTIF(Tableau1[Localité],Décompte_OSAD!E51)=0,"Pas dans le canton de FR","Oui"))</f>
        <v/>
      </c>
      <c r="I51" s="40"/>
      <c r="J51" s="41"/>
      <c r="K51" s="42"/>
      <c r="L51" s="41"/>
      <c r="M51" s="52">
        <f t="shared" si="12"/>
        <v>0</v>
      </c>
      <c r="N51" s="58">
        <f t="shared" si="23"/>
        <v>0</v>
      </c>
      <c r="O51" s="59">
        <f t="shared" si="24"/>
        <v>0</v>
      </c>
      <c r="P51" s="60">
        <f t="shared" si="2"/>
        <v>0</v>
      </c>
      <c r="Q51" s="49">
        <f t="shared" si="25"/>
        <v>0</v>
      </c>
      <c r="R51" s="61">
        <f t="shared" si="26"/>
        <v>0</v>
      </c>
      <c r="S51" s="62">
        <f t="shared" si="27"/>
        <v>0</v>
      </c>
      <c r="T51" s="63">
        <f t="shared" si="8"/>
        <v>0</v>
      </c>
      <c r="U51" s="50">
        <f t="shared" si="28"/>
        <v>0</v>
      </c>
      <c r="V51" s="64">
        <f t="shared" si="9"/>
        <v>0</v>
      </c>
      <c r="W51" s="65">
        <f t="shared" si="10"/>
        <v>0</v>
      </c>
      <c r="X51" s="66">
        <f t="shared" si="11"/>
        <v>0</v>
      </c>
      <c r="Y51" s="51">
        <f t="shared" si="29"/>
        <v>0</v>
      </c>
    </row>
    <row r="52" spans="1:25" x14ac:dyDescent="0.25">
      <c r="A52" s="107"/>
      <c r="B52" s="2"/>
      <c r="C52" s="2"/>
      <c r="D52" s="3"/>
      <c r="E52" s="9"/>
      <c r="F52" s="99" t="str">
        <f>_xlfn.XLOOKUP(Décompte_OSAD!E52,Tableau1[Localité],Tableau1[NPA],"")</f>
        <v/>
      </c>
      <c r="G52" s="99" t="str">
        <f>_xlfn.XLOOKUP(Décompte_OSAD!E52,Tableau1[Localité],Tableau1[District],"")</f>
        <v/>
      </c>
      <c r="H52" s="100" t="str">
        <f>IF(E52="","",IF(COUNTIF(Tableau1[Localité],Décompte_OSAD!E52)=0,"Pas dans le canton de FR","Oui"))</f>
        <v/>
      </c>
      <c r="I52" s="40"/>
      <c r="J52" s="41"/>
      <c r="K52" s="42"/>
      <c r="L52" s="41"/>
      <c r="M52" s="52">
        <f t="shared" si="12"/>
        <v>0</v>
      </c>
      <c r="N52" s="58">
        <f t="shared" si="23"/>
        <v>0</v>
      </c>
      <c r="O52" s="59">
        <f t="shared" si="24"/>
        <v>0</v>
      </c>
      <c r="P52" s="60">
        <f t="shared" si="2"/>
        <v>0</v>
      </c>
      <c r="Q52" s="49">
        <f t="shared" si="25"/>
        <v>0</v>
      </c>
      <c r="R52" s="61">
        <f t="shared" si="26"/>
        <v>0</v>
      </c>
      <c r="S52" s="62">
        <f t="shared" si="27"/>
        <v>0</v>
      </c>
      <c r="T52" s="63">
        <f t="shared" si="8"/>
        <v>0</v>
      </c>
      <c r="U52" s="50">
        <f t="shared" si="28"/>
        <v>0</v>
      </c>
      <c r="V52" s="64">
        <f t="shared" si="9"/>
        <v>0</v>
      </c>
      <c r="W52" s="65">
        <f t="shared" si="10"/>
        <v>0</v>
      </c>
      <c r="X52" s="66">
        <f t="shared" si="11"/>
        <v>0</v>
      </c>
      <c r="Y52" s="51">
        <f t="shared" si="29"/>
        <v>0</v>
      </c>
    </row>
    <row r="53" spans="1:25" x14ac:dyDescent="0.25">
      <c r="A53" s="107"/>
      <c r="B53" s="2"/>
      <c r="C53" s="2"/>
      <c r="D53" s="3"/>
      <c r="E53" s="9"/>
      <c r="F53" s="99" t="str">
        <f>_xlfn.XLOOKUP(Décompte_OSAD!E53,Tableau1[Localité],Tableau1[NPA],"")</f>
        <v/>
      </c>
      <c r="G53" s="99" t="str">
        <f>_xlfn.XLOOKUP(Décompte_OSAD!E53,Tableau1[Localité],Tableau1[District],"")</f>
        <v/>
      </c>
      <c r="H53" s="100" t="str">
        <f>IF(E53="","",IF(COUNTIF(Tableau1[Localité],Décompte_OSAD!E53)=0,"Pas dans le canton de FR","Oui"))</f>
        <v/>
      </c>
      <c r="I53" s="40"/>
      <c r="J53" s="41"/>
      <c r="K53" s="42"/>
      <c r="L53" s="41"/>
      <c r="M53" s="52">
        <f t="shared" si="12"/>
        <v>0</v>
      </c>
      <c r="N53" s="58">
        <f t="shared" si="23"/>
        <v>0</v>
      </c>
      <c r="O53" s="59">
        <f t="shared" si="24"/>
        <v>0</v>
      </c>
      <c r="P53" s="60">
        <f t="shared" si="2"/>
        <v>0</v>
      </c>
      <c r="Q53" s="49">
        <f t="shared" si="25"/>
        <v>0</v>
      </c>
      <c r="R53" s="61">
        <f t="shared" si="26"/>
        <v>0</v>
      </c>
      <c r="S53" s="62">
        <f t="shared" si="27"/>
        <v>0</v>
      </c>
      <c r="T53" s="63">
        <f t="shared" si="8"/>
        <v>0</v>
      </c>
      <c r="U53" s="50">
        <f t="shared" si="28"/>
        <v>0</v>
      </c>
      <c r="V53" s="64">
        <f t="shared" si="9"/>
        <v>0</v>
      </c>
      <c r="W53" s="65">
        <f t="shared" si="10"/>
        <v>0</v>
      </c>
      <c r="X53" s="66">
        <f t="shared" si="11"/>
        <v>0</v>
      </c>
      <c r="Y53" s="51">
        <f t="shared" si="29"/>
        <v>0</v>
      </c>
    </row>
    <row r="54" spans="1:25" x14ac:dyDescent="0.25">
      <c r="A54" s="107"/>
      <c r="B54" s="2"/>
      <c r="C54" s="2"/>
      <c r="D54" s="3"/>
      <c r="E54" s="9"/>
      <c r="F54" s="99" t="str">
        <f>_xlfn.XLOOKUP(Décompte_OSAD!E54,Tableau1[Localité],Tableau1[NPA],"")</f>
        <v/>
      </c>
      <c r="G54" s="99" t="str">
        <f>_xlfn.XLOOKUP(Décompte_OSAD!E54,Tableau1[Localité],Tableau1[District],"")</f>
        <v/>
      </c>
      <c r="H54" s="100" t="str">
        <f>IF(E54="","",IF(COUNTIF(Tableau1[Localité],Décompte_OSAD!E54)=0,"Pas dans le canton de FR","Oui"))</f>
        <v/>
      </c>
      <c r="I54" s="40"/>
      <c r="J54" s="41"/>
      <c r="K54" s="42"/>
      <c r="L54" s="41"/>
      <c r="M54" s="52">
        <f t="shared" si="12"/>
        <v>0</v>
      </c>
      <c r="N54" s="58">
        <f t="shared" si="23"/>
        <v>0</v>
      </c>
      <c r="O54" s="59">
        <f t="shared" si="24"/>
        <v>0</v>
      </c>
      <c r="P54" s="60">
        <f t="shared" si="2"/>
        <v>0</v>
      </c>
      <c r="Q54" s="49">
        <f t="shared" si="25"/>
        <v>0</v>
      </c>
      <c r="R54" s="61">
        <f t="shared" si="26"/>
        <v>0</v>
      </c>
      <c r="S54" s="62">
        <f t="shared" si="27"/>
        <v>0</v>
      </c>
      <c r="T54" s="63">
        <f t="shared" si="8"/>
        <v>0</v>
      </c>
      <c r="U54" s="50">
        <f t="shared" si="28"/>
        <v>0</v>
      </c>
      <c r="V54" s="64">
        <f t="shared" si="9"/>
        <v>0</v>
      </c>
      <c r="W54" s="65">
        <f t="shared" si="10"/>
        <v>0</v>
      </c>
      <c r="X54" s="66">
        <f t="shared" si="11"/>
        <v>0</v>
      </c>
      <c r="Y54" s="51">
        <f t="shared" si="29"/>
        <v>0</v>
      </c>
    </row>
    <row r="55" spans="1:25" x14ac:dyDescent="0.25">
      <c r="A55" s="107"/>
      <c r="B55" s="2"/>
      <c r="C55" s="2"/>
      <c r="D55" s="3"/>
      <c r="E55" s="9"/>
      <c r="F55" s="99" t="str">
        <f>_xlfn.XLOOKUP(Décompte_OSAD!E55,Tableau1[Localité],Tableau1[NPA],"")</f>
        <v/>
      </c>
      <c r="G55" s="99" t="str">
        <f>_xlfn.XLOOKUP(Décompte_OSAD!E55,Tableau1[Localité],Tableau1[District],"")</f>
        <v/>
      </c>
      <c r="H55" s="100" t="str">
        <f>IF(E55="","",IF(COUNTIF(Tableau1[Localité],Décompte_OSAD!E55)=0,"Pas dans le canton de FR","Oui"))</f>
        <v/>
      </c>
      <c r="I55" s="40"/>
      <c r="J55" s="41"/>
      <c r="K55" s="42"/>
      <c r="L55" s="41"/>
      <c r="M55" s="52">
        <f t="shared" si="12"/>
        <v>0</v>
      </c>
      <c r="N55" s="58">
        <f t="shared" si="23"/>
        <v>0</v>
      </c>
      <c r="O55" s="59">
        <f t="shared" si="24"/>
        <v>0</v>
      </c>
      <c r="P55" s="60">
        <f t="shared" si="2"/>
        <v>0</v>
      </c>
      <c r="Q55" s="49">
        <f t="shared" si="25"/>
        <v>0</v>
      </c>
      <c r="R55" s="61">
        <f t="shared" si="26"/>
        <v>0</v>
      </c>
      <c r="S55" s="62">
        <f t="shared" si="27"/>
        <v>0</v>
      </c>
      <c r="T55" s="63">
        <f t="shared" si="8"/>
        <v>0</v>
      </c>
      <c r="U55" s="50">
        <f t="shared" si="28"/>
        <v>0</v>
      </c>
      <c r="V55" s="64">
        <f t="shared" si="9"/>
        <v>0</v>
      </c>
      <c r="W55" s="65">
        <f t="shared" si="10"/>
        <v>0</v>
      </c>
      <c r="X55" s="66">
        <f t="shared" si="11"/>
        <v>0</v>
      </c>
      <c r="Y55" s="51">
        <f t="shared" si="29"/>
        <v>0</v>
      </c>
    </row>
    <row r="56" spans="1:25" x14ac:dyDescent="0.25">
      <c r="A56" s="107"/>
      <c r="B56" s="2"/>
      <c r="C56" s="2"/>
      <c r="D56" s="3"/>
      <c r="E56" s="9"/>
      <c r="F56" s="99" t="str">
        <f>_xlfn.XLOOKUP(Décompte_OSAD!E56,Tableau1[Localité],Tableau1[NPA],"")</f>
        <v/>
      </c>
      <c r="G56" s="99" t="str">
        <f>_xlfn.XLOOKUP(Décompte_OSAD!E56,Tableau1[Localité],Tableau1[District],"")</f>
        <v/>
      </c>
      <c r="H56" s="100" t="str">
        <f>IF(E56="","",IF(COUNTIF(Tableau1[Localité],Décompte_OSAD!E56)=0,"Pas dans le canton de FR","Oui"))</f>
        <v/>
      </c>
      <c r="I56" s="40"/>
      <c r="J56" s="41"/>
      <c r="K56" s="42"/>
      <c r="L56" s="41"/>
      <c r="M56" s="52">
        <f t="shared" si="12"/>
        <v>0</v>
      </c>
      <c r="N56" s="58">
        <f t="shared" si="23"/>
        <v>0</v>
      </c>
      <c r="O56" s="59">
        <f t="shared" si="24"/>
        <v>0</v>
      </c>
      <c r="P56" s="60">
        <f t="shared" si="2"/>
        <v>0</v>
      </c>
      <c r="Q56" s="49">
        <f t="shared" si="25"/>
        <v>0</v>
      </c>
      <c r="R56" s="61">
        <f t="shared" si="26"/>
        <v>0</v>
      </c>
      <c r="S56" s="62">
        <f t="shared" si="27"/>
        <v>0</v>
      </c>
      <c r="T56" s="63">
        <f t="shared" si="8"/>
        <v>0</v>
      </c>
      <c r="U56" s="50">
        <f t="shared" si="28"/>
        <v>0</v>
      </c>
      <c r="V56" s="64">
        <f t="shared" si="9"/>
        <v>0</v>
      </c>
      <c r="W56" s="65">
        <f t="shared" si="10"/>
        <v>0</v>
      </c>
      <c r="X56" s="66">
        <f t="shared" si="11"/>
        <v>0</v>
      </c>
      <c r="Y56" s="51">
        <f t="shared" si="29"/>
        <v>0</v>
      </c>
    </row>
    <row r="57" spans="1:25" x14ac:dyDescent="0.25">
      <c r="A57" s="107"/>
      <c r="B57" s="2"/>
      <c r="C57" s="2"/>
      <c r="D57" s="3"/>
      <c r="E57" s="9"/>
      <c r="F57" s="99" t="str">
        <f>_xlfn.XLOOKUP(Décompte_OSAD!E57,Tableau1[Localité],Tableau1[NPA],"")</f>
        <v/>
      </c>
      <c r="G57" s="99" t="str">
        <f>_xlfn.XLOOKUP(Décompte_OSAD!E57,Tableau1[Localité],Tableau1[District],"")</f>
        <v/>
      </c>
      <c r="H57" s="100" t="str">
        <f>IF(E57="","",IF(COUNTIF(Tableau1[Localité],Décompte_OSAD!E57)=0,"Pas dans le canton de FR","Oui"))</f>
        <v/>
      </c>
      <c r="I57" s="40"/>
      <c r="J57" s="41"/>
      <c r="K57" s="42"/>
      <c r="L57" s="41"/>
      <c r="M57" s="52">
        <f t="shared" si="12"/>
        <v>0</v>
      </c>
      <c r="N57" s="58">
        <f t="shared" si="23"/>
        <v>0</v>
      </c>
      <c r="O57" s="59">
        <f t="shared" si="24"/>
        <v>0</v>
      </c>
      <c r="P57" s="60">
        <f t="shared" si="2"/>
        <v>0</v>
      </c>
      <c r="Q57" s="49">
        <f t="shared" si="25"/>
        <v>0</v>
      </c>
      <c r="R57" s="61">
        <f t="shared" si="26"/>
        <v>0</v>
      </c>
      <c r="S57" s="62">
        <f t="shared" si="27"/>
        <v>0</v>
      </c>
      <c r="T57" s="63">
        <f t="shared" si="8"/>
        <v>0</v>
      </c>
      <c r="U57" s="50">
        <f t="shared" si="28"/>
        <v>0</v>
      </c>
      <c r="V57" s="64">
        <f t="shared" si="9"/>
        <v>0</v>
      </c>
      <c r="W57" s="65">
        <f t="shared" si="10"/>
        <v>0</v>
      </c>
      <c r="X57" s="66">
        <f t="shared" si="11"/>
        <v>0</v>
      </c>
      <c r="Y57" s="51">
        <f t="shared" si="29"/>
        <v>0</v>
      </c>
    </row>
    <row r="58" spans="1:25" x14ac:dyDescent="0.25">
      <c r="A58" s="107"/>
      <c r="B58" s="2"/>
      <c r="C58" s="2"/>
      <c r="D58" s="3"/>
      <c r="E58" s="9"/>
      <c r="F58" s="99" t="str">
        <f>_xlfn.XLOOKUP(Décompte_OSAD!E58,Tableau1[Localité],Tableau1[NPA],"")</f>
        <v/>
      </c>
      <c r="G58" s="99" t="str">
        <f>_xlfn.XLOOKUP(Décompte_OSAD!E58,Tableau1[Localité],Tableau1[District],"")</f>
        <v/>
      </c>
      <c r="H58" s="100" t="str">
        <f>IF(E58="","",IF(COUNTIF(Tableau1[Localité],Décompte_OSAD!E58)=0,"Pas dans le canton de FR","Oui"))</f>
        <v/>
      </c>
      <c r="I58" s="40"/>
      <c r="J58" s="41"/>
      <c r="K58" s="42"/>
      <c r="L58" s="41"/>
      <c r="M58" s="52">
        <f t="shared" si="12"/>
        <v>0</v>
      </c>
      <c r="N58" s="58">
        <f t="shared" si="23"/>
        <v>0</v>
      </c>
      <c r="O58" s="59">
        <f t="shared" si="24"/>
        <v>0</v>
      </c>
      <c r="P58" s="60">
        <f t="shared" si="2"/>
        <v>0</v>
      </c>
      <c r="Q58" s="49">
        <f t="shared" si="25"/>
        <v>0</v>
      </c>
      <c r="R58" s="61">
        <f t="shared" si="26"/>
        <v>0</v>
      </c>
      <c r="S58" s="62">
        <f t="shared" si="27"/>
        <v>0</v>
      </c>
      <c r="T58" s="63">
        <f t="shared" si="8"/>
        <v>0</v>
      </c>
      <c r="U58" s="50">
        <f t="shared" si="28"/>
        <v>0</v>
      </c>
      <c r="V58" s="64">
        <f t="shared" si="9"/>
        <v>0</v>
      </c>
      <c r="W58" s="65">
        <f t="shared" si="10"/>
        <v>0</v>
      </c>
      <c r="X58" s="66">
        <f t="shared" si="11"/>
        <v>0</v>
      </c>
      <c r="Y58" s="51">
        <f t="shared" si="29"/>
        <v>0</v>
      </c>
    </row>
    <row r="59" spans="1:25" x14ac:dyDescent="0.25">
      <c r="A59" s="107"/>
      <c r="B59" s="2"/>
      <c r="C59" s="2"/>
      <c r="D59" s="3"/>
      <c r="E59" s="9"/>
      <c r="F59" s="99" t="str">
        <f>_xlfn.XLOOKUP(Décompte_OSAD!E59,Tableau1[Localité],Tableau1[NPA],"")</f>
        <v/>
      </c>
      <c r="G59" s="99" t="str">
        <f>_xlfn.XLOOKUP(Décompte_OSAD!E59,Tableau1[Localité],Tableau1[District],"")</f>
        <v/>
      </c>
      <c r="H59" s="100" t="str">
        <f>IF(E59="","",IF(COUNTIF(Tableau1[Localité],Décompte_OSAD!E59)=0,"Pas dans le canton de FR","Oui"))</f>
        <v/>
      </c>
      <c r="I59" s="40"/>
      <c r="J59" s="41"/>
      <c r="K59" s="42"/>
      <c r="L59" s="41"/>
      <c r="M59" s="52">
        <f t="shared" si="12"/>
        <v>0</v>
      </c>
      <c r="N59" s="58">
        <f t="shared" si="23"/>
        <v>0</v>
      </c>
      <c r="O59" s="59">
        <f t="shared" si="24"/>
        <v>0</v>
      </c>
      <c r="P59" s="60">
        <f t="shared" si="2"/>
        <v>0</v>
      </c>
      <c r="Q59" s="49">
        <f t="shared" si="25"/>
        <v>0</v>
      </c>
      <c r="R59" s="61">
        <f t="shared" si="26"/>
        <v>0</v>
      </c>
      <c r="S59" s="62">
        <f t="shared" si="27"/>
        <v>0</v>
      </c>
      <c r="T59" s="63">
        <f t="shared" si="8"/>
        <v>0</v>
      </c>
      <c r="U59" s="50">
        <f t="shared" si="28"/>
        <v>0</v>
      </c>
      <c r="V59" s="64">
        <f t="shared" si="9"/>
        <v>0</v>
      </c>
      <c r="W59" s="65">
        <f t="shared" si="10"/>
        <v>0</v>
      </c>
      <c r="X59" s="66">
        <f t="shared" si="11"/>
        <v>0</v>
      </c>
      <c r="Y59" s="51">
        <f t="shared" si="29"/>
        <v>0</v>
      </c>
    </row>
    <row r="60" spans="1:25" x14ac:dyDescent="0.25">
      <c r="A60" s="107"/>
      <c r="B60" s="2"/>
      <c r="C60" s="2"/>
      <c r="D60" s="3"/>
      <c r="E60" s="9"/>
      <c r="F60" s="99" t="str">
        <f>_xlfn.XLOOKUP(Décompte_OSAD!E60,Tableau1[Localité],Tableau1[NPA],"")</f>
        <v/>
      </c>
      <c r="G60" s="99" t="str">
        <f>_xlfn.XLOOKUP(Décompte_OSAD!E60,Tableau1[Localité],Tableau1[District],"")</f>
        <v/>
      </c>
      <c r="H60" s="100" t="str">
        <f>IF(E60="","",IF(COUNTIF(Tableau1[Localité],Décompte_OSAD!E60)=0,"Pas dans le canton de FR","Oui"))</f>
        <v/>
      </c>
      <c r="I60" s="40"/>
      <c r="J60" s="41"/>
      <c r="K60" s="42"/>
      <c r="L60" s="41"/>
      <c r="M60" s="52">
        <f t="shared" si="12"/>
        <v>0</v>
      </c>
      <c r="N60" s="58">
        <f t="shared" si="23"/>
        <v>0</v>
      </c>
      <c r="O60" s="59">
        <f t="shared" si="24"/>
        <v>0</v>
      </c>
      <c r="P60" s="60">
        <f t="shared" si="2"/>
        <v>0</v>
      </c>
      <c r="Q60" s="49">
        <f t="shared" si="25"/>
        <v>0</v>
      </c>
      <c r="R60" s="61">
        <f t="shared" si="26"/>
        <v>0</v>
      </c>
      <c r="S60" s="62">
        <f t="shared" si="27"/>
        <v>0</v>
      </c>
      <c r="T60" s="63">
        <f t="shared" si="8"/>
        <v>0</v>
      </c>
      <c r="U60" s="50">
        <f t="shared" si="28"/>
        <v>0</v>
      </c>
      <c r="V60" s="64">
        <f t="shared" si="9"/>
        <v>0</v>
      </c>
      <c r="W60" s="65">
        <f t="shared" si="10"/>
        <v>0</v>
      </c>
      <c r="X60" s="66">
        <f t="shared" si="11"/>
        <v>0</v>
      </c>
      <c r="Y60" s="51">
        <f t="shared" si="29"/>
        <v>0</v>
      </c>
    </row>
    <row r="61" spans="1:25" x14ac:dyDescent="0.25">
      <c r="A61" s="107"/>
      <c r="B61" s="2"/>
      <c r="C61" s="2"/>
      <c r="D61" s="3"/>
      <c r="E61" s="9"/>
      <c r="F61" s="99" t="str">
        <f>_xlfn.XLOOKUP(Décompte_OSAD!E61,Tableau1[Localité],Tableau1[NPA],"")</f>
        <v/>
      </c>
      <c r="G61" s="99" t="str">
        <f>_xlfn.XLOOKUP(Décompte_OSAD!E61,Tableau1[Localité],Tableau1[District],"")</f>
        <v/>
      </c>
      <c r="H61" s="100" t="str">
        <f>IF(E61="","",IF(COUNTIF(Tableau1[Localité],Décompte_OSAD!E61)=0,"Pas dans le canton de FR","Oui"))</f>
        <v/>
      </c>
      <c r="I61" s="40"/>
      <c r="J61" s="41"/>
      <c r="K61" s="42"/>
      <c r="L61" s="41"/>
      <c r="M61" s="52">
        <f t="shared" si="12"/>
        <v>0</v>
      </c>
      <c r="N61" s="58">
        <f t="shared" si="23"/>
        <v>0</v>
      </c>
      <c r="O61" s="59">
        <f t="shared" si="24"/>
        <v>0</v>
      </c>
      <c r="P61" s="60">
        <f t="shared" si="2"/>
        <v>0</v>
      </c>
      <c r="Q61" s="49">
        <f t="shared" si="25"/>
        <v>0</v>
      </c>
      <c r="R61" s="61">
        <f t="shared" si="26"/>
        <v>0</v>
      </c>
      <c r="S61" s="62">
        <f t="shared" si="27"/>
        <v>0</v>
      </c>
      <c r="T61" s="63">
        <f t="shared" si="8"/>
        <v>0</v>
      </c>
      <c r="U61" s="50">
        <f t="shared" si="28"/>
        <v>0</v>
      </c>
      <c r="V61" s="64">
        <f t="shared" si="9"/>
        <v>0</v>
      </c>
      <c r="W61" s="65">
        <f t="shared" si="10"/>
        <v>0</v>
      </c>
      <c r="X61" s="66">
        <f t="shared" si="11"/>
        <v>0</v>
      </c>
      <c r="Y61" s="51">
        <f t="shared" si="29"/>
        <v>0</v>
      </c>
    </row>
    <row r="62" spans="1:25" x14ac:dyDescent="0.25">
      <c r="A62" s="107"/>
      <c r="B62" s="2"/>
      <c r="C62" s="2"/>
      <c r="D62" s="3"/>
      <c r="E62" s="9"/>
      <c r="F62" s="99" t="str">
        <f>_xlfn.XLOOKUP(Décompte_OSAD!E62,Tableau1[Localité],Tableau1[NPA],"")</f>
        <v/>
      </c>
      <c r="G62" s="99" t="str">
        <f>_xlfn.XLOOKUP(Décompte_OSAD!E62,Tableau1[Localité],Tableau1[District],"")</f>
        <v/>
      </c>
      <c r="H62" s="100" t="str">
        <f>IF(E62="","",IF(COUNTIF(Tableau1[Localité],Décompte_OSAD!E62)=0,"Pas dans le canton de FR","Oui"))</f>
        <v/>
      </c>
      <c r="I62" s="40"/>
      <c r="J62" s="41"/>
      <c r="K62" s="42"/>
      <c r="L62" s="41"/>
      <c r="M62" s="52">
        <f t="shared" si="12"/>
        <v>0</v>
      </c>
      <c r="N62" s="58">
        <f t="shared" si="23"/>
        <v>0</v>
      </c>
      <c r="O62" s="59">
        <f t="shared" si="24"/>
        <v>0</v>
      </c>
      <c r="P62" s="60">
        <f t="shared" si="2"/>
        <v>0</v>
      </c>
      <c r="Q62" s="49">
        <f t="shared" si="25"/>
        <v>0</v>
      </c>
      <c r="R62" s="61">
        <f t="shared" si="26"/>
        <v>0</v>
      </c>
      <c r="S62" s="62">
        <f t="shared" si="27"/>
        <v>0</v>
      </c>
      <c r="T62" s="63">
        <f t="shared" si="8"/>
        <v>0</v>
      </c>
      <c r="U62" s="50">
        <f t="shared" si="28"/>
        <v>0</v>
      </c>
      <c r="V62" s="64">
        <f t="shared" si="9"/>
        <v>0</v>
      </c>
      <c r="W62" s="65">
        <f t="shared" si="10"/>
        <v>0</v>
      </c>
      <c r="X62" s="66">
        <f t="shared" si="11"/>
        <v>0</v>
      </c>
      <c r="Y62" s="51">
        <f t="shared" si="29"/>
        <v>0</v>
      </c>
    </row>
    <row r="63" spans="1:25" x14ac:dyDescent="0.25">
      <c r="A63" s="107"/>
      <c r="B63" s="2"/>
      <c r="C63" s="2"/>
      <c r="D63" s="3"/>
      <c r="E63" s="9"/>
      <c r="F63" s="99" t="str">
        <f>_xlfn.XLOOKUP(Décompte_OSAD!E63,Tableau1[Localité],Tableau1[NPA],"")</f>
        <v/>
      </c>
      <c r="G63" s="99" t="str">
        <f>_xlfn.XLOOKUP(Décompte_OSAD!E63,Tableau1[Localité],Tableau1[District],"")</f>
        <v/>
      </c>
      <c r="H63" s="100" t="str">
        <f>IF(E63="","",IF(COUNTIF(Tableau1[Localité],Décompte_OSAD!E63)=0,"Pas dans le canton de FR","Oui"))</f>
        <v/>
      </c>
      <c r="I63" s="40"/>
      <c r="J63" s="41"/>
      <c r="K63" s="42"/>
      <c r="L63" s="41"/>
      <c r="M63" s="52">
        <f t="shared" si="12"/>
        <v>0</v>
      </c>
      <c r="N63" s="58">
        <f t="shared" si="23"/>
        <v>0</v>
      </c>
      <c r="O63" s="59">
        <f t="shared" si="24"/>
        <v>0</v>
      </c>
      <c r="P63" s="60">
        <f t="shared" si="2"/>
        <v>0</v>
      </c>
      <c r="Q63" s="49">
        <f t="shared" si="25"/>
        <v>0</v>
      </c>
      <c r="R63" s="61">
        <f t="shared" si="26"/>
        <v>0</v>
      </c>
      <c r="S63" s="62">
        <f t="shared" si="27"/>
        <v>0</v>
      </c>
      <c r="T63" s="63">
        <f t="shared" si="8"/>
        <v>0</v>
      </c>
      <c r="U63" s="50">
        <f t="shared" si="28"/>
        <v>0</v>
      </c>
      <c r="V63" s="64">
        <f t="shared" si="9"/>
        <v>0</v>
      </c>
      <c r="W63" s="65">
        <f t="shared" si="10"/>
        <v>0</v>
      </c>
      <c r="X63" s="66">
        <f t="shared" si="11"/>
        <v>0</v>
      </c>
      <c r="Y63" s="51">
        <f t="shared" si="29"/>
        <v>0</v>
      </c>
    </row>
    <row r="64" spans="1:25" x14ac:dyDescent="0.25">
      <c r="A64" s="107"/>
      <c r="B64" s="2"/>
      <c r="C64" s="2"/>
      <c r="D64" s="3"/>
      <c r="E64" s="9"/>
      <c r="F64" s="99" t="str">
        <f>_xlfn.XLOOKUP(Décompte_OSAD!E64,Tableau1[Localité],Tableau1[NPA],"")</f>
        <v/>
      </c>
      <c r="G64" s="99" t="str">
        <f>_xlfn.XLOOKUP(Décompte_OSAD!E64,Tableau1[Localité],Tableau1[District],"")</f>
        <v/>
      </c>
      <c r="H64" s="100" t="str">
        <f>IF(E64="","",IF(COUNTIF(Tableau1[Localité],Décompte_OSAD!E64)=0,"Pas dans le canton de FR","Oui"))</f>
        <v/>
      </c>
      <c r="I64" s="40"/>
      <c r="J64" s="41"/>
      <c r="K64" s="42"/>
      <c r="L64" s="41"/>
      <c r="M64" s="52">
        <f t="shared" si="12"/>
        <v>0</v>
      </c>
      <c r="N64" s="58">
        <f t="shared" si="23"/>
        <v>0</v>
      </c>
      <c r="O64" s="59">
        <f t="shared" si="24"/>
        <v>0</v>
      </c>
      <c r="P64" s="60">
        <f t="shared" si="2"/>
        <v>0</v>
      </c>
      <c r="Q64" s="49">
        <f t="shared" si="25"/>
        <v>0</v>
      </c>
      <c r="R64" s="61">
        <f t="shared" si="26"/>
        <v>0</v>
      </c>
      <c r="S64" s="62">
        <f t="shared" si="27"/>
        <v>0</v>
      </c>
      <c r="T64" s="63">
        <f t="shared" si="8"/>
        <v>0</v>
      </c>
      <c r="U64" s="50">
        <f t="shared" si="28"/>
        <v>0</v>
      </c>
      <c r="V64" s="64">
        <f t="shared" si="9"/>
        <v>0</v>
      </c>
      <c r="W64" s="65">
        <f t="shared" si="10"/>
        <v>0</v>
      </c>
      <c r="X64" s="66">
        <f t="shared" si="11"/>
        <v>0</v>
      </c>
      <c r="Y64" s="51">
        <f t="shared" si="29"/>
        <v>0</v>
      </c>
    </row>
    <row r="65" spans="1:25" x14ac:dyDescent="0.25">
      <c r="A65" s="107"/>
      <c r="B65" s="2"/>
      <c r="C65" s="2"/>
      <c r="D65" s="3"/>
      <c r="E65" s="9"/>
      <c r="F65" s="99" t="str">
        <f>_xlfn.XLOOKUP(Décompte_OSAD!E65,Tableau1[Localité],Tableau1[NPA],"")</f>
        <v/>
      </c>
      <c r="G65" s="99" t="str">
        <f>_xlfn.XLOOKUP(Décompte_OSAD!E65,Tableau1[Localité],Tableau1[District],"")</f>
        <v/>
      </c>
      <c r="H65" s="100" t="str">
        <f>IF(E65="","",IF(COUNTIF(Tableau1[Localité],Décompte_OSAD!E65)=0,"Pas dans le canton de FR","Oui"))</f>
        <v/>
      </c>
      <c r="I65" s="40"/>
      <c r="J65" s="41"/>
      <c r="K65" s="42"/>
      <c r="L65" s="41"/>
      <c r="M65" s="52">
        <f t="shared" si="12"/>
        <v>0</v>
      </c>
      <c r="N65" s="58">
        <f t="shared" si="23"/>
        <v>0</v>
      </c>
      <c r="O65" s="59">
        <f t="shared" si="24"/>
        <v>0</v>
      </c>
      <c r="P65" s="60">
        <f t="shared" si="2"/>
        <v>0</v>
      </c>
      <c r="Q65" s="49">
        <f t="shared" si="25"/>
        <v>0</v>
      </c>
      <c r="R65" s="61">
        <f t="shared" si="26"/>
        <v>0</v>
      </c>
      <c r="S65" s="62">
        <f t="shared" si="27"/>
        <v>0</v>
      </c>
      <c r="T65" s="63">
        <f t="shared" si="8"/>
        <v>0</v>
      </c>
      <c r="U65" s="50">
        <f t="shared" si="28"/>
        <v>0</v>
      </c>
      <c r="V65" s="64">
        <f t="shared" si="9"/>
        <v>0</v>
      </c>
      <c r="W65" s="65">
        <f t="shared" si="10"/>
        <v>0</v>
      </c>
      <c r="X65" s="66">
        <f t="shared" si="11"/>
        <v>0</v>
      </c>
      <c r="Y65" s="51">
        <f t="shared" si="29"/>
        <v>0</v>
      </c>
    </row>
    <row r="66" spans="1:25" x14ac:dyDescent="0.25">
      <c r="A66" s="107"/>
      <c r="B66" s="2"/>
      <c r="C66" s="2"/>
      <c r="D66" s="3"/>
      <c r="E66" s="9"/>
      <c r="F66" s="99" t="str">
        <f>_xlfn.XLOOKUP(Décompte_OSAD!E66,Tableau1[Localité],Tableau1[NPA],"")</f>
        <v/>
      </c>
      <c r="G66" s="99" t="str">
        <f>_xlfn.XLOOKUP(Décompte_OSAD!E66,Tableau1[Localité],Tableau1[District],"")</f>
        <v/>
      </c>
      <c r="H66" s="100" t="str">
        <f>IF(E66="","",IF(COUNTIF(Tableau1[Localité],Décompte_OSAD!E66)=0,"Pas dans le canton de FR","Oui"))</f>
        <v/>
      </c>
      <c r="I66" s="40"/>
      <c r="J66" s="41"/>
      <c r="K66" s="42"/>
      <c r="L66" s="41"/>
      <c r="M66" s="52">
        <f t="shared" si="12"/>
        <v>0</v>
      </c>
      <c r="N66" s="58">
        <f t="shared" si="23"/>
        <v>0</v>
      </c>
      <c r="O66" s="59">
        <f t="shared" si="24"/>
        <v>0</v>
      </c>
      <c r="P66" s="60">
        <f t="shared" si="2"/>
        <v>0</v>
      </c>
      <c r="Q66" s="49">
        <f t="shared" si="25"/>
        <v>0</v>
      </c>
      <c r="R66" s="61">
        <f t="shared" si="26"/>
        <v>0</v>
      </c>
      <c r="S66" s="62">
        <f t="shared" si="27"/>
        <v>0</v>
      </c>
      <c r="T66" s="63">
        <f t="shared" si="8"/>
        <v>0</v>
      </c>
      <c r="U66" s="50">
        <f t="shared" si="28"/>
        <v>0</v>
      </c>
      <c r="V66" s="64">
        <f t="shared" si="9"/>
        <v>0</v>
      </c>
      <c r="W66" s="65">
        <f t="shared" si="10"/>
        <v>0</v>
      </c>
      <c r="X66" s="66">
        <f t="shared" si="11"/>
        <v>0</v>
      </c>
      <c r="Y66" s="51">
        <f t="shared" si="29"/>
        <v>0</v>
      </c>
    </row>
    <row r="67" spans="1:25" x14ac:dyDescent="0.25">
      <c r="A67" s="107"/>
      <c r="B67" s="2"/>
      <c r="C67" s="2"/>
      <c r="D67" s="3"/>
      <c r="E67" s="9"/>
      <c r="F67" s="99" t="str">
        <f>_xlfn.XLOOKUP(Décompte_OSAD!E67,Tableau1[Localité],Tableau1[NPA],"")</f>
        <v/>
      </c>
      <c r="G67" s="99" t="str">
        <f>_xlfn.XLOOKUP(Décompte_OSAD!E67,Tableau1[Localité],Tableau1[District],"")</f>
        <v/>
      </c>
      <c r="H67" s="100" t="str">
        <f>IF(E67="","",IF(COUNTIF(Tableau1[Localité],Décompte_OSAD!E67)=0,"Pas dans le canton de FR","Oui"))</f>
        <v/>
      </c>
      <c r="I67" s="40"/>
      <c r="J67" s="41"/>
      <c r="K67" s="42"/>
      <c r="L67" s="41"/>
      <c r="M67" s="52">
        <f t="shared" si="12"/>
        <v>0</v>
      </c>
      <c r="N67" s="58">
        <f t="shared" si="23"/>
        <v>0</v>
      </c>
      <c r="O67" s="59">
        <f t="shared" si="24"/>
        <v>0</v>
      </c>
      <c r="P67" s="60">
        <f t="shared" si="2"/>
        <v>0</v>
      </c>
      <c r="Q67" s="49">
        <f t="shared" si="25"/>
        <v>0</v>
      </c>
      <c r="R67" s="61">
        <f t="shared" si="26"/>
        <v>0</v>
      </c>
      <c r="S67" s="62">
        <f t="shared" si="27"/>
        <v>0</v>
      </c>
      <c r="T67" s="63">
        <f t="shared" si="8"/>
        <v>0</v>
      </c>
      <c r="U67" s="50">
        <f t="shared" si="28"/>
        <v>0</v>
      </c>
      <c r="V67" s="64">
        <f t="shared" si="9"/>
        <v>0</v>
      </c>
      <c r="W67" s="65">
        <f t="shared" si="10"/>
        <v>0</v>
      </c>
      <c r="X67" s="66">
        <f t="shared" si="11"/>
        <v>0</v>
      </c>
      <c r="Y67" s="51">
        <f t="shared" si="29"/>
        <v>0</v>
      </c>
    </row>
    <row r="68" spans="1:25" x14ac:dyDescent="0.25">
      <c r="A68" s="107"/>
      <c r="B68" s="2"/>
      <c r="C68" s="2"/>
      <c r="D68" s="3"/>
      <c r="E68" s="9"/>
      <c r="F68" s="99" t="str">
        <f>_xlfn.XLOOKUP(Décompte_OSAD!E68,Tableau1[Localité],Tableau1[NPA],"")</f>
        <v/>
      </c>
      <c r="G68" s="99" t="str">
        <f>_xlfn.XLOOKUP(Décompte_OSAD!E68,Tableau1[Localité],Tableau1[District],"")</f>
        <v/>
      </c>
      <c r="H68" s="100" t="str">
        <f>IF(E68="","",IF(COUNTIF(Tableau1[Localité],Décompte_OSAD!E68)=0,"Pas dans le canton de FR","Oui"))</f>
        <v/>
      </c>
      <c r="I68" s="40"/>
      <c r="J68" s="41"/>
      <c r="K68" s="42"/>
      <c r="L68" s="41"/>
      <c r="M68" s="52">
        <f t="shared" ref="M68:M74" si="30">SUM(I68:L68)</f>
        <v>0</v>
      </c>
      <c r="N68" s="58">
        <f t="shared" ref="N68:N74" si="31">N$20*I68/60</f>
        <v>0</v>
      </c>
      <c r="O68" s="59">
        <f t="shared" ref="O68:O74" si="32">O$20*J68/60</f>
        <v>0</v>
      </c>
      <c r="P68" s="60">
        <f t="shared" ref="P68:P74" si="33">P$20*(K68+L68)/60</f>
        <v>0</v>
      </c>
      <c r="Q68" s="49">
        <f t="shared" ref="Q68:Q74" si="34">SUM(N68:P68)</f>
        <v>0</v>
      </c>
      <c r="R68" s="61">
        <f t="shared" ref="R68:R74" si="35">R$20*I68/60</f>
        <v>0</v>
      </c>
      <c r="S68" s="62">
        <f t="shared" ref="S68:S74" si="36">S$20*J68/60</f>
        <v>0</v>
      </c>
      <c r="T68" s="63">
        <f t="shared" ref="T68:T74" si="37">T$20*(K68+L68)/60</f>
        <v>0</v>
      </c>
      <c r="U68" s="50">
        <f t="shared" ref="U68:U74" si="38">SUM(R68:T68)</f>
        <v>0</v>
      </c>
      <c r="V68" s="64">
        <f t="shared" si="9"/>
        <v>0</v>
      </c>
      <c r="W68" s="65">
        <f t="shared" si="10"/>
        <v>0</v>
      </c>
      <c r="X68" s="66">
        <f t="shared" si="11"/>
        <v>0</v>
      </c>
      <c r="Y68" s="51">
        <f t="shared" ref="Y68:Y74" si="39">SUM(V68:X68)</f>
        <v>0</v>
      </c>
    </row>
    <row r="69" spans="1:25" x14ac:dyDescent="0.25">
      <c r="A69" s="107"/>
      <c r="B69" s="2"/>
      <c r="C69" s="2"/>
      <c r="D69" s="3"/>
      <c r="E69" s="9"/>
      <c r="F69" s="99" t="str">
        <f>_xlfn.XLOOKUP(Décompte_OSAD!E69,Tableau1[Localité],Tableau1[NPA],"")</f>
        <v/>
      </c>
      <c r="G69" s="99" t="str">
        <f>_xlfn.XLOOKUP(Décompte_OSAD!E69,Tableau1[Localité],Tableau1[District],"")</f>
        <v/>
      </c>
      <c r="H69" s="100" t="str">
        <f>IF(E69="","",IF(COUNTIF(Tableau1[Localité],Décompte_OSAD!E69)=0,"Pas dans le canton de FR","Oui"))</f>
        <v/>
      </c>
      <c r="I69" s="40"/>
      <c r="J69" s="41"/>
      <c r="K69" s="42"/>
      <c r="L69" s="41"/>
      <c r="M69" s="52">
        <f t="shared" si="30"/>
        <v>0</v>
      </c>
      <c r="N69" s="58">
        <f t="shared" si="31"/>
        <v>0</v>
      </c>
      <c r="O69" s="59">
        <f t="shared" si="32"/>
        <v>0</v>
      </c>
      <c r="P69" s="60">
        <f t="shared" si="33"/>
        <v>0</v>
      </c>
      <c r="Q69" s="49">
        <f t="shared" si="34"/>
        <v>0</v>
      </c>
      <c r="R69" s="61">
        <f t="shared" si="35"/>
        <v>0</v>
      </c>
      <c r="S69" s="62">
        <f t="shared" si="36"/>
        <v>0</v>
      </c>
      <c r="T69" s="63">
        <f t="shared" si="37"/>
        <v>0</v>
      </c>
      <c r="U69" s="50">
        <f t="shared" si="38"/>
        <v>0</v>
      </c>
      <c r="V69" s="64">
        <f t="shared" si="9"/>
        <v>0</v>
      </c>
      <c r="W69" s="65">
        <f t="shared" si="10"/>
        <v>0</v>
      </c>
      <c r="X69" s="66">
        <f t="shared" si="11"/>
        <v>0</v>
      </c>
      <c r="Y69" s="51">
        <f t="shared" si="39"/>
        <v>0</v>
      </c>
    </row>
    <row r="70" spans="1:25" x14ac:dyDescent="0.25">
      <c r="A70" s="107"/>
      <c r="B70" s="2"/>
      <c r="C70" s="2"/>
      <c r="D70" s="3"/>
      <c r="E70" s="9"/>
      <c r="F70" s="99" t="str">
        <f>_xlfn.XLOOKUP(Décompte_OSAD!E70,Tableau1[Localité],Tableau1[NPA],"")</f>
        <v/>
      </c>
      <c r="G70" s="99" t="str">
        <f>_xlfn.XLOOKUP(Décompte_OSAD!E70,Tableau1[Localité],Tableau1[District],"")</f>
        <v/>
      </c>
      <c r="H70" s="100" t="str">
        <f>IF(E70="","",IF(COUNTIF(Tableau1[Localité],Décompte_OSAD!E70)=0,"Pas dans le canton de FR","Oui"))</f>
        <v/>
      </c>
      <c r="I70" s="40"/>
      <c r="J70" s="41"/>
      <c r="K70" s="42"/>
      <c r="L70" s="41"/>
      <c r="M70" s="52">
        <f t="shared" si="30"/>
        <v>0</v>
      </c>
      <c r="N70" s="58">
        <f t="shared" si="31"/>
        <v>0</v>
      </c>
      <c r="O70" s="59">
        <f t="shared" si="32"/>
        <v>0</v>
      </c>
      <c r="P70" s="60">
        <f t="shared" si="33"/>
        <v>0</v>
      </c>
      <c r="Q70" s="49">
        <f t="shared" si="34"/>
        <v>0</v>
      </c>
      <c r="R70" s="61">
        <f t="shared" si="35"/>
        <v>0</v>
      </c>
      <c r="S70" s="62">
        <f t="shared" si="36"/>
        <v>0</v>
      </c>
      <c r="T70" s="63">
        <f t="shared" si="37"/>
        <v>0</v>
      </c>
      <c r="U70" s="50">
        <f t="shared" si="38"/>
        <v>0</v>
      </c>
      <c r="V70" s="64">
        <f t="shared" si="9"/>
        <v>0</v>
      </c>
      <c r="W70" s="65">
        <f t="shared" si="10"/>
        <v>0</v>
      </c>
      <c r="X70" s="66">
        <f t="shared" si="11"/>
        <v>0</v>
      </c>
      <c r="Y70" s="51">
        <f t="shared" si="39"/>
        <v>0</v>
      </c>
    </row>
    <row r="71" spans="1:25" x14ac:dyDescent="0.25">
      <c r="A71" s="107"/>
      <c r="B71" s="2"/>
      <c r="C71" s="2"/>
      <c r="D71" s="3"/>
      <c r="E71" s="9"/>
      <c r="F71" s="99" t="str">
        <f>_xlfn.XLOOKUP(Décompte_OSAD!E71,Tableau1[Localité],Tableau1[NPA],"")</f>
        <v/>
      </c>
      <c r="G71" s="99" t="str">
        <f>_xlfn.XLOOKUP(Décompte_OSAD!E71,Tableau1[Localité],Tableau1[District],"")</f>
        <v/>
      </c>
      <c r="H71" s="100" t="str">
        <f>IF(E71="","",IF(COUNTIF(Tableau1[Localité],Décompte_OSAD!E71)=0,"Pas dans le canton de FR","Oui"))</f>
        <v/>
      </c>
      <c r="I71" s="40"/>
      <c r="J71" s="41"/>
      <c r="K71" s="42"/>
      <c r="L71" s="41"/>
      <c r="M71" s="52">
        <f t="shared" si="30"/>
        <v>0</v>
      </c>
      <c r="N71" s="58">
        <f t="shared" si="31"/>
        <v>0</v>
      </c>
      <c r="O71" s="59">
        <f t="shared" si="32"/>
        <v>0</v>
      </c>
      <c r="P71" s="60">
        <f t="shared" si="33"/>
        <v>0</v>
      </c>
      <c r="Q71" s="49">
        <f t="shared" si="34"/>
        <v>0</v>
      </c>
      <c r="R71" s="61">
        <f t="shared" si="35"/>
        <v>0</v>
      </c>
      <c r="S71" s="62">
        <f t="shared" si="36"/>
        <v>0</v>
      </c>
      <c r="T71" s="63">
        <f t="shared" si="37"/>
        <v>0</v>
      </c>
      <c r="U71" s="50">
        <f t="shared" si="38"/>
        <v>0</v>
      </c>
      <c r="V71" s="64">
        <f t="shared" si="9"/>
        <v>0</v>
      </c>
      <c r="W71" s="65">
        <f t="shared" si="10"/>
        <v>0</v>
      </c>
      <c r="X71" s="66">
        <f t="shared" si="11"/>
        <v>0</v>
      </c>
      <c r="Y71" s="51">
        <f t="shared" si="39"/>
        <v>0</v>
      </c>
    </row>
    <row r="72" spans="1:25" x14ac:dyDescent="0.25">
      <c r="A72" s="107"/>
      <c r="B72" s="2"/>
      <c r="C72" s="2"/>
      <c r="D72" s="3"/>
      <c r="E72" s="9"/>
      <c r="F72" s="99" t="str">
        <f>_xlfn.XLOOKUP(Décompte_OSAD!E72,Tableau1[Localité],Tableau1[NPA],"")</f>
        <v/>
      </c>
      <c r="G72" s="99" t="str">
        <f>_xlfn.XLOOKUP(Décompte_OSAD!E72,Tableau1[Localité],Tableau1[District],"")</f>
        <v/>
      </c>
      <c r="H72" s="100" t="str">
        <f>IF(E72="","",IF(COUNTIF(Tableau1[Localité],Décompte_OSAD!E72)=0,"Pas dans le canton de FR","Oui"))</f>
        <v/>
      </c>
      <c r="I72" s="40"/>
      <c r="J72" s="41"/>
      <c r="K72" s="42"/>
      <c r="L72" s="41"/>
      <c r="M72" s="52">
        <f t="shared" si="30"/>
        <v>0</v>
      </c>
      <c r="N72" s="58">
        <f t="shared" si="31"/>
        <v>0</v>
      </c>
      <c r="O72" s="59">
        <f t="shared" si="32"/>
        <v>0</v>
      </c>
      <c r="P72" s="60">
        <f t="shared" si="33"/>
        <v>0</v>
      </c>
      <c r="Q72" s="49">
        <f t="shared" si="34"/>
        <v>0</v>
      </c>
      <c r="R72" s="61">
        <f t="shared" si="35"/>
        <v>0</v>
      </c>
      <c r="S72" s="62">
        <f t="shared" si="36"/>
        <v>0</v>
      </c>
      <c r="T72" s="63">
        <f t="shared" si="37"/>
        <v>0</v>
      </c>
      <c r="U72" s="50">
        <f t="shared" si="38"/>
        <v>0</v>
      </c>
      <c r="V72" s="64">
        <f t="shared" si="9"/>
        <v>0</v>
      </c>
      <c r="W72" s="65">
        <f t="shared" si="10"/>
        <v>0</v>
      </c>
      <c r="X72" s="66">
        <f t="shared" si="11"/>
        <v>0</v>
      </c>
      <c r="Y72" s="51">
        <f t="shared" si="39"/>
        <v>0</v>
      </c>
    </row>
    <row r="73" spans="1:25" x14ac:dyDescent="0.25">
      <c r="A73" s="107"/>
      <c r="B73" s="2"/>
      <c r="C73" s="2"/>
      <c r="D73" s="3"/>
      <c r="E73" s="9"/>
      <c r="F73" s="99" t="str">
        <f>_xlfn.XLOOKUP(Décompte_OSAD!E73,Tableau1[Localité],Tableau1[NPA],"")</f>
        <v/>
      </c>
      <c r="G73" s="99" t="str">
        <f>_xlfn.XLOOKUP(Décompte_OSAD!E73,Tableau1[Localité],Tableau1[District],"")</f>
        <v/>
      </c>
      <c r="H73" s="100" t="str">
        <f>IF(E73="","",IF(COUNTIF(Tableau1[Localité],Décompte_OSAD!E73)=0,"Pas dans le canton de FR","Oui"))</f>
        <v/>
      </c>
      <c r="I73" s="40"/>
      <c r="J73" s="41"/>
      <c r="K73" s="42"/>
      <c r="L73" s="41"/>
      <c r="M73" s="52">
        <f t="shared" si="30"/>
        <v>0</v>
      </c>
      <c r="N73" s="58">
        <f t="shared" si="31"/>
        <v>0</v>
      </c>
      <c r="O73" s="59">
        <f t="shared" si="32"/>
        <v>0</v>
      </c>
      <c r="P73" s="60">
        <f t="shared" si="33"/>
        <v>0</v>
      </c>
      <c r="Q73" s="49">
        <f t="shared" si="34"/>
        <v>0</v>
      </c>
      <c r="R73" s="61">
        <f t="shared" si="35"/>
        <v>0</v>
      </c>
      <c r="S73" s="62">
        <f t="shared" si="36"/>
        <v>0</v>
      </c>
      <c r="T73" s="63">
        <f t="shared" si="37"/>
        <v>0</v>
      </c>
      <c r="U73" s="50">
        <f t="shared" si="38"/>
        <v>0</v>
      </c>
      <c r="V73" s="64">
        <f t="shared" si="9"/>
        <v>0</v>
      </c>
      <c r="W73" s="65">
        <f t="shared" si="10"/>
        <v>0</v>
      </c>
      <c r="X73" s="66">
        <f t="shared" si="11"/>
        <v>0</v>
      </c>
      <c r="Y73" s="51">
        <f t="shared" si="39"/>
        <v>0</v>
      </c>
    </row>
    <row r="74" spans="1:25" x14ac:dyDescent="0.25">
      <c r="A74" s="107"/>
      <c r="B74" s="2"/>
      <c r="C74" s="2"/>
      <c r="D74" s="3"/>
      <c r="E74" s="9"/>
      <c r="F74" s="99" t="str">
        <f>_xlfn.XLOOKUP(Décompte_OSAD!E74,Tableau1[Localité],Tableau1[NPA],"")</f>
        <v/>
      </c>
      <c r="G74" s="99" t="str">
        <f>_xlfn.XLOOKUP(Décompte_OSAD!E74,Tableau1[Localité],Tableau1[District],"")</f>
        <v/>
      </c>
      <c r="H74" s="100" t="str">
        <f>IF(E74="","",IF(COUNTIF(Tableau1[Localité],Décompte_OSAD!E74)=0,"Pas dans le canton de FR","Oui"))</f>
        <v/>
      </c>
      <c r="I74" s="40"/>
      <c r="J74" s="41"/>
      <c r="K74" s="42"/>
      <c r="L74" s="41"/>
      <c r="M74" s="52">
        <f t="shared" si="30"/>
        <v>0</v>
      </c>
      <c r="N74" s="58">
        <f t="shared" si="31"/>
        <v>0</v>
      </c>
      <c r="O74" s="59">
        <f t="shared" si="32"/>
        <v>0</v>
      </c>
      <c r="P74" s="60">
        <f t="shared" si="33"/>
        <v>0</v>
      </c>
      <c r="Q74" s="49">
        <f t="shared" si="34"/>
        <v>0</v>
      </c>
      <c r="R74" s="61">
        <f t="shared" si="35"/>
        <v>0</v>
      </c>
      <c r="S74" s="62">
        <f t="shared" si="36"/>
        <v>0</v>
      </c>
      <c r="T74" s="63">
        <f t="shared" si="37"/>
        <v>0</v>
      </c>
      <c r="U74" s="50">
        <f t="shared" si="38"/>
        <v>0</v>
      </c>
      <c r="V74" s="64">
        <f t="shared" si="9"/>
        <v>0</v>
      </c>
      <c r="W74" s="65">
        <f t="shared" si="10"/>
        <v>0</v>
      </c>
      <c r="X74" s="66">
        <f t="shared" si="11"/>
        <v>0</v>
      </c>
      <c r="Y74" s="51">
        <f t="shared" si="39"/>
        <v>0</v>
      </c>
    </row>
    <row r="75" spans="1:25" x14ac:dyDescent="0.25">
      <c r="A75" s="107"/>
      <c r="B75" s="2"/>
      <c r="C75" s="2"/>
      <c r="D75" s="3"/>
      <c r="E75" s="9"/>
      <c r="F75" s="99" t="str">
        <f>_xlfn.XLOOKUP(Décompte_OSAD!E75,Tableau1[Localité],Tableau1[NPA],"")</f>
        <v/>
      </c>
      <c r="G75" s="99" t="str">
        <f>_xlfn.XLOOKUP(Décompte_OSAD!E75,Tableau1[Localité],Tableau1[District],"")</f>
        <v/>
      </c>
      <c r="H75" s="100" t="str">
        <f>IF(E75="","",IF(COUNTIF(Tableau1[Localité],Décompte_OSAD!E75)=0,"Pas dans le canton de FR","Oui"))</f>
        <v/>
      </c>
      <c r="I75" s="40"/>
      <c r="J75" s="41"/>
      <c r="K75" s="42"/>
      <c r="L75" s="41"/>
      <c r="M75" s="52">
        <f t="shared" si="12"/>
        <v>0</v>
      </c>
      <c r="N75" s="58">
        <f t="shared" si="23"/>
        <v>0</v>
      </c>
      <c r="O75" s="59">
        <f t="shared" si="24"/>
        <v>0</v>
      </c>
      <c r="P75" s="60">
        <f t="shared" si="2"/>
        <v>0</v>
      </c>
      <c r="Q75" s="49">
        <f t="shared" si="25"/>
        <v>0</v>
      </c>
      <c r="R75" s="61">
        <f t="shared" si="26"/>
        <v>0</v>
      </c>
      <c r="S75" s="62">
        <f t="shared" si="27"/>
        <v>0</v>
      </c>
      <c r="T75" s="63">
        <f t="shared" si="8"/>
        <v>0</v>
      </c>
      <c r="U75" s="50">
        <f t="shared" si="28"/>
        <v>0</v>
      </c>
      <c r="V75" s="64">
        <f t="shared" si="9"/>
        <v>0</v>
      </c>
      <c r="W75" s="65">
        <f t="shared" si="10"/>
        <v>0</v>
      </c>
      <c r="X75" s="66">
        <f t="shared" si="11"/>
        <v>0</v>
      </c>
      <c r="Y75" s="51">
        <f t="shared" si="29"/>
        <v>0</v>
      </c>
    </row>
    <row r="76" spans="1:25" x14ac:dyDescent="0.25">
      <c r="A76" s="107"/>
      <c r="B76" s="2"/>
      <c r="C76" s="2"/>
      <c r="D76" s="3"/>
      <c r="E76" s="9"/>
      <c r="F76" s="99" t="str">
        <f>_xlfn.XLOOKUP(Décompte_OSAD!E76,Tableau1[Localité],Tableau1[NPA],"")</f>
        <v/>
      </c>
      <c r="G76" s="99" t="str">
        <f>_xlfn.XLOOKUP(Décompte_OSAD!E76,Tableau1[Localité],Tableau1[District],"")</f>
        <v/>
      </c>
      <c r="H76" s="100" t="str">
        <f>IF(E76="","",IF(COUNTIF(Tableau1[Localité],Décompte_OSAD!E76)=0,"Pas dans le canton de FR","Oui"))</f>
        <v/>
      </c>
      <c r="I76" s="40"/>
      <c r="J76" s="41"/>
      <c r="K76" s="42"/>
      <c r="L76" s="41"/>
      <c r="M76" s="52">
        <f t="shared" si="12"/>
        <v>0</v>
      </c>
      <c r="N76" s="58">
        <f t="shared" si="23"/>
        <v>0</v>
      </c>
      <c r="O76" s="59">
        <f t="shared" si="24"/>
        <v>0</v>
      </c>
      <c r="P76" s="60">
        <f t="shared" si="2"/>
        <v>0</v>
      </c>
      <c r="Q76" s="49">
        <f t="shared" si="25"/>
        <v>0</v>
      </c>
      <c r="R76" s="61">
        <f t="shared" si="26"/>
        <v>0</v>
      </c>
      <c r="S76" s="62">
        <f t="shared" si="27"/>
        <v>0</v>
      </c>
      <c r="T76" s="63">
        <f t="shared" si="8"/>
        <v>0</v>
      </c>
      <c r="U76" s="50">
        <f t="shared" si="28"/>
        <v>0</v>
      </c>
      <c r="V76" s="64">
        <f t="shared" si="9"/>
        <v>0</v>
      </c>
      <c r="W76" s="65">
        <f t="shared" si="10"/>
        <v>0</v>
      </c>
      <c r="X76" s="66">
        <f t="shared" si="11"/>
        <v>0</v>
      </c>
      <c r="Y76" s="51">
        <f t="shared" si="29"/>
        <v>0</v>
      </c>
    </row>
    <row r="77" spans="1:25" x14ac:dyDescent="0.25">
      <c r="A77" s="107"/>
      <c r="B77" s="2"/>
      <c r="C77" s="2"/>
      <c r="D77" s="3"/>
      <c r="E77" s="9"/>
      <c r="F77" s="99" t="str">
        <f>_xlfn.XLOOKUP(Décompte_OSAD!E77,Tableau1[Localité],Tableau1[NPA],"")</f>
        <v/>
      </c>
      <c r="G77" s="99" t="str">
        <f>_xlfn.XLOOKUP(Décompte_OSAD!E77,Tableau1[Localité],Tableau1[District],"")</f>
        <v/>
      </c>
      <c r="H77" s="100" t="str">
        <f>IF(E77="","",IF(COUNTIF(Tableau1[Localité],Décompte_OSAD!E77)=0,"Pas dans le canton de FR","Oui"))</f>
        <v/>
      </c>
      <c r="I77" s="40"/>
      <c r="J77" s="41"/>
      <c r="K77" s="42"/>
      <c r="L77" s="41"/>
      <c r="M77" s="52">
        <f t="shared" si="12"/>
        <v>0</v>
      </c>
      <c r="N77" s="58">
        <f t="shared" si="23"/>
        <v>0</v>
      </c>
      <c r="O77" s="59">
        <f t="shared" si="24"/>
        <v>0</v>
      </c>
      <c r="P77" s="60">
        <f t="shared" si="2"/>
        <v>0</v>
      </c>
      <c r="Q77" s="49">
        <f t="shared" si="25"/>
        <v>0</v>
      </c>
      <c r="R77" s="61">
        <f t="shared" si="26"/>
        <v>0</v>
      </c>
      <c r="S77" s="62">
        <f t="shared" si="27"/>
        <v>0</v>
      </c>
      <c r="T77" s="63">
        <f t="shared" si="8"/>
        <v>0</v>
      </c>
      <c r="U77" s="50">
        <f t="shared" si="28"/>
        <v>0</v>
      </c>
      <c r="V77" s="64">
        <f t="shared" si="9"/>
        <v>0</v>
      </c>
      <c r="W77" s="65">
        <f t="shared" si="10"/>
        <v>0</v>
      </c>
      <c r="X77" s="66">
        <f t="shared" si="11"/>
        <v>0</v>
      </c>
      <c r="Y77" s="51">
        <f t="shared" si="29"/>
        <v>0</v>
      </c>
    </row>
    <row r="78" spans="1:25" x14ac:dyDescent="0.25">
      <c r="A78" s="107"/>
      <c r="B78" s="2"/>
      <c r="C78" s="2"/>
      <c r="D78" s="3"/>
      <c r="E78" s="9"/>
      <c r="F78" s="99" t="str">
        <f>_xlfn.XLOOKUP(Décompte_OSAD!E78,Tableau1[Localité],Tableau1[NPA],"")</f>
        <v/>
      </c>
      <c r="G78" s="99" t="str">
        <f>_xlfn.XLOOKUP(Décompte_OSAD!E78,Tableau1[Localité],Tableau1[District],"")</f>
        <v/>
      </c>
      <c r="H78" s="100" t="str">
        <f>IF(E78="","",IF(COUNTIF(Tableau1[Localité],Décompte_OSAD!E78)=0,"Pas dans le canton de FR","Oui"))</f>
        <v/>
      </c>
      <c r="I78" s="40"/>
      <c r="J78" s="41"/>
      <c r="K78" s="42"/>
      <c r="L78" s="41"/>
      <c r="M78" s="52">
        <f t="shared" si="12"/>
        <v>0</v>
      </c>
      <c r="N78" s="58">
        <f t="shared" si="23"/>
        <v>0</v>
      </c>
      <c r="O78" s="59">
        <f t="shared" si="24"/>
        <v>0</v>
      </c>
      <c r="P78" s="60">
        <f t="shared" si="2"/>
        <v>0</v>
      </c>
      <c r="Q78" s="49">
        <f t="shared" si="25"/>
        <v>0</v>
      </c>
      <c r="R78" s="61">
        <f t="shared" si="26"/>
        <v>0</v>
      </c>
      <c r="S78" s="62">
        <f t="shared" si="27"/>
        <v>0</v>
      </c>
      <c r="T78" s="63">
        <f t="shared" si="8"/>
        <v>0</v>
      </c>
      <c r="U78" s="50">
        <f t="shared" si="28"/>
        <v>0</v>
      </c>
      <c r="V78" s="64">
        <f t="shared" si="9"/>
        <v>0</v>
      </c>
      <c r="W78" s="65">
        <f t="shared" si="10"/>
        <v>0</v>
      </c>
      <c r="X78" s="66">
        <f t="shared" si="11"/>
        <v>0</v>
      </c>
      <c r="Y78" s="51">
        <f t="shared" si="29"/>
        <v>0</v>
      </c>
    </row>
    <row r="79" spans="1:25" x14ac:dyDescent="0.25">
      <c r="A79" s="107"/>
      <c r="B79" s="2"/>
      <c r="C79" s="2"/>
      <c r="D79" s="3"/>
      <c r="E79" s="9"/>
      <c r="F79" s="99" t="str">
        <f>_xlfn.XLOOKUP(Décompte_OSAD!E79,Tableau1[Localité],Tableau1[NPA],"")</f>
        <v/>
      </c>
      <c r="G79" s="99" t="str">
        <f>_xlfn.XLOOKUP(Décompte_OSAD!E79,Tableau1[Localité],Tableau1[District],"")</f>
        <v/>
      </c>
      <c r="H79" s="100" t="str">
        <f>IF(E79="","",IF(COUNTIF(Tableau1[Localité],Décompte_OSAD!E79)=0,"Pas dans le canton de FR","Oui"))</f>
        <v/>
      </c>
      <c r="I79" s="40"/>
      <c r="J79" s="41"/>
      <c r="K79" s="42"/>
      <c r="L79" s="41"/>
      <c r="M79" s="52">
        <f t="shared" si="12"/>
        <v>0</v>
      </c>
      <c r="N79" s="58">
        <f t="shared" si="23"/>
        <v>0</v>
      </c>
      <c r="O79" s="59">
        <f t="shared" si="24"/>
        <v>0</v>
      </c>
      <c r="P79" s="60">
        <f t="shared" si="2"/>
        <v>0</v>
      </c>
      <c r="Q79" s="49">
        <f t="shared" si="25"/>
        <v>0</v>
      </c>
      <c r="R79" s="61">
        <f t="shared" si="26"/>
        <v>0</v>
      </c>
      <c r="S79" s="62">
        <f t="shared" si="27"/>
        <v>0</v>
      </c>
      <c r="T79" s="63">
        <f t="shared" si="8"/>
        <v>0</v>
      </c>
      <c r="U79" s="50">
        <f t="shared" si="28"/>
        <v>0</v>
      </c>
      <c r="V79" s="64">
        <f t="shared" si="9"/>
        <v>0</v>
      </c>
      <c r="W79" s="65">
        <f t="shared" si="10"/>
        <v>0</v>
      </c>
      <c r="X79" s="66">
        <f t="shared" si="11"/>
        <v>0</v>
      </c>
      <c r="Y79" s="51">
        <f t="shared" si="29"/>
        <v>0</v>
      </c>
    </row>
    <row r="80" spans="1:25" x14ac:dyDescent="0.25">
      <c r="A80" s="107"/>
      <c r="B80" s="2"/>
      <c r="C80" s="2"/>
      <c r="D80" s="3"/>
      <c r="E80" s="9"/>
      <c r="F80" s="99" t="str">
        <f>_xlfn.XLOOKUP(Décompte_OSAD!E80,Tableau1[Localité],Tableau1[NPA],"")</f>
        <v/>
      </c>
      <c r="G80" s="99" t="str">
        <f>_xlfn.XLOOKUP(Décompte_OSAD!E80,Tableau1[Localité],Tableau1[District],"")</f>
        <v/>
      </c>
      <c r="H80" s="100" t="str">
        <f>IF(E80="","",IF(COUNTIF(Tableau1[Localité],Décompte_OSAD!E80)=0,"Pas dans le canton de FR","Oui"))</f>
        <v/>
      </c>
      <c r="I80" s="40"/>
      <c r="J80" s="41"/>
      <c r="K80" s="42"/>
      <c r="L80" s="41"/>
      <c r="M80" s="52">
        <f t="shared" si="12"/>
        <v>0</v>
      </c>
      <c r="N80" s="58">
        <f t="shared" si="23"/>
        <v>0</v>
      </c>
      <c r="O80" s="59">
        <f t="shared" si="24"/>
        <v>0</v>
      </c>
      <c r="P80" s="60">
        <f t="shared" si="2"/>
        <v>0</v>
      </c>
      <c r="Q80" s="49">
        <f t="shared" si="25"/>
        <v>0</v>
      </c>
      <c r="R80" s="61">
        <f t="shared" si="26"/>
        <v>0</v>
      </c>
      <c r="S80" s="62">
        <f t="shared" si="27"/>
        <v>0</v>
      </c>
      <c r="T80" s="63">
        <f t="shared" si="8"/>
        <v>0</v>
      </c>
      <c r="U80" s="50">
        <f t="shared" si="28"/>
        <v>0</v>
      </c>
      <c r="V80" s="64">
        <f t="shared" si="9"/>
        <v>0</v>
      </c>
      <c r="W80" s="65">
        <f t="shared" si="10"/>
        <v>0</v>
      </c>
      <c r="X80" s="66">
        <f t="shared" si="11"/>
        <v>0</v>
      </c>
      <c r="Y80" s="51">
        <f t="shared" si="29"/>
        <v>0</v>
      </c>
    </row>
    <row r="81" spans="1:25" x14ac:dyDescent="0.25">
      <c r="A81" s="107"/>
      <c r="B81" s="2"/>
      <c r="C81" s="2"/>
      <c r="D81" s="3"/>
      <c r="E81" s="9"/>
      <c r="F81" s="99" t="str">
        <f>_xlfn.XLOOKUP(Décompte_OSAD!E81,Tableau1[Localité],Tableau1[NPA],"")</f>
        <v/>
      </c>
      <c r="G81" s="99" t="str">
        <f>_xlfn.XLOOKUP(Décompte_OSAD!E81,Tableau1[Localité],Tableau1[District],"")</f>
        <v/>
      </c>
      <c r="H81" s="100" t="str">
        <f>IF(E81="","",IF(COUNTIF(Tableau1[Localité],Décompte_OSAD!E81)=0,"Pas dans le canton de FR","Oui"))</f>
        <v/>
      </c>
      <c r="I81" s="40"/>
      <c r="J81" s="41"/>
      <c r="K81" s="42"/>
      <c r="L81" s="41"/>
      <c r="M81" s="52">
        <f t="shared" si="12"/>
        <v>0</v>
      </c>
      <c r="N81" s="58">
        <f t="shared" si="23"/>
        <v>0</v>
      </c>
      <c r="O81" s="59">
        <f t="shared" si="24"/>
        <v>0</v>
      </c>
      <c r="P81" s="60">
        <f t="shared" si="2"/>
        <v>0</v>
      </c>
      <c r="Q81" s="49">
        <f t="shared" si="25"/>
        <v>0</v>
      </c>
      <c r="R81" s="61">
        <f t="shared" si="26"/>
        <v>0</v>
      </c>
      <c r="S81" s="62">
        <f t="shared" si="27"/>
        <v>0</v>
      </c>
      <c r="T81" s="63">
        <f t="shared" si="8"/>
        <v>0</v>
      </c>
      <c r="U81" s="50">
        <f t="shared" si="28"/>
        <v>0</v>
      </c>
      <c r="V81" s="64">
        <f t="shared" si="9"/>
        <v>0</v>
      </c>
      <c r="W81" s="65">
        <f t="shared" si="10"/>
        <v>0</v>
      </c>
      <c r="X81" s="66">
        <f t="shared" si="11"/>
        <v>0</v>
      </c>
      <c r="Y81" s="51">
        <f t="shared" si="29"/>
        <v>0</v>
      </c>
    </row>
    <row r="82" spans="1:25" x14ac:dyDescent="0.25">
      <c r="A82" s="107"/>
      <c r="B82" s="2"/>
      <c r="C82" s="2"/>
      <c r="D82" s="3"/>
      <c r="E82" s="9"/>
      <c r="F82" s="99" t="str">
        <f>_xlfn.XLOOKUP(Décompte_OSAD!E82,Tableau1[Localité],Tableau1[NPA],"")</f>
        <v/>
      </c>
      <c r="G82" s="99" t="str">
        <f>_xlfn.XLOOKUP(Décompte_OSAD!E82,Tableau1[Localité],Tableau1[District],"")</f>
        <v/>
      </c>
      <c r="H82" s="100" t="str">
        <f>IF(E82="","",IF(COUNTIF(Tableau1[Localité],Décompte_OSAD!E82)=0,"Pas dans le canton de FR","Oui"))</f>
        <v/>
      </c>
      <c r="I82" s="40"/>
      <c r="J82" s="41"/>
      <c r="K82" s="42"/>
      <c r="L82" s="41"/>
      <c r="M82" s="52">
        <f t="shared" si="12"/>
        <v>0</v>
      </c>
      <c r="N82" s="58">
        <f t="shared" si="23"/>
        <v>0</v>
      </c>
      <c r="O82" s="59">
        <f t="shared" si="24"/>
        <v>0</v>
      </c>
      <c r="P82" s="60">
        <f t="shared" si="2"/>
        <v>0</v>
      </c>
      <c r="Q82" s="49">
        <f t="shared" si="25"/>
        <v>0</v>
      </c>
      <c r="R82" s="61">
        <f t="shared" si="26"/>
        <v>0</v>
      </c>
      <c r="S82" s="62">
        <f t="shared" si="27"/>
        <v>0</v>
      </c>
      <c r="T82" s="63">
        <f t="shared" si="8"/>
        <v>0</v>
      </c>
      <c r="U82" s="50">
        <f t="shared" si="28"/>
        <v>0</v>
      </c>
      <c r="V82" s="64">
        <f t="shared" si="9"/>
        <v>0</v>
      </c>
      <c r="W82" s="65">
        <f t="shared" si="10"/>
        <v>0</v>
      </c>
      <c r="X82" s="66">
        <f t="shared" si="11"/>
        <v>0</v>
      </c>
      <c r="Y82" s="51">
        <f t="shared" si="29"/>
        <v>0</v>
      </c>
    </row>
    <row r="83" spans="1:25" x14ac:dyDescent="0.25">
      <c r="A83" s="107"/>
      <c r="B83" s="2"/>
      <c r="C83" s="2"/>
      <c r="D83" s="3"/>
      <c r="E83" s="9"/>
      <c r="F83" s="99" t="str">
        <f>_xlfn.XLOOKUP(Décompte_OSAD!E83,Tableau1[Localité],Tableau1[NPA],"")</f>
        <v/>
      </c>
      <c r="G83" s="99" t="str">
        <f>_xlfn.XLOOKUP(Décompte_OSAD!E83,Tableau1[Localité],Tableau1[District],"")</f>
        <v/>
      </c>
      <c r="H83" s="100" t="str">
        <f>IF(E83="","",IF(COUNTIF(Tableau1[Localité],Décompte_OSAD!E83)=0,"Pas dans le canton de FR","Oui"))</f>
        <v/>
      </c>
      <c r="I83" s="40"/>
      <c r="J83" s="41"/>
      <c r="K83" s="42"/>
      <c r="L83" s="41"/>
      <c r="M83" s="52">
        <f t="shared" si="12"/>
        <v>0</v>
      </c>
      <c r="N83" s="58">
        <f t="shared" si="23"/>
        <v>0</v>
      </c>
      <c r="O83" s="59">
        <f t="shared" si="24"/>
        <v>0</v>
      </c>
      <c r="P83" s="60">
        <f t="shared" si="2"/>
        <v>0</v>
      </c>
      <c r="Q83" s="49">
        <f t="shared" si="25"/>
        <v>0</v>
      </c>
      <c r="R83" s="61">
        <f t="shared" si="26"/>
        <v>0</v>
      </c>
      <c r="S83" s="62">
        <f t="shared" si="27"/>
        <v>0</v>
      </c>
      <c r="T83" s="63">
        <f t="shared" si="8"/>
        <v>0</v>
      </c>
      <c r="U83" s="50">
        <f t="shared" si="28"/>
        <v>0</v>
      </c>
      <c r="V83" s="64">
        <f t="shared" si="9"/>
        <v>0</v>
      </c>
      <c r="W83" s="65">
        <f t="shared" si="10"/>
        <v>0</v>
      </c>
      <c r="X83" s="66">
        <f t="shared" si="11"/>
        <v>0</v>
      </c>
      <c r="Y83" s="51">
        <f t="shared" si="29"/>
        <v>0</v>
      </c>
    </row>
    <row r="84" spans="1:25" x14ac:dyDescent="0.25">
      <c r="A84" s="107"/>
      <c r="B84" s="2"/>
      <c r="C84" s="2"/>
      <c r="D84" s="3"/>
      <c r="E84" s="9"/>
      <c r="F84" s="99" t="str">
        <f>_xlfn.XLOOKUP(Décompte_OSAD!E84,Tableau1[Localité],Tableau1[NPA],"")</f>
        <v/>
      </c>
      <c r="G84" s="99" t="str">
        <f>_xlfn.XLOOKUP(Décompte_OSAD!E84,Tableau1[Localité],Tableau1[District],"")</f>
        <v/>
      </c>
      <c r="H84" s="100" t="str">
        <f>IF(E84="","",IF(COUNTIF(Tableau1[Localité],Décompte_OSAD!E84)=0,"Pas dans le canton de FR","Oui"))</f>
        <v/>
      </c>
      <c r="I84" s="40"/>
      <c r="J84" s="41"/>
      <c r="K84" s="42"/>
      <c r="L84" s="41"/>
      <c r="M84" s="52">
        <f t="shared" si="12"/>
        <v>0</v>
      </c>
      <c r="N84" s="58">
        <f t="shared" si="23"/>
        <v>0</v>
      </c>
      <c r="O84" s="59">
        <f t="shared" si="24"/>
        <v>0</v>
      </c>
      <c r="P84" s="60">
        <f t="shared" si="2"/>
        <v>0</v>
      </c>
      <c r="Q84" s="49">
        <f t="shared" si="25"/>
        <v>0</v>
      </c>
      <c r="R84" s="61">
        <f t="shared" si="26"/>
        <v>0</v>
      </c>
      <c r="S84" s="62">
        <f t="shared" si="27"/>
        <v>0</v>
      </c>
      <c r="T84" s="63">
        <f t="shared" si="8"/>
        <v>0</v>
      </c>
      <c r="U84" s="50">
        <f t="shared" si="28"/>
        <v>0</v>
      </c>
      <c r="V84" s="64">
        <f t="shared" si="9"/>
        <v>0</v>
      </c>
      <c r="W84" s="65">
        <f t="shared" si="10"/>
        <v>0</v>
      </c>
      <c r="X84" s="66">
        <f t="shared" si="11"/>
        <v>0</v>
      </c>
      <c r="Y84" s="51">
        <f t="shared" si="29"/>
        <v>0</v>
      </c>
    </row>
    <row r="85" spans="1:25" x14ac:dyDescent="0.25">
      <c r="A85" s="107"/>
      <c r="B85" s="2"/>
      <c r="C85" s="2"/>
      <c r="D85" s="3"/>
      <c r="E85" s="9"/>
      <c r="F85" s="99" t="str">
        <f>_xlfn.XLOOKUP(Décompte_OSAD!E85,Tableau1[Localité],Tableau1[NPA],"")</f>
        <v/>
      </c>
      <c r="G85" s="99" t="str">
        <f>_xlfn.XLOOKUP(Décompte_OSAD!E85,Tableau1[Localité],Tableau1[District],"")</f>
        <v/>
      </c>
      <c r="H85" s="100" t="str">
        <f>IF(E85="","",IF(COUNTIF(Tableau1[Localité],Décompte_OSAD!E85)=0,"Pas dans le canton de FR","Oui"))</f>
        <v/>
      </c>
      <c r="I85" s="40"/>
      <c r="J85" s="41"/>
      <c r="K85" s="42"/>
      <c r="L85" s="41"/>
      <c r="M85" s="52">
        <f t="shared" si="12"/>
        <v>0</v>
      </c>
      <c r="N85" s="58">
        <f t="shared" si="23"/>
        <v>0</v>
      </c>
      <c r="O85" s="59">
        <f t="shared" si="24"/>
        <v>0</v>
      </c>
      <c r="P85" s="60">
        <f t="shared" si="2"/>
        <v>0</v>
      </c>
      <c r="Q85" s="49">
        <f t="shared" si="25"/>
        <v>0</v>
      </c>
      <c r="R85" s="61">
        <f t="shared" si="26"/>
        <v>0</v>
      </c>
      <c r="S85" s="62">
        <f t="shared" si="27"/>
        <v>0</v>
      </c>
      <c r="T85" s="63">
        <f t="shared" si="8"/>
        <v>0</v>
      </c>
      <c r="U85" s="50">
        <f t="shared" si="28"/>
        <v>0</v>
      </c>
      <c r="V85" s="64">
        <f t="shared" si="9"/>
        <v>0</v>
      </c>
      <c r="W85" s="65">
        <f t="shared" si="10"/>
        <v>0</v>
      </c>
      <c r="X85" s="66">
        <f t="shared" si="11"/>
        <v>0</v>
      </c>
      <c r="Y85" s="51">
        <f t="shared" si="29"/>
        <v>0</v>
      </c>
    </row>
    <row r="86" spans="1:25" x14ac:dyDescent="0.25">
      <c r="A86" s="107"/>
      <c r="B86" s="2"/>
      <c r="C86" s="2"/>
      <c r="D86" s="3"/>
      <c r="E86" s="9"/>
      <c r="F86" s="99" t="str">
        <f>_xlfn.XLOOKUP(Décompte_OSAD!E86,Tableau1[Localité],Tableau1[NPA],"")</f>
        <v/>
      </c>
      <c r="G86" s="99" t="str">
        <f>_xlfn.XLOOKUP(Décompte_OSAD!E86,Tableau1[Localité],Tableau1[District],"")</f>
        <v/>
      </c>
      <c r="H86" s="100" t="str">
        <f>IF(E86="","",IF(COUNTIF(Tableau1[Localité],Décompte_OSAD!E86)=0,"Pas dans le canton de FR","Oui"))</f>
        <v/>
      </c>
      <c r="I86" s="40"/>
      <c r="J86" s="41"/>
      <c r="K86" s="42"/>
      <c r="L86" s="41"/>
      <c r="M86" s="52">
        <f t="shared" si="12"/>
        <v>0</v>
      </c>
      <c r="N86" s="58">
        <f t="shared" si="23"/>
        <v>0</v>
      </c>
      <c r="O86" s="59">
        <f t="shared" si="24"/>
        <v>0</v>
      </c>
      <c r="P86" s="60">
        <f t="shared" si="2"/>
        <v>0</v>
      </c>
      <c r="Q86" s="49">
        <f t="shared" si="25"/>
        <v>0</v>
      </c>
      <c r="R86" s="61">
        <f t="shared" si="26"/>
        <v>0</v>
      </c>
      <c r="S86" s="62">
        <f t="shared" si="27"/>
        <v>0</v>
      </c>
      <c r="T86" s="63">
        <f t="shared" si="8"/>
        <v>0</v>
      </c>
      <c r="U86" s="50">
        <f t="shared" si="28"/>
        <v>0</v>
      </c>
      <c r="V86" s="64">
        <f t="shared" si="9"/>
        <v>0</v>
      </c>
      <c r="W86" s="65">
        <f t="shared" si="10"/>
        <v>0</v>
      </c>
      <c r="X86" s="66">
        <f t="shared" si="11"/>
        <v>0</v>
      </c>
      <c r="Y86" s="51">
        <f t="shared" si="29"/>
        <v>0</v>
      </c>
    </row>
    <row r="87" spans="1:25" x14ac:dyDescent="0.25">
      <c r="A87" s="107"/>
      <c r="B87" s="2"/>
      <c r="C87" s="2"/>
      <c r="D87" s="3"/>
      <c r="E87" s="9"/>
      <c r="F87" s="99" t="str">
        <f>_xlfn.XLOOKUP(Décompte_OSAD!E87,Tableau1[Localité],Tableau1[NPA],"")</f>
        <v/>
      </c>
      <c r="G87" s="99" t="str">
        <f>_xlfn.XLOOKUP(Décompte_OSAD!E87,Tableau1[Localité],Tableau1[District],"")</f>
        <v/>
      </c>
      <c r="H87" s="100" t="str">
        <f>IF(E87="","",IF(COUNTIF(Tableau1[Localité],Décompte_OSAD!E87)=0,"Pas dans le canton de FR","Oui"))</f>
        <v/>
      </c>
      <c r="I87" s="40"/>
      <c r="J87" s="41"/>
      <c r="K87" s="42"/>
      <c r="L87" s="41"/>
      <c r="M87" s="52">
        <f t="shared" si="12"/>
        <v>0</v>
      </c>
      <c r="N87" s="58">
        <f t="shared" si="23"/>
        <v>0</v>
      </c>
      <c r="O87" s="59">
        <f t="shared" si="24"/>
        <v>0</v>
      </c>
      <c r="P87" s="60">
        <f t="shared" si="2"/>
        <v>0</v>
      </c>
      <c r="Q87" s="49">
        <f t="shared" si="25"/>
        <v>0</v>
      </c>
      <c r="R87" s="61">
        <f t="shared" si="26"/>
        <v>0</v>
      </c>
      <c r="S87" s="62">
        <f t="shared" si="27"/>
        <v>0</v>
      </c>
      <c r="T87" s="63">
        <f t="shared" si="8"/>
        <v>0</v>
      </c>
      <c r="U87" s="50">
        <f t="shared" si="28"/>
        <v>0</v>
      </c>
      <c r="V87" s="64">
        <f t="shared" ref="V87:V150" si="40">IF($H87="oui",(V$20*I87/60),0)</f>
        <v>0</v>
      </c>
      <c r="W87" s="65">
        <f t="shared" ref="W87:W150" si="41">IF($H87="oui",(W$20*J87/60),0)</f>
        <v>0</v>
      </c>
      <c r="X87" s="66">
        <f t="shared" ref="X87:X150" si="42">IF($H87="oui",(X$20*(L87+K87)/60),0)</f>
        <v>0</v>
      </c>
      <c r="Y87" s="51">
        <f t="shared" si="29"/>
        <v>0</v>
      </c>
    </row>
    <row r="88" spans="1:25" x14ac:dyDescent="0.25">
      <c r="A88" s="107"/>
      <c r="B88" s="2"/>
      <c r="C88" s="2"/>
      <c r="D88" s="3"/>
      <c r="E88" s="9"/>
      <c r="F88" s="99" t="str">
        <f>_xlfn.XLOOKUP(Décompte_OSAD!E88,Tableau1[Localité],Tableau1[NPA],"")</f>
        <v/>
      </c>
      <c r="G88" s="99" t="str">
        <f>_xlfn.XLOOKUP(Décompte_OSAD!E88,Tableau1[Localité],Tableau1[District],"")</f>
        <v/>
      </c>
      <c r="H88" s="100" t="str">
        <f>IF(E88="","",IF(COUNTIF(Tableau1[Localité],Décompte_OSAD!E88)=0,"Pas dans le canton de FR","Oui"))</f>
        <v/>
      </c>
      <c r="I88" s="40"/>
      <c r="J88" s="41"/>
      <c r="K88" s="42"/>
      <c r="L88" s="41"/>
      <c r="M88" s="52">
        <f t="shared" si="12"/>
        <v>0</v>
      </c>
      <c r="N88" s="58">
        <f t="shared" si="23"/>
        <v>0</v>
      </c>
      <c r="O88" s="59">
        <f t="shared" si="24"/>
        <v>0</v>
      </c>
      <c r="P88" s="60">
        <f t="shared" si="2"/>
        <v>0</v>
      </c>
      <c r="Q88" s="49">
        <f t="shared" si="25"/>
        <v>0</v>
      </c>
      <c r="R88" s="61">
        <f t="shared" si="26"/>
        <v>0</v>
      </c>
      <c r="S88" s="62">
        <f t="shared" si="27"/>
        <v>0</v>
      </c>
      <c r="T88" s="63">
        <f t="shared" si="8"/>
        <v>0</v>
      </c>
      <c r="U88" s="50">
        <f t="shared" si="28"/>
        <v>0</v>
      </c>
      <c r="V88" s="64">
        <f t="shared" si="40"/>
        <v>0</v>
      </c>
      <c r="W88" s="65">
        <f t="shared" si="41"/>
        <v>0</v>
      </c>
      <c r="X88" s="66">
        <f t="shared" si="42"/>
        <v>0</v>
      </c>
      <c r="Y88" s="51">
        <f t="shared" si="29"/>
        <v>0</v>
      </c>
    </row>
    <row r="89" spans="1:25" x14ac:dyDescent="0.25">
      <c r="A89" s="107"/>
      <c r="B89" s="2"/>
      <c r="C89" s="2"/>
      <c r="D89" s="3"/>
      <c r="E89" s="9"/>
      <c r="F89" s="99" t="str">
        <f>_xlfn.XLOOKUP(Décompte_OSAD!E89,Tableau1[Localité],Tableau1[NPA],"")</f>
        <v/>
      </c>
      <c r="G89" s="99" t="str">
        <f>_xlfn.XLOOKUP(Décompte_OSAD!E89,Tableau1[Localité],Tableau1[District],"")</f>
        <v/>
      </c>
      <c r="H89" s="100" t="str">
        <f>IF(E89="","",IF(COUNTIF(Tableau1[Localité],Décompte_OSAD!E89)=0,"Pas dans le canton de FR","Oui"))</f>
        <v/>
      </c>
      <c r="I89" s="40"/>
      <c r="J89" s="41"/>
      <c r="K89" s="42"/>
      <c r="L89" s="41"/>
      <c r="M89" s="52">
        <f t="shared" si="12"/>
        <v>0</v>
      </c>
      <c r="N89" s="58">
        <f t="shared" si="23"/>
        <v>0</v>
      </c>
      <c r="O89" s="59">
        <f t="shared" si="24"/>
        <v>0</v>
      </c>
      <c r="P89" s="60">
        <f t="shared" si="2"/>
        <v>0</v>
      </c>
      <c r="Q89" s="49">
        <f t="shared" si="25"/>
        <v>0</v>
      </c>
      <c r="R89" s="61">
        <f t="shared" si="26"/>
        <v>0</v>
      </c>
      <c r="S89" s="62">
        <f t="shared" si="27"/>
        <v>0</v>
      </c>
      <c r="T89" s="63">
        <f t="shared" si="8"/>
        <v>0</v>
      </c>
      <c r="U89" s="50">
        <f t="shared" si="28"/>
        <v>0</v>
      </c>
      <c r="V89" s="64">
        <f t="shared" si="40"/>
        <v>0</v>
      </c>
      <c r="W89" s="65">
        <f t="shared" si="41"/>
        <v>0</v>
      </c>
      <c r="X89" s="66">
        <f t="shared" si="42"/>
        <v>0</v>
      </c>
      <c r="Y89" s="51">
        <f t="shared" si="29"/>
        <v>0</v>
      </c>
    </row>
    <row r="90" spans="1:25" x14ac:dyDescent="0.25">
      <c r="A90" s="107"/>
      <c r="B90" s="2"/>
      <c r="C90" s="2"/>
      <c r="D90" s="3"/>
      <c r="E90" s="9"/>
      <c r="F90" s="99" t="str">
        <f>_xlfn.XLOOKUP(Décompte_OSAD!E90,Tableau1[Localité],Tableau1[NPA],"")</f>
        <v/>
      </c>
      <c r="G90" s="99" t="str">
        <f>_xlfn.XLOOKUP(Décompte_OSAD!E90,Tableau1[Localité],Tableau1[District],"")</f>
        <v/>
      </c>
      <c r="H90" s="100" t="str">
        <f>IF(E90="","",IF(COUNTIF(Tableau1[Localité],Décompte_OSAD!E90)=0,"Pas dans le canton de FR","Oui"))</f>
        <v/>
      </c>
      <c r="I90" s="40"/>
      <c r="J90" s="41"/>
      <c r="K90" s="42"/>
      <c r="L90" s="41"/>
      <c r="M90" s="52">
        <f t="shared" si="12"/>
        <v>0</v>
      </c>
      <c r="N90" s="58">
        <f t="shared" si="23"/>
        <v>0</v>
      </c>
      <c r="O90" s="59">
        <f t="shared" si="24"/>
        <v>0</v>
      </c>
      <c r="P90" s="60">
        <f t="shared" si="2"/>
        <v>0</v>
      </c>
      <c r="Q90" s="49">
        <f t="shared" si="25"/>
        <v>0</v>
      </c>
      <c r="R90" s="61">
        <f t="shared" si="26"/>
        <v>0</v>
      </c>
      <c r="S90" s="62">
        <f t="shared" si="27"/>
        <v>0</v>
      </c>
      <c r="T90" s="63">
        <f t="shared" si="8"/>
        <v>0</v>
      </c>
      <c r="U90" s="50">
        <f t="shared" si="28"/>
        <v>0</v>
      </c>
      <c r="V90" s="64">
        <f t="shared" si="40"/>
        <v>0</v>
      </c>
      <c r="W90" s="65">
        <f t="shared" si="41"/>
        <v>0</v>
      </c>
      <c r="X90" s="66">
        <f t="shared" si="42"/>
        <v>0</v>
      </c>
      <c r="Y90" s="51">
        <f t="shared" si="29"/>
        <v>0</v>
      </c>
    </row>
    <row r="91" spans="1:25" x14ac:dyDescent="0.25">
      <c r="A91" s="107"/>
      <c r="B91" s="2"/>
      <c r="C91" s="2"/>
      <c r="D91" s="3"/>
      <c r="E91" s="9"/>
      <c r="F91" s="99" t="str">
        <f>_xlfn.XLOOKUP(Décompte_OSAD!E91,Tableau1[Localité],Tableau1[NPA],"")</f>
        <v/>
      </c>
      <c r="G91" s="99" t="str">
        <f>_xlfn.XLOOKUP(Décompte_OSAD!E91,Tableau1[Localité],Tableau1[District],"")</f>
        <v/>
      </c>
      <c r="H91" s="100" t="str">
        <f>IF(E91="","",IF(COUNTIF(Tableau1[Localité],Décompte_OSAD!E91)=0,"Pas dans le canton de FR","Oui"))</f>
        <v/>
      </c>
      <c r="I91" s="40"/>
      <c r="J91" s="41"/>
      <c r="K91" s="42"/>
      <c r="L91" s="41"/>
      <c r="M91" s="52">
        <f t="shared" si="12"/>
        <v>0</v>
      </c>
      <c r="N91" s="58">
        <f t="shared" si="23"/>
        <v>0</v>
      </c>
      <c r="O91" s="59">
        <f t="shared" si="24"/>
        <v>0</v>
      </c>
      <c r="P91" s="60">
        <f t="shared" si="2"/>
        <v>0</v>
      </c>
      <c r="Q91" s="49">
        <f t="shared" si="25"/>
        <v>0</v>
      </c>
      <c r="R91" s="61">
        <f t="shared" si="26"/>
        <v>0</v>
      </c>
      <c r="S91" s="62">
        <f t="shared" si="27"/>
        <v>0</v>
      </c>
      <c r="T91" s="63">
        <f t="shared" si="8"/>
        <v>0</v>
      </c>
      <c r="U91" s="50">
        <f t="shared" si="28"/>
        <v>0</v>
      </c>
      <c r="V91" s="64">
        <f t="shared" si="40"/>
        <v>0</v>
      </c>
      <c r="W91" s="65">
        <f t="shared" si="41"/>
        <v>0</v>
      </c>
      <c r="X91" s="66">
        <f t="shared" si="42"/>
        <v>0</v>
      </c>
      <c r="Y91" s="51">
        <f t="shared" si="29"/>
        <v>0</v>
      </c>
    </row>
    <row r="92" spans="1:25" x14ac:dyDescent="0.25">
      <c r="A92" s="107"/>
      <c r="B92" s="2"/>
      <c r="C92" s="2"/>
      <c r="D92" s="3"/>
      <c r="E92" s="9"/>
      <c r="F92" s="99" t="str">
        <f>_xlfn.XLOOKUP(Décompte_OSAD!E92,Tableau1[Localité],Tableau1[NPA],"")</f>
        <v/>
      </c>
      <c r="G92" s="99" t="str">
        <f>_xlfn.XLOOKUP(Décompte_OSAD!E92,Tableau1[Localité],Tableau1[District],"")</f>
        <v/>
      </c>
      <c r="H92" s="100" t="str">
        <f>IF(E92="","",IF(COUNTIF(Tableau1[Localité],Décompte_OSAD!E92)=0,"Pas dans le canton de FR","Oui"))</f>
        <v/>
      </c>
      <c r="I92" s="40"/>
      <c r="J92" s="41"/>
      <c r="K92" s="42"/>
      <c r="L92" s="41"/>
      <c r="M92" s="52">
        <f t="shared" si="12"/>
        <v>0</v>
      </c>
      <c r="N92" s="58">
        <f t="shared" si="23"/>
        <v>0</v>
      </c>
      <c r="O92" s="59">
        <f t="shared" si="24"/>
        <v>0</v>
      </c>
      <c r="P92" s="60">
        <f t="shared" ref="P92:P155" si="43">P$20*(K92+L92)/60</f>
        <v>0</v>
      </c>
      <c r="Q92" s="49">
        <f t="shared" si="25"/>
        <v>0</v>
      </c>
      <c r="R92" s="61">
        <f t="shared" si="26"/>
        <v>0</v>
      </c>
      <c r="S92" s="62">
        <f t="shared" si="27"/>
        <v>0</v>
      </c>
      <c r="T92" s="63">
        <f t="shared" si="8"/>
        <v>0</v>
      </c>
      <c r="U92" s="50">
        <f t="shared" si="28"/>
        <v>0</v>
      </c>
      <c r="V92" s="64">
        <f t="shared" si="40"/>
        <v>0</v>
      </c>
      <c r="W92" s="65">
        <f t="shared" si="41"/>
        <v>0</v>
      </c>
      <c r="X92" s="66">
        <f t="shared" si="42"/>
        <v>0</v>
      </c>
      <c r="Y92" s="51">
        <f t="shared" si="29"/>
        <v>0</v>
      </c>
    </row>
    <row r="93" spans="1:25" x14ac:dyDescent="0.25">
      <c r="A93" s="107"/>
      <c r="B93" s="2"/>
      <c r="C93" s="2"/>
      <c r="D93" s="3"/>
      <c r="E93" s="9"/>
      <c r="F93" s="99" t="str">
        <f>_xlfn.XLOOKUP(Décompte_OSAD!E93,Tableau1[Localité],Tableau1[NPA],"")</f>
        <v/>
      </c>
      <c r="G93" s="99" t="str">
        <f>_xlfn.XLOOKUP(Décompte_OSAD!E93,Tableau1[Localité],Tableau1[District],"")</f>
        <v/>
      </c>
      <c r="H93" s="100" t="str">
        <f>IF(E93="","",IF(COUNTIF(Tableau1[Localité],Décompte_OSAD!E93)=0,"Pas dans le canton de FR","Oui"))</f>
        <v/>
      </c>
      <c r="I93" s="40"/>
      <c r="J93" s="41"/>
      <c r="K93" s="42"/>
      <c r="L93" s="41"/>
      <c r="M93" s="52">
        <f t="shared" si="12"/>
        <v>0</v>
      </c>
      <c r="N93" s="58">
        <f t="shared" si="23"/>
        <v>0</v>
      </c>
      <c r="O93" s="59">
        <f t="shared" si="24"/>
        <v>0</v>
      </c>
      <c r="P93" s="60">
        <f t="shared" si="43"/>
        <v>0</v>
      </c>
      <c r="Q93" s="49">
        <f t="shared" si="25"/>
        <v>0</v>
      </c>
      <c r="R93" s="61">
        <f t="shared" si="26"/>
        <v>0</v>
      </c>
      <c r="S93" s="62">
        <f t="shared" si="27"/>
        <v>0</v>
      </c>
      <c r="T93" s="63">
        <f t="shared" ref="T93:T156" si="44">T$20*(K93+L93)/60</f>
        <v>0</v>
      </c>
      <c r="U93" s="50">
        <f t="shared" si="28"/>
        <v>0</v>
      </c>
      <c r="V93" s="64">
        <f t="shared" si="40"/>
        <v>0</v>
      </c>
      <c r="W93" s="65">
        <f t="shared" si="41"/>
        <v>0</v>
      </c>
      <c r="X93" s="66">
        <f t="shared" si="42"/>
        <v>0</v>
      </c>
      <c r="Y93" s="51">
        <f t="shared" si="29"/>
        <v>0</v>
      </c>
    </row>
    <row r="94" spans="1:25" x14ac:dyDescent="0.25">
      <c r="A94" s="107"/>
      <c r="B94" s="2"/>
      <c r="C94" s="2"/>
      <c r="D94" s="3"/>
      <c r="E94" s="9"/>
      <c r="F94" s="99" t="str">
        <f>_xlfn.XLOOKUP(Décompte_OSAD!E94,Tableau1[Localité],Tableau1[NPA],"")</f>
        <v/>
      </c>
      <c r="G94" s="99" t="str">
        <f>_xlfn.XLOOKUP(Décompte_OSAD!E94,Tableau1[Localité],Tableau1[District],"")</f>
        <v/>
      </c>
      <c r="H94" s="100" t="str">
        <f>IF(E94="","",IF(COUNTIF(Tableau1[Localité],Décompte_OSAD!E94)=0,"Pas dans le canton de FR","Oui"))</f>
        <v/>
      </c>
      <c r="I94" s="40"/>
      <c r="J94" s="41"/>
      <c r="K94" s="42"/>
      <c r="L94" s="41"/>
      <c r="M94" s="52">
        <f t="shared" ref="M94:M157" si="45">SUM(I94:L94)</f>
        <v>0</v>
      </c>
      <c r="N94" s="58">
        <f t="shared" si="23"/>
        <v>0</v>
      </c>
      <c r="O94" s="59">
        <f t="shared" si="24"/>
        <v>0</v>
      </c>
      <c r="P94" s="60">
        <f t="shared" si="43"/>
        <v>0</v>
      </c>
      <c r="Q94" s="49">
        <f t="shared" si="25"/>
        <v>0</v>
      </c>
      <c r="R94" s="61">
        <f t="shared" si="26"/>
        <v>0</v>
      </c>
      <c r="S94" s="62">
        <f t="shared" si="27"/>
        <v>0</v>
      </c>
      <c r="T94" s="63">
        <f t="shared" si="44"/>
        <v>0</v>
      </c>
      <c r="U94" s="50">
        <f t="shared" si="28"/>
        <v>0</v>
      </c>
      <c r="V94" s="64">
        <f t="shared" si="40"/>
        <v>0</v>
      </c>
      <c r="W94" s="65">
        <f t="shared" si="41"/>
        <v>0</v>
      </c>
      <c r="X94" s="66">
        <f t="shared" si="42"/>
        <v>0</v>
      </c>
      <c r="Y94" s="51">
        <f t="shared" si="29"/>
        <v>0</v>
      </c>
    </row>
    <row r="95" spans="1:25" x14ac:dyDescent="0.25">
      <c r="A95" s="107"/>
      <c r="B95" s="2"/>
      <c r="C95" s="2"/>
      <c r="D95" s="3"/>
      <c r="E95" s="9"/>
      <c r="F95" s="99" t="str">
        <f>_xlfn.XLOOKUP(Décompte_OSAD!E95,Tableau1[Localité],Tableau1[NPA],"")</f>
        <v/>
      </c>
      <c r="G95" s="99" t="str">
        <f>_xlfn.XLOOKUP(Décompte_OSAD!E95,Tableau1[Localité],Tableau1[District],"")</f>
        <v/>
      </c>
      <c r="H95" s="100" t="str">
        <f>IF(E95="","",IF(COUNTIF(Tableau1[Localité],Décompte_OSAD!E95)=0,"Pas dans le canton de FR","Oui"))</f>
        <v/>
      </c>
      <c r="I95" s="40"/>
      <c r="J95" s="41"/>
      <c r="K95" s="42"/>
      <c r="L95" s="41"/>
      <c r="M95" s="52">
        <f t="shared" si="45"/>
        <v>0</v>
      </c>
      <c r="N95" s="58">
        <f t="shared" si="23"/>
        <v>0</v>
      </c>
      <c r="O95" s="59">
        <f t="shared" si="24"/>
        <v>0</v>
      </c>
      <c r="P95" s="60">
        <f t="shared" si="43"/>
        <v>0</v>
      </c>
      <c r="Q95" s="49">
        <f t="shared" si="25"/>
        <v>0</v>
      </c>
      <c r="R95" s="61">
        <f t="shared" si="26"/>
        <v>0</v>
      </c>
      <c r="S95" s="62">
        <f t="shared" si="27"/>
        <v>0</v>
      </c>
      <c r="T95" s="63">
        <f t="shared" si="44"/>
        <v>0</v>
      </c>
      <c r="U95" s="50">
        <f t="shared" si="28"/>
        <v>0</v>
      </c>
      <c r="V95" s="64">
        <f t="shared" si="40"/>
        <v>0</v>
      </c>
      <c r="W95" s="65">
        <f t="shared" si="41"/>
        <v>0</v>
      </c>
      <c r="X95" s="66">
        <f t="shared" si="42"/>
        <v>0</v>
      </c>
      <c r="Y95" s="51">
        <f t="shared" si="29"/>
        <v>0</v>
      </c>
    </row>
    <row r="96" spans="1:25" x14ac:dyDescent="0.25">
      <c r="A96" s="107"/>
      <c r="B96" s="2"/>
      <c r="C96" s="2"/>
      <c r="D96" s="3"/>
      <c r="E96" s="9"/>
      <c r="F96" s="99" t="str">
        <f>_xlfn.XLOOKUP(Décompte_OSAD!E96,Tableau1[Localité],Tableau1[NPA],"")</f>
        <v/>
      </c>
      <c r="G96" s="99" t="str">
        <f>_xlfn.XLOOKUP(Décompte_OSAD!E96,Tableau1[Localité],Tableau1[District],"")</f>
        <v/>
      </c>
      <c r="H96" s="100" t="str">
        <f>IF(E96="","",IF(COUNTIF(Tableau1[Localité],Décompte_OSAD!E96)=0,"Pas dans le canton de FR","Oui"))</f>
        <v/>
      </c>
      <c r="I96" s="40"/>
      <c r="J96" s="41"/>
      <c r="K96" s="42"/>
      <c r="L96" s="41"/>
      <c r="M96" s="52">
        <f t="shared" si="45"/>
        <v>0</v>
      </c>
      <c r="N96" s="58">
        <f t="shared" si="23"/>
        <v>0</v>
      </c>
      <c r="O96" s="59">
        <f t="shared" si="24"/>
        <v>0</v>
      </c>
      <c r="P96" s="60">
        <f t="shared" si="43"/>
        <v>0</v>
      </c>
      <c r="Q96" s="49">
        <f t="shared" si="25"/>
        <v>0</v>
      </c>
      <c r="R96" s="61">
        <f t="shared" si="26"/>
        <v>0</v>
      </c>
      <c r="S96" s="62">
        <f t="shared" si="27"/>
        <v>0</v>
      </c>
      <c r="T96" s="63">
        <f t="shared" si="44"/>
        <v>0</v>
      </c>
      <c r="U96" s="50">
        <f t="shared" si="28"/>
        <v>0</v>
      </c>
      <c r="V96" s="64">
        <f t="shared" si="40"/>
        <v>0</v>
      </c>
      <c r="W96" s="65">
        <f t="shared" si="41"/>
        <v>0</v>
      </c>
      <c r="X96" s="66">
        <f t="shared" si="42"/>
        <v>0</v>
      </c>
      <c r="Y96" s="51">
        <f t="shared" si="29"/>
        <v>0</v>
      </c>
    </row>
    <row r="97" spans="1:25" x14ac:dyDescent="0.25">
      <c r="A97" s="107"/>
      <c r="B97" s="2"/>
      <c r="C97" s="2"/>
      <c r="D97" s="3"/>
      <c r="E97" s="9"/>
      <c r="F97" s="99" t="str">
        <f>_xlfn.XLOOKUP(Décompte_OSAD!E97,Tableau1[Localité],Tableau1[NPA],"")</f>
        <v/>
      </c>
      <c r="G97" s="99" t="str">
        <f>_xlfn.XLOOKUP(Décompte_OSAD!E97,Tableau1[Localité],Tableau1[District],"")</f>
        <v/>
      </c>
      <c r="H97" s="100" t="str">
        <f>IF(E97="","",IF(COUNTIF(Tableau1[Localité],Décompte_OSAD!E97)=0,"Pas dans le canton de FR","Oui"))</f>
        <v/>
      </c>
      <c r="I97" s="40"/>
      <c r="J97" s="41"/>
      <c r="K97" s="42"/>
      <c r="L97" s="41"/>
      <c r="M97" s="52">
        <f t="shared" si="45"/>
        <v>0</v>
      </c>
      <c r="N97" s="58">
        <f t="shared" si="23"/>
        <v>0</v>
      </c>
      <c r="O97" s="59">
        <f t="shared" si="24"/>
        <v>0</v>
      </c>
      <c r="P97" s="60">
        <f t="shared" si="43"/>
        <v>0</v>
      </c>
      <c r="Q97" s="49">
        <f t="shared" si="25"/>
        <v>0</v>
      </c>
      <c r="R97" s="61">
        <f t="shared" si="26"/>
        <v>0</v>
      </c>
      <c r="S97" s="62">
        <f t="shared" si="27"/>
        <v>0</v>
      </c>
      <c r="T97" s="63">
        <f t="shared" si="44"/>
        <v>0</v>
      </c>
      <c r="U97" s="50">
        <f t="shared" si="28"/>
        <v>0</v>
      </c>
      <c r="V97" s="64">
        <f t="shared" si="40"/>
        <v>0</v>
      </c>
      <c r="W97" s="65">
        <f t="shared" si="41"/>
        <v>0</v>
      </c>
      <c r="X97" s="66">
        <f t="shared" si="42"/>
        <v>0</v>
      </c>
      <c r="Y97" s="51">
        <f t="shared" si="29"/>
        <v>0</v>
      </c>
    </row>
    <row r="98" spans="1:25" x14ac:dyDescent="0.25">
      <c r="A98" s="107"/>
      <c r="B98" s="2"/>
      <c r="C98" s="2"/>
      <c r="D98" s="3"/>
      <c r="E98" s="9"/>
      <c r="F98" s="99" t="str">
        <f>_xlfn.XLOOKUP(Décompte_OSAD!E98,Tableau1[Localité],Tableau1[NPA],"")</f>
        <v/>
      </c>
      <c r="G98" s="99" t="str">
        <f>_xlfn.XLOOKUP(Décompte_OSAD!E98,Tableau1[Localité],Tableau1[District],"")</f>
        <v/>
      </c>
      <c r="H98" s="100" t="str">
        <f>IF(E98="","",IF(COUNTIF(Tableau1[Localité],Décompte_OSAD!E98)=0,"Pas dans le canton de FR","Oui"))</f>
        <v/>
      </c>
      <c r="I98" s="40"/>
      <c r="J98" s="41"/>
      <c r="K98" s="42"/>
      <c r="L98" s="41"/>
      <c r="M98" s="52">
        <f t="shared" si="45"/>
        <v>0</v>
      </c>
      <c r="N98" s="58">
        <f t="shared" si="23"/>
        <v>0</v>
      </c>
      <c r="O98" s="59">
        <f t="shared" si="24"/>
        <v>0</v>
      </c>
      <c r="P98" s="60">
        <f t="shared" si="43"/>
        <v>0</v>
      </c>
      <c r="Q98" s="49">
        <f t="shared" si="25"/>
        <v>0</v>
      </c>
      <c r="R98" s="61">
        <f t="shared" si="26"/>
        <v>0</v>
      </c>
      <c r="S98" s="62">
        <f t="shared" si="27"/>
        <v>0</v>
      </c>
      <c r="T98" s="63">
        <f t="shared" si="44"/>
        <v>0</v>
      </c>
      <c r="U98" s="50">
        <f t="shared" si="28"/>
        <v>0</v>
      </c>
      <c r="V98" s="64">
        <f t="shared" si="40"/>
        <v>0</v>
      </c>
      <c r="W98" s="65">
        <f t="shared" si="41"/>
        <v>0</v>
      </c>
      <c r="X98" s="66">
        <f t="shared" si="42"/>
        <v>0</v>
      </c>
      <c r="Y98" s="51">
        <f t="shared" si="29"/>
        <v>0</v>
      </c>
    </row>
    <row r="99" spans="1:25" x14ac:dyDescent="0.25">
      <c r="A99" s="107"/>
      <c r="B99" s="2"/>
      <c r="C99" s="2"/>
      <c r="D99" s="3"/>
      <c r="E99" s="9"/>
      <c r="F99" s="99" t="str">
        <f>_xlfn.XLOOKUP(Décompte_OSAD!E99,Tableau1[Localité],Tableau1[NPA],"")</f>
        <v/>
      </c>
      <c r="G99" s="99" t="str">
        <f>_xlfn.XLOOKUP(Décompte_OSAD!E99,Tableau1[Localité],Tableau1[District],"")</f>
        <v/>
      </c>
      <c r="H99" s="100" t="str">
        <f>IF(E99="","",IF(COUNTIF(Tableau1[Localité],Décompte_OSAD!E99)=0,"Pas dans le canton de FR","Oui"))</f>
        <v/>
      </c>
      <c r="I99" s="40"/>
      <c r="J99" s="41"/>
      <c r="K99" s="42"/>
      <c r="L99" s="41"/>
      <c r="M99" s="52">
        <f t="shared" si="45"/>
        <v>0</v>
      </c>
      <c r="N99" s="58">
        <f t="shared" si="23"/>
        <v>0</v>
      </c>
      <c r="O99" s="59">
        <f t="shared" si="24"/>
        <v>0</v>
      </c>
      <c r="P99" s="60">
        <f t="shared" si="43"/>
        <v>0</v>
      </c>
      <c r="Q99" s="49">
        <f t="shared" si="25"/>
        <v>0</v>
      </c>
      <c r="R99" s="61">
        <f t="shared" si="26"/>
        <v>0</v>
      </c>
      <c r="S99" s="62">
        <f t="shared" si="27"/>
        <v>0</v>
      </c>
      <c r="T99" s="63">
        <f t="shared" si="44"/>
        <v>0</v>
      </c>
      <c r="U99" s="50">
        <f t="shared" si="28"/>
        <v>0</v>
      </c>
      <c r="V99" s="64">
        <f t="shared" si="40"/>
        <v>0</v>
      </c>
      <c r="W99" s="65">
        <f t="shared" si="41"/>
        <v>0</v>
      </c>
      <c r="X99" s="66">
        <f t="shared" si="42"/>
        <v>0</v>
      </c>
      <c r="Y99" s="51">
        <f t="shared" si="29"/>
        <v>0</v>
      </c>
    </row>
    <row r="100" spans="1:25" x14ac:dyDescent="0.25">
      <c r="A100" s="107"/>
      <c r="B100" s="2"/>
      <c r="C100" s="2"/>
      <c r="D100" s="3"/>
      <c r="E100" s="9"/>
      <c r="F100" s="99" t="str">
        <f>_xlfn.XLOOKUP(Décompte_OSAD!E100,Tableau1[Localité],Tableau1[NPA],"")</f>
        <v/>
      </c>
      <c r="G100" s="99" t="str">
        <f>_xlfn.XLOOKUP(Décompte_OSAD!E100,Tableau1[Localité],Tableau1[District],"")</f>
        <v/>
      </c>
      <c r="H100" s="100" t="str">
        <f>IF(E100="","",IF(COUNTIF(Tableau1[Localité],Décompte_OSAD!E100)=0,"Pas dans le canton de FR","Oui"))</f>
        <v/>
      </c>
      <c r="I100" s="40"/>
      <c r="J100" s="41"/>
      <c r="K100" s="42"/>
      <c r="L100" s="41"/>
      <c r="M100" s="52">
        <f t="shared" si="45"/>
        <v>0</v>
      </c>
      <c r="N100" s="58">
        <f t="shared" ref="N100:N163" si="46">N$20*I100/60</f>
        <v>0</v>
      </c>
      <c r="O100" s="59">
        <f t="shared" ref="O100:O163" si="47">O$20*J100/60</f>
        <v>0</v>
      </c>
      <c r="P100" s="60">
        <f t="shared" si="43"/>
        <v>0</v>
      </c>
      <c r="Q100" s="49">
        <f t="shared" ref="Q100:Q163" si="48">SUM(N100:P100)</f>
        <v>0</v>
      </c>
      <c r="R100" s="61">
        <f t="shared" ref="R100:R163" si="49">R$20*I100/60</f>
        <v>0</v>
      </c>
      <c r="S100" s="62">
        <f t="shared" ref="S100:S163" si="50">S$20*J100/60</f>
        <v>0</v>
      </c>
      <c r="T100" s="63">
        <f t="shared" si="44"/>
        <v>0</v>
      </c>
      <c r="U100" s="50">
        <f t="shared" ref="U100:U163" si="51">SUM(R100:T100)</f>
        <v>0</v>
      </c>
      <c r="V100" s="64">
        <f t="shared" si="40"/>
        <v>0</v>
      </c>
      <c r="W100" s="65">
        <f t="shared" si="41"/>
        <v>0</v>
      </c>
      <c r="X100" s="66">
        <f t="shared" si="42"/>
        <v>0</v>
      </c>
      <c r="Y100" s="51">
        <f t="shared" ref="Y100:Y163" si="52">SUM(V100:X100)</f>
        <v>0</v>
      </c>
    </row>
    <row r="101" spans="1:25" x14ac:dyDescent="0.25">
      <c r="A101" s="107"/>
      <c r="B101" s="2"/>
      <c r="C101" s="2"/>
      <c r="D101" s="3"/>
      <c r="E101" s="9"/>
      <c r="F101" s="99" t="str">
        <f>_xlfn.XLOOKUP(Décompte_OSAD!E101,Tableau1[Localité],Tableau1[NPA],"")</f>
        <v/>
      </c>
      <c r="G101" s="99" t="str">
        <f>_xlfn.XLOOKUP(Décompte_OSAD!E101,Tableau1[Localité],Tableau1[District],"")</f>
        <v/>
      </c>
      <c r="H101" s="100" t="str">
        <f>IF(E101="","",IF(COUNTIF(Tableau1[Localité],Décompte_OSAD!E101)=0,"Pas dans le canton de FR","Oui"))</f>
        <v/>
      </c>
      <c r="I101" s="40"/>
      <c r="J101" s="41"/>
      <c r="K101" s="42"/>
      <c r="L101" s="41"/>
      <c r="M101" s="52">
        <f t="shared" si="45"/>
        <v>0</v>
      </c>
      <c r="N101" s="58">
        <f t="shared" si="46"/>
        <v>0</v>
      </c>
      <c r="O101" s="59">
        <f t="shared" si="47"/>
        <v>0</v>
      </c>
      <c r="P101" s="60">
        <f t="shared" si="43"/>
        <v>0</v>
      </c>
      <c r="Q101" s="49">
        <f t="shared" si="48"/>
        <v>0</v>
      </c>
      <c r="R101" s="61">
        <f t="shared" si="49"/>
        <v>0</v>
      </c>
      <c r="S101" s="62">
        <f t="shared" si="50"/>
        <v>0</v>
      </c>
      <c r="T101" s="63">
        <f t="shared" si="44"/>
        <v>0</v>
      </c>
      <c r="U101" s="50">
        <f t="shared" si="51"/>
        <v>0</v>
      </c>
      <c r="V101" s="64">
        <f t="shared" si="40"/>
        <v>0</v>
      </c>
      <c r="W101" s="65">
        <f t="shared" si="41"/>
        <v>0</v>
      </c>
      <c r="X101" s="66">
        <f t="shared" si="42"/>
        <v>0</v>
      </c>
      <c r="Y101" s="51">
        <f t="shared" si="52"/>
        <v>0</v>
      </c>
    </row>
    <row r="102" spans="1:25" x14ac:dyDescent="0.25">
      <c r="A102" s="107"/>
      <c r="B102" s="2"/>
      <c r="C102" s="2"/>
      <c r="D102" s="3"/>
      <c r="E102" s="9"/>
      <c r="F102" s="99" t="str">
        <f>_xlfn.XLOOKUP(Décompte_OSAD!E102,Tableau1[Localité],Tableau1[NPA],"")</f>
        <v/>
      </c>
      <c r="G102" s="99" t="str">
        <f>_xlfn.XLOOKUP(Décompte_OSAD!E102,Tableau1[Localité],Tableau1[District],"")</f>
        <v/>
      </c>
      <c r="H102" s="100" t="str">
        <f>IF(E102="","",IF(COUNTIF(Tableau1[Localité],Décompte_OSAD!E102)=0,"Pas dans le canton de FR","Oui"))</f>
        <v/>
      </c>
      <c r="I102" s="40"/>
      <c r="J102" s="41"/>
      <c r="K102" s="42"/>
      <c r="L102" s="41"/>
      <c r="M102" s="52">
        <f t="shared" si="45"/>
        <v>0</v>
      </c>
      <c r="N102" s="58">
        <f t="shared" si="46"/>
        <v>0</v>
      </c>
      <c r="O102" s="59">
        <f t="shared" si="47"/>
        <v>0</v>
      </c>
      <c r="P102" s="60">
        <f t="shared" si="43"/>
        <v>0</v>
      </c>
      <c r="Q102" s="49">
        <f t="shared" si="48"/>
        <v>0</v>
      </c>
      <c r="R102" s="61">
        <f t="shared" si="49"/>
        <v>0</v>
      </c>
      <c r="S102" s="62">
        <f t="shared" si="50"/>
        <v>0</v>
      </c>
      <c r="T102" s="63">
        <f t="shared" si="44"/>
        <v>0</v>
      </c>
      <c r="U102" s="50">
        <f t="shared" si="51"/>
        <v>0</v>
      </c>
      <c r="V102" s="64">
        <f t="shared" si="40"/>
        <v>0</v>
      </c>
      <c r="W102" s="65">
        <f t="shared" si="41"/>
        <v>0</v>
      </c>
      <c r="X102" s="66">
        <f t="shared" si="42"/>
        <v>0</v>
      </c>
      <c r="Y102" s="51">
        <f t="shared" si="52"/>
        <v>0</v>
      </c>
    </row>
    <row r="103" spans="1:25" x14ac:dyDescent="0.25">
      <c r="A103" s="107"/>
      <c r="B103" s="2"/>
      <c r="C103" s="2"/>
      <c r="D103" s="3"/>
      <c r="E103" s="9"/>
      <c r="F103" s="99" t="str">
        <f>_xlfn.XLOOKUP(Décompte_OSAD!E103,Tableau1[Localité],Tableau1[NPA],"")</f>
        <v/>
      </c>
      <c r="G103" s="99" t="str">
        <f>_xlfn.XLOOKUP(Décompte_OSAD!E103,Tableau1[Localité],Tableau1[District],"")</f>
        <v/>
      </c>
      <c r="H103" s="100" t="str">
        <f>IF(E103="","",IF(COUNTIF(Tableau1[Localité],Décompte_OSAD!E103)=0,"Pas dans le canton de FR","Oui"))</f>
        <v/>
      </c>
      <c r="I103" s="40"/>
      <c r="J103" s="41"/>
      <c r="K103" s="42"/>
      <c r="L103" s="41"/>
      <c r="M103" s="52">
        <f t="shared" si="45"/>
        <v>0</v>
      </c>
      <c r="N103" s="58">
        <f t="shared" si="46"/>
        <v>0</v>
      </c>
      <c r="O103" s="59">
        <f t="shared" si="47"/>
        <v>0</v>
      </c>
      <c r="P103" s="60">
        <f t="shared" si="43"/>
        <v>0</v>
      </c>
      <c r="Q103" s="49">
        <f t="shared" si="48"/>
        <v>0</v>
      </c>
      <c r="R103" s="61">
        <f t="shared" si="49"/>
        <v>0</v>
      </c>
      <c r="S103" s="62">
        <f t="shared" si="50"/>
        <v>0</v>
      </c>
      <c r="T103" s="63">
        <f t="shared" si="44"/>
        <v>0</v>
      </c>
      <c r="U103" s="50">
        <f t="shared" si="51"/>
        <v>0</v>
      </c>
      <c r="V103" s="64">
        <f t="shared" si="40"/>
        <v>0</v>
      </c>
      <c r="W103" s="65">
        <f t="shared" si="41"/>
        <v>0</v>
      </c>
      <c r="X103" s="66">
        <f t="shared" si="42"/>
        <v>0</v>
      </c>
      <c r="Y103" s="51">
        <f t="shared" si="52"/>
        <v>0</v>
      </c>
    </row>
    <row r="104" spans="1:25" x14ac:dyDescent="0.25">
      <c r="A104" s="107"/>
      <c r="B104" s="2"/>
      <c r="C104" s="2"/>
      <c r="D104" s="3"/>
      <c r="E104" s="9"/>
      <c r="F104" s="99" t="str">
        <f>_xlfn.XLOOKUP(Décompte_OSAD!E104,Tableau1[Localité],Tableau1[NPA],"")</f>
        <v/>
      </c>
      <c r="G104" s="99" t="str">
        <f>_xlfn.XLOOKUP(Décompte_OSAD!E104,Tableau1[Localité],Tableau1[District],"")</f>
        <v/>
      </c>
      <c r="H104" s="100" t="str">
        <f>IF(E104="","",IF(COUNTIF(Tableau1[Localité],Décompte_OSAD!E104)=0,"Pas dans le canton de FR","Oui"))</f>
        <v/>
      </c>
      <c r="I104" s="40"/>
      <c r="J104" s="41"/>
      <c r="K104" s="42"/>
      <c r="L104" s="41"/>
      <c r="M104" s="52">
        <f t="shared" si="45"/>
        <v>0</v>
      </c>
      <c r="N104" s="58">
        <f t="shared" si="46"/>
        <v>0</v>
      </c>
      <c r="O104" s="59">
        <f t="shared" si="47"/>
        <v>0</v>
      </c>
      <c r="P104" s="60">
        <f t="shared" si="43"/>
        <v>0</v>
      </c>
      <c r="Q104" s="49">
        <f t="shared" si="48"/>
        <v>0</v>
      </c>
      <c r="R104" s="61">
        <f t="shared" si="49"/>
        <v>0</v>
      </c>
      <c r="S104" s="62">
        <f t="shared" si="50"/>
        <v>0</v>
      </c>
      <c r="T104" s="63">
        <f t="shared" si="44"/>
        <v>0</v>
      </c>
      <c r="U104" s="50">
        <f t="shared" si="51"/>
        <v>0</v>
      </c>
      <c r="V104" s="64">
        <f t="shared" si="40"/>
        <v>0</v>
      </c>
      <c r="W104" s="65">
        <f t="shared" si="41"/>
        <v>0</v>
      </c>
      <c r="X104" s="66">
        <f t="shared" si="42"/>
        <v>0</v>
      </c>
      <c r="Y104" s="51">
        <f t="shared" si="52"/>
        <v>0</v>
      </c>
    </row>
    <row r="105" spans="1:25" x14ac:dyDescent="0.25">
      <c r="A105" s="107"/>
      <c r="B105" s="2"/>
      <c r="C105" s="2"/>
      <c r="D105" s="3"/>
      <c r="E105" s="9"/>
      <c r="F105" s="99" t="str">
        <f>_xlfn.XLOOKUP(Décompte_OSAD!E105,Tableau1[Localité],Tableau1[NPA],"")</f>
        <v/>
      </c>
      <c r="G105" s="99" t="str">
        <f>_xlfn.XLOOKUP(Décompte_OSAD!E105,Tableau1[Localité],Tableau1[District],"")</f>
        <v/>
      </c>
      <c r="H105" s="100" t="str">
        <f>IF(E105="","",IF(COUNTIF(Tableau1[Localité],Décompte_OSAD!E105)=0,"Pas dans le canton de FR","Oui"))</f>
        <v/>
      </c>
      <c r="I105" s="40"/>
      <c r="J105" s="41"/>
      <c r="K105" s="42"/>
      <c r="L105" s="41"/>
      <c r="M105" s="52">
        <f t="shared" si="45"/>
        <v>0</v>
      </c>
      <c r="N105" s="58">
        <f t="shared" si="46"/>
        <v>0</v>
      </c>
      <c r="O105" s="59">
        <f t="shared" si="47"/>
        <v>0</v>
      </c>
      <c r="P105" s="60">
        <f t="shared" si="43"/>
        <v>0</v>
      </c>
      <c r="Q105" s="49">
        <f t="shared" si="48"/>
        <v>0</v>
      </c>
      <c r="R105" s="61">
        <f t="shared" si="49"/>
        <v>0</v>
      </c>
      <c r="S105" s="62">
        <f t="shared" si="50"/>
        <v>0</v>
      </c>
      <c r="T105" s="63">
        <f t="shared" si="44"/>
        <v>0</v>
      </c>
      <c r="U105" s="50">
        <f t="shared" si="51"/>
        <v>0</v>
      </c>
      <c r="V105" s="64">
        <f t="shared" si="40"/>
        <v>0</v>
      </c>
      <c r="W105" s="65">
        <f t="shared" si="41"/>
        <v>0</v>
      </c>
      <c r="X105" s="66">
        <f t="shared" si="42"/>
        <v>0</v>
      </c>
      <c r="Y105" s="51">
        <f t="shared" si="52"/>
        <v>0</v>
      </c>
    </row>
    <row r="106" spans="1:25" x14ac:dyDescent="0.25">
      <c r="A106" s="107"/>
      <c r="B106" s="2"/>
      <c r="C106" s="2"/>
      <c r="D106" s="3"/>
      <c r="E106" s="9"/>
      <c r="F106" s="99" t="str">
        <f>_xlfn.XLOOKUP(Décompte_OSAD!E106,Tableau1[Localité],Tableau1[NPA],"")</f>
        <v/>
      </c>
      <c r="G106" s="99" t="str">
        <f>_xlfn.XLOOKUP(Décompte_OSAD!E106,Tableau1[Localité],Tableau1[District],"")</f>
        <v/>
      </c>
      <c r="H106" s="100" t="str">
        <f>IF(E106="","",IF(COUNTIF(Tableau1[Localité],Décompte_OSAD!E106)=0,"Pas dans le canton de FR","Oui"))</f>
        <v/>
      </c>
      <c r="I106" s="40"/>
      <c r="J106" s="41"/>
      <c r="K106" s="42"/>
      <c r="L106" s="41"/>
      <c r="M106" s="52">
        <f t="shared" si="45"/>
        <v>0</v>
      </c>
      <c r="N106" s="58">
        <f t="shared" si="46"/>
        <v>0</v>
      </c>
      <c r="O106" s="59">
        <f t="shared" si="47"/>
        <v>0</v>
      </c>
      <c r="P106" s="60">
        <f t="shared" si="43"/>
        <v>0</v>
      </c>
      <c r="Q106" s="49">
        <f t="shared" si="48"/>
        <v>0</v>
      </c>
      <c r="R106" s="61">
        <f t="shared" si="49"/>
        <v>0</v>
      </c>
      <c r="S106" s="62">
        <f t="shared" si="50"/>
        <v>0</v>
      </c>
      <c r="T106" s="63">
        <f t="shared" si="44"/>
        <v>0</v>
      </c>
      <c r="U106" s="50">
        <f t="shared" si="51"/>
        <v>0</v>
      </c>
      <c r="V106" s="64">
        <f t="shared" si="40"/>
        <v>0</v>
      </c>
      <c r="W106" s="65">
        <f t="shared" si="41"/>
        <v>0</v>
      </c>
      <c r="X106" s="66">
        <f t="shared" si="42"/>
        <v>0</v>
      </c>
      <c r="Y106" s="51">
        <f t="shared" si="52"/>
        <v>0</v>
      </c>
    </row>
    <row r="107" spans="1:25" x14ac:dyDescent="0.25">
      <c r="A107" s="107"/>
      <c r="B107" s="2"/>
      <c r="C107" s="2"/>
      <c r="D107" s="3"/>
      <c r="E107" s="9"/>
      <c r="F107" s="99" t="str">
        <f>_xlfn.XLOOKUP(Décompte_OSAD!E107,Tableau1[Localité],Tableau1[NPA],"")</f>
        <v/>
      </c>
      <c r="G107" s="99" t="str">
        <f>_xlfn.XLOOKUP(Décompte_OSAD!E107,Tableau1[Localité],Tableau1[District],"")</f>
        <v/>
      </c>
      <c r="H107" s="100" t="str">
        <f>IF(E107="","",IF(COUNTIF(Tableau1[Localité],Décompte_OSAD!E107)=0,"Pas dans le canton de FR","Oui"))</f>
        <v/>
      </c>
      <c r="I107" s="40"/>
      <c r="J107" s="41"/>
      <c r="K107" s="42"/>
      <c r="L107" s="41"/>
      <c r="M107" s="52">
        <f t="shared" si="45"/>
        <v>0</v>
      </c>
      <c r="N107" s="58">
        <f t="shared" si="46"/>
        <v>0</v>
      </c>
      <c r="O107" s="59">
        <f t="shared" si="47"/>
        <v>0</v>
      </c>
      <c r="P107" s="60">
        <f t="shared" si="43"/>
        <v>0</v>
      </c>
      <c r="Q107" s="49">
        <f t="shared" si="48"/>
        <v>0</v>
      </c>
      <c r="R107" s="61">
        <f t="shared" si="49"/>
        <v>0</v>
      </c>
      <c r="S107" s="62">
        <f t="shared" si="50"/>
        <v>0</v>
      </c>
      <c r="T107" s="63">
        <f t="shared" si="44"/>
        <v>0</v>
      </c>
      <c r="U107" s="50">
        <f t="shared" si="51"/>
        <v>0</v>
      </c>
      <c r="V107" s="64">
        <f t="shared" si="40"/>
        <v>0</v>
      </c>
      <c r="W107" s="65">
        <f t="shared" si="41"/>
        <v>0</v>
      </c>
      <c r="X107" s="66">
        <f t="shared" si="42"/>
        <v>0</v>
      </c>
      <c r="Y107" s="51">
        <f t="shared" si="52"/>
        <v>0</v>
      </c>
    </row>
    <row r="108" spans="1:25" x14ac:dyDescent="0.25">
      <c r="A108" s="107"/>
      <c r="B108" s="2"/>
      <c r="C108" s="2"/>
      <c r="D108" s="3"/>
      <c r="E108" s="9"/>
      <c r="F108" s="99" t="str">
        <f>_xlfn.XLOOKUP(Décompte_OSAD!E108,Tableau1[Localité],Tableau1[NPA],"")</f>
        <v/>
      </c>
      <c r="G108" s="99" t="str">
        <f>_xlfn.XLOOKUP(Décompte_OSAD!E108,Tableau1[Localité],Tableau1[District],"")</f>
        <v/>
      </c>
      <c r="H108" s="100" t="str">
        <f>IF(E108="","",IF(COUNTIF(Tableau1[Localité],Décompte_OSAD!E108)=0,"Pas dans le canton de FR","Oui"))</f>
        <v/>
      </c>
      <c r="I108" s="40"/>
      <c r="J108" s="41"/>
      <c r="K108" s="42"/>
      <c r="L108" s="41"/>
      <c r="M108" s="52">
        <f t="shared" si="45"/>
        <v>0</v>
      </c>
      <c r="N108" s="58">
        <f t="shared" si="46"/>
        <v>0</v>
      </c>
      <c r="O108" s="59">
        <f t="shared" si="47"/>
        <v>0</v>
      </c>
      <c r="P108" s="60">
        <f t="shared" si="43"/>
        <v>0</v>
      </c>
      <c r="Q108" s="49">
        <f t="shared" si="48"/>
        <v>0</v>
      </c>
      <c r="R108" s="61">
        <f t="shared" si="49"/>
        <v>0</v>
      </c>
      <c r="S108" s="62">
        <f t="shared" si="50"/>
        <v>0</v>
      </c>
      <c r="T108" s="63">
        <f t="shared" si="44"/>
        <v>0</v>
      </c>
      <c r="U108" s="50">
        <f t="shared" si="51"/>
        <v>0</v>
      </c>
      <c r="V108" s="64">
        <f t="shared" si="40"/>
        <v>0</v>
      </c>
      <c r="W108" s="65">
        <f t="shared" si="41"/>
        <v>0</v>
      </c>
      <c r="X108" s="66">
        <f t="shared" si="42"/>
        <v>0</v>
      </c>
      <c r="Y108" s="51">
        <f t="shared" si="52"/>
        <v>0</v>
      </c>
    </row>
    <row r="109" spans="1:25" x14ac:dyDescent="0.25">
      <c r="A109" s="107"/>
      <c r="B109" s="2"/>
      <c r="C109" s="2"/>
      <c r="D109" s="3"/>
      <c r="E109" s="9"/>
      <c r="F109" s="99" t="str">
        <f>_xlfn.XLOOKUP(Décompte_OSAD!E109,Tableau1[Localité],Tableau1[NPA],"")</f>
        <v/>
      </c>
      <c r="G109" s="99" t="str">
        <f>_xlfn.XLOOKUP(Décompte_OSAD!E109,Tableau1[Localité],Tableau1[District],"")</f>
        <v/>
      </c>
      <c r="H109" s="100" t="str">
        <f>IF(E109="","",IF(COUNTIF(Tableau1[Localité],Décompte_OSAD!E109)=0,"Pas dans le canton de FR","Oui"))</f>
        <v/>
      </c>
      <c r="I109" s="40"/>
      <c r="J109" s="41"/>
      <c r="K109" s="42"/>
      <c r="L109" s="41"/>
      <c r="M109" s="52">
        <f t="shared" si="45"/>
        <v>0</v>
      </c>
      <c r="N109" s="58">
        <f t="shared" si="46"/>
        <v>0</v>
      </c>
      <c r="O109" s="59">
        <f t="shared" si="47"/>
        <v>0</v>
      </c>
      <c r="P109" s="60">
        <f t="shared" si="43"/>
        <v>0</v>
      </c>
      <c r="Q109" s="49">
        <f t="shared" si="48"/>
        <v>0</v>
      </c>
      <c r="R109" s="61">
        <f t="shared" si="49"/>
        <v>0</v>
      </c>
      <c r="S109" s="62">
        <f t="shared" si="50"/>
        <v>0</v>
      </c>
      <c r="T109" s="63">
        <f t="shared" si="44"/>
        <v>0</v>
      </c>
      <c r="U109" s="50">
        <f t="shared" si="51"/>
        <v>0</v>
      </c>
      <c r="V109" s="64">
        <f t="shared" si="40"/>
        <v>0</v>
      </c>
      <c r="W109" s="65">
        <f t="shared" si="41"/>
        <v>0</v>
      </c>
      <c r="X109" s="66">
        <f t="shared" si="42"/>
        <v>0</v>
      </c>
      <c r="Y109" s="51">
        <f t="shared" si="52"/>
        <v>0</v>
      </c>
    </row>
    <row r="110" spans="1:25" x14ac:dyDescent="0.25">
      <c r="A110" s="107"/>
      <c r="B110" s="2"/>
      <c r="C110" s="2"/>
      <c r="D110" s="3"/>
      <c r="E110" s="9"/>
      <c r="F110" s="99" t="str">
        <f>_xlfn.XLOOKUP(Décompte_OSAD!E110,Tableau1[Localité],Tableau1[NPA],"")</f>
        <v/>
      </c>
      <c r="G110" s="99" t="str">
        <f>_xlfn.XLOOKUP(Décompte_OSAD!E110,Tableau1[Localité],Tableau1[District],"")</f>
        <v/>
      </c>
      <c r="H110" s="100" t="str">
        <f>IF(E110="","",IF(COUNTIF(Tableau1[Localité],Décompte_OSAD!E110)=0,"Pas dans le canton de FR","Oui"))</f>
        <v/>
      </c>
      <c r="I110" s="40"/>
      <c r="J110" s="41"/>
      <c r="K110" s="42"/>
      <c r="L110" s="41"/>
      <c r="M110" s="52">
        <f t="shared" si="45"/>
        <v>0</v>
      </c>
      <c r="N110" s="58">
        <f t="shared" si="46"/>
        <v>0</v>
      </c>
      <c r="O110" s="59">
        <f t="shared" si="47"/>
        <v>0</v>
      </c>
      <c r="P110" s="60">
        <f t="shared" si="43"/>
        <v>0</v>
      </c>
      <c r="Q110" s="49">
        <f t="shared" si="48"/>
        <v>0</v>
      </c>
      <c r="R110" s="61">
        <f t="shared" si="49"/>
        <v>0</v>
      </c>
      <c r="S110" s="62">
        <f t="shared" si="50"/>
        <v>0</v>
      </c>
      <c r="T110" s="63">
        <f t="shared" si="44"/>
        <v>0</v>
      </c>
      <c r="U110" s="50">
        <f t="shared" si="51"/>
        <v>0</v>
      </c>
      <c r="V110" s="64">
        <f t="shared" si="40"/>
        <v>0</v>
      </c>
      <c r="W110" s="65">
        <f t="shared" si="41"/>
        <v>0</v>
      </c>
      <c r="X110" s="66">
        <f t="shared" si="42"/>
        <v>0</v>
      </c>
      <c r="Y110" s="51">
        <f t="shared" si="52"/>
        <v>0</v>
      </c>
    </row>
    <row r="111" spans="1:25" x14ac:dyDescent="0.25">
      <c r="A111" s="107"/>
      <c r="B111" s="2"/>
      <c r="C111" s="2"/>
      <c r="D111" s="3"/>
      <c r="E111" s="9"/>
      <c r="F111" s="99" t="str">
        <f>_xlfn.XLOOKUP(Décompte_OSAD!E111,Tableau1[Localité],Tableau1[NPA],"")</f>
        <v/>
      </c>
      <c r="G111" s="99" t="str">
        <f>_xlfn.XLOOKUP(Décompte_OSAD!E111,Tableau1[Localité],Tableau1[District],"")</f>
        <v/>
      </c>
      <c r="H111" s="100" t="str">
        <f>IF(E111="","",IF(COUNTIF(Tableau1[Localité],Décompte_OSAD!E111)=0,"Pas dans le canton de FR","Oui"))</f>
        <v/>
      </c>
      <c r="I111" s="40"/>
      <c r="J111" s="41"/>
      <c r="K111" s="42"/>
      <c r="L111" s="41"/>
      <c r="M111" s="52">
        <f t="shared" si="45"/>
        <v>0</v>
      </c>
      <c r="N111" s="58">
        <f t="shared" si="46"/>
        <v>0</v>
      </c>
      <c r="O111" s="59">
        <f t="shared" si="47"/>
        <v>0</v>
      </c>
      <c r="P111" s="60">
        <f t="shared" si="43"/>
        <v>0</v>
      </c>
      <c r="Q111" s="49">
        <f t="shared" si="48"/>
        <v>0</v>
      </c>
      <c r="R111" s="61">
        <f t="shared" si="49"/>
        <v>0</v>
      </c>
      <c r="S111" s="62">
        <f t="shared" si="50"/>
        <v>0</v>
      </c>
      <c r="T111" s="63">
        <f t="shared" si="44"/>
        <v>0</v>
      </c>
      <c r="U111" s="50">
        <f t="shared" si="51"/>
        <v>0</v>
      </c>
      <c r="V111" s="64">
        <f t="shared" si="40"/>
        <v>0</v>
      </c>
      <c r="W111" s="65">
        <f t="shared" si="41"/>
        <v>0</v>
      </c>
      <c r="X111" s="66">
        <f t="shared" si="42"/>
        <v>0</v>
      </c>
      <c r="Y111" s="51">
        <f t="shared" si="52"/>
        <v>0</v>
      </c>
    </row>
    <row r="112" spans="1:25" x14ac:dyDescent="0.25">
      <c r="A112" s="107"/>
      <c r="B112" s="2"/>
      <c r="C112" s="2"/>
      <c r="D112" s="3"/>
      <c r="E112" s="9"/>
      <c r="F112" s="99" t="str">
        <f>_xlfn.XLOOKUP(Décompte_OSAD!E112,Tableau1[Localité],Tableau1[NPA],"")</f>
        <v/>
      </c>
      <c r="G112" s="99" t="str">
        <f>_xlfn.XLOOKUP(Décompte_OSAD!E112,Tableau1[Localité],Tableau1[District],"")</f>
        <v/>
      </c>
      <c r="H112" s="100" t="str">
        <f>IF(E112="","",IF(COUNTIF(Tableau1[Localité],Décompte_OSAD!E112)=0,"Pas dans le canton de FR","Oui"))</f>
        <v/>
      </c>
      <c r="I112" s="40"/>
      <c r="J112" s="41"/>
      <c r="K112" s="42"/>
      <c r="L112" s="41"/>
      <c r="M112" s="52">
        <f t="shared" si="45"/>
        <v>0</v>
      </c>
      <c r="N112" s="58">
        <f t="shared" si="46"/>
        <v>0</v>
      </c>
      <c r="O112" s="59">
        <f t="shared" si="47"/>
        <v>0</v>
      </c>
      <c r="P112" s="60">
        <f t="shared" si="43"/>
        <v>0</v>
      </c>
      <c r="Q112" s="49">
        <f t="shared" si="48"/>
        <v>0</v>
      </c>
      <c r="R112" s="61">
        <f t="shared" si="49"/>
        <v>0</v>
      </c>
      <c r="S112" s="62">
        <f t="shared" si="50"/>
        <v>0</v>
      </c>
      <c r="T112" s="63">
        <f t="shared" si="44"/>
        <v>0</v>
      </c>
      <c r="U112" s="50">
        <f t="shared" si="51"/>
        <v>0</v>
      </c>
      <c r="V112" s="64">
        <f t="shared" si="40"/>
        <v>0</v>
      </c>
      <c r="W112" s="65">
        <f t="shared" si="41"/>
        <v>0</v>
      </c>
      <c r="X112" s="66">
        <f t="shared" si="42"/>
        <v>0</v>
      </c>
      <c r="Y112" s="51">
        <f t="shared" si="52"/>
        <v>0</v>
      </c>
    </row>
    <row r="113" spans="1:25" x14ac:dyDescent="0.25">
      <c r="A113" s="107"/>
      <c r="B113" s="2"/>
      <c r="C113" s="2"/>
      <c r="D113" s="3"/>
      <c r="E113" s="9"/>
      <c r="F113" s="99" t="str">
        <f>_xlfn.XLOOKUP(Décompte_OSAD!E113,Tableau1[Localité],Tableau1[NPA],"")</f>
        <v/>
      </c>
      <c r="G113" s="99" t="str">
        <f>_xlfn.XLOOKUP(Décompte_OSAD!E113,Tableau1[Localité],Tableau1[District],"")</f>
        <v/>
      </c>
      <c r="H113" s="100" t="str">
        <f>IF(E113="","",IF(COUNTIF(Tableau1[Localité],Décompte_OSAD!E113)=0,"Pas dans le canton de FR","Oui"))</f>
        <v/>
      </c>
      <c r="I113" s="40"/>
      <c r="J113" s="41"/>
      <c r="K113" s="42"/>
      <c r="L113" s="41"/>
      <c r="M113" s="52">
        <f t="shared" si="45"/>
        <v>0</v>
      </c>
      <c r="N113" s="58">
        <f t="shared" si="46"/>
        <v>0</v>
      </c>
      <c r="O113" s="59">
        <f t="shared" si="47"/>
        <v>0</v>
      </c>
      <c r="P113" s="60">
        <f t="shared" si="43"/>
        <v>0</v>
      </c>
      <c r="Q113" s="49">
        <f t="shared" si="48"/>
        <v>0</v>
      </c>
      <c r="R113" s="61">
        <f t="shared" si="49"/>
        <v>0</v>
      </c>
      <c r="S113" s="62">
        <f t="shared" si="50"/>
        <v>0</v>
      </c>
      <c r="T113" s="63">
        <f t="shared" si="44"/>
        <v>0</v>
      </c>
      <c r="U113" s="50">
        <f t="shared" si="51"/>
        <v>0</v>
      </c>
      <c r="V113" s="64">
        <f t="shared" si="40"/>
        <v>0</v>
      </c>
      <c r="W113" s="65">
        <f t="shared" si="41"/>
        <v>0</v>
      </c>
      <c r="X113" s="66">
        <f t="shared" si="42"/>
        <v>0</v>
      </c>
      <c r="Y113" s="51">
        <f t="shared" si="52"/>
        <v>0</v>
      </c>
    </row>
    <row r="114" spans="1:25" x14ac:dyDescent="0.25">
      <c r="A114" s="107"/>
      <c r="B114" s="2"/>
      <c r="C114" s="2"/>
      <c r="D114" s="3"/>
      <c r="E114" s="9"/>
      <c r="F114" s="99" t="str">
        <f>_xlfn.XLOOKUP(Décompte_OSAD!E114,Tableau1[Localité],Tableau1[NPA],"")</f>
        <v/>
      </c>
      <c r="G114" s="99" t="str">
        <f>_xlfn.XLOOKUP(Décompte_OSAD!E114,Tableau1[Localité],Tableau1[District],"")</f>
        <v/>
      </c>
      <c r="H114" s="100" t="str">
        <f>IF(E114="","",IF(COUNTIF(Tableau1[Localité],Décompte_OSAD!E114)=0,"Pas dans le canton de FR","Oui"))</f>
        <v/>
      </c>
      <c r="I114" s="40"/>
      <c r="J114" s="41"/>
      <c r="K114" s="42"/>
      <c r="L114" s="41"/>
      <c r="M114" s="52">
        <f t="shared" si="45"/>
        <v>0</v>
      </c>
      <c r="N114" s="58">
        <f t="shared" si="46"/>
        <v>0</v>
      </c>
      <c r="O114" s="59">
        <f t="shared" si="47"/>
        <v>0</v>
      </c>
      <c r="P114" s="60">
        <f t="shared" si="43"/>
        <v>0</v>
      </c>
      <c r="Q114" s="49">
        <f t="shared" si="48"/>
        <v>0</v>
      </c>
      <c r="R114" s="61">
        <f t="shared" si="49"/>
        <v>0</v>
      </c>
      <c r="S114" s="62">
        <f t="shared" si="50"/>
        <v>0</v>
      </c>
      <c r="T114" s="63">
        <f t="shared" si="44"/>
        <v>0</v>
      </c>
      <c r="U114" s="50">
        <f t="shared" si="51"/>
        <v>0</v>
      </c>
      <c r="V114" s="64">
        <f t="shared" si="40"/>
        <v>0</v>
      </c>
      <c r="W114" s="65">
        <f t="shared" si="41"/>
        <v>0</v>
      </c>
      <c r="X114" s="66">
        <f t="shared" si="42"/>
        <v>0</v>
      </c>
      <c r="Y114" s="51">
        <f t="shared" si="52"/>
        <v>0</v>
      </c>
    </row>
    <row r="115" spans="1:25" x14ac:dyDescent="0.25">
      <c r="A115" s="107"/>
      <c r="B115" s="2"/>
      <c r="C115" s="2"/>
      <c r="D115" s="3"/>
      <c r="E115" s="9"/>
      <c r="F115" s="99" t="str">
        <f>_xlfn.XLOOKUP(Décompte_OSAD!E115,Tableau1[Localité],Tableau1[NPA],"")</f>
        <v/>
      </c>
      <c r="G115" s="99" t="str">
        <f>_xlfn.XLOOKUP(Décompte_OSAD!E115,Tableau1[Localité],Tableau1[District],"")</f>
        <v/>
      </c>
      <c r="H115" s="100" t="str">
        <f>IF(E115="","",IF(COUNTIF(Tableau1[Localité],Décompte_OSAD!E115)=0,"Pas dans le canton de FR","Oui"))</f>
        <v/>
      </c>
      <c r="I115" s="40"/>
      <c r="J115" s="41"/>
      <c r="K115" s="42"/>
      <c r="L115" s="41"/>
      <c r="M115" s="52">
        <f t="shared" si="45"/>
        <v>0</v>
      </c>
      <c r="N115" s="58">
        <f t="shared" si="46"/>
        <v>0</v>
      </c>
      <c r="O115" s="59">
        <f t="shared" si="47"/>
        <v>0</v>
      </c>
      <c r="P115" s="60">
        <f t="shared" si="43"/>
        <v>0</v>
      </c>
      <c r="Q115" s="49">
        <f t="shared" si="48"/>
        <v>0</v>
      </c>
      <c r="R115" s="61">
        <f t="shared" si="49"/>
        <v>0</v>
      </c>
      <c r="S115" s="62">
        <f t="shared" si="50"/>
        <v>0</v>
      </c>
      <c r="T115" s="63">
        <f t="shared" si="44"/>
        <v>0</v>
      </c>
      <c r="U115" s="50">
        <f t="shared" si="51"/>
        <v>0</v>
      </c>
      <c r="V115" s="64">
        <f t="shared" si="40"/>
        <v>0</v>
      </c>
      <c r="W115" s="65">
        <f t="shared" si="41"/>
        <v>0</v>
      </c>
      <c r="X115" s="66">
        <f t="shared" si="42"/>
        <v>0</v>
      </c>
      <c r="Y115" s="51">
        <f t="shared" si="52"/>
        <v>0</v>
      </c>
    </row>
    <row r="116" spans="1:25" x14ac:dyDescent="0.25">
      <c r="A116" s="107"/>
      <c r="B116" s="2"/>
      <c r="C116" s="2"/>
      <c r="D116" s="3"/>
      <c r="E116" s="9"/>
      <c r="F116" s="99" t="str">
        <f>_xlfn.XLOOKUP(Décompte_OSAD!E116,Tableau1[Localité],Tableau1[NPA],"")</f>
        <v/>
      </c>
      <c r="G116" s="99" t="str">
        <f>_xlfn.XLOOKUP(Décompte_OSAD!E116,Tableau1[Localité],Tableau1[District],"")</f>
        <v/>
      </c>
      <c r="H116" s="100" t="str">
        <f>IF(E116="","",IF(COUNTIF(Tableau1[Localité],Décompte_OSAD!E116)=0,"Pas dans le canton de FR","Oui"))</f>
        <v/>
      </c>
      <c r="I116" s="40"/>
      <c r="J116" s="41"/>
      <c r="K116" s="42"/>
      <c r="L116" s="41"/>
      <c r="M116" s="52">
        <f t="shared" si="45"/>
        <v>0</v>
      </c>
      <c r="N116" s="58">
        <f t="shared" si="46"/>
        <v>0</v>
      </c>
      <c r="O116" s="59">
        <f t="shared" si="47"/>
        <v>0</v>
      </c>
      <c r="P116" s="60">
        <f t="shared" si="43"/>
        <v>0</v>
      </c>
      <c r="Q116" s="49">
        <f t="shared" si="48"/>
        <v>0</v>
      </c>
      <c r="R116" s="61">
        <f t="shared" si="49"/>
        <v>0</v>
      </c>
      <c r="S116" s="62">
        <f t="shared" si="50"/>
        <v>0</v>
      </c>
      <c r="T116" s="63">
        <f t="shared" si="44"/>
        <v>0</v>
      </c>
      <c r="U116" s="50">
        <f t="shared" si="51"/>
        <v>0</v>
      </c>
      <c r="V116" s="64">
        <f t="shared" si="40"/>
        <v>0</v>
      </c>
      <c r="W116" s="65">
        <f t="shared" si="41"/>
        <v>0</v>
      </c>
      <c r="X116" s="66">
        <f t="shared" si="42"/>
        <v>0</v>
      </c>
      <c r="Y116" s="51">
        <f t="shared" si="52"/>
        <v>0</v>
      </c>
    </row>
    <row r="117" spans="1:25" x14ac:dyDescent="0.25">
      <c r="A117" s="107"/>
      <c r="B117" s="2"/>
      <c r="C117" s="2"/>
      <c r="D117" s="3"/>
      <c r="E117" s="9"/>
      <c r="F117" s="99" t="str">
        <f>_xlfn.XLOOKUP(Décompte_OSAD!E117,Tableau1[Localité],Tableau1[NPA],"")</f>
        <v/>
      </c>
      <c r="G117" s="99" t="str">
        <f>_xlfn.XLOOKUP(Décompte_OSAD!E117,Tableau1[Localité],Tableau1[District],"")</f>
        <v/>
      </c>
      <c r="H117" s="100" t="str">
        <f>IF(E117="","",IF(COUNTIF(Tableau1[Localité],Décompte_OSAD!E117)=0,"Pas dans le canton de FR","Oui"))</f>
        <v/>
      </c>
      <c r="I117" s="40"/>
      <c r="J117" s="41"/>
      <c r="K117" s="42"/>
      <c r="L117" s="41"/>
      <c r="M117" s="52">
        <f t="shared" si="45"/>
        <v>0</v>
      </c>
      <c r="N117" s="58">
        <f t="shared" si="46"/>
        <v>0</v>
      </c>
      <c r="O117" s="59">
        <f t="shared" si="47"/>
        <v>0</v>
      </c>
      <c r="P117" s="60">
        <f t="shared" si="43"/>
        <v>0</v>
      </c>
      <c r="Q117" s="49">
        <f t="shared" si="48"/>
        <v>0</v>
      </c>
      <c r="R117" s="61">
        <f t="shared" si="49"/>
        <v>0</v>
      </c>
      <c r="S117" s="62">
        <f t="shared" si="50"/>
        <v>0</v>
      </c>
      <c r="T117" s="63">
        <f t="shared" si="44"/>
        <v>0</v>
      </c>
      <c r="U117" s="50">
        <f t="shared" si="51"/>
        <v>0</v>
      </c>
      <c r="V117" s="64">
        <f t="shared" si="40"/>
        <v>0</v>
      </c>
      <c r="W117" s="65">
        <f t="shared" si="41"/>
        <v>0</v>
      </c>
      <c r="X117" s="66">
        <f t="shared" si="42"/>
        <v>0</v>
      </c>
      <c r="Y117" s="51">
        <f t="shared" si="52"/>
        <v>0</v>
      </c>
    </row>
    <row r="118" spans="1:25" x14ac:dyDescent="0.25">
      <c r="A118" s="107"/>
      <c r="B118" s="2"/>
      <c r="C118" s="2"/>
      <c r="D118" s="3"/>
      <c r="E118" s="9"/>
      <c r="F118" s="99" t="str">
        <f>_xlfn.XLOOKUP(Décompte_OSAD!E118,Tableau1[Localité],Tableau1[NPA],"")</f>
        <v/>
      </c>
      <c r="G118" s="99" t="str">
        <f>_xlfn.XLOOKUP(Décompte_OSAD!E118,Tableau1[Localité],Tableau1[District],"")</f>
        <v/>
      </c>
      <c r="H118" s="100" t="str">
        <f>IF(E118="","",IF(COUNTIF(Tableau1[Localité],Décompte_OSAD!E118)=0,"Pas dans le canton de FR","Oui"))</f>
        <v/>
      </c>
      <c r="I118" s="40"/>
      <c r="J118" s="41"/>
      <c r="K118" s="42"/>
      <c r="L118" s="41"/>
      <c r="M118" s="52">
        <f t="shared" si="45"/>
        <v>0</v>
      </c>
      <c r="N118" s="58">
        <f t="shared" si="46"/>
        <v>0</v>
      </c>
      <c r="O118" s="59">
        <f t="shared" si="47"/>
        <v>0</v>
      </c>
      <c r="P118" s="60">
        <f t="shared" si="43"/>
        <v>0</v>
      </c>
      <c r="Q118" s="49">
        <f t="shared" si="48"/>
        <v>0</v>
      </c>
      <c r="R118" s="61">
        <f t="shared" si="49"/>
        <v>0</v>
      </c>
      <c r="S118" s="62">
        <f t="shared" si="50"/>
        <v>0</v>
      </c>
      <c r="T118" s="63">
        <f t="shared" si="44"/>
        <v>0</v>
      </c>
      <c r="U118" s="50">
        <f t="shared" si="51"/>
        <v>0</v>
      </c>
      <c r="V118" s="64">
        <f t="shared" si="40"/>
        <v>0</v>
      </c>
      <c r="W118" s="65">
        <f t="shared" si="41"/>
        <v>0</v>
      </c>
      <c r="X118" s="66">
        <f t="shared" si="42"/>
        <v>0</v>
      </c>
      <c r="Y118" s="51">
        <f t="shared" si="52"/>
        <v>0</v>
      </c>
    </row>
    <row r="119" spans="1:25" x14ac:dyDescent="0.25">
      <c r="A119" s="107"/>
      <c r="B119" s="2"/>
      <c r="C119" s="2"/>
      <c r="D119" s="3"/>
      <c r="E119" s="9"/>
      <c r="F119" s="99" t="str">
        <f>_xlfn.XLOOKUP(Décompte_OSAD!E119,Tableau1[Localité],Tableau1[NPA],"")</f>
        <v/>
      </c>
      <c r="G119" s="99" t="str">
        <f>_xlfn.XLOOKUP(Décompte_OSAD!E119,Tableau1[Localité],Tableau1[District],"")</f>
        <v/>
      </c>
      <c r="H119" s="100" t="str">
        <f>IF(E119="","",IF(COUNTIF(Tableau1[Localité],Décompte_OSAD!E119)=0,"Pas dans le canton de FR","Oui"))</f>
        <v/>
      </c>
      <c r="I119" s="40"/>
      <c r="J119" s="41"/>
      <c r="K119" s="42"/>
      <c r="L119" s="41"/>
      <c r="M119" s="52">
        <f t="shared" si="45"/>
        <v>0</v>
      </c>
      <c r="N119" s="58">
        <f t="shared" si="46"/>
        <v>0</v>
      </c>
      <c r="O119" s="59">
        <f t="shared" si="47"/>
        <v>0</v>
      </c>
      <c r="P119" s="60">
        <f t="shared" si="43"/>
        <v>0</v>
      </c>
      <c r="Q119" s="49">
        <f t="shared" si="48"/>
        <v>0</v>
      </c>
      <c r="R119" s="61">
        <f t="shared" si="49"/>
        <v>0</v>
      </c>
      <c r="S119" s="62">
        <f t="shared" si="50"/>
        <v>0</v>
      </c>
      <c r="T119" s="63">
        <f t="shared" si="44"/>
        <v>0</v>
      </c>
      <c r="U119" s="50">
        <f t="shared" si="51"/>
        <v>0</v>
      </c>
      <c r="V119" s="64">
        <f t="shared" si="40"/>
        <v>0</v>
      </c>
      <c r="W119" s="65">
        <f t="shared" si="41"/>
        <v>0</v>
      </c>
      <c r="X119" s="66">
        <f t="shared" si="42"/>
        <v>0</v>
      </c>
      <c r="Y119" s="51">
        <f t="shared" si="52"/>
        <v>0</v>
      </c>
    </row>
    <row r="120" spans="1:25" x14ac:dyDescent="0.25">
      <c r="A120" s="107"/>
      <c r="B120" s="2"/>
      <c r="C120" s="2"/>
      <c r="D120" s="3"/>
      <c r="E120" s="9"/>
      <c r="F120" s="99" t="str">
        <f>_xlfn.XLOOKUP(Décompte_OSAD!E120,Tableau1[Localité],Tableau1[NPA],"")</f>
        <v/>
      </c>
      <c r="G120" s="99" t="str">
        <f>_xlfn.XLOOKUP(Décompte_OSAD!E120,Tableau1[Localité],Tableau1[District],"")</f>
        <v/>
      </c>
      <c r="H120" s="100" t="str">
        <f>IF(E120="","",IF(COUNTIF(Tableau1[Localité],Décompte_OSAD!E120)=0,"Pas dans le canton de FR","Oui"))</f>
        <v/>
      </c>
      <c r="I120" s="40"/>
      <c r="J120" s="41"/>
      <c r="K120" s="42"/>
      <c r="L120" s="41"/>
      <c r="M120" s="52">
        <f t="shared" si="45"/>
        <v>0</v>
      </c>
      <c r="N120" s="58">
        <f t="shared" si="46"/>
        <v>0</v>
      </c>
      <c r="O120" s="59">
        <f t="shared" si="47"/>
        <v>0</v>
      </c>
      <c r="P120" s="60">
        <f t="shared" si="43"/>
        <v>0</v>
      </c>
      <c r="Q120" s="49">
        <f t="shared" si="48"/>
        <v>0</v>
      </c>
      <c r="R120" s="61">
        <f t="shared" si="49"/>
        <v>0</v>
      </c>
      <c r="S120" s="62">
        <f t="shared" si="50"/>
        <v>0</v>
      </c>
      <c r="T120" s="63">
        <f t="shared" si="44"/>
        <v>0</v>
      </c>
      <c r="U120" s="50">
        <f t="shared" si="51"/>
        <v>0</v>
      </c>
      <c r="V120" s="64">
        <f t="shared" si="40"/>
        <v>0</v>
      </c>
      <c r="W120" s="65">
        <f t="shared" si="41"/>
        <v>0</v>
      </c>
      <c r="X120" s="66">
        <f t="shared" si="42"/>
        <v>0</v>
      </c>
      <c r="Y120" s="51">
        <f t="shared" si="52"/>
        <v>0</v>
      </c>
    </row>
    <row r="121" spans="1:25" x14ac:dyDescent="0.25">
      <c r="A121" s="107"/>
      <c r="B121" s="2"/>
      <c r="C121" s="2"/>
      <c r="D121" s="3"/>
      <c r="E121" s="9"/>
      <c r="F121" s="99" t="str">
        <f>_xlfn.XLOOKUP(Décompte_OSAD!E121,Tableau1[Localité],Tableau1[NPA],"")</f>
        <v/>
      </c>
      <c r="G121" s="99" t="str">
        <f>_xlfn.XLOOKUP(Décompte_OSAD!E121,Tableau1[Localité],Tableau1[District],"")</f>
        <v/>
      </c>
      <c r="H121" s="100" t="str">
        <f>IF(E121="","",IF(COUNTIF(Tableau1[Localité],Décompte_OSAD!E121)=0,"Pas dans le canton de FR","Oui"))</f>
        <v/>
      </c>
      <c r="I121" s="40"/>
      <c r="J121" s="41"/>
      <c r="K121" s="42"/>
      <c r="L121" s="41"/>
      <c r="M121" s="52">
        <f t="shared" si="45"/>
        <v>0</v>
      </c>
      <c r="N121" s="58">
        <f t="shared" si="46"/>
        <v>0</v>
      </c>
      <c r="O121" s="59">
        <f t="shared" si="47"/>
        <v>0</v>
      </c>
      <c r="P121" s="60">
        <f t="shared" si="43"/>
        <v>0</v>
      </c>
      <c r="Q121" s="49">
        <f t="shared" si="48"/>
        <v>0</v>
      </c>
      <c r="R121" s="61">
        <f t="shared" si="49"/>
        <v>0</v>
      </c>
      <c r="S121" s="62">
        <f t="shared" si="50"/>
        <v>0</v>
      </c>
      <c r="T121" s="63">
        <f t="shared" si="44"/>
        <v>0</v>
      </c>
      <c r="U121" s="50">
        <f t="shared" si="51"/>
        <v>0</v>
      </c>
      <c r="V121" s="64">
        <f t="shared" si="40"/>
        <v>0</v>
      </c>
      <c r="W121" s="65">
        <f t="shared" si="41"/>
        <v>0</v>
      </c>
      <c r="X121" s="66">
        <f t="shared" si="42"/>
        <v>0</v>
      </c>
      <c r="Y121" s="51">
        <f t="shared" si="52"/>
        <v>0</v>
      </c>
    </row>
    <row r="122" spans="1:25" x14ac:dyDescent="0.25">
      <c r="A122" s="107"/>
      <c r="B122" s="2"/>
      <c r="C122" s="2"/>
      <c r="D122" s="3"/>
      <c r="E122" s="9"/>
      <c r="F122" s="99" t="str">
        <f>_xlfn.XLOOKUP(Décompte_OSAD!E122,Tableau1[Localité],Tableau1[NPA],"")</f>
        <v/>
      </c>
      <c r="G122" s="99" t="str">
        <f>_xlfn.XLOOKUP(Décompte_OSAD!E122,Tableau1[Localité],Tableau1[District],"")</f>
        <v/>
      </c>
      <c r="H122" s="100" t="str">
        <f>IF(E122="","",IF(COUNTIF(Tableau1[Localité],Décompte_OSAD!E122)=0,"Pas dans le canton de FR","Oui"))</f>
        <v/>
      </c>
      <c r="I122" s="40"/>
      <c r="J122" s="41"/>
      <c r="K122" s="42"/>
      <c r="L122" s="41"/>
      <c r="M122" s="52">
        <f t="shared" si="45"/>
        <v>0</v>
      </c>
      <c r="N122" s="58">
        <f t="shared" si="46"/>
        <v>0</v>
      </c>
      <c r="O122" s="59">
        <f t="shared" si="47"/>
        <v>0</v>
      </c>
      <c r="P122" s="60">
        <f t="shared" si="43"/>
        <v>0</v>
      </c>
      <c r="Q122" s="49">
        <f t="shared" si="48"/>
        <v>0</v>
      </c>
      <c r="R122" s="61">
        <f t="shared" si="49"/>
        <v>0</v>
      </c>
      <c r="S122" s="62">
        <f t="shared" si="50"/>
        <v>0</v>
      </c>
      <c r="T122" s="63">
        <f t="shared" si="44"/>
        <v>0</v>
      </c>
      <c r="U122" s="50">
        <f t="shared" si="51"/>
        <v>0</v>
      </c>
      <c r="V122" s="64">
        <f t="shared" si="40"/>
        <v>0</v>
      </c>
      <c r="W122" s="65">
        <f t="shared" si="41"/>
        <v>0</v>
      </c>
      <c r="X122" s="66">
        <f t="shared" si="42"/>
        <v>0</v>
      </c>
      <c r="Y122" s="51">
        <f t="shared" si="52"/>
        <v>0</v>
      </c>
    </row>
    <row r="123" spans="1:25" x14ac:dyDescent="0.25">
      <c r="A123" s="107"/>
      <c r="B123" s="2"/>
      <c r="C123" s="2"/>
      <c r="D123" s="3"/>
      <c r="E123" s="9"/>
      <c r="F123" s="99" t="str">
        <f>_xlfn.XLOOKUP(Décompte_OSAD!E123,Tableau1[Localité],Tableau1[NPA],"")</f>
        <v/>
      </c>
      <c r="G123" s="99" t="str">
        <f>_xlfn.XLOOKUP(Décompte_OSAD!E123,Tableau1[Localité],Tableau1[District],"")</f>
        <v/>
      </c>
      <c r="H123" s="100" t="str">
        <f>IF(E123="","",IF(COUNTIF(Tableau1[Localité],Décompte_OSAD!E123)=0,"Pas dans le canton de FR","Oui"))</f>
        <v/>
      </c>
      <c r="I123" s="40"/>
      <c r="J123" s="41"/>
      <c r="K123" s="42"/>
      <c r="L123" s="41"/>
      <c r="M123" s="52">
        <f t="shared" si="45"/>
        <v>0</v>
      </c>
      <c r="N123" s="58">
        <f t="shared" si="46"/>
        <v>0</v>
      </c>
      <c r="O123" s="59">
        <f t="shared" si="47"/>
        <v>0</v>
      </c>
      <c r="P123" s="60">
        <f t="shared" si="43"/>
        <v>0</v>
      </c>
      <c r="Q123" s="49">
        <f t="shared" si="48"/>
        <v>0</v>
      </c>
      <c r="R123" s="61">
        <f t="shared" si="49"/>
        <v>0</v>
      </c>
      <c r="S123" s="62">
        <f t="shared" si="50"/>
        <v>0</v>
      </c>
      <c r="T123" s="63">
        <f t="shared" si="44"/>
        <v>0</v>
      </c>
      <c r="U123" s="50">
        <f t="shared" si="51"/>
        <v>0</v>
      </c>
      <c r="V123" s="64">
        <f t="shared" si="40"/>
        <v>0</v>
      </c>
      <c r="W123" s="65">
        <f t="shared" si="41"/>
        <v>0</v>
      </c>
      <c r="X123" s="66">
        <f t="shared" si="42"/>
        <v>0</v>
      </c>
      <c r="Y123" s="51">
        <f t="shared" si="52"/>
        <v>0</v>
      </c>
    </row>
    <row r="124" spans="1:25" x14ac:dyDescent="0.25">
      <c r="A124" s="107"/>
      <c r="B124" s="2"/>
      <c r="C124" s="2"/>
      <c r="D124" s="3"/>
      <c r="E124" s="9"/>
      <c r="F124" s="99" t="str">
        <f>_xlfn.XLOOKUP(Décompte_OSAD!E124,Tableau1[Localité],Tableau1[NPA],"")</f>
        <v/>
      </c>
      <c r="G124" s="99" t="str">
        <f>_xlfn.XLOOKUP(Décompte_OSAD!E124,Tableau1[Localité],Tableau1[District],"")</f>
        <v/>
      </c>
      <c r="H124" s="100" t="str">
        <f>IF(E124="","",IF(COUNTIF(Tableau1[Localité],Décompte_OSAD!E124)=0,"Pas dans le canton de FR","Oui"))</f>
        <v/>
      </c>
      <c r="I124" s="40"/>
      <c r="J124" s="41"/>
      <c r="K124" s="42"/>
      <c r="L124" s="41"/>
      <c r="M124" s="52">
        <f t="shared" si="45"/>
        <v>0</v>
      </c>
      <c r="N124" s="58">
        <f t="shared" si="46"/>
        <v>0</v>
      </c>
      <c r="O124" s="59">
        <f t="shared" si="47"/>
        <v>0</v>
      </c>
      <c r="P124" s="60">
        <f t="shared" si="43"/>
        <v>0</v>
      </c>
      <c r="Q124" s="49">
        <f t="shared" si="48"/>
        <v>0</v>
      </c>
      <c r="R124" s="61">
        <f t="shared" si="49"/>
        <v>0</v>
      </c>
      <c r="S124" s="62">
        <f t="shared" si="50"/>
        <v>0</v>
      </c>
      <c r="T124" s="63">
        <f t="shared" si="44"/>
        <v>0</v>
      </c>
      <c r="U124" s="50">
        <f t="shared" si="51"/>
        <v>0</v>
      </c>
      <c r="V124" s="64">
        <f t="shared" si="40"/>
        <v>0</v>
      </c>
      <c r="W124" s="65">
        <f t="shared" si="41"/>
        <v>0</v>
      </c>
      <c r="X124" s="66">
        <f t="shared" si="42"/>
        <v>0</v>
      </c>
      <c r="Y124" s="51">
        <f t="shared" si="52"/>
        <v>0</v>
      </c>
    </row>
    <row r="125" spans="1:25" x14ac:dyDescent="0.25">
      <c r="A125" s="107"/>
      <c r="B125" s="2"/>
      <c r="C125" s="2"/>
      <c r="D125" s="3"/>
      <c r="E125" s="9"/>
      <c r="F125" s="99" t="str">
        <f>_xlfn.XLOOKUP(Décompte_OSAD!E125,Tableau1[Localité],Tableau1[NPA],"")</f>
        <v/>
      </c>
      <c r="G125" s="99" t="str">
        <f>_xlfn.XLOOKUP(Décompte_OSAD!E125,Tableau1[Localité],Tableau1[District],"")</f>
        <v/>
      </c>
      <c r="H125" s="100" t="str">
        <f>IF(E125="","",IF(COUNTIF(Tableau1[Localité],Décompte_OSAD!E125)=0,"Pas dans le canton de FR","Oui"))</f>
        <v/>
      </c>
      <c r="I125" s="40"/>
      <c r="J125" s="41"/>
      <c r="K125" s="42"/>
      <c r="L125" s="41"/>
      <c r="M125" s="52">
        <f t="shared" si="45"/>
        <v>0</v>
      </c>
      <c r="N125" s="58">
        <f t="shared" si="46"/>
        <v>0</v>
      </c>
      <c r="O125" s="59">
        <f t="shared" si="47"/>
        <v>0</v>
      </c>
      <c r="P125" s="60">
        <f t="shared" si="43"/>
        <v>0</v>
      </c>
      <c r="Q125" s="49">
        <f t="shared" si="48"/>
        <v>0</v>
      </c>
      <c r="R125" s="61">
        <f t="shared" si="49"/>
        <v>0</v>
      </c>
      <c r="S125" s="62">
        <f t="shared" si="50"/>
        <v>0</v>
      </c>
      <c r="T125" s="63">
        <f t="shared" si="44"/>
        <v>0</v>
      </c>
      <c r="U125" s="50">
        <f t="shared" si="51"/>
        <v>0</v>
      </c>
      <c r="V125" s="64">
        <f t="shared" si="40"/>
        <v>0</v>
      </c>
      <c r="W125" s="65">
        <f t="shared" si="41"/>
        <v>0</v>
      </c>
      <c r="X125" s="66">
        <f t="shared" si="42"/>
        <v>0</v>
      </c>
      <c r="Y125" s="51">
        <f t="shared" si="52"/>
        <v>0</v>
      </c>
    </row>
    <row r="126" spans="1:25" x14ac:dyDescent="0.25">
      <c r="A126" s="107"/>
      <c r="B126" s="2"/>
      <c r="C126" s="2"/>
      <c r="D126" s="3"/>
      <c r="E126" s="9"/>
      <c r="F126" s="99" t="str">
        <f>_xlfn.XLOOKUP(Décompte_OSAD!E126,Tableau1[Localité],Tableau1[NPA],"")</f>
        <v/>
      </c>
      <c r="G126" s="99" t="str">
        <f>_xlfn.XLOOKUP(Décompte_OSAD!E126,Tableau1[Localité],Tableau1[District],"")</f>
        <v/>
      </c>
      <c r="H126" s="100" t="str">
        <f>IF(E126="","",IF(COUNTIF(Tableau1[Localité],Décompte_OSAD!E126)=0,"Pas dans le canton de FR","Oui"))</f>
        <v/>
      </c>
      <c r="I126" s="40"/>
      <c r="J126" s="41"/>
      <c r="K126" s="42"/>
      <c r="L126" s="41"/>
      <c r="M126" s="52">
        <f t="shared" si="45"/>
        <v>0</v>
      </c>
      <c r="N126" s="58">
        <f t="shared" si="46"/>
        <v>0</v>
      </c>
      <c r="O126" s="59">
        <f t="shared" si="47"/>
        <v>0</v>
      </c>
      <c r="P126" s="60">
        <f t="shared" si="43"/>
        <v>0</v>
      </c>
      <c r="Q126" s="49">
        <f t="shared" si="48"/>
        <v>0</v>
      </c>
      <c r="R126" s="61">
        <f t="shared" si="49"/>
        <v>0</v>
      </c>
      <c r="S126" s="62">
        <f t="shared" si="50"/>
        <v>0</v>
      </c>
      <c r="T126" s="63">
        <f t="shared" si="44"/>
        <v>0</v>
      </c>
      <c r="U126" s="50">
        <f t="shared" si="51"/>
        <v>0</v>
      </c>
      <c r="V126" s="64">
        <f t="shared" si="40"/>
        <v>0</v>
      </c>
      <c r="W126" s="65">
        <f t="shared" si="41"/>
        <v>0</v>
      </c>
      <c r="X126" s="66">
        <f t="shared" si="42"/>
        <v>0</v>
      </c>
      <c r="Y126" s="51">
        <f t="shared" si="52"/>
        <v>0</v>
      </c>
    </row>
    <row r="127" spans="1:25" x14ac:dyDescent="0.25">
      <c r="A127" s="107"/>
      <c r="B127" s="2"/>
      <c r="C127" s="2"/>
      <c r="D127" s="3"/>
      <c r="E127" s="9"/>
      <c r="F127" s="99" t="str">
        <f>_xlfn.XLOOKUP(Décompte_OSAD!E127,Tableau1[Localité],Tableau1[NPA],"")</f>
        <v/>
      </c>
      <c r="G127" s="99" t="str">
        <f>_xlfn.XLOOKUP(Décompte_OSAD!E127,Tableau1[Localité],Tableau1[District],"")</f>
        <v/>
      </c>
      <c r="H127" s="100" t="str">
        <f>IF(E127="","",IF(COUNTIF(Tableau1[Localité],Décompte_OSAD!E127)=0,"Pas dans le canton de FR","Oui"))</f>
        <v/>
      </c>
      <c r="I127" s="40"/>
      <c r="J127" s="41"/>
      <c r="K127" s="42"/>
      <c r="L127" s="41"/>
      <c r="M127" s="52">
        <f t="shared" si="45"/>
        <v>0</v>
      </c>
      <c r="N127" s="58">
        <f t="shared" si="46"/>
        <v>0</v>
      </c>
      <c r="O127" s="59">
        <f t="shared" si="47"/>
        <v>0</v>
      </c>
      <c r="P127" s="60">
        <f t="shared" si="43"/>
        <v>0</v>
      </c>
      <c r="Q127" s="49">
        <f t="shared" si="48"/>
        <v>0</v>
      </c>
      <c r="R127" s="61">
        <f t="shared" si="49"/>
        <v>0</v>
      </c>
      <c r="S127" s="62">
        <f t="shared" si="50"/>
        <v>0</v>
      </c>
      <c r="T127" s="63">
        <f t="shared" si="44"/>
        <v>0</v>
      </c>
      <c r="U127" s="50">
        <f t="shared" si="51"/>
        <v>0</v>
      </c>
      <c r="V127" s="64">
        <f t="shared" si="40"/>
        <v>0</v>
      </c>
      <c r="W127" s="65">
        <f t="shared" si="41"/>
        <v>0</v>
      </c>
      <c r="X127" s="66">
        <f t="shared" si="42"/>
        <v>0</v>
      </c>
      <c r="Y127" s="51">
        <f t="shared" si="52"/>
        <v>0</v>
      </c>
    </row>
    <row r="128" spans="1:25" x14ac:dyDescent="0.25">
      <c r="A128" s="107"/>
      <c r="B128" s="2"/>
      <c r="C128" s="2"/>
      <c r="D128" s="3"/>
      <c r="E128" s="9"/>
      <c r="F128" s="99" t="str">
        <f>_xlfn.XLOOKUP(Décompte_OSAD!E128,Tableau1[Localité],Tableau1[NPA],"")</f>
        <v/>
      </c>
      <c r="G128" s="99" t="str">
        <f>_xlfn.XLOOKUP(Décompte_OSAD!E128,Tableau1[Localité],Tableau1[District],"")</f>
        <v/>
      </c>
      <c r="H128" s="100" t="str">
        <f>IF(E128="","",IF(COUNTIF(Tableau1[Localité],Décompte_OSAD!E128)=0,"Pas dans le canton de FR","Oui"))</f>
        <v/>
      </c>
      <c r="I128" s="40"/>
      <c r="J128" s="41"/>
      <c r="K128" s="42"/>
      <c r="L128" s="41"/>
      <c r="M128" s="52">
        <f t="shared" si="45"/>
        <v>0</v>
      </c>
      <c r="N128" s="58">
        <f t="shared" si="46"/>
        <v>0</v>
      </c>
      <c r="O128" s="59">
        <f t="shared" si="47"/>
        <v>0</v>
      </c>
      <c r="P128" s="60">
        <f t="shared" si="43"/>
        <v>0</v>
      </c>
      <c r="Q128" s="49">
        <f t="shared" si="48"/>
        <v>0</v>
      </c>
      <c r="R128" s="61">
        <f t="shared" si="49"/>
        <v>0</v>
      </c>
      <c r="S128" s="62">
        <f t="shared" si="50"/>
        <v>0</v>
      </c>
      <c r="T128" s="63">
        <f t="shared" si="44"/>
        <v>0</v>
      </c>
      <c r="U128" s="50">
        <f t="shared" si="51"/>
        <v>0</v>
      </c>
      <c r="V128" s="64">
        <f t="shared" si="40"/>
        <v>0</v>
      </c>
      <c r="W128" s="65">
        <f t="shared" si="41"/>
        <v>0</v>
      </c>
      <c r="X128" s="66">
        <f t="shared" si="42"/>
        <v>0</v>
      </c>
      <c r="Y128" s="51">
        <f t="shared" si="52"/>
        <v>0</v>
      </c>
    </row>
    <row r="129" spans="1:25" x14ac:dyDescent="0.25">
      <c r="A129" s="107"/>
      <c r="B129" s="2"/>
      <c r="C129" s="2"/>
      <c r="D129" s="3"/>
      <c r="E129" s="9"/>
      <c r="F129" s="99" t="str">
        <f>_xlfn.XLOOKUP(Décompte_OSAD!E129,Tableau1[Localité],Tableau1[NPA],"")</f>
        <v/>
      </c>
      <c r="G129" s="99" t="str">
        <f>_xlfn.XLOOKUP(Décompte_OSAD!E129,Tableau1[Localité],Tableau1[District],"")</f>
        <v/>
      </c>
      <c r="H129" s="100" t="str">
        <f>IF(E129="","",IF(COUNTIF(Tableau1[Localité],Décompte_OSAD!E129)=0,"Pas dans le canton de FR","Oui"))</f>
        <v/>
      </c>
      <c r="I129" s="40"/>
      <c r="J129" s="41"/>
      <c r="K129" s="42"/>
      <c r="L129" s="41"/>
      <c r="M129" s="52">
        <f t="shared" si="45"/>
        <v>0</v>
      </c>
      <c r="N129" s="58">
        <f t="shared" si="46"/>
        <v>0</v>
      </c>
      <c r="O129" s="59">
        <f t="shared" si="47"/>
        <v>0</v>
      </c>
      <c r="P129" s="60">
        <f t="shared" si="43"/>
        <v>0</v>
      </c>
      <c r="Q129" s="49">
        <f t="shared" si="48"/>
        <v>0</v>
      </c>
      <c r="R129" s="61">
        <f t="shared" si="49"/>
        <v>0</v>
      </c>
      <c r="S129" s="62">
        <f t="shared" si="50"/>
        <v>0</v>
      </c>
      <c r="T129" s="63">
        <f t="shared" si="44"/>
        <v>0</v>
      </c>
      <c r="U129" s="50">
        <f t="shared" si="51"/>
        <v>0</v>
      </c>
      <c r="V129" s="64">
        <f t="shared" si="40"/>
        <v>0</v>
      </c>
      <c r="W129" s="65">
        <f t="shared" si="41"/>
        <v>0</v>
      </c>
      <c r="X129" s="66">
        <f t="shared" si="42"/>
        <v>0</v>
      </c>
      <c r="Y129" s="51">
        <f t="shared" si="52"/>
        <v>0</v>
      </c>
    </row>
    <row r="130" spans="1:25" x14ac:dyDescent="0.25">
      <c r="A130" s="107"/>
      <c r="B130" s="2"/>
      <c r="C130" s="2"/>
      <c r="D130" s="3"/>
      <c r="E130" s="9"/>
      <c r="F130" s="99" t="str">
        <f>_xlfn.XLOOKUP(Décompte_OSAD!E130,Tableau1[Localité],Tableau1[NPA],"")</f>
        <v/>
      </c>
      <c r="G130" s="99" t="str">
        <f>_xlfn.XLOOKUP(Décompte_OSAD!E130,Tableau1[Localité],Tableau1[District],"")</f>
        <v/>
      </c>
      <c r="H130" s="100" t="str">
        <f>IF(E130="","",IF(COUNTIF(Tableau1[Localité],Décompte_OSAD!E130)=0,"Pas dans le canton de FR","Oui"))</f>
        <v/>
      </c>
      <c r="I130" s="40"/>
      <c r="J130" s="41"/>
      <c r="K130" s="42"/>
      <c r="L130" s="41"/>
      <c r="M130" s="52">
        <f t="shared" si="45"/>
        <v>0</v>
      </c>
      <c r="N130" s="58">
        <f t="shared" si="46"/>
        <v>0</v>
      </c>
      <c r="O130" s="59">
        <f t="shared" si="47"/>
        <v>0</v>
      </c>
      <c r="P130" s="60">
        <f t="shared" si="43"/>
        <v>0</v>
      </c>
      <c r="Q130" s="49">
        <f t="shared" si="48"/>
        <v>0</v>
      </c>
      <c r="R130" s="61">
        <f t="shared" si="49"/>
        <v>0</v>
      </c>
      <c r="S130" s="62">
        <f t="shared" si="50"/>
        <v>0</v>
      </c>
      <c r="T130" s="63">
        <f t="shared" si="44"/>
        <v>0</v>
      </c>
      <c r="U130" s="50">
        <f t="shared" si="51"/>
        <v>0</v>
      </c>
      <c r="V130" s="64">
        <f t="shared" si="40"/>
        <v>0</v>
      </c>
      <c r="W130" s="65">
        <f t="shared" si="41"/>
        <v>0</v>
      </c>
      <c r="X130" s="66">
        <f t="shared" si="42"/>
        <v>0</v>
      </c>
      <c r="Y130" s="51">
        <f t="shared" si="52"/>
        <v>0</v>
      </c>
    </row>
    <row r="131" spans="1:25" x14ac:dyDescent="0.25">
      <c r="A131" s="107"/>
      <c r="B131" s="2"/>
      <c r="C131" s="2"/>
      <c r="D131" s="3"/>
      <c r="E131" s="9"/>
      <c r="F131" s="99" t="str">
        <f>_xlfn.XLOOKUP(Décompte_OSAD!E131,Tableau1[Localité],Tableau1[NPA],"")</f>
        <v/>
      </c>
      <c r="G131" s="99" t="str">
        <f>_xlfn.XLOOKUP(Décompte_OSAD!E131,Tableau1[Localité],Tableau1[District],"")</f>
        <v/>
      </c>
      <c r="H131" s="100" t="str">
        <f>IF(E131="","",IF(COUNTIF(Tableau1[Localité],Décompte_OSAD!E131)=0,"Pas dans le canton de FR","Oui"))</f>
        <v/>
      </c>
      <c r="I131" s="40"/>
      <c r="J131" s="41"/>
      <c r="K131" s="42"/>
      <c r="L131" s="41"/>
      <c r="M131" s="52">
        <f t="shared" si="45"/>
        <v>0</v>
      </c>
      <c r="N131" s="58">
        <f t="shared" si="46"/>
        <v>0</v>
      </c>
      <c r="O131" s="59">
        <f t="shared" si="47"/>
        <v>0</v>
      </c>
      <c r="P131" s="60">
        <f t="shared" si="43"/>
        <v>0</v>
      </c>
      <c r="Q131" s="49">
        <f t="shared" si="48"/>
        <v>0</v>
      </c>
      <c r="R131" s="61">
        <f t="shared" si="49"/>
        <v>0</v>
      </c>
      <c r="S131" s="62">
        <f t="shared" si="50"/>
        <v>0</v>
      </c>
      <c r="T131" s="63">
        <f t="shared" si="44"/>
        <v>0</v>
      </c>
      <c r="U131" s="50">
        <f t="shared" si="51"/>
        <v>0</v>
      </c>
      <c r="V131" s="64">
        <f t="shared" si="40"/>
        <v>0</v>
      </c>
      <c r="W131" s="65">
        <f t="shared" si="41"/>
        <v>0</v>
      </c>
      <c r="X131" s="66">
        <f t="shared" si="42"/>
        <v>0</v>
      </c>
      <c r="Y131" s="51">
        <f t="shared" si="52"/>
        <v>0</v>
      </c>
    </row>
    <row r="132" spans="1:25" x14ac:dyDescent="0.25">
      <c r="A132" s="107"/>
      <c r="B132" s="2"/>
      <c r="C132" s="2"/>
      <c r="D132" s="3"/>
      <c r="E132" s="9"/>
      <c r="F132" s="99" t="str">
        <f>_xlfn.XLOOKUP(Décompte_OSAD!E132,Tableau1[Localité],Tableau1[NPA],"")</f>
        <v/>
      </c>
      <c r="G132" s="99" t="str">
        <f>_xlfn.XLOOKUP(Décompte_OSAD!E132,Tableau1[Localité],Tableau1[District],"")</f>
        <v/>
      </c>
      <c r="H132" s="100" t="str">
        <f>IF(E132="","",IF(COUNTIF(Tableau1[Localité],Décompte_OSAD!E132)=0,"Pas dans le canton de FR","Oui"))</f>
        <v/>
      </c>
      <c r="I132" s="40"/>
      <c r="J132" s="41"/>
      <c r="K132" s="42"/>
      <c r="L132" s="41"/>
      <c r="M132" s="52">
        <f t="shared" si="45"/>
        <v>0</v>
      </c>
      <c r="N132" s="58">
        <f t="shared" si="46"/>
        <v>0</v>
      </c>
      <c r="O132" s="59">
        <f t="shared" si="47"/>
        <v>0</v>
      </c>
      <c r="P132" s="60">
        <f t="shared" si="43"/>
        <v>0</v>
      </c>
      <c r="Q132" s="49">
        <f t="shared" si="48"/>
        <v>0</v>
      </c>
      <c r="R132" s="61">
        <f t="shared" si="49"/>
        <v>0</v>
      </c>
      <c r="S132" s="62">
        <f t="shared" si="50"/>
        <v>0</v>
      </c>
      <c r="T132" s="63">
        <f t="shared" si="44"/>
        <v>0</v>
      </c>
      <c r="U132" s="50">
        <f t="shared" si="51"/>
        <v>0</v>
      </c>
      <c r="V132" s="64">
        <f t="shared" si="40"/>
        <v>0</v>
      </c>
      <c r="W132" s="65">
        <f t="shared" si="41"/>
        <v>0</v>
      </c>
      <c r="X132" s="66">
        <f t="shared" si="42"/>
        <v>0</v>
      </c>
      <c r="Y132" s="51">
        <f t="shared" si="52"/>
        <v>0</v>
      </c>
    </row>
    <row r="133" spans="1:25" x14ac:dyDescent="0.25">
      <c r="A133" s="107"/>
      <c r="B133" s="2"/>
      <c r="C133" s="2"/>
      <c r="D133" s="3"/>
      <c r="E133" s="9"/>
      <c r="F133" s="99" t="str">
        <f>_xlfn.XLOOKUP(Décompte_OSAD!E133,Tableau1[Localité],Tableau1[NPA],"")</f>
        <v/>
      </c>
      <c r="G133" s="99" t="str">
        <f>_xlfn.XLOOKUP(Décompte_OSAD!E133,Tableau1[Localité],Tableau1[District],"")</f>
        <v/>
      </c>
      <c r="H133" s="100" t="str">
        <f>IF(E133="","",IF(COUNTIF(Tableau1[Localité],Décompte_OSAD!E133)=0,"Pas dans le canton de FR","Oui"))</f>
        <v/>
      </c>
      <c r="I133" s="40"/>
      <c r="J133" s="41"/>
      <c r="K133" s="42"/>
      <c r="L133" s="41"/>
      <c r="M133" s="52">
        <f t="shared" si="45"/>
        <v>0</v>
      </c>
      <c r="N133" s="58">
        <f t="shared" si="46"/>
        <v>0</v>
      </c>
      <c r="O133" s="59">
        <f t="shared" si="47"/>
        <v>0</v>
      </c>
      <c r="P133" s="60">
        <f t="shared" si="43"/>
        <v>0</v>
      </c>
      <c r="Q133" s="49">
        <f t="shared" si="48"/>
        <v>0</v>
      </c>
      <c r="R133" s="61">
        <f t="shared" si="49"/>
        <v>0</v>
      </c>
      <c r="S133" s="62">
        <f t="shared" si="50"/>
        <v>0</v>
      </c>
      <c r="T133" s="63">
        <f t="shared" si="44"/>
        <v>0</v>
      </c>
      <c r="U133" s="50">
        <f t="shared" si="51"/>
        <v>0</v>
      </c>
      <c r="V133" s="64">
        <f t="shared" si="40"/>
        <v>0</v>
      </c>
      <c r="W133" s="65">
        <f t="shared" si="41"/>
        <v>0</v>
      </c>
      <c r="X133" s="66">
        <f t="shared" si="42"/>
        <v>0</v>
      </c>
      <c r="Y133" s="51">
        <f t="shared" si="52"/>
        <v>0</v>
      </c>
    </row>
    <row r="134" spans="1:25" x14ac:dyDescent="0.25">
      <c r="A134" s="107"/>
      <c r="B134" s="2"/>
      <c r="C134" s="2"/>
      <c r="D134" s="3"/>
      <c r="E134" s="9"/>
      <c r="F134" s="99" t="str">
        <f>_xlfn.XLOOKUP(Décompte_OSAD!E134,Tableau1[Localité],Tableau1[NPA],"")</f>
        <v/>
      </c>
      <c r="G134" s="99" t="str">
        <f>_xlfn.XLOOKUP(Décompte_OSAD!E134,Tableau1[Localité],Tableau1[District],"")</f>
        <v/>
      </c>
      <c r="H134" s="100" t="str">
        <f>IF(E134="","",IF(COUNTIF(Tableau1[Localité],Décompte_OSAD!E134)=0,"Pas dans le canton de FR","Oui"))</f>
        <v/>
      </c>
      <c r="I134" s="40"/>
      <c r="J134" s="41"/>
      <c r="K134" s="42"/>
      <c r="L134" s="41"/>
      <c r="M134" s="52">
        <f t="shared" si="45"/>
        <v>0</v>
      </c>
      <c r="N134" s="58">
        <f t="shared" si="46"/>
        <v>0</v>
      </c>
      <c r="O134" s="59">
        <f t="shared" si="47"/>
        <v>0</v>
      </c>
      <c r="P134" s="60">
        <f t="shared" si="43"/>
        <v>0</v>
      </c>
      <c r="Q134" s="49">
        <f t="shared" si="48"/>
        <v>0</v>
      </c>
      <c r="R134" s="61">
        <f t="shared" si="49"/>
        <v>0</v>
      </c>
      <c r="S134" s="62">
        <f t="shared" si="50"/>
        <v>0</v>
      </c>
      <c r="T134" s="63">
        <f t="shared" si="44"/>
        <v>0</v>
      </c>
      <c r="U134" s="50">
        <f t="shared" si="51"/>
        <v>0</v>
      </c>
      <c r="V134" s="64">
        <f t="shared" si="40"/>
        <v>0</v>
      </c>
      <c r="W134" s="65">
        <f t="shared" si="41"/>
        <v>0</v>
      </c>
      <c r="X134" s="66">
        <f t="shared" si="42"/>
        <v>0</v>
      </c>
      <c r="Y134" s="51">
        <f t="shared" si="52"/>
        <v>0</v>
      </c>
    </row>
    <row r="135" spans="1:25" x14ac:dyDescent="0.25">
      <c r="A135" s="107"/>
      <c r="B135" s="2"/>
      <c r="C135" s="2"/>
      <c r="D135" s="3"/>
      <c r="E135" s="9"/>
      <c r="F135" s="99" t="str">
        <f>_xlfn.XLOOKUP(Décompte_OSAD!E135,Tableau1[Localité],Tableau1[NPA],"")</f>
        <v/>
      </c>
      <c r="G135" s="99" t="str">
        <f>_xlfn.XLOOKUP(Décompte_OSAD!E135,Tableau1[Localité],Tableau1[District],"")</f>
        <v/>
      </c>
      <c r="H135" s="100" t="str">
        <f>IF(E135="","",IF(COUNTIF(Tableau1[Localité],Décompte_OSAD!E135)=0,"Pas dans le canton de FR","Oui"))</f>
        <v/>
      </c>
      <c r="I135" s="40"/>
      <c r="J135" s="41"/>
      <c r="K135" s="42"/>
      <c r="L135" s="41"/>
      <c r="M135" s="52">
        <f t="shared" si="45"/>
        <v>0</v>
      </c>
      <c r="N135" s="58">
        <f t="shared" si="46"/>
        <v>0</v>
      </c>
      <c r="O135" s="59">
        <f t="shared" si="47"/>
        <v>0</v>
      </c>
      <c r="P135" s="60">
        <f t="shared" si="43"/>
        <v>0</v>
      </c>
      <c r="Q135" s="49">
        <f t="shared" si="48"/>
        <v>0</v>
      </c>
      <c r="R135" s="61">
        <f t="shared" si="49"/>
        <v>0</v>
      </c>
      <c r="S135" s="62">
        <f t="shared" si="50"/>
        <v>0</v>
      </c>
      <c r="T135" s="63">
        <f t="shared" si="44"/>
        <v>0</v>
      </c>
      <c r="U135" s="50">
        <f t="shared" si="51"/>
        <v>0</v>
      </c>
      <c r="V135" s="64">
        <f t="shared" si="40"/>
        <v>0</v>
      </c>
      <c r="W135" s="65">
        <f t="shared" si="41"/>
        <v>0</v>
      </c>
      <c r="X135" s="66">
        <f t="shared" si="42"/>
        <v>0</v>
      </c>
      <c r="Y135" s="51">
        <f t="shared" si="52"/>
        <v>0</v>
      </c>
    </row>
    <row r="136" spans="1:25" x14ac:dyDescent="0.25">
      <c r="A136" s="107"/>
      <c r="B136" s="2"/>
      <c r="C136" s="2"/>
      <c r="D136" s="3"/>
      <c r="E136" s="9"/>
      <c r="F136" s="99" t="str">
        <f>_xlfn.XLOOKUP(Décompte_OSAD!E136,Tableau1[Localité],Tableau1[NPA],"")</f>
        <v/>
      </c>
      <c r="G136" s="99" t="str">
        <f>_xlfn.XLOOKUP(Décompte_OSAD!E136,Tableau1[Localité],Tableau1[District],"")</f>
        <v/>
      </c>
      <c r="H136" s="100" t="str">
        <f>IF(E136="","",IF(COUNTIF(Tableau1[Localité],Décompte_OSAD!E136)=0,"Pas dans le canton de FR","Oui"))</f>
        <v/>
      </c>
      <c r="I136" s="40"/>
      <c r="J136" s="41"/>
      <c r="K136" s="42"/>
      <c r="L136" s="41"/>
      <c r="M136" s="52">
        <f t="shared" si="45"/>
        <v>0</v>
      </c>
      <c r="N136" s="58">
        <f t="shared" si="46"/>
        <v>0</v>
      </c>
      <c r="O136" s="59">
        <f t="shared" si="47"/>
        <v>0</v>
      </c>
      <c r="P136" s="60">
        <f t="shared" si="43"/>
        <v>0</v>
      </c>
      <c r="Q136" s="49">
        <f t="shared" si="48"/>
        <v>0</v>
      </c>
      <c r="R136" s="61">
        <f t="shared" si="49"/>
        <v>0</v>
      </c>
      <c r="S136" s="62">
        <f t="shared" si="50"/>
        <v>0</v>
      </c>
      <c r="T136" s="63">
        <f t="shared" si="44"/>
        <v>0</v>
      </c>
      <c r="U136" s="50">
        <f t="shared" si="51"/>
        <v>0</v>
      </c>
      <c r="V136" s="64">
        <f t="shared" si="40"/>
        <v>0</v>
      </c>
      <c r="W136" s="65">
        <f t="shared" si="41"/>
        <v>0</v>
      </c>
      <c r="X136" s="66">
        <f t="shared" si="42"/>
        <v>0</v>
      </c>
      <c r="Y136" s="51">
        <f t="shared" si="52"/>
        <v>0</v>
      </c>
    </row>
    <row r="137" spans="1:25" x14ac:dyDescent="0.25">
      <c r="A137" s="107"/>
      <c r="B137" s="2"/>
      <c r="C137" s="2"/>
      <c r="D137" s="3"/>
      <c r="E137" s="9"/>
      <c r="F137" s="99" t="str">
        <f>_xlfn.XLOOKUP(Décompte_OSAD!E137,Tableau1[Localité],Tableau1[NPA],"")</f>
        <v/>
      </c>
      <c r="G137" s="99" t="str">
        <f>_xlfn.XLOOKUP(Décompte_OSAD!E137,Tableau1[Localité],Tableau1[District],"")</f>
        <v/>
      </c>
      <c r="H137" s="100" t="str">
        <f>IF(E137="","",IF(COUNTIF(Tableau1[Localité],Décompte_OSAD!E137)=0,"Pas dans le canton de FR","Oui"))</f>
        <v/>
      </c>
      <c r="I137" s="40"/>
      <c r="J137" s="41"/>
      <c r="K137" s="42"/>
      <c r="L137" s="41"/>
      <c r="M137" s="52">
        <f t="shared" si="45"/>
        <v>0</v>
      </c>
      <c r="N137" s="58">
        <f t="shared" si="46"/>
        <v>0</v>
      </c>
      <c r="O137" s="59">
        <f t="shared" si="47"/>
        <v>0</v>
      </c>
      <c r="P137" s="60">
        <f t="shared" si="43"/>
        <v>0</v>
      </c>
      <c r="Q137" s="49">
        <f t="shared" si="48"/>
        <v>0</v>
      </c>
      <c r="R137" s="61">
        <f t="shared" si="49"/>
        <v>0</v>
      </c>
      <c r="S137" s="62">
        <f t="shared" si="50"/>
        <v>0</v>
      </c>
      <c r="T137" s="63">
        <f t="shared" si="44"/>
        <v>0</v>
      </c>
      <c r="U137" s="50">
        <f t="shared" si="51"/>
        <v>0</v>
      </c>
      <c r="V137" s="64">
        <f t="shared" si="40"/>
        <v>0</v>
      </c>
      <c r="W137" s="65">
        <f t="shared" si="41"/>
        <v>0</v>
      </c>
      <c r="X137" s="66">
        <f t="shared" si="42"/>
        <v>0</v>
      </c>
      <c r="Y137" s="51">
        <f t="shared" si="52"/>
        <v>0</v>
      </c>
    </row>
    <row r="138" spans="1:25" x14ac:dyDescent="0.25">
      <c r="A138" s="108"/>
      <c r="B138" s="4"/>
      <c r="C138" s="4"/>
      <c r="D138" s="5"/>
      <c r="E138" s="9"/>
      <c r="F138" s="99" t="str">
        <f>_xlfn.XLOOKUP(Décompte_OSAD!E138,Tableau1[Localité],Tableau1[NPA],"")</f>
        <v/>
      </c>
      <c r="G138" s="99" t="str">
        <f>_xlfn.XLOOKUP(Décompte_OSAD!E138,Tableau1[Localité],Tableau1[District],"")</f>
        <v/>
      </c>
      <c r="H138" s="100" t="str">
        <f>IF(E138="","",IF(COUNTIF(Tableau1[Localité],Décompte_OSAD!E138)=0,"Pas dans le canton de FR","Oui"))</f>
        <v/>
      </c>
      <c r="I138" s="40"/>
      <c r="J138" s="41"/>
      <c r="K138" s="42"/>
      <c r="L138" s="41"/>
      <c r="M138" s="52">
        <f t="shared" si="45"/>
        <v>0</v>
      </c>
      <c r="N138" s="58">
        <f t="shared" si="46"/>
        <v>0</v>
      </c>
      <c r="O138" s="59">
        <f t="shared" si="47"/>
        <v>0</v>
      </c>
      <c r="P138" s="60">
        <f t="shared" si="43"/>
        <v>0</v>
      </c>
      <c r="Q138" s="49">
        <f t="shared" si="48"/>
        <v>0</v>
      </c>
      <c r="R138" s="61">
        <f t="shared" si="49"/>
        <v>0</v>
      </c>
      <c r="S138" s="62">
        <f t="shared" si="50"/>
        <v>0</v>
      </c>
      <c r="T138" s="63">
        <f t="shared" si="44"/>
        <v>0</v>
      </c>
      <c r="U138" s="50">
        <f t="shared" si="51"/>
        <v>0</v>
      </c>
      <c r="V138" s="64">
        <f t="shared" si="40"/>
        <v>0</v>
      </c>
      <c r="W138" s="65">
        <f t="shared" si="41"/>
        <v>0</v>
      </c>
      <c r="X138" s="66">
        <f t="shared" si="42"/>
        <v>0</v>
      </c>
      <c r="Y138" s="51">
        <f t="shared" si="52"/>
        <v>0</v>
      </c>
    </row>
    <row r="139" spans="1:25" x14ac:dyDescent="0.25">
      <c r="A139" s="107"/>
      <c r="B139" s="2"/>
      <c r="C139" s="2"/>
      <c r="D139" s="3"/>
      <c r="E139" s="9"/>
      <c r="F139" s="99" t="str">
        <f>_xlfn.XLOOKUP(Décompte_OSAD!E139,Tableau1[Localité],Tableau1[NPA],"")</f>
        <v/>
      </c>
      <c r="G139" s="99" t="str">
        <f>_xlfn.XLOOKUP(Décompte_OSAD!E139,Tableau1[Localité],Tableau1[District],"")</f>
        <v/>
      </c>
      <c r="H139" s="100" t="str">
        <f>IF(E139="","",IF(COUNTIF(Tableau1[Localité],Décompte_OSAD!E139)=0,"Pas dans le canton de FR","Oui"))</f>
        <v/>
      </c>
      <c r="I139" s="40"/>
      <c r="J139" s="41"/>
      <c r="K139" s="42"/>
      <c r="L139" s="41"/>
      <c r="M139" s="52">
        <f t="shared" si="45"/>
        <v>0</v>
      </c>
      <c r="N139" s="58">
        <f t="shared" si="46"/>
        <v>0</v>
      </c>
      <c r="O139" s="59">
        <f t="shared" si="47"/>
        <v>0</v>
      </c>
      <c r="P139" s="60">
        <f t="shared" si="43"/>
        <v>0</v>
      </c>
      <c r="Q139" s="49">
        <f t="shared" si="48"/>
        <v>0</v>
      </c>
      <c r="R139" s="61">
        <f t="shared" si="49"/>
        <v>0</v>
      </c>
      <c r="S139" s="62">
        <f t="shared" si="50"/>
        <v>0</v>
      </c>
      <c r="T139" s="63">
        <f t="shared" si="44"/>
        <v>0</v>
      </c>
      <c r="U139" s="50">
        <f t="shared" si="51"/>
        <v>0</v>
      </c>
      <c r="V139" s="64">
        <f t="shared" si="40"/>
        <v>0</v>
      </c>
      <c r="W139" s="65">
        <f t="shared" si="41"/>
        <v>0</v>
      </c>
      <c r="X139" s="66">
        <f t="shared" si="42"/>
        <v>0</v>
      </c>
      <c r="Y139" s="51">
        <f t="shared" si="52"/>
        <v>0</v>
      </c>
    </row>
    <row r="140" spans="1:25" x14ac:dyDescent="0.25">
      <c r="A140" s="107"/>
      <c r="B140" s="2"/>
      <c r="C140" s="2"/>
      <c r="D140" s="3"/>
      <c r="E140" s="9"/>
      <c r="F140" s="99" t="str">
        <f>_xlfn.XLOOKUP(Décompte_OSAD!E140,Tableau1[Localité],Tableau1[NPA],"")</f>
        <v/>
      </c>
      <c r="G140" s="99" t="str">
        <f>_xlfn.XLOOKUP(Décompte_OSAD!E140,Tableau1[Localité],Tableau1[District],"")</f>
        <v/>
      </c>
      <c r="H140" s="100" t="str">
        <f>IF(E140="","",IF(COUNTIF(Tableau1[Localité],Décompte_OSAD!E140)=0,"Pas dans le canton de FR","Oui"))</f>
        <v/>
      </c>
      <c r="I140" s="40"/>
      <c r="J140" s="41"/>
      <c r="K140" s="42"/>
      <c r="L140" s="41"/>
      <c r="M140" s="52">
        <f t="shared" si="45"/>
        <v>0</v>
      </c>
      <c r="N140" s="58">
        <f t="shared" si="46"/>
        <v>0</v>
      </c>
      <c r="O140" s="59">
        <f t="shared" si="47"/>
        <v>0</v>
      </c>
      <c r="P140" s="60">
        <f t="shared" si="43"/>
        <v>0</v>
      </c>
      <c r="Q140" s="49">
        <f t="shared" si="48"/>
        <v>0</v>
      </c>
      <c r="R140" s="61">
        <f t="shared" si="49"/>
        <v>0</v>
      </c>
      <c r="S140" s="62">
        <f t="shared" si="50"/>
        <v>0</v>
      </c>
      <c r="T140" s="63">
        <f t="shared" si="44"/>
        <v>0</v>
      </c>
      <c r="U140" s="50">
        <f t="shared" si="51"/>
        <v>0</v>
      </c>
      <c r="V140" s="64">
        <f t="shared" si="40"/>
        <v>0</v>
      </c>
      <c r="W140" s="65">
        <f t="shared" si="41"/>
        <v>0</v>
      </c>
      <c r="X140" s="66">
        <f t="shared" si="42"/>
        <v>0</v>
      </c>
      <c r="Y140" s="51">
        <f t="shared" si="52"/>
        <v>0</v>
      </c>
    </row>
    <row r="141" spans="1:25" x14ac:dyDescent="0.25">
      <c r="A141" s="107"/>
      <c r="B141" s="2"/>
      <c r="C141" s="2"/>
      <c r="D141" s="3"/>
      <c r="E141" s="9"/>
      <c r="F141" s="99" t="str">
        <f>_xlfn.XLOOKUP(Décompte_OSAD!E141,Tableau1[Localité],Tableau1[NPA],"")</f>
        <v/>
      </c>
      <c r="G141" s="99" t="str">
        <f>_xlfn.XLOOKUP(Décompte_OSAD!E141,Tableau1[Localité],Tableau1[District],"")</f>
        <v/>
      </c>
      <c r="H141" s="100" t="str">
        <f>IF(E141="","",IF(COUNTIF(Tableau1[Localité],Décompte_OSAD!E141)=0,"Pas dans le canton de FR","Oui"))</f>
        <v/>
      </c>
      <c r="I141" s="40"/>
      <c r="J141" s="41"/>
      <c r="K141" s="42"/>
      <c r="L141" s="41"/>
      <c r="M141" s="52">
        <f t="shared" si="45"/>
        <v>0</v>
      </c>
      <c r="N141" s="58">
        <f t="shared" si="46"/>
        <v>0</v>
      </c>
      <c r="O141" s="59">
        <f t="shared" si="47"/>
        <v>0</v>
      </c>
      <c r="P141" s="60">
        <f t="shared" si="43"/>
        <v>0</v>
      </c>
      <c r="Q141" s="49">
        <f t="shared" si="48"/>
        <v>0</v>
      </c>
      <c r="R141" s="61">
        <f t="shared" si="49"/>
        <v>0</v>
      </c>
      <c r="S141" s="62">
        <f t="shared" si="50"/>
        <v>0</v>
      </c>
      <c r="T141" s="63">
        <f t="shared" si="44"/>
        <v>0</v>
      </c>
      <c r="U141" s="50">
        <f t="shared" si="51"/>
        <v>0</v>
      </c>
      <c r="V141" s="64">
        <f t="shared" si="40"/>
        <v>0</v>
      </c>
      <c r="W141" s="65">
        <f t="shared" si="41"/>
        <v>0</v>
      </c>
      <c r="X141" s="66">
        <f t="shared" si="42"/>
        <v>0</v>
      </c>
      <c r="Y141" s="51">
        <f t="shared" si="52"/>
        <v>0</v>
      </c>
    </row>
    <row r="142" spans="1:25" x14ac:dyDescent="0.25">
      <c r="A142" s="107"/>
      <c r="B142" s="2"/>
      <c r="C142" s="2"/>
      <c r="D142" s="3"/>
      <c r="E142" s="9"/>
      <c r="F142" s="99" t="str">
        <f>_xlfn.XLOOKUP(Décompte_OSAD!E142,Tableau1[Localité],Tableau1[NPA],"")</f>
        <v/>
      </c>
      <c r="G142" s="99" t="str">
        <f>_xlfn.XLOOKUP(Décompte_OSAD!E142,Tableau1[Localité],Tableau1[District],"")</f>
        <v/>
      </c>
      <c r="H142" s="100" t="str">
        <f>IF(E142="","",IF(COUNTIF(Tableau1[Localité],Décompte_OSAD!E142)=0,"Pas dans le canton de FR","Oui"))</f>
        <v/>
      </c>
      <c r="I142" s="40"/>
      <c r="J142" s="41"/>
      <c r="K142" s="42"/>
      <c r="L142" s="41"/>
      <c r="M142" s="52">
        <f t="shared" si="45"/>
        <v>0</v>
      </c>
      <c r="N142" s="58">
        <f t="shared" si="46"/>
        <v>0</v>
      </c>
      <c r="O142" s="59">
        <f t="shared" si="47"/>
        <v>0</v>
      </c>
      <c r="P142" s="60">
        <f t="shared" si="43"/>
        <v>0</v>
      </c>
      <c r="Q142" s="49">
        <f t="shared" si="48"/>
        <v>0</v>
      </c>
      <c r="R142" s="61">
        <f t="shared" si="49"/>
        <v>0</v>
      </c>
      <c r="S142" s="62">
        <f t="shared" si="50"/>
        <v>0</v>
      </c>
      <c r="T142" s="63">
        <f t="shared" si="44"/>
        <v>0</v>
      </c>
      <c r="U142" s="50">
        <f t="shared" si="51"/>
        <v>0</v>
      </c>
      <c r="V142" s="64">
        <f t="shared" si="40"/>
        <v>0</v>
      </c>
      <c r="W142" s="65">
        <f t="shared" si="41"/>
        <v>0</v>
      </c>
      <c r="X142" s="66">
        <f t="shared" si="42"/>
        <v>0</v>
      </c>
      <c r="Y142" s="51">
        <f t="shared" si="52"/>
        <v>0</v>
      </c>
    </row>
    <row r="143" spans="1:25" x14ac:dyDescent="0.25">
      <c r="A143" s="107"/>
      <c r="B143" s="2"/>
      <c r="C143" s="2"/>
      <c r="D143" s="3"/>
      <c r="E143" s="9"/>
      <c r="F143" s="99" t="str">
        <f>_xlfn.XLOOKUP(Décompte_OSAD!E143,Tableau1[Localité],Tableau1[NPA],"")</f>
        <v/>
      </c>
      <c r="G143" s="99" t="str">
        <f>_xlfn.XLOOKUP(Décompte_OSAD!E143,Tableau1[Localité],Tableau1[District],"")</f>
        <v/>
      </c>
      <c r="H143" s="100" t="str">
        <f>IF(E143="","",IF(COUNTIF(Tableau1[Localité],Décompte_OSAD!E143)=0,"Pas dans le canton de FR","Oui"))</f>
        <v/>
      </c>
      <c r="I143" s="40"/>
      <c r="J143" s="41"/>
      <c r="K143" s="42"/>
      <c r="L143" s="41"/>
      <c r="M143" s="52">
        <f t="shared" si="45"/>
        <v>0</v>
      </c>
      <c r="N143" s="58">
        <f t="shared" si="46"/>
        <v>0</v>
      </c>
      <c r="O143" s="59">
        <f t="shared" si="47"/>
        <v>0</v>
      </c>
      <c r="P143" s="60">
        <f t="shared" si="43"/>
        <v>0</v>
      </c>
      <c r="Q143" s="49">
        <f t="shared" si="48"/>
        <v>0</v>
      </c>
      <c r="R143" s="61">
        <f t="shared" si="49"/>
        <v>0</v>
      </c>
      <c r="S143" s="62">
        <f t="shared" si="50"/>
        <v>0</v>
      </c>
      <c r="T143" s="63">
        <f t="shared" si="44"/>
        <v>0</v>
      </c>
      <c r="U143" s="50">
        <f t="shared" si="51"/>
        <v>0</v>
      </c>
      <c r="V143" s="64">
        <f t="shared" si="40"/>
        <v>0</v>
      </c>
      <c r="W143" s="65">
        <f t="shared" si="41"/>
        <v>0</v>
      </c>
      <c r="X143" s="66">
        <f t="shared" si="42"/>
        <v>0</v>
      </c>
      <c r="Y143" s="51">
        <f t="shared" si="52"/>
        <v>0</v>
      </c>
    </row>
    <row r="144" spans="1:25" x14ac:dyDescent="0.25">
      <c r="A144" s="107"/>
      <c r="B144" s="2"/>
      <c r="C144" s="2"/>
      <c r="D144" s="3"/>
      <c r="E144" s="9"/>
      <c r="F144" s="99" t="str">
        <f>_xlfn.XLOOKUP(Décompte_OSAD!E144,Tableau1[Localité],Tableau1[NPA],"")</f>
        <v/>
      </c>
      <c r="G144" s="99" t="str">
        <f>_xlfn.XLOOKUP(Décompte_OSAD!E144,Tableau1[Localité],Tableau1[District],"")</f>
        <v/>
      </c>
      <c r="H144" s="100" t="str">
        <f>IF(E144="","",IF(COUNTIF(Tableau1[Localité],Décompte_OSAD!E144)=0,"Pas dans le canton de FR","Oui"))</f>
        <v/>
      </c>
      <c r="I144" s="40"/>
      <c r="J144" s="41"/>
      <c r="K144" s="42"/>
      <c r="L144" s="41"/>
      <c r="M144" s="52">
        <f t="shared" si="45"/>
        <v>0</v>
      </c>
      <c r="N144" s="58">
        <f t="shared" si="46"/>
        <v>0</v>
      </c>
      <c r="O144" s="59">
        <f t="shared" si="47"/>
        <v>0</v>
      </c>
      <c r="P144" s="60">
        <f t="shared" si="43"/>
        <v>0</v>
      </c>
      <c r="Q144" s="49">
        <f t="shared" si="48"/>
        <v>0</v>
      </c>
      <c r="R144" s="61">
        <f t="shared" si="49"/>
        <v>0</v>
      </c>
      <c r="S144" s="62">
        <f t="shared" si="50"/>
        <v>0</v>
      </c>
      <c r="T144" s="63">
        <f t="shared" si="44"/>
        <v>0</v>
      </c>
      <c r="U144" s="50">
        <f t="shared" si="51"/>
        <v>0</v>
      </c>
      <c r="V144" s="64">
        <f t="shared" si="40"/>
        <v>0</v>
      </c>
      <c r="W144" s="65">
        <f t="shared" si="41"/>
        <v>0</v>
      </c>
      <c r="X144" s="66">
        <f t="shared" si="42"/>
        <v>0</v>
      </c>
      <c r="Y144" s="51">
        <f t="shared" si="52"/>
        <v>0</v>
      </c>
    </row>
    <row r="145" spans="1:25" x14ac:dyDescent="0.25">
      <c r="A145" s="107"/>
      <c r="B145" s="2"/>
      <c r="C145" s="2"/>
      <c r="D145" s="3"/>
      <c r="E145" s="9"/>
      <c r="F145" s="99" t="str">
        <f>_xlfn.XLOOKUP(Décompte_OSAD!E145,Tableau1[Localité],Tableau1[NPA],"")</f>
        <v/>
      </c>
      <c r="G145" s="99" t="str">
        <f>_xlfn.XLOOKUP(Décompte_OSAD!E145,Tableau1[Localité],Tableau1[District],"")</f>
        <v/>
      </c>
      <c r="H145" s="100" t="str">
        <f>IF(E145="","",IF(COUNTIF(Tableau1[Localité],Décompte_OSAD!E145)=0,"Pas dans le canton de FR","Oui"))</f>
        <v/>
      </c>
      <c r="I145" s="40"/>
      <c r="J145" s="41"/>
      <c r="K145" s="42"/>
      <c r="L145" s="41"/>
      <c r="M145" s="52">
        <f t="shared" si="45"/>
        <v>0</v>
      </c>
      <c r="N145" s="58">
        <f t="shared" si="46"/>
        <v>0</v>
      </c>
      <c r="O145" s="59">
        <f t="shared" si="47"/>
        <v>0</v>
      </c>
      <c r="P145" s="60">
        <f t="shared" si="43"/>
        <v>0</v>
      </c>
      <c r="Q145" s="49">
        <f t="shared" si="48"/>
        <v>0</v>
      </c>
      <c r="R145" s="61">
        <f t="shared" si="49"/>
        <v>0</v>
      </c>
      <c r="S145" s="62">
        <f t="shared" si="50"/>
        <v>0</v>
      </c>
      <c r="T145" s="63">
        <f t="shared" si="44"/>
        <v>0</v>
      </c>
      <c r="U145" s="50">
        <f t="shared" si="51"/>
        <v>0</v>
      </c>
      <c r="V145" s="64">
        <f t="shared" si="40"/>
        <v>0</v>
      </c>
      <c r="W145" s="65">
        <f t="shared" si="41"/>
        <v>0</v>
      </c>
      <c r="X145" s="66">
        <f t="shared" si="42"/>
        <v>0</v>
      </c>
      <c r="Y145" s="51">
        <f t="shared" si="52"/>
        <v>0</v>
      </c>
    </row>
    <row r="146" spans="1:25" x14ac:dyDescent="0.25">
      <c r="A146" s="107"/>
      <c r="B146" s="2"/>
      <c r="C146" s="2"/>
      <c r="D146" s="3"/>
      <c r="E146" s="9"/>
      <c r="F146" s="99" t="str">
        <f>_xlfn.XLOOKUP(Décompte_OSAD!E146,Tableau1[Localité],Tableau1[NPA],"")</f>
        <v/>
      </c>
      <c r="G146" s="99" t="str">
        <f>_xlfn.XLOOKUP(Décompte_OSAD!E146,Tableau1[Localité],Tableau1[District],"")</f>
        <v/>
      </c>
      <c r="H146" s="100" t="str">
        <f>IF(E146="","",IF(COUNTIF(Tableau1[Localité],Décompte_OSAD!E146)=0,"Pas dans le canton de FR","Oui"))</f>
        <v/>
      </c>
      <c r="I146" s="40"/>
      <c r="J146" s="41"/>
      <c r="K146" s="42"/>
      <c r="L146" s="41"/>
      <c r="M146" s="52">
        <f t="shared" si="45"/>
        <v>0</v>
      </c>
      <c r="N146" s="58">
        <f t="shared" si="46"/>
        <v>0</v>
      </c>
      <c r="O146" s="59">
        <f t="shared" si="47"/>
        <v>0</v>
      </c>
      <c r="P146" s="60">
        <f t="shared" si="43"/>
        <v>0</v>
      </c>
      <c r="Q146" s="49">
        <f t="shared" si="48"/>
        <v>0</v>
      </c>
      <c r="R146" s="61">
        <f t="shared" si="49"/>
        <v>0</v>
      </c>
      <c r="S146" s="62">
        <f t="shared" si="50"/>
        <v>0</v>
      </c>
      <c r="T146" s="63">
        <f t="shared" si="44"/>
        <v>0</v>
      </c>
      <c r="U146" s="50">
        <f t="shared" si="51"/>
        <v>0</v>
      </c>
      <c r="V146" s="64">
        <f t="shared" si="40"/>
        <v>0</v>
      </c>
      <c r="W146" s="65">
        <f t="shared" si="41"/>
        <v>0</v>
      </c>
      <c r="X146" s="66">
        <f t="shared" si="42"/>
        <v>0</v>
      </c>
      <c r="Y146" s="51">
        <f t="shared" si="52"/>
        <v>0</v>
      </c>
    </row>
    <row r="147" spans="1:25" x14ac:dyDescent="0.25">
      <c r="A147" s="107"/>
      <c r="B147" s="2"/>
      <c r="C147" s="2"/>
      <c r="D147" s="3"/>
      <c r="E147" s="9"/>
      <c r="F147" s="99" t="str">
        <f>_xlfn.XLOOKUP(Décompte_OSAD!E147,Tableau1[Localité],Tableau1[NPA],"")</f>
        <v/>
      </c>
      <c r="G147" s="99" t="str">
        <f>_xlfn.XLOOKUP(Décompte_OSAD!E147,Tableau1[Localité],Tableau1[District],"")</f>
        <v/>
      </c>
      <c r="H147" s="100" t="str">
        <f>IF(E147="","",IF(COUNTIF(Tableau1[Localité],Décompte_OSAD!E147)=0,"Pas dans le canton de FR","Oui"))</f>
        <v/>
      </c>
      <c r="I147" s="40"/>
      <c r="J147" s="41"/>
      <c r="K147" s="42"/>
      <c r="L147" s="41"/>
      <c r="M147" s="52">
        <f t="shared" si="45"/>
        <v>0</v>
      </c>
      <c r="N147" s="58">
        <f t="shared" si="46"/>
        <v>0</v>
      </c>
      <c r="O147" s="59">
        <f t="shared" si="47"/>
        <v>0</v>
      </c>
      <c r="P147" s="60">
        <f t="shared" si="43"/>
        <v>0</v>
      </c>
      <c r="Q147" s="49">
        <f t="shared" si="48"/>
        <v>0</v>
      </c>
      <c r="R147" s="61">
        <f t="shared" si="49"/>
        <v>0</v>
      </c>
      <c r="S147" s="62">
        <f t="shared" si="50"/>
        <v>0</v>
      </c>
      <c r="T147" s="63">
        <f t="shared" si="44"/>
        <v>0</v>
      </c>
      <c r="U147" s="50">
        <f t="shared" si="51"/>
        <v>0</v>
      </c>
      <c r="V147" s="64">
        <f t="shared" si="40"/>
        <v>0</v>
      </c>
      <c r="W147" s="65">
        <f t="shared" si="41"/>
        <v>0</v>
      </c>
      <c r="X147" s="66">
        <f t="shared" si="42"/>
        <v>0</v>
      </c>
      <c r="Y147" s="51">
        <f t="shared" si="52"/>
        <v>0</v>
      </c>
    </row>
    <row r="148" spans="1:25" x14ac:dyDescent="0.25">
      <c r="A148" s="107"/>
      <c r="B148" s="2"/>
      <c r="C148" s="2"/>
      <c r="D148" s="3"/>
      <c r="E148" s="9"/>
      <c r="F148" s="99" t="str">
        <f>_xlfn.XLOOKUP(Décompte_OSAD!E148,Tableau1[Localité],Tableau1[NPA],"")</f>
        <v/>
      </c>
      <c r="G148" s="99" t="str">
        <f>_xlfn.XLOOKUP(Décompte_OSAD!E148,Tableau1[Localité],Tableau1[District],"")</f>
        <v/>
      </c>
      <c r="H148" s="100" t="str">
        <f>IF(E148="","",IF(COUNTIF(Tableau1[Localité],Décompte_OSAD!E148)=0,"Pas dans le canton de FR","Oui"))</f>
        <v/>
      </c>
      <c r="I148" s="40"/>
      <c r="J148" s="41"/>
      <c r="K148" s="42"/>
      <c r="L148" s="41"/>
      <c r="M148" s="52">
        <f t="shared" si="45"/>
        <v>0</v>
      </c>
      <c r="N148" s="58">
        <f t="shared" si="46"/>
        <v>0</v>
      </c>
      <c r="O148" s="59">
        <f t="shared" si="47"/>
        <v>0</v>
      </c>
      <c r="P148" s="60">
        <f t="shared" si="43"/>
        <v>0</v>
      </c>
      <c r="Q148" s="49">
        <f t="shared" si="48"/>
        <v>0</v>
      </c>
      <c r="R148" s="61">
        <f t="shared" si="49"/>
        <v>0</v>
      </c>
      <c r="S148" s="62">
        <f t="shared" si="50"/>
        <v>0</v>
      </c>
      <c r="T148" s="63">
        <f t="shared" si="44"/>
        <v>0</v>
      </c>
      <c r="U148" s="50">
        <f t="shared" si="51"/>
        <v>0</v>
      </c>
      <c r="V148" s="64">
        <f t="shared" si="40"/>
        <v>0</v>
      </c>
      <c r="W148" s="65">
        <f t="shared" si="41"/>
        <v>0</v>
      </c>
      <c r="X148" s="66">
        <f t="shared" si="42"/>
        <v>0</v>
      </c>
      <c r="Y148" s="51">
        <f t="shared" si="52"/>
        <v>0</v>
      </c>
    </row>
    <row r="149" spans="1:25" x14ac:dyDescent="0.25">
      <c r="A149" s="107"/>
      <c r="B149" s="2"/>
      <c r="C149" s="2"/>
      <c r="D149" s="3"/>
      <c r="E149" s="9"/>
      <c r="F149" s="99" t="str">
        <f>_xlfn.XLOOKUP(Décompte_OSAD!E149,Tableau1[Localité],Tableau1[NPA],"")</f>
        <v/>
      </c>
      <c r="G149" s="99" t="str">
        <f>_xlfn.XLOOKUP(Décompte_OSAD!E149,Tableau1[Localité],Tableau1[District],"")</f>
        <v/>
      </c>
      <c r="H149" s="100" t="str">
        <f>IF(E149="","",IF(COUNTIF(Tableau1[Localité],Décompte_OSAD!E149)=0,"Pas dans le canton de FR","Oui"))</f>
        <v/>
      </c>
      <c r="I149" s="40"/>
      <c r="J149" s="41"/>
      <c r="K149" s="42"/>
      <c r="L149" s="41"/>
      <c r="M149" s="52">
        <f t="shared" si="45"/>
        <v>0</v>
      </c>
      <c r="N149" s="58">
        <f t="shared" si="46"/>
        <v>0</v>
      </c>
      <c r="O149" s="59">
        <f t="shared" si="47"/>
        <v>0</v>
      </c>
      <c r="P149" s="60">
        <f t="shared" si="43"/>
        <v>0</v>
      </c>
      <c r="Q149" s="49">
        <f t="shared" si="48"/>
        <v>0</v>
      </c>
      <c r="R149" s="61">
        <f t="shared" si="49"/>
        <v>0</v>
      </c>
      <c r="S149" s="62">
        <f t="shared" si="50"/>
        <v>0</v>
      </c>
      <c r="T149" s="63">
        <f t="shared" si="44"/>
        <v>0</v>
      </c>
      <c r="U149" s="50">
        <f t="shared" si="51"/>
        <v>0</v>
      </c>
      <c r="V149" s="64">
        <f t="shared" si="40"/>
        <v>0</v>
      </c>
      <c r="W149" s="65">
        <f t="shared" si="41"/>
        <v>0</v>
      </c>
      <c r="X149" s="66">
        <f t="shared" si="42"/>
        <v>0</v>
      </c>
      <c r="Y149" s="51">
        <f t="shared" si="52"/>
        <v>0</v>
      </c>
    </row>
    <row r="150" spans="1:25" x14ac:dyDescent="0.25">
      <c r="A150" s="107"/>
      <c r="B150" s="2"/>
      <c r="C150" s="2"/>
      <c r="D150" s="3"/>
      <c r="E150" s="9"/>
      <c r="F150" s="99" t="str">
        <f>_xlfn.XLOOKUP(Décompte_OSAD!E150,Tableau1[Localité],Tableau1[NPA],"")</f>
        <v/>
      </c>
      <c r="G150" s="99" t="str">
        <f>_xlfn.XLOOKUP(Décompte_OSAD!E150,Tableau1[Localité],Tableau1[District],"")</f>
        <v/>
      </c>
      <c r="H150" s="100" t="str">
        <f>IF(E150="","",IF(COUNTIF(Tableau1[Localité],Décompte_OSAD!E150)=0,"Pas dans le canton de FR","Oui"))</f>
        <v/>
      </c>
      <c r="I150" s="40"/>
      <c r="J150" s="41"/>
      <c r="K150" s="42"/>
      <c r="L150" s="41"/>
      <c r="M150" s="52">
        <f t="shared" si="45"/>
        <v>0</v>
      </c>
      <c r="N150" s="58">
        <f t="shared" si="46"/>
        <v>0</v>
      </c>
      <c r="O150" s="59">
        <f t="shared" si="47"/>
        <v>0</v>
      </c>
      <c r="P150" s="60">
        <f t="shared" si="43"/>
        <v>0</v>
      </c>
      <c r="Q150" s="49">
        <f t="shared" si="48"/>
        <v>0</v>
      </c>
      <c r="R150" s="61">
        <f t="shared" si="49"/>
        <v>0</v>
      </c>
      <c r="S150" s="62">
        <f t="shared" si="50"/>
        <v>0</v>
      </c>
      <c r="T150" s="63">
        <f t="shared" si="44"/>
        <v>0</v>
      </c>
      <c r="U150" s="50">
        <f t="shared" si="51"/>
        <v>0</v>
      </c>
      <c r="V150" s="64">
        <f t="shared" si="40"/>
        <v>0</v>
      </c>
      <c r="W150" s="65">
        <f t="shared" si="41"/>
        <v>0</v>
      </c>
      <c r="X150" s="66">
        <f t="shared" si="42"/>
        <v>0</v>
      </c>
      <c r="Y150" s="51">
        <f t="shared" si="52"/>
        <v>0</v>
      </c>
    </row>
    <row r="151" spans="1:25" x14ac:dyDescent="0.25">
      <c r="A151" s="107"/>
      <c r="B151" s="2"/>
      <c r="C151" s="2"/>
      <c r="D151" s="3"/>
      <c r="E151" s="9"/>
      <c r="F151" s="99" t="str">
        <f>_xlfn.XLOOKUP(Décompte_OSAD!E151,Tableau1[Localité],Tableau1[NPA],"")</f>
        <v/>
      </c>
      <c r="G151" s="99" t="str">
        <f>_xlfn.XLOOKUP(Décompte_OSAD!E151,Tableau1[Localité],Tableau1[District],"")</f>
        <v/>
      </c>
      <c r="H151" s="100" t="str">
        <f>IF(E151="","",IF(COUNTIF(Tableau1[Localité],Décompte_OSAD!E151)=0,"Pas dans le canton de FR","Oui"))</f>
        <v/>
      </c>
      <c r="I151" s="40"/>
      <c r="J151" s="41"/>
      <c r="K151" s="42"/>
      <c r="L151" s="41"/>
      <c r="M151" s="52">
        <f t="shared" si="45"/>
        <v>0</v>
      </c>
      <c r="N151" s="58">
        <f t="shared" si="46"/>
        <v>0</v>
      </c>
      <c r="O151" s="59">
        <f t="shared" si="47"/>
        <v>0</v>
      </c>
      <c r="P151" s="60">
        <f t="shared" si="43"/>
        <v>0</v>
      </c>
      <c r="Q151" s="49">
        <f t="shared" si="48"/>
        <v>0</v>
      </c>
      <c r="R151" s="61">
        <f t="shared" si="49"/>
        <v>0</v>
      </c>
      <c r="S151" s="62">
        <f t="shared" si="50"/>
        <v>0</v>
      </c>
      <c r="T151" s="63">
        <f t="shared" si="44"/>
        <v>0</v>
      </c>
      <c r="U151" s="50">
        <f t="shared" si="51"/>
        <v>0</v>
      </c>
      <c r="V151" s="64">
        <f t="shared" ref="V151:V195" si="53">IF($H151="oui",(V$20*I151/60),0)</f>
        <v>0</v>
      </c>
      <c r="W151" s="65">
        <f t="shared" ref="W151:W195" si="54">IF($H151="oui",(W$20*J151/60),0)</f>
        <v>0</v>
      </c>
      <c r="X151" s="66">
        <f t="shared" ref="X151:X195" si="55">IF($H151="oui",(X$20*(L151+K151)/60),0)</f>
        <v>0</v>
      </c>
      <c r="Y151" s="51">
        <f t="shared" si="52"/>
        <v>0</v>
      </c>
    </row>
    <row r="152" spans="1:25" x14ac:dyDescent="0.25">
      <c r="A152" s="107"/>
      <c r="B152" s="2"/>
      <c r="C152" s="2"/>
      <c r="D152" s="3"/>
      <c r="E152" s="9"/>
      <c r="F152" s="99" t="str">
        <f>_xlfn.XLOOKUP(Décompte_OSAD!E152,Tableau1[Localité],Tableau1[NPA],"")</f>
        <v/>
      </c>
      <c r="G152" s="99" t="str">
        <f>_xlfn.XLOOKUP(Décompte_OSAD!E152,Tableau1[Localité],Tableau1[District],"")</f>
        <v/>
      </c>
      <c r="H152" s="100" t="str">
        <f>IF(E152="","",IF(COUNTIF(Tableau1[Localité],Décompte_OSAD!E152)=0,"Pas dans le canton de FR","Oui"))</f>
        <v/>
      </c>
      <c r="I152" s="40"/>
      <c r="J152" s="41"/>
      <c r="K152" s="42"/>
      <c r="L152" s="41"/>
      <c r="M152" s="52">
        <f t="shared" si="45"/>
        <v>0</v>
      </c>
      <c r="N152" s="58">
        <f t="shared" si="46"/>
        <v>0</v>
      </c>
      <c r="O152" s="59">
        <f t="shared" si="47"/>
        <v>0</v>
      </c>
      <c r="P152" s="60">
        <f t="shared" si="43"/>
        <v>0</v>
      </c>
      <c r="Q152" s="49">
        <f t="shared" si="48"/>
        <v>0</v>
      </c>
      <c r="R152" s="61">
        <f t="shared" si="49"/>
        <v>0</v>
      </c>
      <c r="S152" s="62">
        <f t="shared" si="50"/>
        <v>0</v>
      </c>
      <c r="T152" s="63">
        <f t="shared" si="44"/>
        <v>0</v>
      </c>
      <c r="U152" s="50">
        <f t="shared" si="51"/>
        <v>0</v>
      </c>
      <c r="V152" s="64">
        <f t="shared" si="53"/>
        <v>0</v>
      </c>
      <c r="W152" s="65">
        <f t="shared" si="54"/>
        <v>0</v>
      </c>
      <c r="X152" s="66">
        <f t="shared" si="55"/>
        <v>0</v>
      </c>
      <c r="Y152" s="51">
        <f t="shared" si="52"/>
        <v>0</v>
      </c>
    </row>
    <row r="153" spans="1:25" x14ac:dyDescent="0.25">
      <c r="A153" s="107"/>
      <c r="B153" s="2"/>
      <c r="C153" s="2"/>
      <c r="D153" s="3"/>
      <c r="E153" s="9"/>
      <c r="F153" s="99" t="str">
        <f>_xlfn.XLOOKUP(Décompte_OSAD!E153,Tableau1[Localité],Tableau1[NPA],"")</f>
        <v/>
      </c>
      <c r="G153" s="99" t="str">
        <f>_xlfn.XLOOKUP(Décompte_OSAD!E153,Tableau1[Localité],Tableau1[District],"")</f>
        <v/>
      </c>
      <c r="H153" s="100" t="str">
        <f>IF(E153="","",IF(COUNTIF(Tableau1[Localité],Décompte_OSAD!E153)=0,"Pas dans le canton de FR","Oui"))</f>
        <v/>
      </c>
      <c r="I153" s="40"/>
      <c r="J153" s="41"/>
      <c r="K153" s="42"/>
      <c r="L153" s="41"/>
      <c r="M153" s="52">
        <f t="shared" si="45"/>
        <v>0</v>
      </c>
      <c r="N153" s="58">
        <f t="shared" si="46"/>
        <v>0</v>
      </c>
      <c r="O153" s="59">
        <f t="shared" si="47"/>
        <v>0</v>
      </c>
      <c r="P153" s="60">
        <f t="shared" si="43"/>
        <v>0</v>
      </c>
      <c r="Q153" s="49">
        <f t="shared" si="48"/>
        <v>0</v>
      </c>
      <c r="R153" s="61">
        <f t="shared" si="49"/>
        <v>0</v>
      </c>
      <c r="S153" s="62">
        <f t="shared" si="50"/>
        <v>0</v>
      </c>
      <c r="T153" s="63">
        <f t="shared" si="44"/>
        <v>0</v>
      </c>
      <c r="U153" s="50">
        <f t="shared" si="51"/>
        <v>0</v>
      </c>
      <c r="V153" s="64">
        <f t="shared" si="53"/>
        <v>0</v>
      </c>
      <c r="W153" s="65">
        <f t="shared" si="54"/>
        <v>0</v>
      </c>
      <c r="X153" s="66">
        <f t="shared" si="55"/>
        <v>0</v>
      </c>
      <c r="Y153" s="51">
        <f t="shared" si="52"/>
        <v>0</v>
      </c>
    </row>
    <row r="154" spans="1:25" x14ac:dyDescent="0.25">
      <c r="A154" s="107"/>
      <c r="B154" s="2"/>
      <c r="C154" s="2"/>
      <c r="D154" s="3"/>
      <c r="E154" s="9"/>
      <c r="F154" s="99" t="str">
        <f>_xlfn.XLOOKUP(Décompte_OSAD!E154,Tableau1[Localité],Tableau1[NPA],"")</f>
        <v/>
      </c>
      <c r="G154" s="99" t="str">
        <f>_xlfn.XLOOKUP(Décompte_OSAD!E154,Tableau1[Localité],Tableau1[District],"")</f>
        <v/>
      </c>
      <c r="H154" s="100" t="str">
        <f>IF(E154="","",IF(COUNTIF(Tableau1[Localité],Décompte_OSAD!E154)=0,"Pas dans le canton de FR","Oui"))</f>
        <v/>
      </c>
      <c r="I154" s="40"/>
      <c r="J154" s="41"/>
      <c r="K154" s="42"/>
      <c r="L154" s="41"/>
      <c r="M154" s="52">
        <f t="shared" si="45"/>
        <v>0</v>
      </c>
      <c r="N154" s="58">
        <f t="shared" si="46"/>
        <v>0</v>
      </c>
      <c r="O154" s="59">
        <f t="shared" si="47"/>
        <v>0</v>
      </c>
      <c r="P154" s="60">
        <f t="shared" si="43"/>
        <v>0</v>
      </c>
      <c r="Q154" s="49">
        <f t="shared" si="48"/>
        <v>0</v>
      </c>
      <c r="R154" s="61">
        <f t="shared" si="49"/>
        <v>0</v>
      </c>
      <c r="S154" s="62">
        <f t="shared" si="50"/>
        <v>0</v>
      </c>
      <c r="T154" s="63">
        <f t="shared" si="44"/>
        <v>0</v>
      </c>
      <c r="U154" s="50">
        <f t="shared" si="51"/>
        <v>0</v>
      </c>
      <c r="V154" s="64">
        <f t="shared" si="53"/>
        <v>0</v>
      </c>
      <c r="W154" s="65">
        <f t="shared" si="54"/>
        <v>0</v>
      </c>
      <c r="X154" s="66">
        <f t="shared" si="55"/>
        <v>0</v>
      </c>
      <c r="Y154" s="51">
        <f t="shared" si="52"/>
        <v>0</v>
      </c>
    </row>
    <row r="155" spans="1:25" x14ac:dyDescent="0.25">
      <c r="A155" s="107"/>
      <c r="B155" s="2"/>
      <c r="C155" s="2"/>
      <c r="D155" s="3"/>
      <c r="E155" s="9"/>
      <c r="F155" s="99" t="str">
        <f>_xlfn.XLOOKUP(Décompte_OSAD!E155,Tableau1[Localité],Tableau1[NPA],"")</f>
        <v/>
      </c>
      <c r="G155" s="99" t="str">
        <f>_xlfn.XLOOKUP(Décompte_OSAD!E155,Tableau1[Localité],Tableau1[District],"")</f>
        <v/>
      </c>
      <c r="H155" s="100" t="str">
        <f>IF(E155="","",IF(COUNTIF(Tableau1[Localité],Décompte_OSAD!E155)=0,"Pas dans le canton de FR","Oui"))</f>
        <v/>
      </c>
      <c r="I155" s="40"/>
      <c r="J155" s="41"/>
      <c r="K155" s="42"/>
      <c r="L155" s="41"/>
      <c r="M155" s="52">
        <f t="shared" si="45"/>
        <v>0</v>
      </c>
      <c r="N155" s="58">
        <f t="shared" si="46"/>
        <v>0</v>
      </c>
      <c r="O155" s="59">
        <f t="shared" si="47"/>
        <v>0</v>
      </c>
      <c r="P155" s="60">
        <f t="shared" si="43"/>
        <v>0</v>
      </c>
      <c r="Q155" s="49">
        <f t="shared" si="48"/>
        <v>0</v>
      </c>
      <c r="R155" s="61">
        <f t="shared" si="49"/>
        <v>0</v>
      </c>
      <c r="S155" s="62">
        <f t="shared" si="50"/>
        <v>0</v>
      </c>
      <c r="T155" s="63">
        <f t="shared" si="44"/>
        <v>0</v>
      </c>
      <c r="U155" s="50">
        <f t="shared" si="51"/>
        <v>0</v>
      </c>
      <c r="V155" s="64">
        <f t="shared" si="53"/>
        <v>0</v>
      </c>
      <c r="W155" s="65">
        <f t="shared" si="54"/>
        <v>0</v>
      </c>
      <c r="X155" s="66">
        <f t="shared" si="55"/>
        <v>0</v>
      </c>
      <c r="Y155" s="51">
        <f t="shared" si="52"/>
        <v>0</v>
      </c>
    </row>
    <row r="156" spans="1:25" x14ac:dyDescent="0.25">
      <c r="A156" s="107"/>
      <c r="B156" s="2"/>
      <c r="C156" s="2"/>
      <c r="D156" s="3"/>
      <c r="E156" s="9"/>
      <c r="F156" s="99" t="str">
        <f>_xlfn.XLOOKUP(Décompte_OSAD!E156,Tableau1[Localité],Tableau1[NPA],"")</f>
        <v/>
      </c>
      <c r="G156" s="99" t="str">
        <f>_xlfn.XLOOKUP(Décompte_OSAD!E156,Tableau1[Localité],Tableau1[District],"")</f>
        <v/>
      </c>
      <c r="H156" s="100" t="str">
        <f>IF(E156="","",IF(COUNTIF(Tableau1[Localité],Décompte_OSAD!E156)=0,"Pas dans le canton de FR","Oui"))</f>
        <v/>
      </c>
      <c r="I156" s="40"/>
      <c r="J156" s="41"/>
      <c r="K156" s="42"/>
      <c r="L156" s="41"/>
      <c r="M156" s="52">
        <f t="shared" si="45"/>
        <v>0</v>
      </c>
      <c r="N156" s="58">
        <f t="shared" si="46"/>
        <v>0</v>
      </c>
      <c r="O156" s="59">
        <f t="shared" si="47"/>
        <v>0</v>
      </c>
      <c r="P156" s="60">
        <f t="shared" ref="P156:P195" si="56">P$20*(K156+L156)/60</f>
        <v>0</v>
      </c>
      <c r="Q156" s="49">
        <f t="shared" si="48"/>
        <v>0</v>
      </c>
      <c r="R156" s="61">
        <f t="shared" si="49"/>
        <v>0</v>
      </c>
      <c r="S156" s="62">
        <f t="shared" si="50"/>
        <v>0</v>
      </c>
      <c r="T156" s="63">
        <f t="shared" si="44"/>
        <v>0</v>
      </c>
      <c r="U156" s="50">
        <f t="shared" si="51"/>
        <v>0</v>
      </c>
      <c r="V156" s="64">
        <f t="shared" si="53"/>
        <v>0</v>
      </c>
      <c r="W156" s="65">
        <f t="shared" si="54"/>
        <v>0</v>
      </c>
      <c r="X156" s="66">
        <f t="shared" si="55"/>
        <v>0</v>
      </c>
      <c r="Y156" s="51">
        <f t="shared" si="52"/>
        <v>0</v>
      </c>
    </row>
    <row r="157" spans="1:25" x14ac:dyDescent="0.25">
      <c r="A157" s="107"/>
      <c r="B157" s="2"/>
      <c r="C157" s="2"/>
      <c r="D157" s="3"/>
      <c r="E157" s="9"/>
      <c r="F157" s="99" t="str">
        <f>_xlfn.XLOOKUP(Décompte_OSAD!E157,Tableau1[Localité],Tableau1[NPA],"")</f>
        <v/>
      </c>
      <c r="G157" s="99" t="str">
        <f>_xlfn.XLOOKUP(Décompte_OSAD!E157,Tableau1[Localité],Tableau1[District],"")</f>
        <v/>
      </c>
      <c r="H157" s="100" t="str">
        <f>IF(E157="","",IF(COUNTIF(Tableau1[Localité],Décompte_OSAD!E157)=0,"Pas dans le canton de FR","Oui"))</f>
        <v/>
      </c>
      <c r="I157" s="40"/>
      <c r="J157" s="41"/>
      <c r="K157" s="42"/>
      <c r="L157" s="41"/>
      <c r="M157" s="52">
        <f t="shared" si="45"/>
        <v>0</v>
      </c>
      <c r="N157" s="58">
        <f t="shared" si="46"/>
        <v>0</v>
      </c>
      <c r="O157" s="59">
        <f t="shared" si="47"/>
        <v>0</v>
      </c>
      <c r="P157" s="60">
        <f t="shared" si="56"/>
        <v>0</v>
      </c>
      <c r="Q157" s="49">
        <f t="shared" si="48"/>
        <v>0</v>
      </c>
      <c r="R157" s="61">
        <f t="shared" si="49"/>
        <v>0</v>
      </c>
      <c r="S157" s="62">
        <f t="shared" si="50"/>
        <v>0</v>
      </c>
      <c r="T157" s="63">
        <f t="shared" ref="T157:T195" si="57">T$20*(K157+L157)/60</f>
        <v>0</v>
      </c>
      <c r="U157" s="50">
        <f t="shared" si="51"/>
        <v>0</v>
      </c>
      <c r="V157" s="64">
        <f t="shared" si="53"/>
        <v>0</v>
      </c>
      <c r="W157" s="65">
        <f t="shared" si="54"/>
        <v>0</v>
      </c>
      <c r="X157" s="66">
        <f t="shared" si="55"/>
        <v>0</v>
      </c>
      <c r="Y157" s="51">
        <f t="shared" si="52"/>
        <v>0</v>
      </c>
    </row>
    <row r="158" spans="1:25" x14ac:dyDescent="0.25">
      <c r="A158" s="107"/>
      <c r="B158" s="2"/>
      <c r="C158" s="2"/>
      <c r="D158" s="3"/>
      <c r="E158" s="9"/>
      <c r="F158" s="99" t="str">
        <f>_xlfn.XLOOKUP(Décompte_OSAD!E158,Tableau1[Localité],Tableau1[NPA],"")</f>
        <v/>
      </c>
      <c r="G158" s="99" t="str">
        <f>_xlfn.XLOOKUP(Décompte_OSAD!E158,Tableau1[Localité],Tableau1[District],"")</f>
        <v/>
      </c>
      <c r="H158" s="100" t="str">
        <f>IF(E158="","",IF(COUNTIF(Tableau1[Localité],Décompte_OSAD!E158)=0,"Pas dans le canton de FR","Oui"))</f>
        <v/>
      </c>
      <c r="I158" s="40"/>
      <c r="J158" s="41"/>
      <c r="K158" s="42"/>
      <c r="L158" s="41"/>
      <c r="M158" s="52">
        <f t="shared" ref="M158:M195" si="58">SUM(I158:L158)</f>
        <v>0</v>
      </c>
      <c r="N158" s="58">
        <f t="shared" si="46"/>
        <v>0</v>
      </c>
      <c r="O158" s="59">
        <f t="shared" si="47"/>
        <v>0</v>
      </c>
      <c r="P158" s="60">
        <f t="shared" si="56"/>
        <v>0</v>
      </c>
      <c r="Q158" s="49">
        <f t="shared" si="48"/>
        <v>0</v>
      </c>
      <c r="R158" s="61">
        <f t="shared" si="49"/>
        <v>0</v>
      </c>
      <c r="S158" s="62">
        <f t="shared" si="50"/>
        <v>0</v>
      </c>
      <c r="T158" s="63">
        <f t="shared" si="57"/>
        <v>0</v>
      </c>
      <c r="U158" s="50">
        <f t="shared" si="51"/>
        <v>0</v>
      </c>
      <c r="V158" s="64">
        <f t="shared" si="53"/>
        <v>0</v>
      </c>
      <c r="W158" s="65">
        <f t="shared" si="54"/>
        <v>0</v>
      </c>
      <c r="X158" s="66">
        <f t="shared" si="55"/>
        <v>0</v>
      </c>
      <c r="Y158" s="51">
        <f t="shared" si="52"/>
        <v>0</v>
      </c>
    </row>
    <row r="159" spans="1:25" x14ac:dyDescent="0.25">
      <c r="A159" s="107"/>
      <c r="B159" s="2"/>
      <c r="C159" s="2"/>
      <c r="D159" s="3"/>
      <c r="E159" s="9"/>
      <c r="F159" s="99" t="str">
        <f>_xlfn.XLOOKUP(Décompte_OSAD!E159,Tableau1[Localité],Tableau1[NPA],"")</f>
        <v/>
      </c>
      <c r="G159" s="99" t="str">
        <f>_xlfn.XLOOKUP(Décompte_OSAD!E159,Tableau1[Localité],Tableau1[District],"")</f>
        <v/>
      </c>
      <c r="H159" s="100" t="str">
        <f>IF(E159="","",IF(COUNTIF(Tableau1[Localité],Décompte_OSAD!E159)=0,"Pas dans le canton de FR","Oui"))</f>
        <v/>
      </c>
      <c r="I159" s="40"/>
      <c r="J159" s="41"/>
      <c r="K159" s="42"/>
      <c r="L159" s="41"/>
      <c r="M159" s="52">
        <f t="shared" si="58"/>
        <v>0</v>
      </c>
      <c r="N159" s="58">
        <f t="shared" si="46"/>
        <v>0</v>
      </c>
      <c r="O159" s="59">
        <f t="shared" si="47"/>
        <v>0</v>
      </c>
      <c r="P159" s="60">
        <f t="shared" si="56"/>
        <v>0</v>
      </c>
      <c r="Q159" s="49">
        <f t="shared" si="48"/>
        <v>0</v>
      </c>
      <c r="R159" s="61">
        <f t="shared" si="49"/>
        <v>0</v>
      </c>
      <c r="S159" s="62">
        <f t="shared" si="50"/>
        <v>0</v>
      </c>
      <c r="T159" s="63">
        <f t="shared" si="57"/>
        <v>0</v>
      </c>
      <c r="U159" s="50">
        <f t="shared" si="51"/>
        <v>0</v>
      </c>
      <c r="V159" s="64">
        <f t="shared" si="53"/>
        <v>0</v>
      </c>
      <c r="W159" s="65">
        <f t="shared" si="54"/>
        <v>0</v>
      </c>
      <c r="X159" s="66">
        <f t="shared" si="55"/>
        <v>0</v>
      </c>
      <c r="Y159" s="51">
        <f t="shared" si="52"/>
        <v>0</v>
      </c>
    </row>
    <row r="160" spans="1:25" x14ac:dyDescent="0.25">
      <c r="A160" s="107"/>
      <c r="B160" s="2"/>
      <c r="C160" s="2"/>
      <c r="D160" s="3"/>
      <c r="E160" s="9"/>
      <c r="F160" s="99" t="str">
        <f>_xlfn.XLOOKUP(Décompte_OSAD!E160,Tableau1[Localité],Tableau1[NPA],"")</f>
        <v/>
      </c>
      <c r="G160" s="99" t="str">
        <f>_xlfn.XLOOKUP(Décompte_OSAD!E160,Tableau1[Localité],Tableau1[District],"")</f>
        <v/>
      </c>
      <c r="H160" s="100" t="str">
        <f>IF(E160="","",IF(COUNTIF(Tableau1[Localité],Décompte_OSAD!E160)=0,"Pas dans le canton de FR","Oui"))</f>
        <v/>
      </c>
      <c r="I160" s="40"/>
      <c r="J160" s="41"/>
      <c r="K160" s="42"/>
      <c r="L160" s="41"/>
      <c r="M160" s="52">
        <f t="shared" si="58"/>
        <v>0</v>
      </c>
      <c r="N160" s="58">
        <f t="shared" si="46"/>
        <v>0</v>
      </c>
      <c r="O160" s="59">
        <f t="shared" si="47"/>
        <v>0</v>
      </c>
      <c r="P160" s="60">
        <f t="shared" si="56"/>
        <v>0</v>
      </c>
      <c r="Q160" s="49">
        <f t="shared" si="48"/>
        <v>0</v>
      </c>
      <c r="R160" s="61">
        <f t="shared" si="49"/>
        <v>0</v>
      </c>
      <c r="S160" s="62">
        <f t="shared" si="50"/>
        <v>0</v>
      </c>
      <c r="T160" s="63">
        <f t="shared" si="57"/>
        <v>0</v>
      </c>
      <c r="U160" s="50">
        <f t="shared" si="51"/>
        <v>0</v>
      </c>
      <c r="V160" s="64">
        <f t="shared" si="53"/>
        <v>0</v>
      </c>
      <c r="W160" s="65">
        <f t="shared" si="54"/>
        <v>0</v>
      </c>
      <c r="X160" s="66">
        <f t="shared" si="55"/>
        <v>0</v>
      </c>
      <c r="Y160" s="51">
        <f t="shared" si="52"/>
        <v>0</v>
      </c>
    </row>
    <row r="161" spans="1:25" x14ac:dyDescent="0.25">
      <c r="A161" s="107"/>
      <c r="B161" s="2"/>
      <c r="C161" s="2"/>
      <c r="D161" s="3"/>
      <c r="E161" s="9"/>
      <c r="F161" s="99" t="str">
        <f>_xlfn.XLOOKUP(Décompte_OSAD!E161,Tableau1[Localité],Tableau1[NPA],"")</f>
        <v/>
      </c>
      <c r="G161" s="99" t="str">
        <f>_xlfn.XLOOKUP(Décompte_OSAD!E161,Tableau1[Localité],Tableau1[District],"")</f>
        <v/>
      </c>
      <c r="H161" s="100" t="str">
        <f>IF(E161="","",IF(COUNTIF(Tableau1[Localité],Décompte_OSAD!E161)=0,"Pas dans le canton de FR","Oui"))</f>
        <v/>
      </c>
      <c r="I161" s="40"/>
      <c r="J161" s="41"/>
      <c r="K161" s="42"/>
      <c r="L161" s="41"/>
      <c r="M161" s="52">
        <f t="shared" si="58"/>
        <v>0</v>
      </c>
      <c r="N161" s="58">
        <f t="shared" si="46"/>
        <v>0</v>
      </c>
      <c r="O161" s="59">
        <f t="shared" si="47"/>
        <v>0</v>
      </c>
      <c r="P161" s="60">
        <f t="shared" si="56"/>
        <v>0</v>
      </c>
      <c r="Q161" s="49">
        <f t="shared" si="48"/>
        <v>0</v>
      </c>
      <c r="R161" s="61">
        <f t="shared" si="49"/>
        <v>0</v>
      </c>
      <c r="S161" s="62">
        <f t="shared" si="50"/>
        <v>0</v>
      </c>
      <c r="T161" s="63">
        <f t="shared" si="57"/>
        <v>0</v>
      </c>
      <c r="U161" s="50">
        <f t="shared" si="51"/>
        <v>0</v>
      </c>
      <c r="V161" s="64">
        <f t="shared" si="53"/>
        <v>0</v>
      </c>
      <c r="W161" s="65">
        <f t="shared" si="54"/>
        <v>0</v>
      </c>
      <c r="X161" s="66">
        <f t="shared" si="55"/>
        <v>0</v>
      </c>
      <c r="Y161" s="51">
        <f t="shared" si="52"/>
        <v>0</v>
      </c>
    </row>
    <row r="162" spans="1:25" x14ac:dyDescent="0.25">
      <c r="A162" s="107"/>
      <c r="B162" s="2"/>
      <c r="C162" s="2"/>
      <c r="D162" s="3"/>
      <c r="E162" s="9"/>
      <c r="F162" s="99" t="str">
        <f>_xlfn.XLOOKUP(Décompte_OSAD!E162,Tableau1[Localité],Tableau1[NPA],"")</f>
        <v/>
      </c>
      <c r="G162" s="99" t="str">
        <f>_xlfn.XLOOKUP(Décompte_OSAD!E162,Tableau1[Localité],Tableau1[District],"")</f>
        <v/>
      </c>
      <c r="H162" s="100" t="str">
        <f>IF(E162="","",IF(COUNTIF(Tableau1[Localité],Décompte_OSAD!E162)=0,"Pas dans le canton de FR","Oui"))</f>
        <v/>
      </c>
      <c r="I162" s="40"/>
      <c r="J162" s="41"/>
      <c r="K162" s="42"/>
      <c r="L162" s="41"/>
      <c r="M162" s="52">
        <f t="shared" si="58"/>
        <v>0</v>
      </c>
      <c r="N162" s="58">
        <f t="shared" si="46"/>
        <v>0</v>
      </c>
      <c r="O162" s="59">
        <f t="shared" si="47"/>
        <v>0</v>
      </c>
      <c r="P162" s="60">
        <f t="shared" si="56"/>
        <v>0</v>
      </c>
      <c r="Q162" s="49">
        <f t="shared" si="48"/>
        <v>0</v>
      </c>
      <c r="R162" s="61">
        <f t="shared" si="49"/>
        <v>0</v>
      </c>
      <c r="S162" s="62">
        <f t="shared" si="50"/>
        <v>0</v>
      </c>
      <c r="T162" s="63">
        <f t="shared" si="57"/>
        <v>0</v>
      </c>
      <c r="U162" s="50">
        <f t="shared" si="51"/>
        <v>0</v>
      </c>
      <c r="V162" s="64">
        <f t="shared" si="53"/>
        <v>0</v>
      </c>
      <c r="W162" s="65">
        <f t="shared" si="54"/>
        <v>0</v>
      </c>
      <c r="X162" s="66">
        <f t="shared" si="55"/>
        <v>0</v>
      </c>
      <c r="Y162" s="51">
        <f t="shared" si="52"/>
        <v>0</v>
      </c>
    </row>
    <row r="163" spans="1:25" x14ac:dyDescent="0.25">
      <c r="A163" s="107"/>
      <c r="B163" s="2"/>
      <c r="C163" s="2"/>
      <c r="D163" s="3"/>
      <c r="E163" s="9"/>
      <c r="F163" s="99" t="str">
        <f>_xlfn.XLOOKUP(Décompte_OSAD!E163,Tableau1[Localité],Tableau1[NPA],"")</f>
        <v/>
      </c>
      <c r="G163" s="99" t="str">
        <f>_xlfn.XLOOKUP(Décompte_OSAD!E163,Tableau1[Localité],Tableau1[District],"")</f>
        <v/>
      </c>
      <c r="H163" s="100" t="str">
        <f>IF(E163="","",IF(COUNTIF(Tableau1[Localité],Décompte_OSAD!E163)=0,"Pas dans le canton de FR","Oui"))</f>
        <v/>
      </c>
      <c r="I163" s="40"/>
      <c r="J163" s="41"/>
      <c r="K163" s="42"/>
      <c r="L163" s="41"/>
      <c r="M163" s="52">
        <f t="shared" si="58"/>
        <v>0</v>
      </c>
      <c r="N163" s="58">
        <f t="shared" si="46"/>
        <v>0</v>
      </c>
      <c r="O163" s="59">
        <f t="shared" si="47"/>
        <v>0</v>
      </c>
      <c r="P163" s="60">
        <f t="shared" si="56"/>
        <v>0</v>
      </c>
      <c r="Q163" s="49">
        <f t="shared" si="48"/>
        <v>0</v>
      </c>
      <c r="R163" s="61">
        <f t="shared" si="49"/>
        <v>0</v>
      </c>
      <c r="S163" s="62">
        <f t="shared" si="50"/>
        <v>0</v>
      </c>
      <c r="T163" s="63">
        <f t="shared" si="57"/>
        <v>0</v>
      </c>
      <c r="U163" s="50">
        <f t="shared" si="51"/>
        <v>0</v>
      </c>
      <c r="V163" s="64">
        <f t="shared" si="53"/>
        <v>0</v>
      </c>
      <c r="W163" s="65">
        <f t="shared" si="54"/>
        <v>0</v>
      </c>
      <c r="X163" s="66">
        <f t="shared" si="55"/>
        <v>0</v>
      </c>
      <c r="Y163" s="51">
        <f t="shared" si="52"/>
        <v>0</v>
      </c>
    </row>
    <row r="164" spans="1:25" x14ac:dyDescent="0.25">
      <c r="A164" s="107"/>
      <c r="B164" s="2"/>
      <c r="C164" s="2"/>
      <c r="D164" s="3"/>
      <c r="E164" s="9"/>
      <c r="F164" s="99" t="str">
        <f>_xlfn.XLOOKUP(Décompte_OSAD!E164,Tableau1[Localité],Tableau1[NPA],"")</f>
        <v/>
      </c>
      <c r="G164" s="99" t="str">
        <f>_xlfn.XLOOKUP(Décompte_OSAD!E164,Tableau1[Localité],Tableau1[District],"")</f>
        <v/>
      </c>
      <c r="H164" s="100" t="str">
        <f>IF(E164="","",IF(COUNTIF(Tableau1[Localité],Décompte_OSAD!E164)=0,"Pas dans le canton de FR","Oui"))</f>
        <v/>
      </c>
      <c r="I164" s="40"/>
      <c r="J164" s="41"/>
      <c r="K164" s="42"/>
      <c r="L164" s="41"/>
      <c r="M164" s="52">
        <f t="shared" si="58"/>
        <v>0</v>
      </c>
      <c r="N164" s="58">
        <f t="shared" ref="N164:N195" si="59">N$20*I164/60</f>
        <v>0</v>
      </c>
      <c r="O164" s="59">
        <f t="shared" ref="O164:O195" si="60">O$20*J164/60</f>
        <v>0</v>
      </c>
      <c r="P164" s="60">
        <f t="shared" si="56"/>
        <v>0</v>
      </c>
      <c r="Q164" s="49">
        <f t="shared" ref="Q164:Q195" si="61">SUM(N164:P164)</f>
        <v>0</v>
      </c>
      <c r="R164" s="61">
        <f t="shared" ref="R164:R195" si="62">R$20*I164/60</f>
        <v>0</v>
      </c>
      <c r="S164" s="62">
        <f t="shared" ref="S164:S195" si="63">S$20*J164/60</f>
        <v>0</v>
      </c>
      <c r="T164" s="63">
        <f t="shared" si="57"/>
        <v>0</v>
      </c>
      <c r="U164" s="50">
        <f t="shared" ref="U164:U195" si="64">SUM(R164:T164)</f>
        <v>0</v>
      </c>
      <c r="V164" s="64">
        <f t="shared" si="53"/>
        <v>0</v>
      </c>
      <c r="W164" s="65">
        <f t="shared" si="54"/>
        <v>0</v>
      </c>
      <c r="X164" s="66">
        <f t="shared" si="55"/>
        <v>0</v>
      </c>
      <c r="Y164" s="51">
        <f t="shared" ref="Y164:Y195" si="65">SUM(V164:X164)</f>
        <v>0</v>
      </c>
    </row>
    <row r="165" spans="1:25" x14ac:dyDescent="0.25">
      <c r="A165" s="107"/>
      <c r="B165" s="2"/>
      <c r="C165" s="2"/>
      <c r="D165" s="3"/>
      <c r="E165" s="9"/>
      <c r="F165" s="99" t="str">
        <f>_xlfn.XLOOKUP(Décompte_OSAD!E165,Tableau1[Localité],Tableau1[NPA],"")</f>
        <v/>
      </c>
      <c r="G165" s="99" t="str">
        <f>_xlfn.XLOOKUP(Décompte_OSAD!E165,Tableau1[Localité],Tableau1[District],"")</f>
        <v/>
      </c>
      <c r="H165" s="100" t="str">
        <f>IF(E165="","",IF(COUNTIF(Tableau1[Localité],Décompte_OSAD!E165)=0,"Pas dans le canton de FR","Oui"))</f>
        <v/>
      </c>
      <c r="I165" s="40"/>
      <c r="J165" s="41"/>
      <c r="K165" s="42"/>
      <c r="L165" s="41"/>
      <c r="M165" s="52">
        <f t="shared" si="58"/>
        <v>0</v>
      </c>
      <c r="N165" s="58">
        <f t="shared" si="59"/>
        <v>0</v>
      </c>
      <c r="O165" s="59">
        <f t="shared" si="60"/>
        <v>0</v>
      </c>
      <c r="P165" s="60">
        <f t="shared" si="56"/>
        <v>0</v>
      </c>
      <c r="Q165" s="49">
        <f t="shared" si="61"/>
        <v>0</v>
      </c>
      <c r="R165" s="61">
        <f t="shared" si="62"/>
        <v>0</v>
      </c>
      <c r="S165" s="62">
        <f t="shared" si="63"/>
        <v>0</v>
      </c>
      <c r="T165" s="63">
        <f t="shared" si="57"/>
        <v>0</v>
      </c>
      <c r="U165" s="50">
        <f t="shared" si="64"/>
        <v>0</v>
      </c>
      <c r="V165" s="64">
        <f t="shared" si="53"/>
        <v>0</v>
      </c>
      <c r="W165" s="65">
        <f t="shared" si="54"/>
        <v>0</v>
      </c>
      <c r="X165" s="66">
        <f t="shared" si="55"/>
        <v>0</v>
      </c>
      <c r="Y165" s="51">
        <f t="shared" si="65"/>
        <v>0</v>
      </c>
    </row>
    <row r="166" spans="1:25" x14ac:dyDescent="0.25">
      <c r="A166" s="107"/>
      <c r="B166" s="2"/>
      <c r="C166" s="2"/>
      <c r="D166" s="3"/>
      <c r="E166" s="9"/>
      <c r="F166" s="99" t="str">
        <f>_xlfn.XLOOKUP(Décompte_OSAD!E166,Tableau1[Localité],Tableau1[NPA],"")</f>
        <v/>
      </c>
      <c r="G166" s="99" t="str">
        <f>_xlfn.XLOOKUP(Décompte_OSAD!E166,Tableau1[Localité],Tableau1[District],"")</f>
        <v/>
      </c>
      <c r="H166" s="100" t="str">
        <f>IF(E166="","",IF(COUNTIF(Tableau1[Localité],Décompte_OSAD!E166)=0,"Pas dans le canton de FR","Oui"))</f>
        <v/>
      </c>
      <c r="I166" s="40"/>
      <c r="J166" s="41"/>
      <c r="K166" s="42"/>
      <c r="L166" s="41"/>
      <c r="M166" s="52">
        <f t="shared" si="58"/>
        <v>0</v>
      </c>
      <c r="N166" s="58">
        <f t="shared" si="59"/>
        <v>0</v>
      </c>
      <c r="O166" s="59">
        <f t="shared" si="60"/>
        <v>0</v>
      </c>
      <c r="P166" s="60">
        <f t="shared" si="56"/>
        <v>0</v>
      </c>
      <c r="Q166" s="49">
        <f t="shared" si="61"/>
        <v>0</v>
      </c>
      <c r="R166" s="61">
        <f t="shared" si="62"/>
        <v>0</v>
      </c>
      <c r="S166" s="62">
        <f t="shared" si="63"/>
        <v>0</v>
      </c>
      <c r="T166" s="63">
        <f t="shared" si="57"/>
        <v>0</v>
      </c>
      <c r="U166" s="50">
        <f t="shared" si="64"/>
        <v>0</v>
      </c>
      <c r="V166" s="64">
        <f t="shared" si="53"/>
        <v>0</v>
      </c>
      <c r="W166" s="65">
        <f t="shared" si="54"/>
        <v>0</v>
      </c>
      <c r="X166" s="66">
        <f t="shared" si="55"/>
        <v>0</v>
      </c>
      <c r="Y166" s="51">
        <f t="shared" si="65"/>
        <v>0</v>
      </c>
    </row>
    <row r="167" spans="1:25" x14ac:dyDescent="0.25">
      <c r="A167" s="107"/>
      <c r="B167" s="2"/>
      <c r="C167" s="2"/>
      <c r="D167" s="3"/>
      <c r="E167" s="9"/>
      <c r="F167" s="99" t="str">
        <f>_xlfn.XLOOKUP(Décompte_OSAD!E167,Tableau1[Localité],Tableau1[NPA],"")</f>
        <v/>
      </c>
      <c r="G167" s="99" t="str">
        <f>_xlfn.XLOOKUP(Décompte_OSAD!E167,Tableau1[Localité],Tableau1[District],"")</f>
        <v/>
      </c>
      <c r="H167" s="100" t="str">
        <f>IF(E167="","",IF(COUNTIF(Tableau1[Localité],Décompte_OSAD!E167)=0,"Pas dans le canton de FR","Oui"))</f>
        <v/>
      </c>
      <c r="I167" s="40"/>
      <c r="J167" s="41"/>
      <c r="K167" s="42"/>
      <c r="L167" s="41"/>
      <c r="M167" s="52">
        <f t="shared" si="58"/>
        <v>0</v>
      </c>
      <c r="N167" s="58">
        <f t="shared" si="59"/>
        <v>0</v>
      </c>
      <c r="O167" s="59">
        <f t="shared" si="60"/>
        <v>0</v>
      </c>
      <c r="P167" s="60">
        <f t="shared" si="56"/>
        <v>0</v>
      </c>
      <c r="Q167" s="49">
        <f t="shared" si="61"/>
        <v>0</v>
      </c>
      <c r="R167" s="61">
        <f t="shared" si="62"/>
        <v>0</v>
      </c>
      <c r="S167" s="62">
        <f t="shared" si="63"/>
        <v>0</v>
      </c>
      <c r="T167" s="63">
        <f t="shared" si="57"/>
        <v>0</v>
      </c>
      <c r="U167" s="50">
        <f t="shared" si="64"/>
        <v>0</v>
      </c>
      <c r="V167" s="64">
        <f t="shared" si="53"/>
        <v>0</v>
      </c>
      <c r="W167" s="65">
        <f t="shared" si="54"/>
        <v>0</v>
      </c>
      <c r="X167" s="66">
        <f t="shared" si="55"/>
        <v>0</v>
      </c>
      <c r="Y167" s="51">
        <f t="shared" si="65"/>
        <v>0</v>
      </c>
    </row>
    <row r="168" spans="1:25" x14ac:dyDescent="0.25">
      <c r="A168" s="107"/>
      <c r="B168" s="2"/>
      <c r="C168" s="2"/>
      <c r="D168" s="3"/>
      <c r="E168" s="9"/>
      <c r="F168" s="99" t="str">
        <f>_xlfn.XLOOKUP(Décompte_OSAD!E168,Tableau1[Localité],Tableau1[NPA],"")</f>
        <v/>
      </c>
      <c r="G168" s="99" t="str">
        <f>_xlfn.XLOOKUP(Décompte_OSAD!E168,Tableau1[Localité],Tableau1[District],"")</f>
        <v/>
      </c>
      <c r="H168" s="100" t="str">
        <f>IF(E168="","",IF(COUNTIF(Tableau1[Localité],Décompte_OSAD!E168)=0,"Pas dans le canton de FR","Oui"))</f>
        <v/>
      </c>
      <c r="I168" s="40"/>
      <c r="J168" s="41"/>
      <c r="K168" s="42"/>
      <c r="L168" s="41"/>
      <c r="M168" s="52">
        <f t="shared" si="58"/>
        <v>0</v>
      </c>
      <c r="N168" s="58">
        <f t="shared" si="59"/>
        <v>0</v>
      </c>
      <c r="O168" s="59">
        <f t="shared" si="60"/>
        <v>0</v>
      </c>
      <c r="P168" s="60">
        <f t="shared" si="56"/>
        <v>0</v>
      </c>
      <c r="Q168" s="49">
        <f t="shared" si="61"/>
        <v>0</v>
      </c>
      <c r="R168" s="61">
        <f t="shared" si="62"/>
        <v>0</v>
      </c>
      <c r="S168" s="62">
        <f t="shared" si="63"/>
        <v>0</v>
      </c>
      <c r="T168" s="63">
        <f t="shared" si="57"/>
        <v>0</v>
      </c>
      <c r="U168" s="50">
        <f t="shared" si="64"/>
        <v>0</v>
      </c>
      <c r="V168" s="64">
        <f t="shared" si="53"/>
        <v>0</v>
      </c>
      <c r="W168" s="65">
        <f t="shared" si="54"/>
        <v>0</v>
      </c>
      <c r="X168" s="66">
        <f t="shared" si="55"/>
        <v>0</v>
      </c>
      <c r="Y168" s="51">
        <f t="shared" si="65"/>
        <v>0</v>
      </c>
    </row>
    <row r="169" spans="1:25" x14ac:dyDescent="0.25">
      <c r="A169" s="107"/>
      <c r="B169" s="2"/>
      <c r="C169" s="2"/>
      <c r="D169" s="3"/>
      <c r="E169" s="9"/>
      <c r="F169" s="99" t="str">
        <f>_xlfn.XLOOKUP(Décompte_OSAD!E169,Tableau1[Localité],Tableau1[NPA],"")</f>
        <v/>
      </c>
      <c r="G169" s="99" t="str">
        <f>_xlfn.XLOOKUP(Décompte_OSAD!E169,Tableau1[Localité],Tableau1[District],"")</f>
        <v/>
      </c>
      <c r="H169" s="100" t="str">
        <f>IF(E169="","",IF(COUNTIF(Tableau1[Localité],Décompte_OSAD!E169)=0,"Pas dans le canton de FR","Oui"))</f>
        <v/>
      </c>
      <c r="I169" s="40"/>
      <c r="J169" s="41"/>
      <c r="K169" s="42"/>
      <c r="L169" s="41"/>
      <c r="M169" s="52">
        <f t="shared" si="58"/>
        <v>0</v>
      </c>
      <c r="N169" s="58">
        <f t="shared" si="59"/>
        <v>0</v>
      </c>
      <c r="O169" s="59">
        <f t="shared" si="60"/>
        <v>0</v>
      </c>
      <c r="P169" s="60">
        <f t="shared" si="56"/>
        <v>0</v>
      </c>
      <c r="Q169" s="49">
        <f t="shared" si="61"/>
        <v>0</v>
      </c>
      <c r="R169" s="61">
        <f t="shared" si="62"/>
        <v>0</v>
      </c>
      <c r="S169" s="62">
        <f t="shared" si="63"/>
        <v>0</v>
      </c>
      <c r="T169" s="63">
        <f t="shared" si="57"/>
        <v>0</v>
      </c>
      <c r="U169" s="50">
        <f t="shared" si="64"/>
        <v>0</v>
      </c>
      <c r="V169" s="64">
        <f t="shared" si="53"/>
        <v>0</v>
      </c>
      <c r="W169" s="65">
        <f t="shared" si="54"/>
        <v>0</v>
      </c>
      <c r="X169" s="66">
        <f t="shared" si="55"/>
        <v>0</v>
      </c>
      <c r="Y169" s="51">
        <f t="shared" si="65"/>
        <v>0</v>
      </c>
    </row>
    <row r="170" spans="1:25" x14ac:dyDescent="0.25">
      <c r="A170" s="107"/>
      <c r="B170" s="2"/>
      <c r="C170" s="2"/>
      <c r="D170" s="3"/>
      <c r="E170" s="9"/>
      <c r="F170" s="99" t="str">
        <f>_xlfn.XLOOKUP(Décompte_OSAD!E170,Tableau1[Localité],Tableau1[NPA],"")</f>
        <v/>
      </c>
      <c r="G170" s="99" t="str">
        <f>_xlfn.XLOOKUP(Décompte_OSAD!E170,Tableau1[Localité],Tableau1[District],"")</f>
        <v/>
      </c>
      <c r="H170" s="100" t="str">
        <f>IF(E170="","",IF(COUNTIF(Tableau1[Localité],Décompte_OSAD!E170)=0,"Pas dans le canton de FR","Oui"))</f>
        <v/>
      </c>
      <c r="I170" s="40"/>
      <c r="J170" s="41"/>
      <c r="K170" s="42"/>
      <c r="L170" s="41"/>
      <c r="M170" s="52">
        <f t="shared" si="58"/>
        <v>0</v>
      </c>
      <c r="N170" s="58">
        <f t="shared" si="59"/>
        <v>0</v>
      </c>
      <c r="O170" s="59">
        <f t="shared" si="60"/>
        <v>0</v>
      </c>
      <c r="P170" s="60">
        <f t="shared" si="56"/>
        <v>0</v>
      </c>
      <c r="Q170" s="49">
        <f t="shared" si="61"/>
        <v>0</v>
      </c>
      <c r="R170" s="61">
        <f t="shared" si="62"/>
        <v>0</v>
      </c>
      <c r="S170" s="62">
        <f t="shared" si="63"/>
        <v>0</v>
      </c>
      <c r="T170" s="63">
        <f t="shared" si="57"/>
        <v>0</v>
      </c>
      <c r="U170" s="50">
        <f t="shared" si="64"/>
        <v>0</v>
      </c>
      <c r="V170" s="64">
        <f t="shared" si="53"/>
        <v>0</v>
      </c>
      <c r="W170" s="65">
        <f t="shared" si="54"/>
        <v>0</v>
      </c>
      <c r="X170" s="66">
        <f t="shared" si="55"/>
        <v>0</v>
      </c>
      <c r="Y170" s="51">
        <f t="shared" si="65"/>
        <v>0</v>
      </c>
    </row>
    <row r="171" spans="1:25" x14ac:dyDescent="0.25">
      <c r="A171" s="107"/>
      <c r="B171" s="2"/>
      <c r="C171" s="2"/>
      <c r="D171" s="3"/>
      <c r="E171" s="9"/>
      <c r="F171" s="99" t="str">
        <f>_xlfn.XLOOKUP(Décompte_OSAD!E171,Tableau1[Localité],Tableau1[NPA],"")</f>
        <v/>
      </c>
      <c r="G171" s="99" t="str">
        <f>_xlfn.XLOOKUP(Décompte_OSAD!E171,Tableau1[Localité],Tableau1[District],"")</f>
        <v/>
      </c>
      <c r="H171" s="100" t="str">
        <f>IF(E171="","",IF(COUNTIF(Tableau1[Localité],Décompte_OSAD!E171)=0,"Pas dans le canton de FR","Oui"))</f>
        <v/>
      </c>
      <c r="I171" s="40"/>
      <c r="J171" s="41"/>
      <c r="K171" s="42"/>
      <c r="L171" s="41"/>
      <c r="M171" s="52">
        <f t="shared" si="58"/>
        <v>0</v>
      </c>
      <c r="N171" s="58">
        <f t="shared" si="59"/>
        <v>0</v>
      </c>
      <c r="O171" s="59">
        <f t="shared" si="60"/>
        <v>0</v>
      </c>
      <c r="P171" s="60">
        <f t="shared" si="56"/>
        <v>0</v>
      </c>
      <c r="Q171" s="49">
        <f t="shared" si="61"/>
        <v>0</v>
      </c>
      <c r="R171" s="61">
        <f t="shared" si="62"/>
        <v>0</v>
      </c>
      <c r="S171" s="62">
        <f t="shared" si="63"/>
        <v>0</v>
      </c>
      <c r="T171" s="63">
        <f t="shared" si="57"/>
        <v>0</v>
      </c>
      <c r="U171" s="50">
        <f t="shared" si="64"/>
        <v>0</v>
      </c>
      <c r="V171" s="64">
        <f t="shared" si="53"/>
        <v>0</v>
      </c>
      <c r="W171" s="65">
        <f t="shared" si="54"/>
        <v>0</v>
      </c>
      <c r="X171" s="66">
        <f t="shared" si="55"/>
        <v>0</v>
      </c>
      <c r="Y171" s="51">
        <f t="shared" si="65"/>
        <v>0</v>
      </c>
    </row>
    <row r="172" spans="1:25" x14ac:dyDescent="0.25">
      <c r="A172" s="107"/>
      <c r="B172" s="2"/>
      <c r="C172" s="2"/>
      <c r="D172" s="3"/>
      <c r="E172" s="9"/>
      <c r="F172" s="99" t="str">
        <f>_xlfn.XLOOKUP(Décompte_OSAD!E172,Tableau1[Localité],Tableau1[NPA],"")</f>
        <v/>
      </c>
      <c r="G172" s="99" t="str">
        <f>_xlfn.XLOOKUP(Décompte_OSAD!E172,Tableau1[Localité],Tableau1[District],"")</f>
        <v/>
      </c>
      <c r="H172" s="100" t="str">
        <f>IF(E172="","",IF(COUNTIF(Tableau1[Localité],Décompte_OSAD!E172)=0,"Pas dans le canton de FR","Oui"))</f>
        <v/>
      </c>
      <c r="I172" s="40"/>
      <c r="J172" s="41"/>
      <c r="K172" s="42"/>
      <c r="L172" s="41"/>
      <c r="M172" s="52">
        <f t="shared" si="58"/>
        <v>0</v>
      </c>
      <c r="N172" s="58">
        <f t="shared" si="59"/>
        <v>0</v>
      </c>
      <c r="O172" s="59">
        <f t="shared" si="60"/>
        <v>0</v>
      </c>
      <c r="P172" s="60">
        <f t="shared" si="56"/>
        <v>0</v>
      </c>
      <c r="Q172" s="49">
        <f t="shared" si="61"/>
        <v>0</v>
      </c>
      <c r="R172" s="61">
        <f t="shared" si="62"/>
        <v>0</v>
      </c>
      <c r="S172" s="62">
        <f t="shared" si="63"/>
        <v>0</v>
      </c>
      <c r="T172" s="63">
        <f t="shared" si="57"/>
        <v>0</v>
      </c>
      <c r="U172" s="50">
        <f t="shared" si="64"/>
        <v>0</v>
      </c>
      <c r="V172" s="64">
        <f t="shared" si="53"/>
        <v>0</v>
      </c>
      <c r="W172" s="65">
        <f t="shared" si="54"/>
        <v>0</v>
      </c>
      <c r="X172" s="66">
        <f t="shared" si="55"/>
        <v>0</v>
      </c>
      <c r="Y172" s="51">
        <f t="shared" si="65"/>
        <v>0</v>
      </c>
    </row>
    <row r="173" spans="1:25" x14ac:dyDescent="0.25">
      <c r="A173" s="107"/>
      <c r="B173" s="2"/>
      <c r="C173" s="2"/>
      <c r="D173" s="3"/>
      <c r="E173" s="9"/>
      <c r="F173" s="99" t="str">
        <f>_xlfn.XLOOKUP(Décompte_OSAD!E173,Tableau1[Localité],Tableau1[NPA],"")</f>
        <v/>
      </c>
      <c r="G173" s="99" t="str">
        <f>_xlfn.XLOOKUP(Décompte_OSAD!E173,Tableau1[Localité],Tableau1[District],"")</f>
        <v/>
      </c>
      <c r="H173" s="100" t="str">
        <f>IF(E173="","",IF(COUNTIF(Tableau1[Localité],Décompte_OSAD!E173)=0,"Pas dans le canton de FR","Oui"))</f>
        <v/>
      </c>
      <c r="I173" s="40"/>
      <c r="J173" s="41"/>
      <c r="K173" s="42"/>
      <c r="L173" s="41"/>
      <c r="M173" s="52">
        <f t="shared" si="58"/>
        <v>0</v>
      </c>
      <c r="N173" s="58">
        <f t="shared" si="59"/>
        <v>0</v>
      </c>
      <c r="O173" s="59">
        <f t="shared" si="60"/>
        <v>0</v>
      </c>
      <c r="P173" s="60">
        <f t="shared" si="56"/>
        <v>0</v>
      </c>
      <c r="Q173" s="49">
        <f t="shared" si="61"/>
        <v>0</v>
      </c>
      <c r="R173" s="61">
        <f t="shared" si="62"/>
        <v>0</v>
      </c>
      <c r="S173" s="62">
        <f t="shared" si="63"/>
        <v>0</v>
      </c>
      <c r="T173" s="63">
        <f t="shared" si="57"/>
        <v>0</v>
      </c>
      <c r="U173" s="50">
        <f t="shared" si="64"/>
        <v>0</v>
      </c>
      <c r="V173" s="64">
        <f t="shared" si="53"/>
        <v>0</v>
      </c>
      <c r="W173" s="65">
        <f t="shared" si="54"/>
        <v>0</v>
      </c>
      <c r="X173" s="66">
        <f t="shared" si="55"/>
        <v>0</v>
      </c>
      <c r="Y173" s="51">
        <f t="shared" si="65"/>
        <v>0</v>
      </c>
    </row>
    <row r="174" spans="1:25" x14ac:dyDescent="0.25">
      <c r="A174" s="107"/>
      <c r="B174" s="2"/>
      <c r="C174" s="2"/>
      <c r="D174" s="3"/>
      <c r="E174" s="9"/>
      <c r="F174" s="99" t="str">
        <f>_xlfn.XLOOKUP(Décompte_OSAD!E174,Tableau1[Localité],Tableau1[NPA],"")</f>
        <v/>
      </c>
      <c r="G174" s="99" t="str">
        <f>_xlfn.XLOOKUP(Décompte_OSAD!E174,Tableau1[Localité],Tableau1[District],"")</f>
        <v/>
      </c>
      <c r="H174" s="100" t="str">
        <f>IF(E174="","",IF(COUNTIF(Tableau1[Localité],Décompte_OSAD!E174)=0,"Pas dans le canton de FR","Oui"))</f>
        <v/>
      </c>
      <c r="I174" s="40"/>
      <c r="J174" s="41"/>
      <c r="K174" s="42"/>
      <c r="L174" s="41"/>
      <c r="M174" s="52">
        <f t="shared" si="58"/>
        <v>0</v>
      </c>
      <c r="N174" s="58">
        <f t="shared" si="59"/>
        <v>0</v>
      </c>
      <c r="O174" s="59">
        <f t="shared" si="60"/>
        <v>0</v>
      </c>
      <c r="P174" s="60">
        <f t="shared" si="56"/>
        <v>0</v>
      </c>
      <c r="Q174" s="49">
        <f t="shared" si="61"/>
        <v>0</v>
      </c>
      <c r="R174" s="61">
        <f t="shared" si="62"/>
        <v>0</v>
      </c>
      <c r="S174" s="62">
        <f t="shared" si="63"/>
        <v>0</v>
      </c>
      <c r="T174" s="63">
        <f t="shared" si="57"/>
        <v>0</v>
      </c>
      <c r="U174" s="50">
        <f t="shared" si="64"/>
        <v>0</v>
      </c>
      <c r="V174" s="64">
        <f t="shared" si="53"/>
        <v>0</v>
      </c>
      <c r="W174" s="65">
        <f t="shared" si="54"/>
        <v>0</v>
      </c>
      <c r="X174" s="66">
        <f t="shared" si="55"/>
        <v>0</v>
      </c>
      <c r="Y174" s="51">
        <f t="shared" si="65"/>
        <v>0</v>
      </c>
    </row>
    <row r="175" spans="1:25" x14ac:dyDescent="0.25">
      <c r="A175" s="107"/>
      <c r="B175" s="2"/>
      <c r="C175" s="2"/>
      <c r="D175" s="3"/>
      <c r="E175" s="9"/>
      <c r="F175" s="99" t="str">
        <f>_xlfn.XLOOKUP(Décompte_OSAD!E175,Tableau1[Localité],Tableau1[NPA],"")</f>
        <v/>
      </c>
      <c r="G175" s="99" t="str">
        <f>_xlfn.XLOOKUP(Décompte_OSAD!E175,Tableau1[Localité],Tableau1[District],"")</f>
        <v/>
      </c>
      <c r="H175" s="100" t="str">
        <f>IF(E175="","",IF(COUNTIF(Tableau1[Localité],Décompte_OSAD!E175)=0,"Pas dans le canton de FR","Oui"))</f>
        <v/>
      </c>
      <c r="I175" s="40"/>
      <c r="J175" s="41"/>
      <c r="K175" s="42"/>
      <c r="L175" s="41"/>
      <c r="M175" s="52">
        <f t="shared" si="58"/>
        <v>0</v>
      </c>
      <c r="N175" s="58">
        <f t="shared" si="59"/>
        <v>0</v>
      </c>
      <c r="O175" s="59">
        <f t="shared" si="60"/>
        <v>0</v>
      </c>
      <c r="P175" s="60">
        <f t="shared" si="56"/>
        <v>0</v>
      </c>
      <c r="Q175" s="49">
        <f t="shared" si="61"/>
        <v>0</v>
      </c>
      <c r="R175" s="61">
        <f t="shared" si="62"/>
        <v>0</v>
      </c>
      <c r="S175" s="62">
        <f t="shared" si="63"/>
        <v>0</v>
      </c>
      <c r="T175" s="63">
        <f t="shared" si="57"/>
        <v>0</v>
      </c>
      <c r="U175" s="50">
        <f t="shared" si="64"/>
        <v>0</v>
      </c>
      <c r="V175" s="64">
        <f t="shared" si="53"/>
        <v>0</v>
      </c>
      <c r="W175" s="65">
        <f t="shared" si="54"/>
        <v>0</v>
      </c>
      <c r="X175" s="66">
        <f t="shared" si="55"/>
        <v>0</v>
      </c>
      <c r="Y175" s="51">
        <f t="shared" si="65"/>
        <v>0</v>
      </c>
    </row>
    <row r="176" spans="1:25" x14ac:dyDescent="0.25">
      <c r="A176" s="107"/>
      <c r="B176" s="2"/>
      <c r="C176" s="2"/>
      <c r="D176" s="3"/>
      <c r="E176" s="9"/>
      <c r="F176" s="99" t="str">
        <f>_xlfn.XLOOKUP(Décompte_OSAD!E176,Tableau1[Localité],Tableau1[NPA],"")</f>
        <v/>
      </c>
      <c r="G176" s="99" t="str">
        <f>_xlfn.XLOOKUP(Décompte_OSAD!E176,Tableau1[Localité],Tableau1[District],"")</f>
        <v/>
      </c>
      <c r="H176" s="100" t="str">
        <f>IF(E176="","",IF(COUNTIF(Tableau1[Localité],Décompte_OSAD!E176)=0,"Pas dans le canton de FR","Oui"))</f>
        <v/>
      </c>
      <c r="I176" s="40"/>
      <c r="J176" s="41"/>
      <c r="K176" s="42"/>
      <c r="L176" s="41"/>
      <c r="M176" s="52">
        <f t="shared" si="58"/>
        <v>0</v>
      </c>
      <c r="N176" s="58">
        <f t="shared" si="59"/>
        <v>0</v>
      </c>
      <c r="O176" s="59">
        <f t="shared" si="60"/>
        <v>0</v>
      </c>
      <c r="P176" s="60">
        <f t="shared" si="56"/>
        <v>0</v>
      </c>
      <c r="Q176" s="49">
        <f t="shared" si="61"/>
        <v>0</v>
      </c>
      <c r="R176" s="61">
        <f t="shared" si="62"/>
        <v>0</v>
      </c>
      <c r="S176" s="62">
        <f t="shared" si="63"/>
        <v>0</v>
      </c>
      <c r="T176" s="63">
        <f t="shared" si="57"/>
        <v>0</v>
      </c>
      <c r="U176" s="50">
        <f t="shared" si="64"/>
        <v>0</v>
      </c>
      <c r="V176" s="64">
        <f t="shared" si="53"/>
        <v>0</v>
      </c>
      <c r="W176" s="65">
        <f t="shared" si="54"/>
        <v>0</v>
      </c>
      <c r="X176" s="66">
        <f t="shared" si="55"/>
        <v>0</v>
      </c>
      <c r="Y176" s="51">
        <f t="shared" si="65"/>
        <v>0</v>
      </c>
    </row>
    <row r="177" spans="1:25" x14ac:dyDescent="0.25">
      <c r="A177" s="107"/>
      <c r="B177" s="2"/>
      <c r="C177" s="2"/>
      <c r="D177" s="3"/>
      <c r="E177" s="9"/>
      <c r="F177" s="99" t="str">
        <f>_xlfn.XLOOKUP(Décompte_OSAD!E177,Tableau1[Localité],Tableau1[NPA],"")</f>
        <v/>
      </c>
      <c r="G177" s="99" t="str">
        <f>_xlfn.XLOOKUP(Décompte_OSAD!E177,Tableau1[Localité],Tableau1[District],"")</f>
        <v/>
      </c>
      <c r="H177" s="100" t="str">
        <f>IF(E177="","",IF(COUNTIF(Tableau1[Localité],Décompte_OSAD!E177)=0,"Pas dans le canton de FR","Oui"))</f>
        <v/>
      </c>
      <c r="I177" s="40"/>
      <c r="J177" s="41"/>
      <c r="K177" s="42"/>
      <c r="L177" s="41"/>
      <c r="M177" s="52">
        <f t="shared" si="58"/>
        <v>0</v>
      </c>
      <c r="N177" s="58">
        <f t="shared" si="59"/>
        <v>0</v>
      </c>
      <c r="O177" s="59">
        <f t="shared" si="60"/>
        <v>0</v>
      </c>
      <c r="P177" s="60">
        <f t="shared" si="56"/>
        <v>0</v>
      </c>
      <c r="Q177" s="49">
        <f t="shared" si="61"/>
        <v>0</v>
      </c>
      <c r="R177" s="61">
        <f t="shared" si="62"/>
        <v>0</v>
      </c>
      <c r="S177" s="62">
        <f t="shared" si="63"/>
        <v>0</v>
      </c>
      <c r="T177" s="63">
        <f t="shared" si="57"/>
        <v>0</v>
      </c>
      <c r="U177" s="50">
        <f t="shared" si="64"/>
        <v>0</v>
      </c>
      <c r="V177" s="64">
        <f t="shared" si="53"/>
        <v>0</v>
      </c>
      <c r="W177" s="65">
        <f t="shared" si="54"/>
        <v>0</v>
      </c>
      <c r="X177" s="66">
        <f t="shared" si="55"/>
        <v>0</v>
      </c>
      <c r="Y177" s="51">
        <f t="shared" si="65"/>
        <v>0</v>
      </c>
    </row>
    <row r="178" spans="1:25" x14ac:dyDescent="0.25">
      <c r="A178" s="107"/>
      <c r="B178" s="2"/>
      <c r="C178" s="2"/>
      <c r="D178" s="3"/>
      <c r="E178" s="9"/>
      <c r="F178" s="99" t="str">
        <f>_xlfn.XLOOKUP(Décompte_OSAD!E178,Tableau1[Localité],Tableau1[NPA],"")</f>
        <v/>
      </c>
      <c r="G178" s="99" t="str">
        <f>_xlfn.XLOOKUP(Décompte_OSAD!E178,Tableau1[Localité],Tableau1[District],"")</f>
        <v/>
      </c>
      <c r="H178" s="100" t="str">
        <f>IF(E178="","",IF(COUNTIF(Tableau1[Localité],Décompte_OSAD!E178)=0,"Pas dans le canton de FR","Oui"))</f>
        <v/>
      </c>
      <c r="I178" s="40"/>
      <c r="J178" s="41"/>
      <c r="K178" s="42"/>
      <c r="L178" s="41"/>
      <c r="M178" s="52">
        <f t="shared" si="58"/>
        <v>0</v>
      </c>
      <c r="N178" s="58">
        <f t="shared" si="59"/>
        <v>0</v>
      </c>
      <c r="O178" s="59">
        <f t="shared" si="60"/>
        <v>0</v>
      </c>
      <c r="P178" s="60">
        <f t="shared" si="56"/>
        <v>0</v>
      </c>
      <c r="Q178" s="49">
        <f t="shared" si="61"/>
        <v>0</v>
      </c>
      <c r="R178" s="61">
        <f t="shared" si="62"/>
        <v>0</v>
      </c>
      <c r="S178" s="62">
        <f t="shared" si="63"/>
        <v>0</v>
      </c>
      <c r="T178" s="63">
        <f t="shared" si="57"/>
        <v>0</v>
      </c>
      <c r="U178" s="50">
        <f t="shared" si="64"/>
        <v>0</v>
      </c>
      <c r="V178" s="64">
        <f t="shared" si="53"/>
        <v>0</v>
      </c>
      <c r="W178" s="65">
        <f t="shared" si="54"/>
        <v>0</v>
      </c>
      <c r="X178" s="66">
        <f t="shared" si="55"/>
        <v>0</v>
      </c>
      <c r="Y178" s="51">
        <f t="shared" si="65"/>
        <v>0</v>
      </c>
    </row>
    <row r="179" spans="1:25" x14ac:dyDescent="0.25">
      <c r="A179" s="107"/>
      <c r="B179" s="2"/>
      <c r="C179" s="2"/>
      <c r="D179" s="3"/>
      <c r="E179" s="9"/>
      <c r="F179" s="99" t="str">
        <f>_xlfn.XLOOKUP(Décompte_OSAD!E179,Tableau1[Localité],Tableau1[NPA],"")</f>
        <v/>
      </c>
      <c r="G179" s="99" t="str">
        <f>_xlfn.XLOOKUP(Décompte_OSAD!E179,Tableau1[Localité],Tableau1[District],"")</f>
        <v/>
      </c>
      <c r="H179" s="100" t="str">
        <f>IF(E179="","",IF(COUNTIF(Tableau1[Localité],Décompte_OSAD!E179)=0,"Pas dans le canton de FR","Oui"))</f>
        <v/>
      </c>
      <c r="I179" s="40"/>
      <c r="J179" s="41"/>
      <c r="K179" s="42"/>
      <c r="L179" s="41"/>
      <c r="M179" s="52">
        <f t="shared" si="58"/>
        <v>0</v>
      </c>
      <c r="N179" s="58">
        <f t="shared" si="59"/>
        <v>0</v>
      </c>
      <c r="O179" s="59">
        <f t="shared" si="60"/>
        <v>0</v>
      </c>
      <c r="P179" s="60">
        <f t="shared" si="56"/>
        <v>0</v>
      </c>
      <c r="Q179" s="49">
        <f t="shared" si="61"/>
        <v>0</v>
      </c>
      <c r="R179" s="61">
        <f t="shared" si="62"/>
        <v>0</v>
      </c>
      <c r="S179" s="62">
        <f t="shared" si="63"/>
        <v>0</v>
      </c>
      <c r="T179" s="63">
        <f t="shared" si="57"/>
        <v>0</v>
      </c>
      <c r="U179" s="50">
        <f t="shared" si="64"/>
        <v>0</v>
      </c>
      <c r="V179" s="64">
        <f t="shared" si="53"/>
        <v>0</v>
      </c>
      <c r="W179" s="65">
        <f t="shared" si="54"/>
        <v>0</v>
      </c>
      <c r="X179" s="66">
        <f t="shared" si="55"/>
        <v>0</v>
      </c>
      <c r="Y179" s="51">
        <f t="shared" si="65"/>
        <v>0</v>
      </c>
    </row>
    <row r="180" spans="1:25" x14ac:dyDescent="0.25">
      <c r="A180" s="107"/>
      <c r="B180" s="2"/>
      <c r="C180" s="2"/>
      <c r="D180" s="3"/>
      <c r="E180" s="9"/>
      <c r="F180" s="99" t="str">
        <f>_xlfn.XLOOKUP(Décompte_OSAD!E180,Tableau1[Localité],Tableau1[NPA],"")</f>
        <v/>
      </c>
      <c r="G180" s="99" t="str">
        <f>_xlfn.XLOOKUP(Décompte_OSAD!E180,Tableau1[Localité],Tableau1[District],"")</f>
        <v/>
      </c>
      <c r="H180" s="100" t="str">
        <f>IF(E180="","",IF(COUNTIF(Tableau1[Localité],Décompte_OSAD!E180)=0,"Pas dans le canton de FR","Oui"))</f>
        <v/>
      </c>
      <c r="I180" s="40"/>
      <c r="J180" s="41"/>
      <c r="K180" s="42"/>
      <c r="L180" s="41"/>
      <c r="M180" s="52">
        <f t="shared" si="58"/>
        <v>0</v>
      </c>
      <c r="N180" s="58">
        <f t="shared" si="59"/>
        <v>0</v>
      </c>
      <c r="O180" s="59">
        <f t="shared" si="60"/>
        <v>0</v>
      </c>
      <c r="P180" s="60">
        <f t="shared" si="56"/>
        <v>0</v>
      </c>
      <c r="Q180" s="49">
        <f t="shared" si="61"/>
        <v>0</v>
      </c>
      <c r="R180" s="61">
        <f t="shared" si="62"/>
        <v>0</v>
      </c>
      <c r="S180" s="62">
        <f t="shared" si="63"/>
        <v>0</v>
      </c>
      <c r="T180" s="63">
        <f t="shared" si="57"/>
        <v>0</v>
      </c>
      <c r="U180" s="50">
        <f t="shared" si="64"/>
        <v>0</v>
      </c>
      <c r="V180" s="64">
        <f t="shared" si="53"/>
        <v>0</v>
      </c>
      <c r="W180" s="65">
        <f t="shared" si="54"/>
        <v>0</v>
      </c>
      <c r="X180" s="66">
        <f t="shared" si="55"/>
        <v>0</v>
      </c>
      <c r="Y180" s="51">
        <f t="shared" si="65"/>
        <v>0</v>
      </c>
    </row>
    <row r="181" spans="1:25" x14ac:dyDescent="0.25">
      <c r="A181" s="107"/>
      <c r="B181" s="2"/>
      <c r="C181" s="2"/>
      <c r="D181" s="3"/>
      <c r="E181" s="9"/>
      <c r="F181" s="99" t="str">
        <f>_xlfn.XLOOKUP(Décompte_OSAD!E181,Tableau1[Localité],Tableau1[NPA],"")</f>
        <v/>
      </c>
      <c r="G181" s="99" t="str">
        <f>_xlfn.XLOOKUP(Décompte_OSAD!E181,Tableau1[Localité],Tableau1[District],"")</f>
        <v/>
      </c>
      <c r="H181" s="100" t="str">
        <f>IF(E181="","",IF(COUNTIF(Tableau1[Localité],Décompte_OSAD!E181)=0,"Pas dans le canton de FR","Oui"))</f>
        <v/>
      </c>
      <c r="I181" s="40"/>
      <c r="J181" s="41"/>
      <c r="K181" s="42"/>
      <c r="L181" s="41"/>
      <c r="M181" s="52">
        <f t="shared" si="58"/>
        <v>0</v>
      </c>
      <c r="N181" s="58">
        <f t="shared" si="59"/>
        <v>0</v>
      </c>
      <c r="O181" s="59">
        <f t="shared" si="60"/>
        <v>0</v>
      </c>
      <c r="P181" s="60">
        <f t="shared" si="56"/>
        <v>0</v>
      </c>
      <c r="Q181" s="49">
        <f t="shared" si="61"/>
        <v>0</v>
      </c>
      <c r="R181" s="61">
        <f t="shared" si="62"/>
        <v>0</v>
      </c>
      <c r="S181" s="62">
        <f t="shared" si="63"/>
        <v>0</v>
      </c>
      <c r="T181" s="63">
        <f t="shared" si="57"/>
        <v>0</v>
      </c>
      <c r="U181" s="50">
        <f t="shared" si="64"/>
        <v>0</v>
      </c>
      <c r="V181" s="64">
        <f t="shared" si="53"/>
        <v>0</v>
      </c>
      <c r="W181" s="65">
        <f t="shared" si="54"/>
        <v>0</v>
      </c>
      <c r="X181" s="66">
        <f t="shared" si="55"/>
        <v>0</v>
      </c>
      <c r="Y181" s="51">
        <f t="shared" si="65"/>
        <v>0</v>
      </c>
    </row>
    <row r="182" spans="1:25" x14ac:dyDescent="0.25">
      <c r="A182" s="107"/>
      <c r="B182" s="2"/>
      <c r="C182" s="2"/>
      <c r="D182" s="3"/>
      <c r="E182" s="9"/>
      <c r="F182" s="99" t="str">
        <f>_xlfn.XLOOKUP(Décompte_OSAD!E182,Tableau1[Localité],Tableau1[NPA],"")</f>
        <v/>
      </c>
      <c r="G182" s="99" t="str">
        <f>_xlfn.XLOOKUP(Décompte_OSAD!E182,Tableau1[Localité],Tableau1[District],"")</f>
        <v/>
      </c>
      <c r="H182" s="100" t="str">
        <f>IF(E182="","",IF(COUNTIF(Tableau1[Localité],Décompte_OSAD!E182)=0,"Pas dans le canton de FR","Oui"))</f>
        <v/>
      </c>
      <c r="I182" s="40"/>
      <c r="J182" s="41"/>
      <c r="K182" s="42"/>
      <c r="L182" s="41"/>
      <c r="M182" s="52">
        <f t="shared" si="58"/>
        <v>0</v>
      </c>
      <c r="N182" s="58">
        <f t="shared" si="59"/>
        <v>0</v>
      </c>
      <c r="O182" s="59">
        <f t="shared" si="60"/>
        <v>0</v>
      </c>
      <c r="P182" s="60">
        <f t="shared" si="56"/>
        <v>0</v>
      </c>
      <c r="Q182" s="49">
        <f t="shared" si="61"/>
        <v>0</v>
      </c>
      <c r="R182" s="61">
        <f t="shared" si="62"/>
        <v>0</v>
      </c>
      <c r="S182" s="62">
        <f t="shared" si="63"/>
        <v>0</v>
      </c>
      <c r="T182" s="63">
        <f t="shared" si="57"/>
        <v>0</v>
      </c>
      <c r="U182" s="50">
        <f t="shared" si="64"/>
        <v>0</v>
      </c>
      <c r="V182" s="64">
        <f t="shared" si="53"/>
        <v>0</v>
      </c>
      <c r="W182" s="65">
        <f t="shared" si="54"/>
        <v>0</v>
      </c>
      <c r="X182" s="66">
        <f t="shared" si="55"/>
        <v>0</v>
      </c>
      <c r="Y182" s="51">
        <f t="shared" si="65"/>
        <v>0</v>
      </c>
    </row>
    <row r="183" spans="1:25" x14ac:dyDescent="0.25">
      <c r="A183" s="107"/>
      <c r="B183" s="2"/>
      <c r="C183" s="2"/>
      <c r="D183" s="3"/>
      <c r="E183" s="9"/>
      <c r="F183" s="99" t="str">
        <f>_xlfn.XLOOKUP(Décompte_OSAD!E183,Tableau1[Localité],Tableau1[NPA],"")</f>
        <v/>
      </c>
      <c r="G183" s="99" t="str">
        <f>_xlfn.XLOOKUP(Décompte_OSAD!E183,Tableau1[Localité],Tableau1[District],"")</f>
        <v/>
      </c>
      <c r="H183" s="100" t="str">
        <f>IF(E183="","",IF(COUNTIF(Tableau1[Localité],Décompte_OSAD!E183)=0,"Pas dans le canton de FR","Oui"))</f>
        <v/>
      </c>
      <c r="I183" s="40"/>
      <c r="J183" s="41"/>
      <c r="K183" s="42"/>
      <c r="L183" s="41"/>
      <c r="M183" s="52">
        <f t="shared" si="58"/>
        <v>0</v>
      </c>
      <c r="N183" s="58">
        <f t="shared" si="59"/>
        <v>0</v>
      </c>
      <c r="O183" s="59">
        <f t="shared" si="60"/>
        <v>0</v>
      </c>
      <c r="P183" s="60">
        <f t="shared" si="56"/>
        <v>0</v>
      </c>
      <c r="Q183" s="49">
        <f t="shared" si="61"/>
        <v>0</v>
      </c>
      <c r="R183" s="61">
        <f t="shared" si="62"/>
        <v>0</v>
      </c>
      <c r="S183" s="62">
        <f t="shared" si="63"/>
        <v>0</v>
      </c>
      <c r="T183" s="63">
        <f t="shared" si="57"/>
        <v>0</v>
      </c>
      <c r="U183" s="50">
        <f t="shared" si="64"/>
        <v>0</v>
      </c>
      <c r="V183" s="64">
        <f t="shared" si="53"/>
        <v>0</v>
      </c>
      <c r="W183" s="65">
        <f t="shared" si="54"/>
        <v>0</v>
      </c>
      <c r="X183" s="66">
        <f t="shared" si="55"/>
        <v>0</v>
      </c>
      <c r="Y183" s="51">
        <f t="shared" si="65"/>
        <v>0</v>
      </c>
    </row>
    <row r="184" spans="1:25" x14ac:dyDescent="0.25">
      <c r="A184" s="107"/>
      <c r="B184" s="2"/>
      <c r="C184" s="2"/>
      <c r="D184" s="3"/>
      <c r="E184" s="9"/>
      <c r="F184" s="99" t="str">
        <f>_xlfn.XLOOKUP(Décompte_OSAD!E184,Tableau1[Localité],Tableau1[NPA],"")</f>
        <v/>
      </c>
      <c r="G184" s="99" t="str">
        <f>_xlfn.XLOOKUP(Décompte_OSAD!E184,Tableau1[Localité],Tableau1[District],"")</f>
        <v/>
      </c>
      <c r="H184" s="100" t="str">
        <f>IF(E184="","",IF(COUNTIF(Tableau1[Localité],Décompte_OSAD!E184)=0,"Pas dans le canton de FR","Oui"))</f>
        <v/>
      </c>
      <c r="I184" s="40"/>
      <c r="J184" s="41"/>
      <c r="K184" s="42"/>
      <c r="L184" s="41"/>
      <c r="M184" s="52">
        <f t="shared" si="58"/>
        <v>0</v>
      </c>
      <c r="N184" s="58">
        <f t="shared" si="59"/>
        <v>0</v>
      </c>
      <c r="O184" s="59">
        <f t="shared" si="60"/>
        <v>0</v>
      </c>
      <c r="P184" s="60">
        <f t="shared" si="56"/>
        <v>0</v>
      </c>
      <c r="Q184" s="49">
        <f t="shared" si="61"/>
        <v>0</v>
      </c>
      <c r="R184" s="61">
        <f t="shared" si="62"/>
        <v>0</v>
      </c>
      <c r="S184" s="62">
        <f t="shared" si="63"/>
        <v>0</v>
      </c>
      <c r="T184" s="63">
        <f t="shared" si="57"/>
        <v>0</v>
      </c>
      <c r="U184" s="50">
        <f t="shared" si="64"/>
        <v>0</v>
      </c>
      <c r="V184" s="64">
        <f t="shared" si="53"/>
        <v>0</v>
      </c>
      <c r="W184" s="65">
        <f t="shared" si="54"/>
        <v>0</v>
      </c>
      <c r="X184" s="66">
        <f t="shared" si="55"/>
        <v>0</v>
      </c>
      <c r="Y184" s="51">
        <f t="shared" si="65"/>
        <v>0</v>
      </c>
    </row>
    <row r="185" spans="1:25" x14ac:dyDescent="0.25">
      <c r="A185" s="107"/>
      <c r="B185" s="2"/>
      <c r="C185" s="2"/>
      <c r="D185" s="3"/>
      <c r="E185" s="9"/>
      <c r="F185" s="99" t="str">
        <f>_xlfn.XLOOKUP(Décompte_OSAD!E185,Tableau1[Localité],Tableau1[NPA],"")</f>
        <v/>
      </c>
      <c r="G185" s="99" t="str">
        <f>_xlfn.XLOOKUP(Décompte_OSAD!E185,Tableau1[Localité],Tableau1[District],"")</f>
        <v/>
      </c>
      <c r="H185" s="100" t="str">
        <f>IF(E185="","",IF(COUNTIF(Tableau1[Localité],Décompte_OSAD!E185)=0,"Pas dans le canton de FR","Oui"))</f>
        <v/>
      </c>
      <c r="I185" s="40"/>
      <c r="J185" s="41"/>
      <c r="K185" s="42"/>
      <c r="L185" s="41"/>
      <c r="M185" s="52">
        <f t="shared" si="58"/>
        <v>0</v>
      </c>
      <c r="N185" s="58">
        <f t="shared" si="59"/>
        <v>0</v>
      </c>
      <c r="O185" s="59">
        <f t="shared" si="60"/>
        <v>0</v>
      </c>
      <c r="P185" s="60">
        <f t="shared" si="56"/>
        <v>0</v>
      </c>
      <c r="Q185" s="49">
        <f t="shared" si="61"/>
        <v>0</v>
      </c>
      <c r="R185" s="61">
        <f t="shared" si="62"/>
        <v>0</v>
      </c>
      <c r="S185" s="62">
        <f t="shared" si="63"/>
        <v>0</v>
      </c>
      <c r="T185" s="63">
        <f t="shared" si="57"/>
        <v>0</v>
      </c>
      <c r="U185" s="50">
        <f t="shared" si="64"/>
        <v>0</v>
      </c>
      <c r="V185" s="64">
        <f t="shared" si="53"/>
        <v>0</v>
      </c>
      <c r="W185" s="65">
        <f t="shared" si="54"/>
        <v>0</v>
      </c>
      <c r="X185" s="66">
        <f t="shared" si="55"/>
        <v>0</v>
      </c>
      <c r="Y185" s="51">
        <f t="shared" si="65"/>
        <v>0</v>
      </c>
    </row>
    <row r="186" spans="1:25" x14ac:dyDescent="0.25">
      <c r="A186" s="107"/>
      <c r="B186" s="2"/>
      <c r="C186" s="2"/>
      <c r="D186" s="3"/>
      <c r="E186" s="9"/>
      <c r="F186" s="99" t="str">
        <f>_xlfn.XLOOKUP(Décompte_OSAD!E186,Tableau1[Localité],Tableau1[NPA],"")</f>
        <v/>
      </c>
      <c r="G186" s="99" t="str">
        <f>_xlfn.XLOOKUP(Décompte_OSAD!E186,Tableau1[Localité],Tableau1[District],"")</f>
        <v/>
      </c>
      <c r="H186" s="100" t="str">
        <f>IF(E186="","",IF(COUNTIF(Tableau1[Localité],Décompte_OSAD!E186)=0,"Pas dans le canton de FR","Oui"))</f>
        <v/>
      </c>
      <c r="I186" s="40"/>
      <c r="J186" s="41"/>
      <c r="K186" s="42"/>
      <c r="L186" s="41"/>
      <c r="M186" s="52">
        <f t="shared" si="58"/>
        <v>0</v>
      </c>
      <c r="N186" s="58">
        <f t="shared" si="59"/>
        <v>0</v>
      </c>
      <c r="O186" s="59">
        <f t="shared" si="60"/>
        <v>0</v>
      </c>
      <c r="P186" s="60">
        <f t="shared" si="56"/>
        <v>0</v>
      </c>
      <c r="Q186" s="49">
        <f t="shared" si="61"/>
        <v>0</v>
      </c>
      <c r="R186" s="61">
        <f t="shared" si="62"/>
        <v>0</v>
      </c>
      <c r="S186" s="62">
        <f t="shared" si="63"/>
        <v>0</v>
      </c>
      <c r="T186" s="63">
        <f t="shared" si="57"/>
        <v>0</v>
      </c>
      <c r="U186" s="50">
        <f t="shared" si="64"/>
        <v>0</v>
      </c>
      <c r="V186" s="64">
        <f t="shared" si="53"/>
        <v>0</v>
      </c>
      <c r="W186" s="65">
        <f t="shared" si="54"/>
        <v>0</v>
      </c>
      <c r="X186" s="66">
        <f t="shared" si="55"/>
        <v>0</v>
      </c>
      <c r="Y186" s="51">
        <f t="shared" si="65"/>
        <v>0</v>
      </c>
    </row>
    <row r="187" spans="1:25" x14ac:dyDescent="0.25">
      <c r="A187" s="107"/>
      <c r="B187" s="2"/>
      <c r="C187" s="2"/>
      <c r="D187" s="3"/>
      <c r="E187" s="9"/>
      <c r="F187" s="99" t="str">
        <f>_xlfn.XLOOKUP(Décompte_OSAD!E187,Tableau1[Localité],Tableau1[NPA],"")</f>
        <v/>
      </c>
      <c r="G187" s="99" t="str">
        <f>_xlfn.XLOOKUP(Décompte_OSAD!E187,Tableau1[Localité],Tableau1[District],"")</f>
        <v/>
      </c>
      <c r="H187" s="100" t="str">
        <f>IF(E187="","",IF(COUNTIF(Tableau1[Localité],Décompte_OSAD!E187)=0,"Pas dans le canton de FR","Oui"))</f>
        <v/>
      </c>
      <c r="I187" s="40"/>
      <c r="J187" s="41"/>
      <c r="K187" s="42"/>
      <c r="L187" s="41"/>
      <c r="M187" s="52">
        <f t="shared" si="58"/>
        <v>0</v>
      </c>
      <c r="N187" s="58">
        <f t="shared" si="59"/>
        <v>0</v>
      </c>
      <c r="O187" s="59">
        <f t="shared" si="60"/>
        <v>0</v>
      </c>
      <c r="P187" s="60">
        <f t="shared" si="56"/>
        <v>0</v>
      </c>
      <c r="Q187" s="49">
        <f t="shared" si="61"/>
        <v>0</v>
      </c>
      <c r="R187" s="61">
        <f t="shared" si="62"/>
        <v>0</v>
      </c>
      <c r="S187" s="62">
        <f t="shared" si="63"/>
        <v>0</v>
      </c>
      <c r="T187" s="63">
        <f t="shared" si="57"/>
        <v>0</v>
      </c>
      <c r="U187" s="50">
        <f t="shared" si="64"/>
        <v>0</v>
      </c>
      <c r="V187" s="64">
        <f t="shared" si="53"/>
        <v>0</v>
      </c>
      <c r="W187" s="65">
        <f t="shared" si="54"/>
        <v>0</v>
      </c>
      <c r="X187" s="66">
        <f t="shared" si="55"/>
        <v>0</v>
      </c>
      <c r="Y187" s="51">
        <f t="shared" si="65"/>
        <v>0</v>
      </c>
    </row>
    <row r="188" spans="1:25" x14ac:dyDescent="0.25">
      <c r="A188" s="107"/>
      <c r="B188" s="2"/>
      <c r="C188" s="2"/>
      <c r="D188" s="3"/>
      <c r="E188" s="9"/>
      <c r="F188" s="99" t="str">
        <f>_xlfn.XLOOKUP(Décompte_OSAD!E188,Tableau1[Localité],Tableau1[NPA],"")</f>
        <v/>
      </c>
      <c r="G188" s="99" t="str">
        <f>_xlfn.XLOOKUP(Décompte_OSAD!E188,Tableau1[Localité],Tableau1[District],"")</f>
        <v/>
      </c>
      <c r="H188" s="100" t="str">
        <f>IF(E188="","",IF(COUNTIF(Tableau1[Localité],Décompte_OSAD!E188)=0,"Pas dans le canton de FR","Oui"))</f>
        <v/>
      </c>
      <c r="I188" s="40"/>
      <c r="J188" s="41"/>
      <c r="K188" s="42"/>
      <c r="L188" s="41"/>
      <c r="M188" s="52">
        <f t="shared" si="58"/>
        <v>0</v>
      </c>
      <c r="N188" s="58">
        <f t="shared" si="59"/>
        <v>0</v>
      </c>
      <c r="O188" s="59">
        <f t="shared" si="60"/>
        <v>0</v>
      </c>
      <c r="P188" s="60">
        <f t="shared" si="56"/>
        <v>0</v>
      </c>
      <c r="Q188" s="49">
        <f t="shared" si="61"/>
        <v>0</v>
      </c>
      <c r="R188" s="61">
        <f t="shared" si="62"/>
        <v>0</v>
      </c>
      <c r="S188" s="62">
        <f t="shared" si="63"/>
        <v>0</v>
      </c>
      <c r="T188" s="63">
        <f t="shared" si="57"/>
        <v>0</v>
      </c>
      <c r="U188" s="50">
        <f t="shared" si="64"/>
        <v>0</v>
      </c>
      <c r="V188" s="64">
        <f t="shared" si="53"/>
        <v>0</v>
      </c>
      <c r="W188" s="65">
        <f t="shared" si="54"/>
        <v>0</v>
      </c>
      <c r="X188" s="66">
        <f t="shared" si="55"/>
        <v>0</v>
      </c>
      <c r="Y188" s="51">
        <f t="shared" si="65"/>
        <v>0</v>
      </c>
    </row>
    <row r="189" spans="1:25" x14ac:dyDescent="0.25">
      <c r="A189" s="107"/>
      <c r="B189" s="2"/>
      <c r="C189" s="2"/>
      <c r="D189" s="3"/>
      <c r="E189" s="9"/>
      <c r="F189" s="99" t="str">
        <f>_xlfn.XLOOKUP(Décompte_OSAD!E189,Tableau1[Localité],Tableau1[NPA],"")</f>
        <v/>
      </c>
      <c r="G189" s="99" t="str">
        <f>_xlfn.XLOOKUP(Décompte_OSAD!E189,Tableau1[Localité],Tableau1[District],"")</f>
        <v/>
      </c>
      <c r="H189" s="100" t="str">
        <f>IF(E189="","",IF(COUNTIF(Tableau1[Localité],Décompte_OSAD!E189)=0,"Pas dans le canton de FR","Oui"))</f>
        <v/>
      </c>
      <c r="I189" s="40"/>
      <c r="J189" s="41"/>
      <c r="K189" s="42"/>
      <c r="L189" s="41"/>
      <c r="M189" s="52">
        <f t="shared" si="58"/>
        <v>0</v>
      </c>
      <c r="N189" s="58">
        <f t="shared" si="59"/>
        <v>0</v>
      </c>
      <c r="O189" s="59">
        <f t="shared" si="60"/>
        <v>0</v>
      </c>
      <c r="P189" s="60">
        <f t="shared" si="56"/>
        <v>0</v>
      </c>
      <c r="Q189" s="49">
        <f t="shared" si="61"/>
        <v>0</v>
      </c>
      <c r="R189" s="61">
        <f t="shared" si="62"/>
        <v>0</v>
      </c>
      <c r="S189" s="62">
        <f t="shared" si="63"/>
        <v>0</v>
      </c>
      <c r="T189" s="63">
        <f t="shared" si="57"/>
        <v>0</v>
      </c>
      <c r="U189" s="50">
        <f t="shared" si="64"/>
        <v>0</v>
      </c>
      <c r="V189" s="64">
        <f t="shared" si="53"/>
        <v>0</v>
      </c>
      <c r="W189" s="65">
        <f t="shared" si="54"/>
        <v>0</v>
      </c>
      <c r="X189" s="66">
        <f t="shared" si="55"/>
        <v>0</v>
      </c>
      <c r="Y189" s="51">
        <f t="shared" si="65"/>
        <v>0</v>
      </c>
    </row>
    <row r="190" spans="1:25" x14ac:dyDescent="0.25">
      <c r="A190" s="107"/>
      <c r="B190" s="2"/>
      <c r="C190" s="2"/>
      <c r="D190" s="3"/>
      <c r="E190" s="9"/>
      <c r="F190" s="99" t="str">
        <f>_xlfn.XLOOKUP(Décompte_OSAD!E190,Tableau1[Localité],Tableau1[NPA],"")</f>
        <v/>
      </c>
      <c r="G190" s="99" t="str">
        <f>_xlfn.XLOOKUP(Décompte_OSAD!E190,Tableau1[Localité],Tableau1[District],"")</f>
        <v/>
      </c>
      <c r="H190" s="100" t="str">
        <f>IF(E190="","",IF(COUNTIF(Tableau1[Localité],Décompte_OSAD!E190)=0,"Pas dans le canton de FR","Oui"))</f>
        <v/>
      </c>
      <c r="I190" s="40"/>
      <c r="J190" s="41"/>
      <c r="K190" s="42"/>
      <c r="L190" s="41"/>
      <c r="M190" s="52">
        <f t="shared" si="58"/>
        <v>0</v>
      </c>
      <c r="N190" s="58">
        <f t="shared" si="59"/>
        <v>0</v>
      </c>
      <c r="O190" s="59">
        <f t="shared" si="60"/>
        <v>0</v>
      </c>
      <c r="P190" s="60">
        <f t="shared" si="56"/>
        <v>0</v>
      </c>
      <c r="Q190" s="49">
        <f t="shared" si="61"/>
        <v>0</v>
      </c>
      <c r="R190" s="61">
        <f t="shared" si="62"/>
        <v>0</v>
      </c>
      <c r="S190" s="62">
        <f t="shared" si="63"/>
        <v>0</v>
      </c>
      <c r="T190" s="63">
        <f t="shared" si="57"/>
        <v>0</v>
      </c>
      <c r="U190" s="50">
        <f t="shared" si="64"/>
        <v>0</v>
      </c>
      <c r="V190" s="64">
        <f t="shared" si="53"/>
        <v>0</v>
      </c>
      <c r="W190" s="65">
        <f t="shared" si="54"/>
        <v>0</v>
      </c>
      <c r="X190" s="66">
        <f t="shared" si="55"/>
        <v>0</v>
      </c>
      <c r="Y190" s="51">
        <f t="shared" si="65"/>
        <v>0</v>
      </c>
    </row>
    <row r="191" spans="1:25" x14ac:dyDescent="0.25">
      <c r="A191" s="107"/>
      <c r="B191" s="2"/>
      <c r="C191" s="2"/>
      <c r="D191" s="3"/>
      <c r="E191" s="9"/>
      <c r="F191" s="99" t="str">
        <f>_xlfn.XLOOKUP(Décompte_OSAD!E191,Tableau1[Localité],Tableau1[NPA],"")</f>
        <v/>
      </c>
      <c r="G191" s="99" t="str">
        <f>_xlfn.XLOOKUP(Décompte_OSAD!E191,Tableau1[Localité],Tableau1[District],"")</f>
        <v/>
      </c>
      <c r="H191" s="100" t="str">
        <f>IF(E191="","",IF(COUNTIF(Tableau1[Localité],Décompte_OSAD!E191)=0,"Pas dans le canton de FR","Oui"))</f>
        <v/>
      </c>
      <c r="I191" s="40"/>
      <c r="J191" s="41"/>
      <c r="K191" s="42"/>
      <c r="L191" s="41"/>
      <c r="M191" s="52">
        <f t="shared" si="58"/>
        <v>0</v>
      </c>
      <c r="N191" s="58">
        <f t="shared" si="59"/>
        <v>0</v>
      </c>
      <c r="O191" s="59">
        <f t="shared" si="60"/>
        <v>0</v>
      </c>
      <c r="P191" s="60">
        <f t="shared" si="56"/>
        <v>0</v>
      </c>
      <c r="Q191" s="49">
        <f t="shared" si="61"/>
        <v>0</v>
      </c>
      <c r="R191" s="61">
        <f t="shared" si="62"/>
        <v>0</v>
      </c>
      <c r="S191" s="62">
        <f t="shared" si="63"/>
        <v>0</v>
      </c>
      <c r="T191" s="63">
        <f t="shared" si="57"/>
        <v>0</v>
      </c>
      <c r="U191" s="50">
        <f t="shared" si="64"/>
        <v>0</v>
      </c>
      <c r="V191" s="64">
        <f t="shared" si="53"/>
        <v>0</v>
      </c>
      <c r="W191" s="65">
        <f t="shared" si="54"/>
        <v>0</v>
      </c>
      <c r="X191" s="66">
        <f t="shared" si="55"/>
        <v>0</v>
      </c>
      <c r="Y191" s="51">
        <f t="shared" si="65"/>
        <v>0</v>
      </c>
    </row>
    <row r="192" spans="1:25" x14ac:dyDescent="0.25">
      <c r="A192" s="107"/>
      <c r="B192" s="2"/>
      <c r="C192" s="2"/>
      <c r="D192" s="3"/>
      <c r="E192" s="9"/>
      <c r="F192" s="99" t="str">
        <f>_xlfn.XLOOKUP(Décompte_OSAD!E192,Tableau1[Localité],Tableau1[NPA],"")</f>
        <v/>
      </c>
      <c r="G192" s="99" t="str">
        <f>_xlfn.XLOOKUP(Décompte_OSAD!E192,Tableau1[Localité],Tableau1[District],"")</f>
        <v/>
      </c>
      <c r="H192" s="100" t="str">
        <f>IF(E192="","",IF(COUNTIF(Tableau1[Localité],Décompte_OSAD!E192)=0,"Pas dans le canton de FR","Oui"))</f>
        <v/>
      </c>
      <c r="I192" s="40"/>
      <c r="J192" s="41"/>
      <c r="K192" s="42"/>
      <c r="L192" s="41"/>
      <c r="M192" s="52">
        <f t="shared" si="58"/>
        <v>0</v>
      </c>
      <c r="N192" s="58">
        <f t="shared" si="59"/>
        <v>0</v>
      </c>
      <c r="O192" s="59">
        <f t="shared" si="60"/>
        <v>0</v>
      </c>
      <c r="P192" s="60">
        <f t="shared" si="56"/>
        <v>0</v>
      </c>
      <c r="Q192" s="49">
        <f t="shared" si="61"/>
        <v>0</v>
      </c>
      <c r="R192" s="61">
        <f t="shared" si="62"/>
        <v>0</v>
      </c>
      <c r="S192" s="62">
        <f t="shared" si="63"/>
        <v>0</v>
      </c>
      <c r="T192" s="63">
        <f t="shared" si="57"/>
        <v>0</v>
      </c>
      <c r="U192" s="50">
        <f t="shared" si="64"/>
        <v>0</v>
      </c>
      <c r="V192" s="64">
        <f t="shared" si="53"/>
        <v>0</v>
      </c>
      <c r="W192" s="65">
        <f t="shared" si="54"/>
        <v>0</v>
      </c>
      <c r="X192" s="66">
        <f t="shared" si="55"/>
        <v>0</v>
      </c>
      <c r="Y192" s="51">
        <f t="shared" si="65"/>
        <v>0</v>
      </c>
    </row>
    <row r="193" spans="1:25" x14ac:dyDescent="0.25">
      <c r="A193" s="107"/>
      <c r="B193" s="2"/>
      <c r="C193" s="2"/>
      <c r="D193" s="3"/>
      <c r="E193" s="9"/>
      <c r="F193" s="99" t="str">
        <f>_xlfn.XLOOKUP(Décompte_OSAD!E193,Tableau1[Localité],Tableau1[NPA],"")</f>
        <v/>
      </c>
      <c r="G193" s="99" t="str">
        <f>_xlfn.XLOOKUP(Décompte_OSAD!E193,Tableau1[Localité],Tableau1[District],"")</f>
        <v/>
      </c>
      <c r="H193" s="100" t="str">
        <f>IF(E193="","",IF(COUNTIF(Tableau1[Localité],Décompte_OSAD!E193)=0,"Pas dans le canton de FR","Oui"))</f>
        <v/>
      </c>
      <c r="I193" s="40"/>
      <c r="J193" s="41"/>
      <c r="K193" s="42"/>
      <c r="L193" s="41"/>
      <c r="M193" s="52">
        <f t="shared" si="58"/>
        <v>0</v>
      </c>
      <c r="N193" s="58">
        <f t="shared" si="59"/>
        <v>0</v>
      </c>
      <c r="O193" s="59">
        <f t="shared" si="60"/>
        <v>0</v>
      </c>
      <c r="P193" s="60">
        <f t="shared" si="56"/>
        <v>0</v>
      </c>
      <c r="Q193" s="49">
        <f t="shared" si="61"/>
        <v>0</v>
      </c>
      <c r="R193" s="61">
        <f t="shared" si="62"/>
        <v>0</v>
      </c>
      <c r="S193" s="62">
        <f t="shared" si="63"/>
        <v>0</v>
      </c>
      <c r="T193" s="63">
        <f t="shared" si="57"/>
        <v>0</v>
      </c>
      <c r="U193" s="50">
        <f t="shared" si="64"/>
        <v>0</v>
      </c>
      <c r="V193" s="64">
        <f t="shared" si="53"/>
        <v>0</v>
      </c>
      <c r="W193" s="65">
        <f t="shared" si="54"/>
        <v>0</v>
      </c>
      <c r="X193" s="66">
        <f t="shared" si="55"/>
        <v>0</v>
      </c>
      <c r="Y193" s="51">
        <f t="shared" si="65"/>
        <v>0</v>
      </c>
    </row>
    <row r="194" spans="1:25" x14ac:dyDescent="0.25">
      <c r="A194" s="107"/>
      <c r="B194" s="2"/>
      <c r="C194" s="2"/>
      <c r="D194" s="3"/>
      <c r="E194" s="9"/>
      <c r="F194" s="99" t="str">
        <f>_xlfn.XLOOKUP(Décompte_OSAD!E194,Tableau1[Localité],Tableau1[NPA],"")</f>
        <v/>
      </c>
      <c r="G194" s="99" t="str">
        <f>_xlfn.XLOOKUP(Décompte_OSAD!E194,Tableau1[Localité],Tableau1[District],"")</f>
        <v/>
      </c>
      <c r="H194" s="100" t="str">
        <f>IF(E194="","",IF(COUNTIF(Tableau1[Localité],Décompte_OSAD!E194)=0,"Pas dans le canton de FR","Oui"))</f>
        <v/>
      </c>
      <c r="I194" s="40"/>
      <c r="J194" s="41"/>
      <c r="K194" s="42"/>
      <c r="L194" s="41"/>
      <c r="M194" s="52">
        <f t="shared" si="58"/>
        <v>0</v>
      </c>
      <c r="N194" s="58">
        <f t="shared" si="59"/>
        <v>0</v>
      </c>
      <c r="O194" s="59">
        <f t="shared" si="60"/>
        <v>0</v>
      </c>
      <c r="P194" s="60">
        <f t="shared" si="56"/>
        <v>0</v>
      </c>
      <c r="Q194" s="49">
        <f t="shared" si="61"/>
        <v>0</v>
      </c>
      <c r="R194" s="61">
        <f t="shared" si="62"/>
        <v>0</v>
      </c>
      <c r="S194" s="62">
        <f t="shared" si="63"/>
        <v>0</v>
      </c>
      <c r="T194" s="63">
        <f t="shared" si="57"/>
        <v>0</v>
      </c>
      <c r="U194" s="50">
        <f t="shared" si="64"/>
        <v>0</v>
      </c>
      <c r="V194" s="64">
        <f t="shared" si="53"/>
        <v>0</v>
      </c>
      <c r="W194" s="65">
        <f t="shared" si="54"/>
        <v>0</v>
      </c>
      <c r="X194" s="66">
        <f t="shared" si="55"/>
        <v>0</v>
      </c>
      <c r="Y194" s="51">
        <f t="shared" si="65"/>
        <v>0</v>
      </c>
    </row>
    <row r="195" spans="1:25" ht="15.75" thickBot="1" x14ac:dyDescent="0.3">
      <c r="A195" s="107"/>
      <c r="B195" s="2"/>
      <c r="C195" s="2"/>
      <c r="D195" s="3"/>
      <c r="E195" s="9"/>
      <c r="F195" s="99" t="str">
        <f>_xlfn.XLOOKUP(Décompte_OSAD!E195,Tableau1[Localité],Tableau1[NPA],"")</f>
        <v/>
      </c>
      <c r="G195" s="101" t="str">
        <f>_xlfn.XLOOKUP(Décompte_OSAD!E195,Tableau1[Localité],Tableau1[District],"")</f>
        <v/>
      </c>
      <c r="H195" s="100" t="str">
        <f>IF(E195="","",IF(COUNTIF(Tableau1[Localité],Décompte_OSAD!E195)=0,"Pas dans le canton de FR","Oui"))</f>
        <v/>
      </c>
      <c r="I195" s="40"/>
      <c r="J195" s="41"/>
      <c r="K195" s="42"/>
      <c r="L195" s="41"/>
      <c r="M195" s="52">
        <f t="shared" si="58"/>
        <v>0</v>
      </c>
      <c r="N195" s="58">
        <f t="shared" si="59"/>
        <v>0</v>
      </c>
      <c r="O195" s="59">
        <f t="shared" si="60"/>
        <v>0</v>
      </c>
      <c r="P195" s="60">
        <f t="shared" si="56"/>
        <v>0</v>
      </c>
      <c r="Q195" s="49">
        <f t="shared" si="61"/>
        <v>0</v>
      </c>
      <c r="R195" s="61">
        <f t="shared" si="62"/>
        <v>0</v>
      </c>
      <c r="S195" s="62">
        <f t="shared" si="63"/>
        <v>0</v>
      </c>
      <c r="T195" s="63">
        <f t="shared" si="57"/>
        <v>0</v>
      </c>
      <c r="U195" s="50">
        <f t="shared" si="64"/>
        <v>0</v>
      </c>
      <c r="V195" s="64">
        <f t="shared" si="53"/>
        <v>0</v>
      </c>
      <c r="W195" s="65">
        <f t="shared" si="54"/>
        <v>0</v>
      </c>
      <c r="X195" s="66">
        <f t="shared" si="55"/>
        <v>0</v>
      </c>
      <c r="Y195" s="51">
        <f t="shared" si="65"/>
        <v>0</v>
      </c>
    </row>
    <row r="196" spans="1:25" ht="28.5" customHeight="1" thickBot="1" x14ac:dyDescent="0.3">
      <c r="A196" s="102"/>
      <c r="B196" s="84"/>
      <c r="C196" s="84"/>
      <c r="D196" s="84"/>
      <c r="G196" s="103"/>
      <c r="H196" s="119" t="s">
        <v>403</v>
      </c>
      <c r="I196" s="48">
        <f>SUM(I22:I195)</f>
        <v>0</v>
      </c>
      <c r="J196" s="47">
        <f>SUM(J22:J195)</f>
        <v>0</v>
      </c>
      <c r="K196" s="54">
        <f>SUM(K22:K195)</f>
        <v>0</v>
      </c>
      <c r="L196" s="46">
        <f>SUM(L22:L195)</f>
        <v>0</v>
      </c>
      <c r="M196" s="45">
        <f>SUM(M22:M195)</f>
        <v>0</v>
      </c>
      <c r="N196" s="55">
        <f t="shared" ref="N196:Y196" si="66">ROUND(SUM(N22:N195)*20,0)/20</f>
        <v>0</v>
      </c>
      <c r="O196" s="56">
        <f t="shared" si="66"/>
        <v>0</v>
      </c>
      <c r="P196" s="16">
        <f t="shared" si="66"/>
        <v>0</v>
      </c>
      <c r="Q196" s="17">
        <f t="shared" si="66"/>
        <v>0</v>
      </c>
      <c r="R196" s="21">
        <f t="shared" si="66"/>
        <v>0</v>
      </c>
      <c r="S196" s="22">
        <f t="shared" si="66"/>
        <v>0</v>
      </c>
      <c r="T196" s="23">
        <f t="shared" si="66"/>
        <v>0</v>
      </c>
      <c r="U196" s="44">
        <f t="shared" si="66"/>
        <v>0</v>
      </c>
      <c r="V196" s="18">
        <f t="shared" si="66"/>
        <v>0</v>
      </c>
      <c r="W196" s="19">
        <f t="shared" si="66"/>
        <v>0</v>
      </c>
      <c r="X196" s="20">
        <f>ROUND(SUM(X22:X195)*20,0)/20</f>
        <v>0</v>
      </c>
      <c r="Y196" s="43">
        <f t="shared" si="66"/>
        <v>0</v>
      </c>
    </row>
    <row r="197" spans="1:25" ht="41.1" customHeight="1" thickTop="1" thickBot="1" x14ac:dyDescent="0.3">
      <c r="A197" s="84"/>
      <c r="B197" s="84"/>
      <c r="C197" s="84"/>
      <c r="D197" s="84"/>
      <c r="G197" s="104"/>
      <c r="H197" s="105" t="s">
        <v>404</v>
      </c>
      <c r="I197" s="53">
        <f t="shared" ref="I197:M197" si="67">I196/60</f>
        <v>0</v>
      </c>
      <c r="J197" s="6">
        <f t="shared" si="67"/>
        <v>0</v>
      </c>
      <c r="K197" s="7">
        <f t="shared" si="67"/>
        <v>0</v>
      </c>
      <c r="L197" s="7">
        <f t="shared" si="67"/>
        <v>0</v>
      </c>
      <c r="M197" s="8">
        <f t="shared" si="67"/>
        <v>0</v>
      </c>
      <c r="N197" s="15"/>
      <c r="O197" s="15"/>
      <c r="P197" s="15"/>
      <c r="Q197" s="15"/>
      <c r="R197" s="15"/>
      <c r="S197" s="15"/>
      <c r="T197" s="15"/>
      <c r="U197" s="15"/>
      <c r="V197" s="15"/>
      <c r="W197" s="15"/>
      <c r="X197" s="15"/>
      <c r="Y197" s="15"/>
    </row>
    <row r="198" spans="1:25" x14ac:dyDescent="0.25">
      <c r="A198" s="106"/>
      <c r="B198" s="106"/>
      <c r="C198" s="106"/>
      <c r="D198" s="106"/>
      <c r="E198" s="106"/>
      <c r="F198" s="106"/>
      <c r="G198" s="106"/>
      <c r="I198" s="106"/>
      <c r="J198" s="106"/>
    </row>
    <row r="199" spans="1:25" x14ac:dyDescent="0.25">
      <c r="A199" s="106"/>
      <c r="B199" s="106"/>
      <c r="C199" s="106"/>
      <c r="D199" s="106"/>
      <c r="E199" s="106"/>
      <c r="F199" s="106"/>
      <c r="G199" s="106"/>
      <c r="I199" s="106"/>
      <c r="J199" s="106"/>
    </row>
  </sheetData>
  <sheetProtection algorithmName="SHA-512" hashValue="jkR0HzQVes37zX/yaHKMv6CbetLYgW+te4jUX8oaoR7mV+AdZctXHGQKKjGYGBAv7I7xrH3F9f+y8tmfhfOSjA==" saltValue="QiDNhgRC9n/Wi+Y4hc+3eQ==" spinCount="100000" sheet="1" objects="1" scenarios="1" selectLockedCells="1"/>
  <mergeCells count="21">
    <mergeCell ref="A1:Y1"/>
    <mergeCell ref="A17:H17"/>
    <mergeCell ref="N17:Y17"/>
    <mergeCell ref="I17:M17"/>
    <mergeCell ref="I19:M19"/>
    <mergeCell ref="R19:U19"/>
    <mergeCell ref="V19:Y19"/>
    <mergeCell ref="N19:Q19"/>
    <mergeCell ref="N10:S10"/>
    <mergeCell ref="N11:S11"/>
    <mergeCell ref="N12:S12"/>
    <mergeCell ref="N13:S13"/>
    <mergeCell ref="A2:Y2"/>
    <mergeCell ref="T3:T8"/>
    <mergeCell ref="U3:U8"/>
    <mergeCell ref="V3:V8"/>
    <mergeCell ref="W3:W8"/>
    <mergeCell ref="X3:X8"/>
    <mergeCell ref="Y3:Y8"/>
    <mergeCell ref="N3:S8"/>
    <mergeCell ref="N9:S9"/>
  </mergeCells>
  <conditionalFormatting sqref="H22:H195">
    <cfRule type="containsText" dxfId="0" priority="1" operator="containsText" text="Pas dans le canton de FR">
      <formula>NOT(ISERROR(SEARCH("Pas dans le canton de FR",H22)))</formula>
    </cfRule>
  </conditionalFormatting>
  <pageMargins left="0.63244047619047616" right="0.63244047619047616" top="0.89687499999999998" bottom="0.6696428571428571" header="0.31496062992125984" footer="0.35433070866141736"/>
  <pageSetup paperSize="9" scale="48" fitToHeight="0" orientation="landscape" r:id="rId1"/>
  <headerFooter differentFirst="1">
    <oddHeader>&amp;L&amp;"Arial,Gras"&amp;8&amp;G Service de la prévoyance sociale&amp;"Arial,Normal" SPS
       Page &amp;P de &amp;N</oddHeader>
    <firstHeader>&amp;L&amp;G&amp;R&amp;"Arial,Gras"&amp;8Service de la prévoyance sociale&amp;"Arial,Normal" SPS
&amp;"Arial,Gras"Sozialvorsorgeamt &amp;"Arial,Normal"SVA
Route des Cliniques 17, 1701 Friboug
T +41 26 305 29 68
www.fr.ch/sps</firstHeader>
    <firstFooter>&amp;L&amp;"Arial,Normal"&amp;8&amp;K000000—
Direction de la santé et des affaires sociales  &amp;"Arial,Gras"DSAS&amp;"Arial,Normal"
Direktion für Gesundheit und Soziales &amp;"Arial,Gras"GSD</first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9FC79243-A21A-476F-9D4F-E9FC019B5EEC}">
          <x14:formula1>
            <xm:f>'liste des localités (à masquer)'!$A$2:$A$300</xm:f>
          </x14:formula1>
          <xm:sqref>E22:E195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838AD-DE1B-4820-9CAA-ECEC0CC1185C}">
  <sheetPr codeName="Feuil2"/>
  <dimension ref="A1:I17"/>
  <sheetViews>
    <sheetView workbookViewId="0">
      <selection activeCell="G6" sqref="G6"/>
    </sheetView>
  </sheetViews>
  <sheetFormatPr baseColWidth="10" defaultRowHeight="15" x14ac:dyDescent="0.25"/>
  <cols>
    <col min="1" max="1" width="17.42578125" customWidth="1"/>
  </cols>
  <sheetData>
    <row r="1" spans="1:9" ht="18.75" x14ac:dyDescent="0.3">
      <c r="A1" s="24" t="s">
        <v>363</v>
      </c>
    </row>
    <row r="2" spans="1:9" ht="10.5" customHeight="1" x14ac:dyDescent="0.25"/>
    <row r="3" spans="1:9" x14ac:dyDescent="0.25">
      <c r="A3" s="26" t="s">
        <v>5</v>
      </c>
      <c r="B3" s="25" t="s">
        <v>28</v>
      </c>
      <c r="C3" s="25" t="s">
        <v>25</v>
      </c>
      <c r="D3" s="25" t="s">
        <v>17</v>
      </c>
      <c r="E3" s="25" t="s">
        <v>13</v>
      </c>
      <c r="F3" s="25" t="s">
        <v>31</v>
      </c>
      <c r="G3" s="25" t="s">
        <v>37</v>
      </c>
      <c r="H3" s="33" t="s">
        <v>33</v>
      </c>
      <c r="I3" s="25" t="s">
        <v>3</v>
      </c>
    </row>
    <row r="4" spans="1:9" x14ac:dyDescent="0.25">
      <c r="A4" s="31" t="s">
        <v>0</v>
      </c>
      <c r="B4" s="27">
        <f>SUMIFS(Décompte_OSAD!I$22:I$195,Décompte_OSAD!$G$22:$G$195,"Sarine")/60</f>
        <v>0</v>
      </c>
      <c r="C4" s="27">
        <f>SUMIFS(Décompte_OSAD!I$22:I$195,Décompte_OSAD!$G$22:$G$195,"Singine")/60</f>
        <v>0</v>
      </c>
      <c r="D4" s="27">
        <f>SUMIFS(Décompte_OSAD!I$22:I$195,Décompte_OSAD!$G$22:$G$195,"Gruyère")/60</f>
        <v>0</v>
      </c>
      <c r="E4" s="27">
        <f>SUMIFS(Décompte_OSAD!I$22:I$195,Décompte_OSAD!$G$22:$G$195,"Lac")/60</f>
        <v>0</v>
      </c>
      <c r="F4" s="27">
        <f>SUMIFS(Décompte_OSAD!I$22:I$195,Décompte_OSAD!$G$22:$G$195,"Glâne")/60</f>
        <v>0</v>
      </c>
      <c r="G4" s="27">
        <f>SUMIFS(Décompte_OSAD!I$22:I$195,Décompte_OSAD!$G$22:$G$195,"Broye")/60</f>
        <v>0</v>
      </c>
      <c r="H4" s="32">
        <f>SUMIFS(Décompte_OSAD!I$22:I$195,Décompte_OSAD!$G$22:$G$195,"Veveyse")/60</f>
        <v>0</v>
      </c>
      <c r="I4" s="32">
        <f>SUM(Tableau4[[#This Row],[Sarine]:[Veveyse]])</f>
        <v>0</v>
      </c>
    </row>
    <row r="5" spans="1:9" x14ac:dyDescent="0.25">
      <c r="A5" s="31" t="s">
        <v>1</v>
      </c>
      <c r="B5" s="27">
        <f>SUMIFS(Décompte_OSAD!J$22:J$195,Décompte_OSAD!$G$22:$G$195,"Sarine")/60</f>
        <v>0</v>
      </c>
      <c r="C5" s="27">
        <f>SUMIFS(Décompte_OSAD!J$22:J$195,Décompte_OSAD!$G$22:$G$195,"Singine")/60</f>
        <v>0</v>
      </c>
      <c r="D5" s="27">
        <f>SUMIFS(Décompte_OSAD!J$22:J$195,Décompte_OSAD!$G$22:$G$195,"Gruyère")/60</f>
        <v>0</v>
      </c>
      <c r="E5" s="27">
        <f>SUMIFS(Décompte_OSAD!J$22:J$195,Décompte_OSAD!$G$22:$G$195,"Lac")/60</f>
        <v>0</v>
      </c>
      <c r="F5" s="27">
        <f>SUMIFS(Décompte_OSAD!J$22:J$195,Décompte_OSAD!$G$22:$G$195,"Glâne")/60</f>
        <v>0</v>
      </c>
      <c r="G5" s="27">
        <f>SUMIFS(Décompte_OSAD!J$22:J$195,Décompte_OSAD!$G$22:$G$195,"Broye")/60</f>
        <v>0</v>
      </c>
      <c r="H5" s="32">
        <f>SUMIFS(Décompte_OSAD!J$22:J$195,Décompte_OSAD!$G$22:$G$195,"Veveyse")/60</f>
        <v>0</v>
      </c>
      <c r="I5" s="32">
        <f>SUM(Tableau4[[#This Row],[Sarine]:[Veveyse]])</f>
        <v>0</v>
      </c>
    </row>
    <row r="6" spans="1:9" x14ac:dyDescent="0.25">
      <c r="A6" s="26" t="s">
        <v>2</v>
      </c>
      <c r="B6" s="27">
        <f>SUMIFS(Décompte_OSAD!K$22:K$195,Décompte_OSAD!$G$22:$G$195,"Sarine")/60</f>
        <v>0</v>
      </c>
      <c r="C6" s="27">
        <f>SUMIFS(Décompte_OSAD!K$22:K$195,Décompte_OSAD!$G$22:$G$195,"Singine")/60</f>
        <v>0</v>
      </c>
      <c r="D6" s="27">
        <f>SUMIFS(Décompte_OSAD!K$22:K$195,Décompte_OSAD!$G$22:$G$195,"Gruyère")/60</f>
        <v>0</v>
      </c>
      <c r="E6" s="27">
        <f>SUMIFS(Décompte_OSAD!K$22:K$195,Décompte_OSAD!$G$22:$G$195,"Lac")/60</f>
        <v>0</v>
      </c>
      <c r="F6" s="27">
        <f>SUMIFS(Décompte_OSAD!K$22:K$195,Décompte_OSAD!$G$22:$G$195,"Glâne")/60</f>
        <v>0</v>
      </c>
      <c r="G6" s="27">
        <f>SUMIFS(Décompte_OSAD!K$22:K$195,Décompte_OSAD!$G$22:$G$195,"Broye")/60</f>
        <v>0</v>
      </c>
      <c r="H6" s="27">
        <f>SUMIFS(Décompte_OSAD!K$22:K$195,Décompte_OSAD!$G$22:$G$195,"Veveyse")/60</f>
        <v>0</v>
      </c>
      <c r="I6" s="27">
        <f>SUM(Tableau4[[#This Row],[Sarine]:[Veveyse]])</f>
        <v>0</v>
      </c>
    </row>
    <row r="7" spans="1:9" ht="15.75" thickBot="1" x14ac:dyDescent="0.3">
      <c r="A7" s="34" t="s">
        <v>364</v>
      </c>
      <c r="B7" s="28">
        <f>SUMIFS(Décompte_OSAD!L$22:L$195,Décompte_OSAD!$G$22:$G$195,"Sarine")/60</f>
        <v>0</v>
      </c>
      <c r="C7" s="28">
        <f>SUMIFS(Décompte_OSAD!L$22:L$195,Décompte_OSAD!$G$22:$G$195,"Singine")/60</f>
        <v>0</v>
      </c>
      <c r="D7" s="28">
        <f>SUMIFS(Décompte_OSAD!L$22:L$195,Décompte_OSAD!$G$22:$G$195,"Gruyère")/60</f>
        <v>0</v>
      </c>
      <c r="E7" s="28">
        <f>SUMIFS(Décompte_OSAD!L$22:L$195,Décompte_OSAD!$G$22:$G$195,"Lac")/60</f>
        <v>0</v>
      </c>
      <c r="F7" s="28">
        <f>SUMIFS(Décompte_OSAD!L$22:L$195,Décompte_OSAD!$G$22:$G$195,"Glâne")/60</f>
        <v>0</v>
      </c>
      <c r="G7" s="28">
        <f>SUMIFS(Décompte_OSAD!L$22:L$195,Décompte_OSAD!$G$22:$G$195,"Broye")/60</f>
        <v>0</v>
      </c>
      <c r="H7" s="35">
        <f>SUMIFS(Décompte_OSAD!L$22:L$195,Décompte_OSAD!$G$22:$G$195,"Veveyse")/60</f>
        <v>0</v>
      </c>
      <c r="I7" s="28">
        <f>SUM(Tableau4[[#This Row],[Sarine]:[Veveyse]])</f>
        <v>0</v>
      </c>
    </row>
    <row r="8" spans="1:9" ht="15.75" thickTop="1" x14ac:dyDescent="0.25">
      <c r="A8" s="31" t="s">
        <v>3</v>
      </c>
      <c r="B8" s="29">
        <f t="shared" ref="B8:F8" si="0">SUM(B4:B7)</f>
        <v>0</v>
      </c>
      <c r="C8" s="29">
        <f t="shared" si="0"/>
        <v>0</v>
      </c>
      <c r="D8" s="29">
        <f t="shared" si="0"/>
        <v>0</v>
      </c>
      <c r="E8" s="29">
        <f t="shared" si="0"/>
        <v>0</v>
      </c>
      <c r="F8" s="29">
        <f t="shared" si="0"/>
        <v>0</v>
      </c>
      <c r="G8" s="29">
        <f>SUM(G4:G7)</f>
        <v>0</v>
      </c>
      <c r="H8" s="36">
        <f>SUM(H4:H7)</f>
        <v>0</v>
      </c>
      <c r="I8" s="30">
        <f>SUM(Tableau4[[#This Row],[Sarine]:[Veveyse]])</f>
        <v>0</v>
      </c>
    </row>
    <row r="17" spans="1:1" x14ac:dyDescent="0.25"/>
  </sheetData>
  <pageMargins left="0.7" right="0.7" top="0.75" bottom="0.75" header="0.3" footer="0.3"/>
  <pageSetup paperSize="9" orientation="portrait" verticalDpi="0"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F2F78-9DB6-4A37-AD7F-E492DFA6DAFC}">
  <sheetPr codeName="Feuil3">
    <pageSetUpPr fitToPage="1"/>
  </sheetPr>
  <dimension ref="A1:I300"/>
  <sheetViews>
    <sheetView workbookViewId="0">
      <selection activeCell="N29" sqref="N29"/>
    </sheetView>
  </sheetViews>
  <sheetFormatPr baseColWidth="10" defaultRowHeight="15" x14ac:dyDescent="0.25"/>
  <cols>
    <col min="1" max="1" width="28.28515625" bestFit="1" customWidth="1"/>
    <col min="2" max="2" width="11.42578125" style="13"/>
    <col min="3" max="3" width="34" bestFit="1" customWidth="1"/>
    <col min="4" max="4" width="18.7109375" customWidth="1"/>
    <col min="5" max="6" width="11.42578125" style="14"/>
  </cols>
  <sheetData>
    <row r="1" spans="1:9" s="10" customFormat="1" x14ac:dyDescent="0.25">
      <c r="A1" s="10" t="s">
        <v>6</v>
      </c>
      <c r="B1" s="11" t="s">
        <v>7</v>
      </c>
      <c r="C1" s="10" t="s">
        <v>8</v>
      </c>
      <c r="D1" s="10" t="s">
        <v>5</v>
      </c>
      <c r="E1" s="12" t="s">
        <v>9</v>
      </c>
      <c r="F1" s="12" t="s">
        <v>10</v>
      </c>
      <c r="I1"/>
    </row>
    <row r="2" spans="1:9" x14ac:dyDescent="0.25">
      <c r="A2" t="s">
        <v>11</v>
      </c>
      <c r="B2" s="13">
        <v>3216</v>
      </c>
      <c r="C2" t="s">
        <v>12</v>
      </c>
      <c r="D2" t="s">
        <v>13</v>
      </c>
      <c r="E2" s="14">
        <v>2276</v>
      </c>
      <c r="F2" s="14" t="s">
        <v>14</v>
      </c>
    </row>
    <row r="3" spans="1:9" x14ac:dyDescent="0.25">
      <c r="A3" t="s">
        <v>15</v>
      </c>
      <c r="B3" s="13">
        <v>1669</v>
      </c>
      <c r="C3" t="s">
        <v>16</v>
      </c>
      <c r="D3" t="s">
        <v>17</v>
      </c>
      <c r="E3" s="14">
        <v>2121</v>
      </c>
      <c r="F3" s="14" t="s">
        <v>18</v>
      </c>
    </row>
    <row r="4" spans="1:9" x14ac:dyDescent="0.25">
      <c r="A4" t="s">
        <v>19</v>
      </c>
      <c r="B4" s="13">
        <v>1669</v>
      </c>
      <c r="C4" t="s">
        <v>20</v>
      </c>
      <c r="D4" t="s">
        <v>17</v>
      </c>
      <c r="F4" s="14" t="s">
        <v>18</v>
      </c>
    </row>
    <row r="5" spans="1:9" x14ac:dyDescent="0.25">
      <c r="A5" t="s">
        <v>21</v>
      </c>
      <c r="B5" s="13">
        <v>3280</v>
      </c>
      <c r="C5" t="s">
        <v>22</v>
      </c>
      <c r="D5" t="s">
        <v>13</v>
      </c>
      <c r="F5" s="14" t="s">
        <v>14</v>
      </c>
    </row>
    <row r="6" spans="1:9" x14ac:dyDescent="0.25">
      <c r="A6" t="s">
        <v>23</v>
      </c>
      <c r="B6" s="13">
        <v>1715</v>
      </c>
      <c r="C6" t="s">
        <v>24</v>
      </c>
      <c r="D6" t="s">
        <v>25</v>
      </c>
      <c r="E6" s="14">
        <v>2306</v>
      </c>
      <c r="F6" s="14" t="s">
        <v>14</v>
      </c>
    </row>
    <row r="7" spans="1:9" x14ac:dyDescent="0.25">
      <c r="A7" t="s">
        <v>26</v>
      </c>
      <c r="B7" s="13">
        <v>1732</v>
      </c>
      <c r="C7" t="s">
        <v>27</v>
      </c>
      <c r="D7" t="s">
        <v>28</v>
      </c>
      <c r="E7" s="14">
        <v>2238</v>
      </c>
      <c r="F7" s="14" t="s">
        <v>18</v>
      </c>
    </row>
    <row r="8" spans="1:9" x14ac:dyDescent="0.25">
      <c r="A8" t="s">
        <v>29</v>
      </c>
      <c r="B8" s="13">
        <v>1680</v>
      </c>
      <c r="C8" t="s">
        <v>30</v>
      </c>
      <c r="D8" t="s">
        <v>31</v>
      </c>
      <c r="F8" s="14" t="s">
        <v>18</v>
      </c>
    </row>
    <row r="9" spans="1:9" x14ac:dyDescent="0.25">
      <c r="A9" t="s">
        <v>32</v>
      </c>
      <c r="B9" s="13">
        <v>1616</v>
      </c>
      <c r="C9" t="s">
        <v>32</v>
      </c>
      <c r="D9" t="s">
        <v>33</v>
      </c>
      <c r="E9" s="14">
        <v>2321</v>
      </c>
      <c r="F9" s="14" t="s">
        <v>18</v>
      </c>
    </row>
    <row r="10" spans="1:9" x14ac:dyDescent="0.25">
      <c r="A10" t="s">
        <v>34</v>
      </c>
      <c r="B10" s="13">
        <v>1673</v>
      </c>
      <c r="C10" t="s">
        <v>34</v>
      </c>
      <c r="D10" t="s">
        <v>31</v>
      </c>
      <c r="E10" s="14">
        <v>2061</v>
      </c>
      <c r="F10" s="14" t="s">
        <v>18</v>
      </c>
    </row>
    <row r="11" spans="1:9" x14ac:dyDescent="0.25">
      <c r="A11" t="s">
        <v>35</v>
      </c>
      <c r="B11" s="13">
        <v>1484</v>
      </c>
      <c r="C11" t="s">
        <v>36</v>
      </c>
      <c r="D11" t="s">
        <v>37</v>
      </c>
      <c r="E11" s="14">
        <v>2050</v>
      </c>
      <c r="F11" s="14" t="s">
        <v>18</v>
      </c>
    </row>
    <row r="12" spans="1:9" x14ac:dyDescent="0.25">
      <c r="A12" t="s">
        <v>38</v>
      </c>
      <c r="B12" s="13">
        <v>1782</v>
      </c>
      <c r="C12" t="s">
        <v>39</v>
      </c>
      <c r="D12" t="s">
        <v>28</v>
      </c>
      <c r="E12" s="14">
        <v>2175</v>
      </c>
      <c r="F12" s="14" t="s">
        <v>18</v>
      </c>
    </row>
    <row r="13" spans="1:9" x14ac:dyDescent="0.25">
      <c r="A13" t="s">
        <v>40</v>
      </c>
      <c r="B13" s="13">
        <v>1475</v>
      </c>
      <c r="C13" t="s">
        <v>41</v>
      </c>
      <c r="D13" t="s">
        <v>37</v>
      </c>
      <c r="E13" s="14">
        <v>2054</v>
      </c>
      <c r="F13" s="14" t="s">
        <v>18</v>
      </c>
    </row>
    <row r="14" spans="1:9" x14ac:dyDescent="0.25">
      <c r="A14" t="s">
        <v>42</v>
      </c>
      <c r="B14" s="13">
        <v>1742</v>
      </c>
      <c r="C14" t="s">
        <v>42</v>
      </c>
      <c r="D14" t="s">
        <v>28</v>
      </c>
      <c r="E14" s="14">
        <v>2173</v>
      </c>
      <c r="F14" s="14" t="s">
        <v>18</v>
      </c>
    </row>
    <row r="15" spans="1:9" x14ac:dyDescent="0.25">
      <c r="A15" t="s">
        <v>43</v>
      </c>
      <c r="B15" s="13">
        <v>1644</v>
      </c>
      <c r="C15" t="s">
        <v>44</v>
      </c>
      <c r="D15" t="s">
        <v>17</v>
      </c>
      <c r="E15" s="14">
        <v>2122</v>
      </c>
      <c r="F15" s="14" t="s">
        <v>18</v>
      </c>
    </row>
    <row r="16" spans="1:9" x14ac:dyDescent="0.25">
      <c r="A16" t="s">
        <v>45</v>
      </c>
      <c r="B16" s="13">
        <v>1754</v>
      </c>
      <c r="C16" t="s">
        <v>46</v>
      </c>
      <c r="D16" t="s">
        <v>28</v>
      </c>
      <c r="E16" s="14">
        <v>2174</v>
      </c>
      <c r="F16" s="14" t="s">
        <v>18</v>
      </c>
    </row>
    <row r="17" spans="1:6" x14ac:dyDescent="0.25">
      <c r="A17" t="s">
        <v>47</v>
      </c>
      <c r="B17" s="13">
        <v>1783</v>
      </c>
      <c r="C17" t="s">
        <v>48</v>
      </c>
      <c r="D17" t="s">
        <v>13</v>
      </c>
      <c r="E17" s="14">
        <v>2254</v>
      </c>
      <c r="F17" s="14" t="s">
        <v>18</v>
      </c>
    </row>
    <row r="18" spans="1:6" x14ac:dyDescent="0.25">
      <c r="A18" t="s">
        <v>49</v>
      </c>
      <c r="B18" s="13">
        <v>1786</v>
      </c>
      <c r="C18" t="s">
        <v>50</v>
      </c>
      <c r="D18" t="s">
        <v>13</v>
      </c>
      <c r="E18" s="14">
        <v>2280</v>
      </c>
      <c r="F18" s="14" t="s">
        <v>18</v>
      </c>
    </row>
    <row r="19" spans="1:6" x14ac:dyDescent="0.25">
      <c r="A19" t="s">
        <v>39</v>
      </c>
      <c r="B19" s="13">
        <v>1782</v>
      </c>
      <c r="C19" t="s">
        <v>39</v>
      </c>
      <c r="D19" t="s">
        <v>28</v>
      </c>
      <c r="E19" s="14">
        <v>2175</v>
      </c>
      <c r="F19" s="14" t="s">
        <v>18</v>
      </c>
    </row>
    <row r="20" spans="1:6" x14ac:dyDescent="0.25">
      <c r="A20" t="s">
        <v>51</v>
      </c>
      <c r="B20" s="13">
        <v>1786</v>
      </c>
      <c r="C20" t="s">
        <v>50</v>
      </c>
      <c r="D20" t="s">
        <v>13</v>
      </c>
      <c r="F20" s="14" t="s">
        <v>18</v>
      </c>
    </row>
    <row r="21" spans="1:6" x14ac:dyDescent="0.25">
      <c r="A21" t="s">
        <v>52</v>
      </c>
      <c r="B21" s="13">
        <v>1680</v>
      </c>
      <c r="C21" t="s">
        <v>53</v>
      </c>
      <c r="D21" t="s">
        <v>31</v>
      </c>
      <c r="E21" s="14">
        <v>2087</v>
      </c>
      <c r="F21" s="14" t="s">
        <v>18</v>
      </c>
    </row>
    <row r="22" spans="1:6" x14ac:dyDescent="0.25">
      <c r="A22" t="s">
        <v>54</v>
      </c>
      <c r="B22" s="13">
        <v>1609</v>
      </c>
      <c r="C22" t="s">
        <v>55</v>
      </c>
      <c r="D22" t="s">
        <v>33</v>
      </c>
      <c r="E22" s="14">
        <v>2335</v>
      </c>
      <c r="F22" s="14" t="s">
        <v>18</v>
      </c>
    </row>
    <row r="23" spans="1:6" x14ac:dyDescent="0.25">
      <c r="A23" t="s">
        <v>56</v>
      </c>
      <c r="B23" s="13">
        <v>1681</v>
      </c>
      <c r="C23" t="s">
        <v>57</v>
      </c>
      <c r="D23" t="s">
        <v>31</v>
      </c>
      <c r="E23" s="14">
        <v>2063</v>
      </c>
      <c r="F23" s="14" t="s">
        <v>18</v>
      </c>
    </row>
    <row r="24" spans="1:6" x14ac:dyDescent="0.25">
      <c r="A24" t="s">
        <v>58</v>
      </c>
      <c r="B24" s="13">
        <v>1670</v>
      </c>
      <c r="C24" t="s">
        <v>59</v>
      </c>
      <c r="D24" t="s">
        <v>31</v>
      </c>
      <c r="E24" s="14">
        <v>2102</v>
      </c>
      <c r="F24" s="14" t="s">
        <v>18</v>
      </c>
    </row>
    <row r="25" spans="1:6" x14ac:dyDescent="0.25">
      <c r="A25" t="s">
        <v>60</v>
      </c>
      <c r="B25" s="13">
        <v>1675</v>
      </c>
      <c r="C25" t="s">
        <v>61</v>
      </c>
      <c r="D25" t="s">
        <v>31</v>
      </c>
      <c r="E25" s="14">
        <v>2097</v>
      </c>
      <c r="F25" s="14" t="s">
        <v>18</v>
      </c>
    </row>
    <row r="26" spans="1:6" x14ac:dyDescent="0.25">
      <c r="A26" t="s">
        <v>62</v>
      </c>
      <c r="B26" s="13">
        <v>1470</v>
      </c>
      <c r="C26" t="s">
        <v>63</v>
      </c>
      <c r="D26" t="s">
        <v>37</v>
      </c>
      <c r="E26" s="14">
        <v>2025</v>
      </c>
      <c r="F26" s="14" t="s">
        <v>18</v>
      </c>
    </row>
    <row r="27" spans="1:6" x14ac:dyDescent="0.25">
      <c r="A27" t="s">
        <v>64</v>
      </c>
      <c r="B27" s="13">
        <v>1724</v>
      </c>
      <c r="C27" t="s">
        <v>65</v>
      </c>
      <c r="D27" t="s">
        <v>28</v>
      </c>
      <c r="E27" s="14">
        <v>2220</v>
      </c>
      <c r="F27" s="14" t="s">
        <v>18</v>
      </c>
    </row>
    <row r="28" spans="1:6" x14ac:dyDescent="0.25">
      <c r="A28" t="s">
        <v>66</v>
      </c>
      <c r="B28" s="13">
        <v>3178</v>
      </c>
      <c r="C28" t="s">
        <v>66</v>
      </c>
      <c r="D28" t="s">
        <v>25</v>
      </c>
      <c r="E28" s="14">
        <v>2295</v>
      </c>
      <c r="F28" s="14" t="s">
        <v>14</v>
      </c>
    </row>
    <row r="29" spans="1:6" x14ac:dyDescent="0.25">
      <c r="A29" t="s">
        <v>67</v>
      </c>
      <c r="B29" s="13">
        <v>1615</v>
      </c>
      <c r="C29" t="s">
        <v>67</v>
      </c>
      <c r="D29" t="s">
        <v>33</v>
      </c>
      <c r="E29" s="14">
        <v>2323</v>
      </c>
      <c r="F29" s="14" t="s">
        <v>18</v>
      </c>
    </row>
    <row r="30" spans="1:6" x14ac:dyDescent="0.25">
      <c r="A30" t="s">
        <v>68</v>
      </c>
      <c r="B30" s="13">
        <v>1652</v>
      </c>
      <c r="C30" t="s">
        <v>68</v>
      </c>
      <c r="D30" t="s">
        <v>17</v>
      </c>
      <c r="E30" s="14">
        <v>2123</v>
      </c>
      <c r="F30" s="14" t="s">
        <v>18</v>
      </c>
    </row>
    <row r="31" spans="1:6" x14ac:dyDescent="0.25">
      <c r="A31" t="s">
        <v>69</v>
      </c>
      <c r="B31" s="13">
        <v>1699</v>
      </c>
      <c r="C31" t="s">
        <v>70</v>
      </c>
      <c r="D31" t="s">
        <v>33</v>
      </c>
      <c r="E31" s="14">
        <v>2337</v>
      </c>
      <c r="F31" s="14" t="s">
        <v>18</v>
      </c>
    </row>
    <row r="32" spans="1:6" x14ac:dyDescent="0.25">
      <c r="A32" t="s">
        <v>71</v>
      </c>
      <c r="B32" s="13">
        <v>1722</v>
      </c>
      <c r="C32" t="s">
        <v>72</v>
      </c>
      <c r="D32" t="s">
        <v>28</v>
      </c>
      <c r="E32" s="14">
        <v>2196</v>
      </c>
      <c r="F32" s="14" t="s">
        <v>18</v>
      </c>
    </row>
    <row r="33" spans="1:6" x14ac:dyDescent="0.25">
      <c r="A33" t="s">
        <v>73</v>
      </c>
      <c r="B33" s="13">
        <v>1783</v>
      </c>
      <c r="C33" t="s">
        <v>74</v>
      </c>
      <c r="D33" t="s">
        <v>13</v>
      </c>
      <c r="F33" s="14" t="s">
        <v>18</v>
      </c>
    </row>
    <row r="34" spans="1:6" x14ac:dyDescent="0.25">
      <c r="A34" t="s">
        <v>75</v>
      </c>
      <c r="B34" s="13">
        <v>1636</v>
      </c>
      <c r="C34" t="s">
        <v>75</v>
      </c>
      <c r="D34" t="s">
        <v>17</v>
      </c>
      <c r="E34" s="14">
        <v>2124</v>
      </c>
      <c r="F34" s="14" t="s">
        <v>18</v>
      </c>
    </row>
    <row r="35" spans="1:6" x14ac:dyDescent="0.25">
      <c r="A35" t="s">
        <v>76</v>
      </c>
      <c r="B35" s="13">
        <v>1719</v>
      </c>
      <c r="C35" t="s">
        <v>76</v>
      </c>
      <c r="D35" t="s">
        <v>25</v>
      </c>
      <c r="E35" s="14">
        <v>2292</v>
      </c>
      <c r="F35" s="14" t="s">
        <v>14</v>
      </c>
    </row>
    <row r="36" spans="1:6" x14ac:dyDescent="0.25">
      <c r="A36" t="s">
        <v>77</v>
      </c>
      <c r="B36" s="13">
        <v>3215</v>
      </c>
      <c r="C36" t="s">
        <v>22</v>
      </c>
      <c r="D36" t="s">
        <v>13</v>
      </c>
      <c r="E36" s="14">
        <v>2275</v>
      </c>
      <c r="F36" s="14" t="s">
        <v>14</v>
      </c>
    </row>
    <row r="37" spans="1:6" x14ac:dyDescent="0.25">
      <c r="A37" t="s">
        <v>78</v>
      </c>
      <c r="B37" s="13">
        <v>1630</v>
      </c>
      <c r="C37" t="s">
        <v>78</v>
      </c>
      <c r="D37" t="s">
        <v>17</v>
      </c>
      <c r="E37" s="14">
        <v>2125</v>
      </c>
      <c r="F37" s="14" t="s">
        <v>18</v>
      </c>
    </row>
    <row r="38" spans="1:6" x14ac:dyDescent="0.25">
      <c r="A38" t="s">
        <v>79</v>
      </c>
      <c r="B38" s="13">
        <v>3186</v>
      </c>
      <c r="C38" t="s">
        <v>80</v>
      </c>
      <c r="D38" t="s">
        <v>25</v>
      </c>
      <c r="F38" s="14" t="s">
        <v>14</v>
      </c>
    </row>
    <row r="39" spans="1:6" x14ac:dyDescent="0.25">
      <c r="A39" t="s">
        <v>81</v>
      </c>
      <c r="B39" s="13">
        <v>3280</v>
      </c>
      <c r="C39" t="s">
        <v>22</v>
      </c>
      <c r="D39" t="s">
        <v>13</v>
      </c>
      <c r="F39" s="14" t="s">
        <v>14</v>
      </c>
    </row>
    <row r="40" spans="1:6" x14ac:dyDescent="0.25">
      <c r="A40" t="s">
        <v>82</v>
      </c>
      <c r="B40" s="13">
        <v>1541</v>
      </c>
      <c r="C40" t="s">
        <v>41</v>
      </c>
      <c r="D40" t="s">
        <v>37</v>
      </c>
      <c r="E40" s="14">
        <v>2054</v>
      </c>
      <c r="F40" s="14" t="s">
        <v>18</v>
      </c>
    </row>
    <row r="41" spans="1:6" x14ac:dyDescent="0.25">
      <c r="A41" t="s">
        <v>83</v>
      </c>
      <c r="B41" s="13">
        <v>1654</v>
      </c>
      <c r="C41" t="s">
        <v>84</v>
      </c>
      <c r="D41" t="s">
        <v>17</v>
      </c>
      <c r="E41" s="14">
        <v>2163</v>
      </c>
      <c r="F41" s="14" t="s">
        <v>18</v>
      </c>
    </row>
    <row r="42" spans="1:6" x14ac:dyDescent="0.25">
      <c r="A42" t="s">
        <v>85</v>
      </c>
      <c r="B42" s="13">
        <v>1474</v>
      </c>
      <c r="C42" t="s">
        <v>86</v>
      </c>
      <c r="D42" t="s">
        <v>37</v>
      </c>
      <c r="E42" s="14">
        <v>2055</v>
      </c>
      <c r="F42" s="14" t="s">
        <v>18</v>
      </c>
    </row>
    <row r="43" spans="1:6" x14ac:dyDescent="0.25">
      <c r="A43" t="s">
        <v>87</v>
      </c>
      <c r="B43" s="13">
        <v>1773</v>
      </c>
      <c r="C43" t="s">
        <v>88</v>
      </c>
      <c r="D43" t="s">
        <v>37</v>
      </c>
      <c r="E43" s="14">
        <v>2053</v>
      </c>
      <c r="F43" s="14" t="s">
        <v>18</v>
      </c>
    </row>
    <row r="44" spans="1:6" x14ac:dyDescent="0.25">
      <c r="A44" t="s">
        <v>89</v>
      </c>
      <c r="B44" s="13">
        <v>1534</v>
      </c>
      <c r="C44" t="s">
        <v>90</v>
      </c>
      <c r="D44" t="s">
        <v>37</v>
      </c>
      <c r="E44" s="14">
        <v>2044</v>
      </c>
      <c r="F44" s="14" t="s">
        <v>18</v>
      </c>
    </row>
    <row r="45" spans="1:6" x14ac:dyDescent="0.25">
      <c r="A45" t="s">
        <v>91</v>
      </c>
      <c r="B45" s="13">
        <v>1608</v>
      </c>
      <c r="C45" t="s">
        <v>91</v>
      </c>
      <c r="D45" t="s">
        <v>31</v>
      </c>
      <c r="E45" s="14">
        <v>2066</v>
      </c>
      <c r="F45" s="14" t="s">
        <v>18</v>
      </c>
    </row>
    <row r="46" spans="1:6" x14ac:dyDescent="0.25">
      <c r="A46" t="s">
        <v>92</v>
      </c>
      <c r="B46" s="13">
        <v>1637</v>
      </c>
      <c r="C46" t="s">
        <v>84</v>
      </c>
      <c r="D46" t="s">
        <v>17</v>
      </c>
      <c r="E46" s="14">
        <v>2163</v>
      </c>
      <c r="F46" s="14" t="s">
        <v>18</v>
      </c>
    </row>
    <row r="47" spans="1:6" x14ac:dyDescent="0.25">
      <c r="A47" t="s">
        <v>93</v>
      </c>
      <c r="B47" s="13">
        <v>1618</v>
      </c>
      <c r="C47" t="s">
        <v>94</v>
      </c>
      <c r="D47" t="s">
        <v>33</v>
      </c>
      <c r="E47" s="14">
        <v>2325</v>
      </c>
      <c r="F47" s="14" t="s">
        <v>18</v>
      </c>
    </row>
    <row r="48" spans="1:6" x14ac:dyDescent="0.25">
      <c r="A48" t="s">
        <v>95</v>
      </c>
      <c r="B48" s="13">
        <v>1653</v>
      </c>
      <c r="C48" t="s">
        <v>95</v>
      </c>
      <c r="D48" t="s">
        <v>17</v>
      </c>
      <c r="E48" s="14">
        <v>2128</v>
      </c>
      <c r="F48" s="14" t="s">
        <v>18</v>
      </c>
    </row>
    <row r="49" spans="1:6" x14ac:dyDescent="0.25">
      <c r="A49" t="s">
        <v>96</v>
      </c>
      <c r="B49" s="13">
        <v>1473</v>
      </c>
      <c r="C49" t="s">
        <v>97</v>
      </c>
      <c r="D49" t="s">
        <v>37</v>
      </c>
      <c r="E49" s="14">
        <v>2008</v>
      </c>
      <c r="F49" s="14" t="s">
        <v>18</v>
      </c>
    </row>
    <row r="50" spans="1:6" x14ac:dyDescent="0.25">
      <c r="A50" t="s">
        <v>98</v>
      </c>
      <c r="B50" s="13">
        <v>1553</v>
      </c>
      <c r="C50" t="s">
        <v>98</v>
      </c>
      <c r="D50" t="s">
        <v>31</v>
      </c>
      <c r="E50" s="14">
        <v>2068</v>
      </c>
      <c r="F50" s="14" t="s">
        <v>18</v>
      </c>
    </row>
    <row r="51" spans="1:6" x14ac:dyDescent="0.25">
      <c r="A51" t="s">
        <v>99</v>
      </c>
      <c r="B51" s="13">
        <v>1676</v>
      </c>
      <c r="C51" t="s">
        <v>100</v>
      </c>
      <c r="D51" t="s">
        <v>31</v>
      </c>
      <c r="E51" s="14">
        <v>2099</v>
      </c>
      <c r="F51" s="14" t="s">
        <v>18</v>
      </c>
    </row>
    <row r="52" spans="1:6" x14ac:dyDescent="0.25">
      <c r="A52" t="s">
        <v>101</v>
      </c>
      <c r="B52" s="13">
        <v>1694</v>
      </c>
      <c r="C52" t="s">
        <v>102</v>
      </c>
      <c r="D52" t="s">
        <v>31</v>
      </c>
      <c r="E52" s="14">
        <v>2114</v>
      </c>
      <c r="F52" s="14" t="s">
        <v>18</v>
      </c>
    </row>
    <row r="53" spans="1:6" x14ac:dyDescent="0.25">
      <c r="A53" t="s">
        <v>103</v>
      </c>
      <c r="B53" s="13">
        <v>1529</v>
      </c>
      <c r="C53" t="s">
        <v>90</v>
      </c>
      <c r="D53" t="s">
        <v>37</v>
      </c>
      <c r="E53" s="14">
        <v>2044</v>
      </c>
      <c r="F53" s="14" t="s">
        <v>18</v>
      </c>
    </row>
    <row r="54" spans="1:6" x14ac:dyDescent="0.25">
      <c r="A54" t="s">
        <v>104</v>
      </c>
      <c r="B54" s="13">
        <v>1744</v>
      </c>
      <c r="C54" t="s">
        <v>104</v>
      </c>
      <c r="D54" t="s">
        <v>28</v>
      </c>
      <c r="E54" s="14">
        <v>2177</v>
      </c>
      <c r="F54" s="14" t="s">
        <v>18</v>
      </c>
    </row>
    <row r="55" spans="1:6" x14ac:dyDescent="0.25">
      <c r="A55" t="s">
        <v>105</v>
      </c>
      <c r="B55" s="13">
        <v>1720</v>
      </c>
      <c r="C55" t="s">
        <v>106</v>
      </c>
      <c r="D55" t="s">
        <v>28</v>
      </c>
      <c r="E55" s="14">
        <v>2183</v>
      </c>
      <c r="F55" s="14" t="s">
        <v>18</v>
      </c>
    </row>
    <row r="56" spans="1:6" x14ac:dyDescent="0.25">
      <c r="A56" t="s">
        <v>107</v>
      </c>
      <c r="B56" s="13">
        <v>1468</v>
      </c>
      <c r="C56" t="s">
        <v>86</v>
      </c>
      <c r="D56" t="s">
        <v>37</v>
      </c>
      <c r="E56" s="14">
        <v>2055</v>
      </c>
      <c r="F56" s="14" t="s">
        <v>18</v>
      </c>
    </row>
    <row r="57" spans="1:6" x14ac:dyDescent="0.25">
      <c r="A57" t="s">
        <v>108</v>
      </c>
      <c r="B57" s="13">
        <v>1647</v>
      </c>
      <c r="C57" t="s">
        <v>108</v>
      </c>
      <c r="D57" t="s">
        <v>17</v>
      </c>
      <c r="E57" s="14">
        <v>2129</v>
      </c>
      <c r="F57" s="14" t="s">
        <v>18</v>
      </c>
    </row>
    <row r="58" spans="1:6" x14ac:dyDescent="0.25">
      <c r="A58" t="s">
        <v>109</v>
      </c>
      <c r="B58" s="13">
        <v>1616</v>
      </c>
      <c r="C58" t="s">
        <v>32</v>
      </c>
      <c r="D58" t="s">
        <v>33</v>
      </c>
      <c r="F58" s="14" t="s">
        <v>18</v>
      </c>
    </row>
    <row r="59" spans="1:6" x14ac:dyDescent="0.25">
      <c r="A59" t="s">
        <v>110</v>
      </c>
      <c r="B59" s="13">
        <v>1792</v>
      </c>
      <c r="C59" t="s">
        <v>111</v>
      </c>
      <c r="D59" t="s">
        <v>13</v>
      </c>
      <c r="E59" s="14">
        <v>2262</v>
      </c>
      <c r="F59" s="14" t="s">
        <v>14</v>
      </c>
    </row>
    <row r="60" spans="1:6" x14ac:dyDescent="0.25">
      <c r="A60" t="s">
        <v>112</v>
      </c>
      <c r="B60" s="13">
        <v>1754</v>
      </c>
      <c r="C60" t="s">
        <v>46</v>
      </c>
      <c r="D60" t="s">
        <v>28</v>
      </c>
      <c r="E60" s="14">
        <v>2174</v>
      </c>
      <c r="F60" s="14" t="s">
        <v>18</v>
      </c>
    </row>
    <row r="61" spans="1:6" x14ac:dyDescent="0.25">
      <c r="A61" t="s">
        <v>113</v>
      </c>
      <c r="B61" s="13">
        <v>1782</v>
      </c>
      <c r="C61" t="s">
        <v>114</v>
      </c>
      <c r="D61" t="s">
        <v>28</v>
      </c>
      <c r="E61" s="14">
        <v>2235</v>
      </c>
      <c r="F61" s="14" t="s">
        <v>18</v>
      </c>
    </row>
    <row r="62" spans="1:6" x14ac:dyDescent="0.25">
      <c r="A62" t="s">
        <v>115</v>
      </c>
      <c r="B62" s="13">
        <v>1721</v>
      </c>
      <c r="C62" t="s">
        <v>116</v>
      </c>
      <c r="D62" t="s">
        <v>13</v>
      </c>
      <c r="E62" s="14">
        <v>2272</v>
      </c>
      <c r="F62" s="14" t="s">
        <v>18</v>
      </c>
    </row>
    <row r="63" spans="1:6" x14ac:dyDescent="0.25">
      <c r="A63" t="s">
        <v>106</v>
      </c>
      <c r="B63" s="13">
        <v>1720</v>
      </c>
      <c r="C63" t="s">
        <v>106</v>
      </c>
      <c r="D63" t="s">
        <v>28</v>
      </c>
      <c r="E63" s="14">
        <v>2183</v>
      </c>
      <c r="F63" s="14" t="s">
        <v>18</v>
      </c>
    </row>
    <row r="64" spans="1:6" x14ac:dyDescent="0.25">
      <c r="A64" t="s">
        <v>117</v>
      </c>
      <c r="B64" s="13">
        <v>1727</v>
      </c>
      <c r="C64" t="s">
        <v>118</v>
      </c>
      <c r="D64" t="s">
        <v>28</v>
      </c>
      <c r="E64" s="14">
        <v>2236</v>
      </c>
      <c r="F64" s="14" t="s">
        <v>18</v>
      </c>
    </row>
    <row r="65" spans="1:6" x14ac:dyDescent="0.25">
      <c r="A65" t="s">
        <v>119</v>
      </c>
      <c r="B65" s="13">
        <v>1747</v>
      </c>
      <c r="C65" t="s">
        <v>120</v>
      </c>
      <c r="D65" t="s">
        <v>28</v>
      </c>
      <c r="E65" s="14">
        <v>2237</v>
      </c>
      <c r="F65" s="14" t="s">
        <v>18</v>
      </c>
    </row>
    <row r="66" spans="1:6" x14ac:dyDescent="0.25">
      <c r="A66" t="s">
        <v>121</v>
      </c>
      <c r="B66" s="13">
        <v>1741</v>
      </c>
      <c r="C66" t="s">
        <v>122</v>
      </c>
      <c r="D66" t="s">
        <v>28</v>
      </c>
      <c r="E66" s="14">
        <v>2186</v>
      </c>
      <c r="F66" s="14" t="s">
        <v>18</v>
      </c>
    </row>
    <row r="67" spans="1:6" x14ac:dyDescent="0.25">
      <c r="A67" t="s">
        <v>123</v>
      </c>
      <c r="B67" s="13">
        <v>1796</v>
      </c>
      <c r="C67" t="s">
        <v>123</v>
      </c>
      <c r="D67" t="s">
        <v>13</v>
      </c>
      <c r="E67" s="14">
        <v>2250</v>
      </c>
      <c r="F67" s="14" t="s">
        <v>14</v>
      </c>
    </row>
    <row r="68" spans="1:6" x14ac:dyDescent="0.25">
      <c r="A68" t="s">
        <v>124</v>
      </c>
      <c r="B68" s="13">
        <v>1795</v>
      </c>
      <c r="C68" t="s">
        <v>22</v>
      </c>
      <c r="D68" t="s">
        <v>13</v>
      </c>
      <c r="E68" s="14">
        <v>2275</v>
      </c>
      <c r="F68" s="14" t="s">
        <v>14</v>
      </c>
    </row>
    <row r="69" spans="1:6" x14ac:dyDescent="0.25">
      <c r="A69" t="s">
        <v>125</v>
      </c>
      <c r="B69" s="13">
        <v>1721</v>
      </c>
      <c r="C69" t="s">
        <v>116</v>
      </c>
      <c r="D69" t="s">
        <v>13</v>
      </c>
      <c r="E69" s="14">
        <v>2272</v>
      </c>
      <c r="F69" s="14" t="s">
        <v>18</v>
      </c>
    </row>
    <row r="70" spans="1:6" x14ac:dyDescent="0.25">
      <c r="A70" t="s">
        <v>126</v>
      </c>
      <c r="B70" s="13">
        <v>1791</v>
      </c>
      <c r="C70" t="s">
        <v>48</v>
      </c>
      <c r="D70" t="s">
        <v>13</v>
      </c>
      <c r="E70" s="14">
        <v>2254</v>
      </c>
      <c r="F70" s="14" t="s">
        <v>18</v>
      </c>
    </row>
    <row r="71" spans="1:6" x14ac:dyDescent="0.25">
      <c r="A71" t="s">
        <v>48</v>
      </c>
      <c r="B71" s="13">
        <v>1784</v>
      </c>
      <c r="C71" t="s">
        <v>48</v>
      </c>
      <c r="D71" t="s">
        <v>13</v>
      </c>
      <c r="E71" s="14">
        <v>2254</v>
      </c>
      <c r="F71" s="14" t="s">
        <v>18</v>
      </c>
    </row>
    <row r="72" spans="1:6" x14ac:dyDescent="0.25">
      <c r="A72" t="s">
        <v>127</v>
      </c>
      <c r="B72" s="13">
        <v>1721</v>
      </c>
      <c r="C72" t="s">
        <v>116</v>
      </c>
      <c r="D72" t="s">
        <v>13</v>
      </c>
      <c r="E72" s="14">
        <v>2272</v>
      </c>
      <c r="F72" s="14" t="s">
        <v>18</v>
      </c>
    </row>
    <row r="73" spans="1:6" x14ac:dyDescent="0.25">
      <c r="A73" t="s">
        <v>128</v>
      </c>
      <c r="B73" s="13">
        <v>1774</v>
      </c>
      <c r="C73" t="s">
        <v>129</v>
      </c>
      <c r="D73" t="s">
        <v>37</v>
      </c>
      <c r="E73" s="14">
        <v>2029</v>
      </c>
      <c r="F73" s="14" t="s">
        <v>18</v>
      </c>
    </row>
    <row r="74" spans="1:6" x14ac:dyDescent="0.25">
      <c r="A74" t="s">
        <v>130</v>
      </c>
      <c r="B74" s="13">
        <v>1795</v>
      </c>
      <c r="C74" t="s">
        <v>124</v>
      </c>
      <c r="D74" t="s">
        <v>13</v>
      </c>
      <c r="F74" s="14" t="s">
        <v>18</v>
      </c>
    </row>
    <row r="75" spans="1:6" x14ac:dyDescent="0.25">
      <c r="A75" t="s">
        <v>131</v>
      </c>
      <c r="B75" s="13">
        <v>1785</v>
      </c>
      <c r="C75" t="s">
        <v>132</v>
      </c>
      <c r="D75" t="s">
        <v>13</v>
      </c>
      <c r="E75" s="14">
        <v>2257</v>
      </c>
      <c r="F75" s="14" t="s">
        <v>18</v>
      </c>
    </row>
    <row r="76" spans="1:6" x14ac:dyDescent="0.25">
      <c r="A76" t="s">
        <v>133</v>
      </c>
      <c r="B76" s="13">
        <v>1653</v>
      </c>
      <c r="C76" t="s">
        <v>133</v>
      </c>
      <c r="D76" t="s">
        <v>17</v>
      </c>
      <c r="E76" s="14">
        <v>2130</v>
      </c>
      <c r="F76" s="14" t="s">
        <v>18</v>
      </c>
    </row>
    <row r="77" spans="1:6" x14ac:dyDescent="0.25">
      <c r="A77" t="s">
        <v>134</v>
      </c>
      <c r="B77" s="13">
        <v>1482</v>
      </c>
      <c r="C77" t="s">
        <v>135</v>
      </c>
      <c r="D77" t="s">
        <v>37</v>
      </c>
      <c r="E77" s="14">
        <v>2011</v>
      </c>
      <c r="F77" s="14" t="s">
        <v>18</v>
      </c>
    </row>
    <row r="78" spans="1:6" x14ac:dyDescent="0.25">
      <c r="A78" t="s">
        <v>136</v>
      </c>
      <c r="B78" s="13">
        <v>1782</v>
      </c>
      <c r="C78" t="s">
        <v>39</v>
      </c>
      <c r="D78" t="s">
        <v>28</v>
      </c>
      <c r="F78" s="14" t="s">
        <v>18</v>
      </c>
    </row>
    <row r="79" spans="1:6" x14ac:dyDescent="0.25">
      <c r="A79" t="s">
        <v>137</v>
      </c>
      <c r="B79" s="13">
        <v>1567</v>
      </c>
      <c r="C79" t="s">
        <v>138</v>
      </c>
      <c r="D79" t="s">
        <v>37</v>
      </c>
      <c r="E79" s="14">
        <v>2051</v>
      </c>
      <c r="F79" s="14" t="s">
        <v>18</v>
      </c>
    </row>
    <row r="80" spans="1:6" x14ac:dyDescent="0.25">
      <c r="A80" t="s">
        <v>139</v>
      </c>
      <c r="B80" s="13">
        <v>1564</v>
      </c>
      <c r="C80" t="s">
        <v>88</v>
      </c>
      <c r="D80" t="s">
        <v>37</v>
      </c>
      <c r="E80" s="14">
        <v>2053</v>
      </c>
      <c r="F80" s="14" t="s">
        <v>18</v>
      </c>
    </row>
    <row r="81" spans="1:6" x14ac:dyDescent="0.25">
      <c r="A81" t="s">
        <v>140</v>
      </c>
      <c r="B81" s="13">
        <v>1563</v>
      </c>
      <c r="C81" t="s">
        <v>88</v>
      </c>
      <c r="D81" t="s">
        <v>37</v>
      </c>
      <c r="E81" s="14">
        <v>2053</v>
      </c>
      <c r="F81" s="14" t="s">
        <v>18</v>
      </c>
    </row>
    <row r="82" spans="1:6" x14ac:dyDescent="0.25">
      <c r="A82" t="s">
        <v>80</v>
      </c>
      <c r="B82" s="13">
        <v>3186</v>
      </c>
      <c r="C82" t="s">
        <v>80</v>
      </c>
      <c r="D82" t="s">
        <v>25</v>
      </c>
      <c r="E82" s="14">
        <v>2293</v>
      </c>
      <c r="F82" s="14" t="s">
        <v>14</v>
      </c>
    </row>
    <row r="83" spans="1:6" x14ac:dyDescent="0.25">
      <c r="A83" t="s">
        <v>141</v>
      </c>
      <c r="B83" s="13">
        <v>1646</v>
      </c>
      <c r="C83" t="s">
        <v>141</v>
      </c>
      <c r="D83" t="s">
        <v>17</v>
      </c>
      <c r="E83" s="14">
        <v>2131</v>
      </c>
      <c r="F83" s="14" t="s">
        <v>18</v>
      </c>
    </row>
    <row r="84" spans="1:6" x14ac:dyDescent="0.25">
      <c r="A84" t="s">
        <v>142</v>
      </c>
      <c r="B84" s="13">
        <v>1673</v>
      </c>
      <c r="C84" t="s">
        <v>143</v>
      </c>
      <c r="D84" t="s">
        <v>31</v>
      </c>
      <c r="E84" s="14">
        <v>2072</v>
      </c>
      <c r="F84" s="14" t="s">
        <v>18</v>
      </c>
    </row>
    <row r="85" spans="1:6" x14ac:dyDescent="0.25">
      <c r="A85" t="s">
        <v>144</v>
      </c>
      <c r="B85" s="13">
        <v>1730</v>
      </c>
      <c r="C85" t="s">
        <v>145</v>
      </c>
      <c r="D85" t="s">
        <v>28</v>
      </c>
      <c r="E85" s="14">
        <v>2233</v>
      </c>
      <c r="F85" s="14" t="s">
        <v>18</v>
      </c>
    </row>
    <row r="86" spans="1:6" x14ac:dyDescent="0.25">
      <c r="A86" t="s">
        <v>146</v>
      </c>
      <c r="B86" s="13">
        <v>1667</v>
      </c>
      <c r="C86" t="s">
        <v>147</v>
      </c>
      <c r="D86" t="s">
        <v>17</v>
      </c>
      <c r="E86" s="14">
        <v>2162</v>
      </c>
      <c r="F86" s="14" t="s">
        <v>18</v>
      </c>
    </row>
    <row r="87" spans="1:6" x14ac:dyDescent="0.25">
      <c r="A87" t="s">
        <v>148</v>
      </c>
      <c r="B87" s="13">
        <v>1663</v>
      </c>
      <c r="C87" t="s">
        <v>149</v>
      </c>
      <c r="D87" t="s">
        <v>17</v>
      </c>
      <c r="E87" s="14">
        <v>2135</v>
      </c>
      <c r="F87" s="14" t="s">
        <v>18</v>
      </c>
    </row>
    <row r="88" spans="1:6" x14ac:dyDescent="0.25">
      <c r="A88" t="s">
        <v>150</v>
      </c>
      <c r="B88" s="13">
        <v>1731</v>
      </c>
      <c r="C88" t="s">
        <v>27</v>
      </c>
      <c r="D88" t="s">
        <v>28</v>
      </c>
      <c r="E88" s="14">
        <v>2238</v>
      </c>
      <c r="F88" s="14" t="s">
        <v>18</v>
      </c>
    </row>
    <row r="89" spans="1:6" x14ac:dyDescent="0.25">
      <c r="A89" t="s">
        <v>151</v>
      </c>
      <c r="B89" s="13">
        <v>1670</v>
      </c>
      <c r="C89" t="s">
        <v>59</v>
      </c>
      <c r="D89" t="s">
        <v>31</v>
      </c>
      <c r="E89" s="14">
        <v>2102</v>
      </c>
      <c r="F89" s="14" t="s">
        <v>18</v>
      </c>
    </row>
    <row r="90" spans="1:6" x14ac:dyDescent="0.25">
      <c r="A90" t="s">
        <v>152</v>
      </c>
      <c r="B90" s="13">
        <v>1724</v>
      </c>
      <c r="C90" t="s">
        <v>65</v>
      </c>
      <c r="D90" t="s">
        <v>28</v>
      </c>
      <c r="E90" s="14">
        <v>2220</v>
      </c>
      <c r="F90" s="14" t="s">
        <v>18</v>
      </c>
    </row>
    <row r="91" spans="1:6" x14ac:dyDescent="0.25">
      <c r="A91" t="s">
        <v>153</v>
      </c>
      <c r="B91" s="13">
        <v>1665</v>
      </c>
      <c r="C91" t="s">
        <v>147</v>
      </c>
      <c r="D91" t="s">
        <v>17</v>
      </c>
      <c r="E91" s="14">
        <v>2162</v>
      </c>
      <c r="F91" s="14" t="s">
        <v>18</v>
      </c>
    </row>
    <row r="92" spans="1:6" x14ac:dyDescent="0.25">
      <c r="A92" t="s">
        <v>154</v>
      </c>
      <c r="B92" s="13">
        <v>1695</v>
      </c>
      <c r="C92" t="s">
        <v>118</v>
      </c>
      <c r="D92" t="s">
        <v>28</v>
      </c>
      <c r="E92" s="14">
        <v>2236</v>
      </c>
      <c r="F92" s="14" t="s">
        <v>18</v>
      </c>
    </row>
    <row r="93" spans="1:6" x14ac:dyDescent="0.25">
      <c r="A93" t="s">
        <v>155</v>
      </c>
      <c r="B93" s="13">
        <v>1470</v>
      </c>
      <c r="C93" t="s">
        <v>41</v>
      </c>
      <c r="D93" t="s">
        <v>37</v>
      </c>
      <c r="E93" s="14">
        <v>2054</v>
      </c>
      <c r="F93" s="14" t="s">
        <v>18</v>
      </c>
    </row>
    <row r="94" spans="1:6" x14ac:dyDescent="0.25">
      <c r="A94" t="s">
        <v>156</v>
      </c>
      <c r="B94" s="13">
        <v>1687</v>
      </c>
      <c r="C94" t="s">
        <v>157</v>
      </c>
      <c r="D94" t="s">
        <v>31</v>
      </c>
      <c r="E94" s="14">
        <v>2113</v>
      </c>
      <c r="F94" s="14" t="s">
        <v>18</v>
      </c>
    </row>
    <row r="95" spans="1:6" x14ac:dyDescent="0.25">
      <c r="A95" t="s">
        <v>158</v>
      </c>
      <c r="B95" s="13">
        <v>1726</v>
      </c>
      <c r="C95" t="s">
        <v>118</v>
      </c>
      <c r="D95" t="s">
        <v>28</v>
      </c>
      <c r="E95" s="14">
        <v>2236</v>
      </c>
      <c r="F95" s="14" t="s">
        <v>18</v>
      </c>
    </row>
    <row r="96" spans="1:6" x14ac:dyDescent="0.25">
      <c r="A96" t="s">
        <v>159</v>
      </c>
      <c r="B96" s="13">
        <v>1726</v>
      </c>
      <c r="C96" t="s">
        <v>118</v>
      </c>
      <c r="D96" t="s">
        <v>28</v>
      </c>
      <c r="E96" s="14">
        <v>2236</v>
      </c>
      <c r="F96" s="14" t="s">
        <v>18</v>
      </c>
    </row>
    <row r="97" spans="1:6" x14ac:dyDescent="0.25">
      <c r="A97" t="s">
        <v>160</v>
      </c>
      <c r="B97" s="13">
        <v>1724</v>
      </c>
      <c r="C97" t="s">
        <v>160</v>
      </c>
      <c r="D97" t="s">
        <v>28</v>
      </c>
      <c r="E97" s="14">
        <v>2194</v>
      </c>
      <c r="F97" s="14" t="s">
        <v>18</v>
      </c>
    </row>
    <row r="98" spans="1:6" x14ac:dyDescent="0.25">
      <c r="A98" t="s">
        <v>161</v>
      </c>
      <c r="B98" s="13">
        <v>1532</v>
      </c>
      <c r="C98" t="s">
        <v>161</v>
      </c>
      <c r="D98" t="s">
        <v>37</v>
      </c>
      <c r="E98" s="14">
        <v>2016</v>
      </c>
      <c r="F98" s="14" t="s">
        <v>18</v>
      </c>
    </row>
    <row r="99" spans="1:6" x14ac:dyDescent="0.25">
      <c r="A99" t="s">
        <v>162</v>
      </c>
      <c r="B99" s="13">
        <v>1609</v>
      </c>
      <c r="C99" t="s">
        <v>55</v>
      </c>
      <c r="D99" t="s">
        <v>33</v>
      </c>
      <c r="E99" s="14">
        <v>2335</v>
      </c>
      <c r="F99" s="14" t="s">
        <v>18</v>
      </c>
    </row>
    <row r="100" spans="1:6" x14ac:dyDescent="0.25">
      <c r="A100" t="s">
        <v>163</v>
      </c>
      <c r="B100" s="13">
        <v>3175</v>
      </c>
      <c r="C100" t="s">
        <v>164</v>
      </c>
      <c r="D100" t="s">
        <v>25</v>
      </c>
      <c r="E100" s="14">
        <v>2309</v>
      </c>
      <c r="F100" s="14" t="s">
        <v>14</v>
      </c>
    </row>
    <row r="101" spans="1:6" x14ac:dyDescent="0.25">
      <c r="A101" t="s">
        <v>165</v>
      </c>
      <c r="B101" s="13">
        <v>1473</v>
      </c>
      <c r="C101" t="s">
        <v>41</v>
      </c>
      <c r="D101" t="s">
        <v>37</v>
      </c>
      <c r="E101" s="14">
        <v>2054</v>
      </c>
      <c r="F101" s="14" t="s">
        <v>18</v>
      </c>
    </row>
    <row r="102" spans="1:6" x14ac:dyDescent="0.25">
      <c r="A102" t="s">
        <v>166</v>
      </c>
      <c r="B102" s="13">
        <v>1475</v>
      </c>
      <c r="C102" t="s">
        <v>41</v>
      </c>
      <c r="D102" t="s">
        <v>37</v>
      </c>
      <c r="E102" s="14">
        <v>2054</v>
      </c>
      <c r="F102" s="14" t="s">
        <v>18</v>
      </c>
    </row>
    <row r="103" spans="1:6" x14ac:dyDescent="0.25">
      <c r="A103" t="s">
        <v>167</v>
      </c>
      <c r="B103" s="13">
        <v>1782</v>
      </c>
      <c r="C103" t="s">
        <v>114</v>
      </c>
      <c r="D103" t="s">
        <v>28</v>
      </c>
      <c r="E103" s="14">
        <v>2235</v>
      </c>
      <c r="F103" s="14" t="s">
        <v>18</v>
      </c>
    </row>
    <row r="104" spans="1:6" x14ac:dyDescent="0.25">
      <c r="A104" t="s">
        <v>168</v>
      </c>
      <c r="B104" s="13">
        <v>1489</v>
      </c>
      <c r="C104" t="s">
        <v>169</v>
      </c>
      <c r="D104" t="s">
        <v>37</v>
      </c>
      <c r="F104" s="14" t="s">
        <v>18</v>
      </c>
    </row>
    <row r="105" spans="1:6" x14ac:dyDescent="0.25">
      <c r="A105" t="s">
        <v>170</v>
      </c>
      <c r="B105" s="13">
        <v>3284</v>
      </c>
      <c r="C105" t="s">
        <v>170</v>
      </c>
      <c r="D105" t="s">
        <v>13</v>
      </c>
      <c r="E105" s="14">
        <v>2258</v>
      </c>
      <c r="F105" s="14" t="s">
        <v>14</v>
      </c>
    </row>
    <row r="106" spans="1:6" x14ac:dyDescent="0.25">
      <c r="A106" t="s">
        <v>171</v>
      </c>
      <c r="B106" s="13">
        <v>1483</v>
      </c>
      <c r="C106" t="s">
        <v>36</v>
      </c>
      <c r="D106" t="s">
        <v>37</v>
      </c>
      <c r="E106" s="14">
        <v>2050</v>
      </c>
      <c r="F106" s="14" t="s">
        <v>18</v>
      </c>
    </row>
    <row r="107" spans="1:6" x14ac:dyDescent="0.25">
      <c r="A107" t="s">
        <v>72</v>
      </c>
      <c r="B107" s="13">
        <v>1700</v>
      </c>
      <c r="C107" t="s">
        <v>72</v>
      </c>
      <c r="D107" t="s">
        <v>28</v>
      </c>
      <c r="E107" s="14">
        <v>2196</v>
      </c>
      <c r="F107" s="14" t="s">
        <v>18</v>
      </c>
    </row>
    <row r="108" spans="1:6" x14ac:dyDescent="0.25">
      <c r="A108" t="s">
        <v>172</v>
      </c>
      <c r="B108" s="13">
        <v>3285</v>
      </c>
      <c r="C108" t="s">
        <v>172</v>
      </c>
      <c r="D108" t="s">
        <v>13</v>
      </c>
      <c r="E108" s="14">
        <v>2259</v>
      </c>
      <c r="F108" s="14" t="s">
        <v>14</v>
      </c>
    </row>
    <row r="109" spans="1:6" x14ac:dyDescent="0.25">
      <c r="A109" t="s">
        <v>173</v>
      </c>
      <c r="B109" s="13">
        <v>1712</v>
      </c>
      <c r="C109" t="s">
        <v>24</v>
      </c>
      <c r="D109" t="s">
        <v>25</v>
      </c>
      <c r="F109" s="14" t="s">
        <v>14</v>
      </c>
    </row>
    <row r="110" spans="1:6" x14ac:dyDescent="0.25">
      <c r="A110" t="s">
        <v>174</v>
      </c>
      <c r="B110" s="13">
        <v>3186</v>
      </c>
      <c r="C110" t="s">
        <v>80</v>
      </c>
      <c r="D110" t="s">
        <v>25</v>
      </c>
      <c r="F110" s="14" t="s">
        <v>14</v>
      </c>
    </row>
    <row r="111" spans="1:6" x14ac:dyDescent="0.25">
      <c r="A111" t="s">
        <v>175</v>
      </c>
      <c r="B111" s="13">
        <v>3215</v>
      </c>
      <c r="C111" t="s">
        <v>175</v>
      </c>
      <c r="D111" t="s">
        <v>13</v>
      </c>
      <c r="E111" s="14">
        <v>2260</v>
      </c>
      <c r="F111" s="14" t="s">
        <v>14</v>
      </c>
    </row>
    <row r="112" spans="1:6" x14ac:dyDescent="0.25">
      <c r="A112" t="s">
        <v>176</v>
      </c>
      <c r="B112" s="13">
        <v>1735</v>
      </c>
      <c r="C112" t="s">
        <v>176</v>
      </c>
      <c r="D112" t="s">
        <v>25</v>
      </c>
      <c r="E112" s="14">
        <v>2294</v>
      </c>
      <c r="F112" s="14" t="s">
        <v>14</v>
      </c>
    </row>
    <row r="113" spans="1:6" x14ac:dyDescent="0.25">
      <c r="A113" t="s">
        <v>177</v>
      </c>
      <c r="B113" s="13">
        <v>1673</v>
      </c>
      <c r="C113" t="s">
        <v>61</v>
      </c>
      <c r="D113" t="s">
        <v>31</v>
      </c>
      <c r="E113" s="14">
        <v>2097</v>
      </c>
      <c r="F113" s="14" t="s">
        <v>18</v>
      </c>
    </row>
    <row r="114" spans="1:6" x14ac:dyDescent="0.25">
      <c r="A114" t="s">
        <v>178</v>
      </c>
      <c r="B114" s="13">
        <v>1762</v>
      </c>
      <c r="C114" t="s">
        <v>178</v>
      </c>
      <c r="D114" t="s">
        <v>28</v>
      </c>
      <c r="E114" s="14">
        <v>2197</v>
      </c>
      <c r="F114" s="14" t="s">
        <v>18</v>
      </c>
    </row>
    <row r="115" spans="1:6" x14ac:dyDescent="0.25">
      <c r="A115" t="s">
        <v>179</v>
      </c>
      <c r="B115" s="13">
        <v>1544</v>
      </c>
      <c r="C115" t="s">
        <v>179</v>
      </c>
      <c r="D115" t="s">
        <v>37</v>
      </c>
      <c r="E115" s="14">
        <v>2022</v>
      </c>
      <c r="F115" s="14" t="s">
        <v>18</v>
      </c>
    </row>
    <row r="116" spans="1:6" x14ac:dyDescent="0.25">
      <c r="A116" t="s">
        <v>180</v>
      </c>
      <c r="B116" s="13">
        <v>1775</v>
      </c>
      <c r="C116" t="s">
        <v>129</v>
      </c>
      <c r="D116" t="s">
        <v>37</v>
      </c>
      <c r="E116" s="14">
        <v>2029</v>
      </c>
      <c r="F116" s="14" t="s">
        <v>18</v>
      </c>
    </row>
    <row r="117" spans="1:6" x14ac:dyDescent="0.25">
      <c r="A117" t="s">
        <v>181</v>
      </c>
      <c r="B117" s="13">
        <v>1666</v>
      </c>
      <c r="C117" t="s">
        <v>181</v>
      </c>
      <c r="D117" t="s">
        <v>17</v>
      </c>
      <c r="E117" s="14">
        <v>2134</v>
      </c>
      <c r="F117" s="14" t="s">
        <v>18</v>
      </c>
    </row>
    <row r="118" spans="1:6" x14ac:dyDescent="0.25">
      <c r="A118" t="s">
        <v>182</v>
      </c>
      <c r="B118" s="13">
        <v>1614</v>
      </c>
      <c r="C118" t="s">
        <v>182</v>
      </c>
      <c r="D118" t="s">
        <v>33</v>
      </c>
      <c r="E118" s="14">
        <v>2328</v>
      </c>
      <c r="F118" s="14" t="s">
        <v>18</v>
      </c>
    </row>
    <row r="119" spans="1:6" x14ac:dyDescent="0.25">
      <c r="A119" t="s">
        <v>183</v>
      </c>
      <c r="B119" s="13">
        <v>1484</v>
      </c>
      <c r="C119" t="s">
        <v>36</v>
      </c>
      <c r="D119" t="s">
        <v>37</v>
      </c>
      <c r="E119" s="14">
        <v>2050</v>
      </c>
      <c r="F119" s="14" t="s">
        <v>18</v>
      </c>
    </row>
    <row r="120" spans="1:6" x14ac:dyDescent="0.25">
      <c r="A120" t="s">
        <v>184</v>
      </c>
      <c r="B120" s="13">
        <v>1763</v>
      </c>
      <c r="C120" t="s">
        <v>184</v>
      </c>
      <c r="D120" t="s">
        <v>28</v>
      </c>
      <c r="E120" s="14">
        <v>2198</v>
      </c>
      <c r="F120" s="14" t="s">
        <v>18</v>
      </c>
    </row>
    <row r="121" spans="1:6" x14ac:dyDescent="0.25">
      <c r="A121" t="s">
        <v>185</v>
      </c>
      <c r="B121" s="13">
        <v>1686</v>
      </c>
      <c r="C121" t="s">
        <v>186</v>
      </c>
      <c r="D121" t="s">
        <v>31</v>
      </c>
      <c r="E121" s="14">
        <v>2079</v>
      </c>
      <c r="F121" s="14" t="s">
        <v>18</v>
      </c>
    </row>
    <row r="122" spans="1:6" x14ac:dyDescent="0.25">
      <c r="A122" t="s">
        <v>187</v>
      </c>
      <c r="B122" s="13">
        <v>1624</v>
      </c>
      <c r="C122" t="s">
        <v>188</v>
      </c>
      <c r="D122" t="s">
        <v>33</v>
      </c>
      <c r="E122" s="14">
        <v>2338</v>
      </c>
      <c r="F122" s="14" t="s">
        <v>18</v>
      </c>
    </row>
    <row r="123" spans="1:6" x14ac:dyDescent="0.25">
      <c r="A123" t="s">
        <v>189</v>
      </c>
      <c r="B123" s="13">
        <v>3280</v>
      </c>
      <c r="C123" t="s">
        <v>189</v>
      </c>
      <c r="D123" t="s">
        <v>13</v>
      </c>
      <c r="E123" s="14">
        <v>2261</v>
      </c>
      <c r="F123" s="14" t="s">
        <v>14</v>
      </c>
    </row>
    <row r="124" spans="1:6" x14ac:dyDescent="0.25">
      <c r="A124" t="s">
        <v>190</v>
      </c>
      <c r="B124" s="13">
        <v>1726</v>
      </c>
      <c r="C124" t="s">
        <v>118</v>
      </c>
      <c r="D124" t="s">
        <v>28</v>
      </c>
      <c r="E124" s="14">
        <v>2236</v>
      </c>
      <c r="F124" s="14" t="s">
        <v>18</v>
      </c>
    </row>
    <row r="125" spans="1:6" x14ac:dyDescent="0.25">
      <c r="A125" t="s">
        <v>191</v>
      </c>
      <c r="B125" s="13">
        <v>1772</v>
      </c>
      <c r="C125" t="s">
        <v>191</v>
      </c>
      <c r="D125" t="s">
        <v>28</v>
      </c>
      <c r="E125" s="14">
        <v>2200</v>
      </c>
      <c r="F125" s="14" t="s">
        <v>18</v>
      </c>
    </row>
    <row r="126" spans="1:6" x14ac:dyDescent="0.25">
      <c r="A126" t="s">
        <v>149</v>
      </c>
      <c r="B126" s="13">
        <v>1663</v>
      </c>
      <c r="C126" t="s">
        <v>149</v>
      </c>
      <c r="D126" t="s">
        <v>17</v>
      </c>
      <c r="E126" s="14">
        <v>2135</v>
      </c>
      <c r="F126" s="14" t="s">
        <v>18</v>
      </c>
    </row>
    <row r="127" spans="1:6" x14ac:dyDescent="0.25">
      <c r="A127" t="s">
        <v>192</v>
      </c>
      <c r="B127" s="13">
        <v>1643</v>
      </c>
      <c r="C127" t="s">
        <v>44</v>
      </c>
      <c r="D127" t="s">
        <v>17</v>
      </c>
      <c r="E127" s="14">
        <v>2122</v>
      </c>
      <c r="F127" s="14" t="s">
        <v>18</v>
      </c>
    </row>
    <row r="128" spans="1:6" x14ac:dyDescent="0.25">
      <c r="A128" t="s">
        <v>111</v>
      </c>
      <c r="B128" s="13">
        <v>3212</v>
      </c>
      <c r="C128" t="s">
        <v>111</v>
      </c>
      <c r="D128" t="s">
        <v>13</v>
      </c>
      <c r="E128" s="14">
        <v>2262</v>
      </c>
      <c r="F128" s="14" t="s">
        <v>14</v>
      </c>
    </row>
    <row r="129" spans="1:6" x14ac:dyDescent="0.25">
      <c r="A129" t="s">
        <v>193</v>
      </c>
      <c r="B129" s="13">
        <v>1792</v>
      </c>
      <c r="C129" t="s">
        <v>111</v>
      </c>
      <c r="D129" t="s">
        <v>13</v>
      </c>
      <c r="E129" s="14">
        <v>2262</v>
      </c>
      <c r="F129" s="14" t="s">
        <v>14</v>
      </c>
    </row>
    <row r="130" spans="1:6" x14ac:dyDescent="0.25">
      <c r="A130" t="s">
        <v>194</v>
      </c>
      <c r="B130" s="13">
        <v>1648</v>
      </c>
      <c r="C130" t="s">
        <v>194</v>
      </c>
      <c r="D130" t="s">
        <v>17</v>
      </c>
      <c r="E130" s="14">
        <v>2137</v>
      </c>
      <c r="F130" s="14" t="s">
        <v>18</v>
      </c>
    </row>
    <row r="131" spans="1:6" x14ac:dyDescent="0.25">
      <c r="A131" t="s">
        <v>195</v>
      </c>
      <c r="B131" s="13">
        <v>1789</v>
      </c>
      <c r="C131" t="s">
        <v>196</v>
      </c>
      <c r="D131" t="s">
        <v>13</v>
      </c>
      <c r="E131" s="14">
        <v>2281</v>
      </c>
      <c r="F131" s="14" t="s">
        <v>18</v>
      </c>
    </row>
    <row r="132" spans="1:6" x14ac:dyDescent="0.25">
      <c r="A132" t="s">
        <v>197</v>
      </c>
      <c r="B132" s="13">
        <v>1714</v>
      </c>
      <c r="C132" t="s">
        <v>197</v>
      </c>
      <c r="D132" t="s">
        <v>25</v>
      </c>
      <c r="E132" s="14">
        <v>2296</v>
      </c>
      <c r="F132" s="14" t="s">
        <v>14</v>
      </c>
    </row>
    <row r="133" spans="1:6" x14ac:dyDescent="0.25">
      <c r="A133" t="s">
        <v>198</v>
      </c>
      <c r="B133" s="13">
        <v>1681</v>
      </c>
      <c r="C133" t="s">
        <v>57</v>
      </c>
      <c r="D133" t="s">
        <v>31</v>
      </c>
      <c r="E133" s="14">
        <v>2063</v>
      </c>
      <c r="F133" s="14" t="s">
        <v>18</v>
      </c>
    </row>
    <row r="134" spans="1:6" x14ac:dyDescent="0.25">
      <c r="A134" t="s">
        <v>199</v>
      </c>
      <c r="B134" s="13">
        <v>1656</v>
      </c>
      <c r="C134" t="s">
        <v>200</v>
      </c>
      <c r="D134" t="s">
        <v>17</v>
      </c>
      <c r="E134" s="14">
        <v>2138</v>
      </c>
      <c r="F134" s="14" t="s">
        <v>14</v>
      </c>
    </row>
    <row r="135" spans="1:6" x14ac:dyDescent="0.25">
      <c r="A135" t="s">
        <v>200</v>
      </c>
      <c r="B135" s="13">
        <v>1656</v>
      </c>
      <c r="C135" t="s">
        <v>200</v>
      </c>
      <c r="D135" t="s">
        <v>17</v>
      </c>
      <c r="E135" s="14">
        <v>2138</v>
      </c>
      <c r="F135" s="14" t="s">
        <v>14</v>
      </c>
    </row>
    <row r="136" spans="1:6" x14ac:dyDescent="0.25">
      <c r="A136" t="s">
        <v>201</v>
      </c>
      <c r="B136" s="13">
        <v>1793</v>
      </c>
      <c r="C136" t="s">
        <v>22</v>
      </c>
      <c r="D136" t="s">
        <v>13</v>
      </c>
      <c r="E136" s="14">
        <v>2275</v>
      </c>
      <c r="F136" s="14" t="s">
        <v>14</v>
      </c>
    </row>
    <row r="137" spans="1:6" x14ac:dyDescent="0.25">
      <c r="A137" t="s">
        <v>202</v>
      </c>
      <c r="B137" s="13">
        <v>3210</v>
      </c>
      <c r="C137" t="s">
        <v>202</v>
      </c>
      <c r="D137" t="s">
        <v>13</v>
      </c>
      <c r="E137" s="14">
        <v>2265</v>
      </c>
      <c r="F137" s="14" t="s">
        <v>14</v>
      </c>
    </row>
    <row r="138" spans="1:6" x14ac:dyDescent="0.25">
      <c r="A138" t="s">
        <v>203</v>
      </c>
      <c r="B138" s="13">
        <v>3213</v>
      </c>
      <c r="C138" t="s">
        <v>203</v>
      </c>
      <c r="D138" t="s">
        <v>13</v>
      </c>
      <c r="E138" s="14">
        <v>2266</v>
      </c>
      <c r="F138" s="14" t="s">
        <v>14</v>
      </c>
    </row>
    <row r="139" spans="1:6" x14ac:dyDescent="0.25">
      <c r="A139" t="s">
        <v>204</v>
      </c>
      <c r="B139" s="13">
        <v>3212</v>
      </c>
      <c r="C139" t="s">
        <v>111</v>
      </c>
      <c r="D139" t="s">
        <v>13</v>
      </c>
      <c r="E139" s="14">
        <v>2262</v>
      </c>
      <c r="F139" s="14" t="s">
        <v>14</v>
      </c>
    </row>
    <row r="140" spans="1:6" x14ac:dyDescent="0.25">
      <c r="A140" t="s">
        <v>205</v>
      </c>
      <c r="B140" s="13">
        <v>1782</v>
      </c>
      <c r="C140" t="s">
        <v>114</v>
      </c>
      <c r="D140" t="s">
        <v>28</v>
      </c>
      <c r="E140" s="14">
        <v>2235</v>
      </c>
      <c r="F140" s="14" t="s">
        <v>18</v>
      </c>
    </row>
    <row r="141" spans="1:6" x14ac:dyDescent="0.25">
      <c r="A141" t="s">
        <v>206</v>
      </c>
      <c r="B141" s="13">
        <v>1697</v>
      </c>
      <c r="C141" t="s">
        <v>157</v>
      </c>
      <c r="D141" t="s">
        <v>31</v>
      </c>
      <c r="E141" s="14">
        <v>2113</v>
      </c>
      <c r="F141" s="14" t="s">
        <v>18</v>
      </c>
    </row>
    <row r="142" spans="1:6" x14ac:dyDescent="0.25">
      <c r="A142" t="s">
        <v>207</v>
      </c>
      <c r="B142" s="13">
        <v>1687</v>
      </c>
      <c r="C142" t="s">
        <v>157</v>
      </c>
      <c r="D142" t="s">
        <v>31</v>
      </c>
      <c r="E142" s="14">
        <v>2113</v>
      </c>
      <c r="F142" s="14" t="s">
        <v>18</v>
      </c>
    </row>
    <row r="143" spans="1:6" x14ac:dyDescent="0.25">
      <c r="A143" t="s">
        <v>208</v>
      </c>
      <c r="B143" s="13">
        <v>1686</v>
      </c>
      <c r="C143" t="s">
        <v>157</v>
      </c>
      <c r="D143" t="s">
        <v>31</v>
      </c>
      <c r="E143" s="14">
        <v>2113</v>
      </c>
      <c r="F143" s="14" t="s">
        <v>18</v>
      </c>
    </row>
    <row r="144" spans="1:6" x14ac:dyDescent="0.25">
      <c r="A144" t="s">
        <v>209</v>
      </c>
      <c r="B144" s="13">
        <v>1634</v>
      </c>
      <c r="C144" t="s">
        <v>210</v>
      </c>
      <c r="D144" t="s">
        <v>17</v>
      </c>
      <c r="E144" s="14">
        <v>2149</v>
      </c>
      <c r="F144" s="14" t="s">
        <v>18</v>
      </c>
    </row>
    <row r="145" spans="1:6" x14ac:dyDescent="0.25">
      <c r="A145" t="s">
        <v>211</v>
      </c>
      <c r="B145" s="13">
        <v>1783</v>
      </c>
      <c r="C145" t="s">
        <v>74</v>
      </c>
      <c r="D145" t="s">
        <v>28</v>
      </c>
      <c r="F145" s="14" t="s">
        <v>18</v>
      </c>
    </row>
    <row r="146" spans="1:6" x14ac:dyDescent="0.25">
      <c r="A146" t="s">
        <v>212</v>
      </c>
      <c r="B146" s="13">
        <v>1635</v>
      </c>
      <c r="C146" t="s">
        <v>78</v>
      </c>
      <c r="D146" t="s">
        <v>17</v>
      </c>
      <c r="E146" s="14">
        <v>2125</v>
      </c>
      <c r="F146" s="14" t="s">
        <v>18</v>
      </c>
    </row>
    <row r="147" spans="1:6" x14ac:dyDescent="0.25">
      <c r="A147" t="s">
        <v>213</v>
      </c>
      <c r="B147" s="13">
        <v>1654</v>
      </c>
      <c r="C147" t="s">
        <v>214</v>
      </c>
      <c r="D147" t="s">
        <v>17</v>
      </c>
      <c r="F147" s="14" t="s">
        <v>18</v>
      </c>
    </row>
    <row r="148" spans="1:6" x14ac:dyDescent="0.25">
      <c r="A148" t="s">
        <v>188</v>
      </c>
      <c r="B148" s="13">
        <v>1624</v>
      </c>
      <c r="C148" t="s">
        <v>188</v>
      </c>
      <c r="D148" t="s">
        <v>33</v>
      </c>
      <c r="E148" s="14">
        <v>2338</v>
      </c>
      <c r="F148" s="14" t="s">
        <v>18</v>
      </c>
    </row>
    <row r="149" spans="1:6" x14ac:dyDescent="0.25">
      <c r="A149" t="s">
        <v>215</v>
      </c>
      <c r="B149" s="13">
        <v>1645</v>
      </c>
      <c r="C149" t="s">
        <v>44</v>
      </c>
      <c r="D149" t="s">
        <v>17</v>
      </c>
      <c r="E149" s="14">
        <v>2122</v>
      </c>
      <c r="F149" s="14" t="s">
        <v>18</v>
      </c>
    </row>
    <row r="150" spans="1:6" x14ac:dyDescent="0.25">
      <c r="A150" t="s">
        <v>216</v>
      </c>
      <c r="B150" s="13">
        <v>1689</v>
      </c>
      <c r="C150" t="s">
        <v>217</v>
      </c>
      <c r="D150" t="s">
        <v>31</v>
      </c>
      <c r="E150" s="14">
        <v>2067</v>
      </c>
      <c r="F150" s="14" t="s">
        <v>18</v>
      </c>
    </row>
    <row r="151" spans="1:6" x14ac:dyDescent="0.25">
      <c r="A151" t="s">
        <v>218</v>
      </c>
      <c r="B151" s="13">
        <v>1611</v>
      </c>
      <c r="C151" t="s">
        <v>188</v>
      </c>
      <c r="D151" t="s">
        <v>33</v>
      </c>
      <c r="E151" s="14">
        <v>2338</v>
      </c>
      <c r="F151" s="14" t="s">
        <v>18</v>
      </c>
    </row>
    <row r="152" spans="1:6" x14ac:dyDescent="0.25">
      <c r="A152" t="s">
        <v>65</v>
      </c>
      <c r="B152" s="13">
        <v>1724</v>
      </c>
      <c r="C152" t="s">
        <v>65</v>
      </c>
      <c r="D152" t="s">
        <v>28</v>
      </c>
      <c r="E152" s="14">
        <v>2220</v>
      </c>
      <c r="F152" s="14" t="s">
        <v>18</v>
      </c>
    </row>
    <row r="153" spans="1:6" x14ac:dyDescent="0.25">
      <c r="A153" t="s">
        <v>219</v>
      </c>
      <c r="B153" s="13">
        <v>1661</v>
      </c>
      <c r="C153" t="s">
        <v>220</v>
      </c>
      <c r="D153" t="s">
        <v>17</v>
      </c>
      <c r="E153" s="14">
        <v>2145</v>
      </c>
      <c r="F153" s="14" t="s">
        <v>18</v>
      </c>
    </row>
    <row r="154" spans="1:6" x14ac:dyDescent="0.25">
      <c r="A154" t="s">
        <v>221</v>
      </c>
      <c r="B154" s="13">
        <v>1773</v>
      </c>
      <c r="C154" t="s">
        <v>88</v>
      </c>
      <c r="D154" t="s">
        <v>37</v>
      </c>
      <c r="E154" s="14">
        <v>2053</v>
      </c>
      <c r="F154" s="14" t="s">
        <v>18</v>
      </c>
    </row>
    <row r="155" spans="1:6" x14ac:dyDescent="0.25">
      <c r="A155" t="s">
        <v>222</v>
      </c>
      <c r="B155" s="13">
        <v>1745</v>
      </c>
      <c r="C155" t="s">
        <v>223</v>
      </c>
      <c r="D155" t="s">
        <v>28</v>
      </c>
      <c r="E155" s="14">
        <v>2234</v>
      </c>
      <c r="F155" s="14" t="s">
        <v>18</v>
      </c>
    </row>
    <row r="156" spans="1:6" x14ac:dyDescent="0.25">
      <c r="A156" t="s">
        <v>224</v>
      </c>
      <c r="B156" s="13">
        <v>1697</v>
      </c>
      <c r="C156" t="s">
        <v>157</v>
      </c>
      <c r="D156" t="s">
        <v>31</v>
      </c>
      <c r="E156" s="14">
        <v>2113</v>
      </c>
      <c r="F156" s="14" t="s">
        <v>18</v>
      </c>
    </row>
    <row r="157" spans="1:6" x14ac:dyDescent="0.25">
      <c r="A157" t="s">
        <v>225</v>
      </c>
      <c r="B157" s="13">
        <v>1566</v>
      </c>
      <c r="C157" t="s">
        <v>226</v>
      </c>
      <c r="D157" t="s">
        <v>37</v>
      </c>
      <c r="E157" s="14">
        <v>2041</v>
      </c>
      <c r="F157" s="14" t="s">
        <v>18</v>
      </c>
    </row>
    <row r="158" spans="1:6" x14ac:dyDescent="0.25">
      <c r="A158" t="s">
        <v>227</v>
      </c>
      <c r="B158" s="13">
        <v>1619</v>
      </c>
      <c r="C158" t="s">
        <v>94</v>
      </c>
      <c r="D158" t="s">
        <v>33</v>
      </c>
      <c r="E158" s="14">
        <v>2325</v>
      </c>
      <c r="F158" s="14" t="s">
        <v>18</v>
      </c>
    </row>
    <row r="159" spans="1:6" x14ac:dyDescent="0.25">
      <c r="A159" t="s">
        <v>228</v>
      </c>
      <c r="B159" s="13">
        <v>1475</v>
      </c>
      <c r="C159" t="s">
        <v>40</v>
      </c>
      <c r="D159" t="s">
        <v>37</v>
      </c>
      <c r="F159" s="14" t="s">
        <v>18</v>
      </c>
    </row>
    <row r="160" spans="1:6" x14ac:dyDescent="0.25">
      <c r="A160" t="s">
        <v>229</v>
      </c>
      <c r="B160" s="13">
        <v>1669</v>
      </c>
      <c r="C160" t="s">
        <v>16</v>
      </c>
      <c r="D160" t="s">
        <v>17</v>
      </c>
      <c r="E160" s="14">
        <v>2121</v>
      </c>
      <c r="F160" s="14" t="s">
        <v>18</v>
      </c>
    </row>
    <row r="161" spans="1:6" x14ac:dyDescent="0.25">
      <c r="A161" t="s">
        <v>230</v>
      </c>
      <c r="B161" s="13">
        <v>1669</v>
      </c>
      <c r="C161" t="s">
        <v>16</v>
      </c>
      <c r="D161" t="s">
        <v>17</v>
      </c>
      <c r="E161" s="14">
        <v>2121</v>
      </c>
      <c r="F161" s="14" t="s">
        <v>18</v>
      </c>
    </row>
    <row r="162" spans="1:6" x14ac:dyDescent="0.25">
      <c r="A162" t="s">
        <v>231</v>
      </c>
      <c r="B162" s="13">
        <v>3213</v>
      </c>
      <c r="C162" t="s">
        <v>111</v>
      </c>
      <c r="D162" t="s">
        <v>13</v>
      </c>
      <c r="E162" s="14">
        <v>2262</v>
      </c>
      <c r="F162" s="14" t="s">
        <v>14</v>
      </c>
    </row>
    <row r="163" spans="1:6" x14ac:dyDescent="0.25">
      <c r="A163" t="s">
        <v>232</v>
      </c>
      <c r="B163" s="13">
        <v>1688</v>
      </c>
      <c r="C163" t="s">
        <v>157</v>
      </c>
      <c r="D163" t="s">
        <v>31</v>
      </c>
      <c r="E163" s="14">
        <v>2113</v>
      </c>
      <c r="F163" s="14" t="s">
        <v>18</v>
      </c>
    </row>
    <row r="164" spans="1:6" x14ac:dyDescent="0.25">
      <c r="A164" t="s">
        <v>233</v>
      </c>
      <c r="B164" s="13">
        <v>3178</v>
      </c>
      <c r="C164" t="s">
        <v>66</v>
      </c>
      <c r="D164" t="s">
        <v>25</v>
      </c>
      <c r="F164" s="14" t="s">
        <v>14</v>
      </c>
    </row>
    <row r="165" spans="1:6" x14ac:dyDescent="0.25">
      <c r="A165" t="s">
        <v>234</v>
      </c>
      <c r="B165" s="13">
        <v>1782</v>
      </c>
      <c r="C165" t="s">
        <v>114</v>
      </c>
      <c r="D165" t="s">
        <v>28</v>
      </c>
      <c r="E165" s="14">
        <v>2235</v>
      </c>
      <c r="F165" s="14" t="s">
        <v>18</v>
      </c>
    </row>
    <row r="166" spans="1:6" x14ac:dyDescent="0.25">
      <c r="A166" t="s">
        <v>235</v>
      </c>
      <c r="B166" s="13">
        <v>1756</v>
      </c>
      <c r="C166" t="s">
        <v>223</v>
      </c>
      <c r="D166" t="s">
        <v>28</v>
      </c>
      <c r="E166" s="14">
        <v>2234</v>
      </c>
      <c r="F166" s="14" t="s">
        <v>18</v>
      </c>
    </row>
    <row r="167" spans="1:6" x14ac:dyDescent="0.25">
      <c r="A167" t="s">
        <v>196</v>
      </c>
      <c r="B167" s="13">
        <v>1789</v>
      </c>
      <c r="C167" t="s">
        <v>236</v>
      </c>
      <c r="D167" t="s">
        <v>13</v>
      </c>
      <c r="E167" s="14">
        <v>2284</v>
      </c>
      <c r="F167" s="14" t="s">
        <v>18</v>
      </c>
    </row>
    <row r="168" spans="1:6" x14ac:dyDescent="0.25">
      <c r="A168" t="s">
        <v>237</v>
      </c>
      <c r="B168" s="13">
        <v>1470</v>
      </c>
      <c r="C168" t="s">
        <v>63</v>
      </c>
      <c r="D168" t="s">
        <v>37</v>
      </c>
      <c r="E168" s="14">
        <v>2025</v>
      </c>
      <c r="F168" s="14" t="s">
        <v>18</v>
      </c>
    </row>
    <row r="169" spans="1:6" x14ac:dyDescent="0.25">
      <c r="A169" t="s">
        <v>238</v>
      </c>
      <c r="B169" s="13">
        <v>3215</v>
      </c>
      <c r="C169" t="s">
        <v>22</v>
      </c>
      <c r="D169" t="s">
        <v>13</v>
      </c>
      <c r="E169" s="14">
        <v>2275</v>
      </c>
      <c r="F169" s="14" t="s">
        <v>14</v>
      </c>
    </row>
    <row r="170" spans="1:6" x14ac:dyDescent="0.25">
      <c r="A170" t="s">
        <v>239</v>
      </c>
      <c r="B170" s="13">
        <v>1690</v>
      </c>
      <c r="C170" t="s">
        <v>240</v>
      </c>
      <c r="D170" t="s">
        <v>31</v>
      </c>
      <c r="E170" s="14">
        <v>2117</v>
      </c>
      <c r="F170" s="14" t="s">
        <v>18</v>
      </c>
    </row>
    <row r="171" spans="1:6" x14ac:dyDescent="0.25">
      <c r="A171" t="s">
        <v>241</v>
      </c>
      <c r="B171" s="13">
        <v>1727</v>
      </c>
      <c r="C171" t="s">
        <v>118</v>
      </c>
      <c r="D171" t="s">
        <v>28</v>
      </c>
      <c r="E171" s="14">
        <v>2236</v>
      </c>
      <c r="F171" s="14" t="s">
        <v>18</v>
      </c>
    </row>
    <row r="172" spans="1:6" x14ac:dyDescent="0.25">
      <c r="A172" t="s">
        <v>242</v>
      </c>
      <c r="B172" s="13">
        <v>1775</v>
      </c>
      <c r="C172" t="s">
        <v>129</v>
      </c>
      <c r="D172" t="s">
        <v>37</v>
      </c>
      <c r="E172" s="14">
        <v>2029</v>
      </c>
      <c r="F172" s="14" t="s">
        <v>18</v>
      </c>
    </row>
    <row r="173" spans="1:6" x14ac:dyDescent="0.25">
      <c r="A173" t="s">
        <v>243</v>
      </c>
      <c r="B173" s="13">
        <v>1723</v>
      </c>
      <c r="C173" t="s">
        <v>243</v>
      </c>
      <c r="D173" t="s">
        <v>28</v>
      </c>
      <c r="E173" s="14">
        <v>2206</v>
      </c>
      <c r="F173" s="14" t="s">
        <v>18</v>
      </c>
    </row>
    <row r="174" spans="1:6" x14ac:dyDescent="0.25">
      <c r="A174" t="s">
        <v>244</v>
      </c>
      <c r="B174" s="13">
        <v>1633</v>
      </c>
      <c r="C174" t="s">
        <v>244</v>
      </c>
      <c r="D174" t="s">
        <v>17</v>
      </c>
      <c r="E174" s="14">
        <v>2140</v>
      </c>
      <c r="F174" s="14" t="s">
        <v>18</v>
      </c>
    </row>
    <row r="175" spans="1:6" x14ac:dyDescent="0.25">
      <c r="A175" t="s">
        <v>245</v>
      </c>
      <c r="B175" s="13">
        <v>1692</v>
      </c>
      <c r="C175" t="s">
        <v>245</v>
      </c>
      <c r="D175" t="s">
        <v>31</v>
      </c>
      <c r="E175" s="14">
        <v>2086</v>
      </c>
      <c r="F175" s="14" t="s">
        <v>18</v>
      </c>
    </row>
    <row r="176" spans="1:6" x14ac:dyDescent="0.25">
      <c r="A176" t="s">
        <v>246</v>
      </c>
      <c r="B176" s="13">
        <v>1753</v>
      </c>
      <c r="C176" t="s">
        <v>246</v>
      </c>
      <c r="D176" t="s">
        <v>28</v>
      </c>
      <c r="E176" s="14">
        <v>2208</v>
      </c>
      <c r="F176" s="14" t="s">
        <v>18</v>
      </c>
    </row>
    <row r="177" spans="1:6" x14ac:dyDescent="0.25">
      <c r="A177" t="s">
        <v>247</v>
      </c>
      <c r="B177" s="13">
        <v>1625</v>
      </c>
      <c r="C177" t="s">
        <v>248</v>
      </c>
      <c r="D177" t="s">
        <v>17</v>
      </c>
      <c r="E177" s="14">
        <v>2152</v>
      </c>
      <c r="F177" s="14" t="s">
        <v>18</v>
      </c>
    </row>
    <row r="178" spans="1:6" x14ac:dyDescent="0.25">
      <c r="A178" t="s">
        <v>249</v>
      </c>
      <c r="B178" s="13">
        <v>1533</v>
      </c>
      <c r="C178" t="s">
        <v>249</v>
      </c>
      <c r="D178" t="s">
        <v>37</v>
      </c>
      <c r="E178" s="14">
        <v>2027</v>
      </c>
      <c r="F178" s="14" t="s">
        <v>18</v>
      </c>
    </row>
    <row r="179" spans="1:6" x14ac:dyDescent="0.25">
      <c r="A179" t="s">
        <v>250</v>
      </c>
      <c r="B179" s="13">
        <v>3280</v>
      </c>
      <c r="C179" t="s">
        <v>250</v>
      </c>
      <c r="D179" t="s">
        <v>13</v>
      </c>
      <c r="E179" s="14">
        <v>2271</v>
      </c>
      <c r="F179" s="14" t="s">
        <v>14</v>
      </c>
    </row>
    <row r="180" spans="1:6" x14ac:dyDescent="0.25">
      <c r="A180" t="s">
        <v>251</v>
      </c>
      <c r="B180" s="13">
        <v>1684</v>
      </c>
      <c r="C180" t="s">
        <v>53</v>
      </c>
      <c r="D180" t="s">
        <v>31</v>
      </c>
      <c r="E180" s="14">
        <v>2087</v>
      </c>
      <c r="F180" s="14" t="s">
        <v>18</v>
      </c>
    </row>
    <row r="181" spans="1:6" x14ac:dyDescent="0.25">
      <c r="A181" t="s">
        <v>252</v>
      </c>
      <c r="B181" s="13">
        <v>1749</v>
      </c>
      <c r="C181" t="s">
        <v>253</v>
      </c>
      <c r="D181" t="s">
        <v>31</v>
      </c>
      <c r="E181" s="14">
        <v>2115</v>
      </c>
      <c r="F181" s="14" t="s">
        <v>18</v>
      </c>
    </row>
    <row r="182" spans="1:6" x14ac:dyDescent="0.25">
      <c r="A182" t="s">
        <v>254</v>
      </c>
      <c r="B182" s="13">
        <v>1721</v>
      </c>
      <c r="C182" t="s">
        <v>116</v>
      </c>
      <c r="D182" t="s">
        <v>13</v>
      </c>
      <c r="E182" s="14">
        <v>2272</v>
      </c>
      <c r="F182" s="14" t="s">
        <v>18</v>
      </c>
    </row>
    <row r="183" spans="1:6" x14ac:dyDescent="0.25">
      <c r="A183" t="s">
        <v>255</v>
      </c>
      <c r="B183" s="13">
        <v>1663</v>
      </c>
      <c r="C183" t="s">
        <v>149</v>
      </c>
      <c r="D183" t="s">
        <v>17</v>
      </c>
      <c r="E183" s="14">
        <v>2135</v>
      </c>
      <c r="F183" s="14" t="s">
        <v>18</v>
      </c>
    </row>
    <row r="184" spans="1:6" x14ac:dyDescent="0.25">
      <c r="A184" t="s">
        <v>256</v>
      </c>
      <c r="B184" s="13">
        <v>1776</v>
      </c>
      <c r="C184" t="s">
        <v>129</v>
      </c>
      <c r="D184" t="s">
        <v>37</v>
      </c>
      <c r="E184" s="14">
        <v>2029</v>
      </c>
      <c r="F184" s="14" t="s">
        <v>18</v>
      </c>
    </row>
    <row r="185" spans="1:6" x14ac:dyDescent="0.25">
      <c r="A185" t="s">
        <v>257</v>
      </c>
      <c r="B185" s="13">
        <v>1774</v>
      </c>
      <c r="C185" t="s">
        <v>129</v>
      </c>
      <c r="D185" t="s">
        <v>37</v>
      </c>
      <c r="E185" s="14">
        <v>2029</v>
      </c>
      <c r="F185" s="14" t="s">
        <v>18</v>
      </c>
    </row>
    <row r="186" spans="1:6" x14ac:dyDescent="0.25">
      <c r="A186" t="s">
        <v>258</v>
      </c>
      <c r="B186" s="13">
        <v>1489</v>
      </c>
      <c r="C186" t="s">
        <v>169</v>
      </c>
      <c r="D186" t="s">
        <v>37</v>
      </c>
      <c r="F186" s="14" t="s">
        <v>18</v>
      </c>
    </row>
    <row r="187" spans="1:6" x14ac:dyDescent="0.25">
      <c r="A187" t="s">
        <v>20</v>
      </c>
      <c r="B187" s="13">
        <v>1669</v>
      </c>
      <c r="C187" t="s">
        <v>16</v>
      </c>
      <c r="D187" t="s">
        <v>17</v>
      </c>
      <c r="E187" s="14">
        <v>2121</v>
      </c>
      <c r="F187" s="14" t="s">
        <v>18</v>
      </c>
    </row>
    <row r="188" spans="1:6" x14ac:dyDescent="0.25">
      <c r="A188" t="s">
        <v>259</v>
      </c>
      <c r="B188" s="13">
        <v>1475</v>
      </c>
      <c r="C188" t="s">
        <v>41</v>
      </c>
      <c r="D188" t="s">
        <v>37</v>
      </c>
      <c r="E188" s="14">
        <v>2054</v>
      </c>
      <c r="F188" s="14" t="s">
        <v>18</v>
      </c>
    </row>
    <row r="189" spans="1:6" x14ac:dyDescent="0.25">
      <c r="A189" t="s">
        <v>260</v>
      </c>
      <c r="B189" s="13">
        <v>1483</v>
      </c>
      <c r="C189" t="s">
        <v>36</v>
      </c>
      <c r="D189" t="s">
        <v>37</v>
      </c>
      <c r="E189" s="14">
        <v>2050</v>
      </c>
      <c r="F189" s="14" t="s">
        <v>18</v>
      </c>
    </row>
    <row r="190" spans="1:6" x14ac:dyDescent="0.25">
      <c r="A190" t="s">
        <v>261</v>
      </c>
      <c r="B190" s="13">
        <v>1674</v>
      </c>
      <c r="C190" t="s">
        <v>261</v>
      </c>
      <c r="D190" t="s">
        <v>31</v>
      </c>
      <c r="E190" s="14">
        <v>2089</v>
      </c>
      <c r="F190" s="14" t="s">
        <v>18</v>
      </c>
    </row>
    <row r="191" spans="1:6" x14ac:dyDescent="0.25">
      <c r="A191" t="s">
        <v>262</v>
      </c>
      <c r="B191" s="13">
        <v>1724</v>
      </c>
      <c r="C191" t="s">
        <v>65</v>
      </c>
      <c r="D191" t="s">
        <v>28</v>
      </c>
      <c r="E191" s="14">
        <v>2220</v>
      </c>
      <c r="F191" s="14" t="s">
        <v>18</v>
      </c>
    </row>
    <row r="192" spans="1:6" x14ac:dyDescent="0.25">
      <c r="A192" t="s">
        <v>263</v>
      </c>
      <c r="B192" s="13">
        <v>1541</v>
      </c>
      <c r="C192" t="s">
        <v>41</v>
      </c>
      <c r="D192" t="s">
        <v>37</v>
      </c>
      <c r="E192" s="14">
        <v>2054</v>
      </c>
      <c r="F192" s="14" t="s">
        <v>18</v>
      </c>
    </row>
    <row r="193" spans="1:6" x14ac:dyDescent="0.25">
      <c r="A193" t="s">
        <v>264</v>
      </c>
      <c r="B193" s="13">
        <v>1674</v>
      </c>
      <c r="C193" t="s">
        <v>59</v>
      </c>
      <c r="D193" t="s">
        <v>31</v>
      </c>
      <c r="E193" s="14">
        <v>2102</v>
      </c>
      <c r="F193" s="14" t="s">
        <v>18</v>
      </c>
    </row>
    <row r="194" spans="1:6" x14ac:dyDescent="0.25">
      <c r="A194" t="s">
        <v>265</v>
      </c>
      <c r="B194" s="13">
        <v>1638</v>
      </c>
      <c r="C194" t="s">
        <v>265</v>
      </c>
      <c r="D194" t="s">
        <v>17</v>
      </c>
      <c r="E194" s="14">
        <v>2143</v>
      </c>
      <c r="F194" s="14" t="s">
        <v>18</v>
      </c>
    </row>
    <row r="195" spans="1:6" x14ac:dyDescent="0.25">
      <c r="A195" t="s">
        <v>266</v>
      </c>
      <c r="B195" s="13">
        <v>1675</v>
      </c>
      <c r="C195" t="s">
        <v>59</v>
      </c>
      <c r="D195" t="s">
        <v>31</v>
      </c>
      <c r="E195" s="14">
        <v>2102</v>
      </c>
      <c r="F195" s="14" t="s">
        <v>18</v>
      </c>
    </row>
    <row r="196" spans="1:6" x14ac:dyDescent="0.25">
      <c r="A196" t="s">
        <v>267</v>
      </c>
      <c r="B196" s="13">
        <v>1787</v>
      </c>
      <c r="C196" t="s">
        <v>236</v>
      </c>
      <c r="D196" t="s">
        <v>13</v>
      </c>
      <c r="E196" s="14">
        <v>2284</v>
      </c>
      <c r="F196" s="14" t="s">
        <v>18</v>
      </c>
    </row>
    <row r="197" spans="1:6" x14ac:dyDescent="0.25">
      <c r="A197" t="s">
        <v>268</v>
      </c>
      <c r="B197" s="13">
        <v>3286</v>
      </c>
      <c r="C197" t="s">
        <v>268</v>
      </c>
      <c r="D197" t="s">
        <v>13</v>
      </c>
      <c r="E197" s="14">
        <v>2274</v>
      </c>
      <c r="F197" s="14" t="s">
        <v>14</v>
      </c>
    </row>
    <row r="198" spans="1:6" x14ac:dyDescent="0.25">
      <c r="A198" t="s">
        <v>269</v>
      </c>
      <c r="B198" s="13">
        <v>1787</v>
      </c>
      <c r="C198" t="s">
        <v>236</v>
      </c>
      <c r="D198" t="s">
        <v>13</v>
      </c>
      <c r="E198" s="14">
        <v>2284</v>
      </c>
      <c r="F198" s="14" t="s">
        <v>18</v>
      </c>
    </row>
    <row r="199" spans="1:6" x14ac:dyDescent="0.25">
      <c r="A199" t="s">
        <v>169</v>
      </c>
      <c r="B199" s="13">
        <v>1489</v>
      </c>
      <c r="C199" t="s">
        <v>41</v>
      </c>
      <c r="D199" t="s">
        <v>37</v>
      </c>
      <c r="E199" s="14">
        <v>2054</v>
      </c>
      <c r="F199" s="14" t="s">
        <v>18</v>
      </c>
    </row>
    <row r="200" spans="1:6" x14ac:dyDescent="0.25">
      <c r="A200" t="s">
        <v>22</v>
      </c>
      <c r="B200" s="13">
        <v>3280</v>
      </c>
      <c r="C200" t="s">
        <v>22</v>
      </c>
      <c r="D200" t="s">
        <v>13</v>
      </c>
      <c r="E200" s="14">
        <v>2275</v>
      </c>
      <c r="F200" s="14" t="s">
        <v>14</v>
      </c>
    </row>
    <row r="201" spans="1:6" x14ac:dyDescent="0.25">
      <c r="A201" t="s">
        <v>270</v>
      </c>
      <c r="B201" s="13">
        <v>1669</v>
      </c>
      <c r="C201" t="s">
        <v>16</v>
      </c>
      <c r="D201" t="s">
        <v>17</v>
      </c>
      <c r="E201" s="14">
        <v>2121</v>
      </c>
      <c r="F201" s="14" t="s">
        <v>18</v>
      </c>
    </row>
    <row r="202" spans="1:6" x14ac:dyDescent="0.25">
      <c r="A202" t="s">
        <v>271</v>
      </c>
      <c r="B202" s="13">
        <v>1740</v>
      </c>
      <c r="C202" t="s">
        <v>272</v>
      </c>
      <c r="D202" t="s">
        <v>28</v>
      </c>
      <c r="E202" s="14">
        <v>2211</v>
      </c>
      <c r="F202" s="14" t="s">
        <v>18</v>
      </c>
    </row>
    <row r="203" spans="1:6" x14ac:dyDescent="0.25">
      <c r="A203" t="s">
        <v>273</v>
      </c>
      <c r="B203" s="13">
        <v>1772</v>
      </c>
      <c r="C203" t="s">
        <v>274</v>
      </c>
      <c r="D203" t="s">
        <v>28</v>
      </c>
      <c r="E203" s="14">
        <v>2217</v>
      </c>
      <c r="F203" s="14" t="s">
        <v>18</v>
      </c>
    </row>
    <row r="204" spans="1:6" x14ac:dyDescent="0.25">
      <c r="A204" t="s">
        <v>275</v>
      </c>
      <c r="B204" s="13">
        <v>1757</v>
      </c>
      <c r="C204" t="s">
        <v>120</v>
      </c>
      <c r="D204" t="s">
        <v>28</v>
      </c>
      <c r="E204" s="14">
        <v>2237</v>
      </c>
      <c r="F204" s="14" t="s">
        <v>18</v>
      </c>
    </row>
    <row r="205" spans="1:6" x14ac:dyDescent="0.25">
      <c r="A205" t="s">
        <v>276</v>
      </c>
      <c r="B205" s="13">
        <v>1485</v>
      </c>
      <c r="C205" t="s">
        <v>276</v>
      </c>
      <c r="D205" t="s">
        <v>37</v>
      </c>
      <c r="E205" s="14">
        <v>2035</v>
      </c>
      <c r="F205" s="14" t="s">
        <v>18</v>
      </c>
    </row>
    <row r="206" spans="1:6" x14ac:dyDescent="0.25">
      <c r="A206" t="s">
        <v>277</v>
      </c>
      <c r="B206" s="13">
        <v>1724</v>
      </c>
      <c r="C206" t="s">
        <v>65</v>
      </c>
      <c r="D206" t="s">
        <v>28</v>
      </c>
      <c r="E206" s="14">
        <v>2220</v>
      </c>
      <c r="F206" s="14" t="s">
        <v>18</v>
      </c>
    </row>
    <row r="207" spans="1:6" x14ac:dyDescent="0.25">
      <c r="A207" t="s">
        <v>278</v>
      </c>
      <c r="B207" s="13">
        <v>1716</v>
      </c>
      <c r="C207" t="s">
        <v>279</v>
      </c>
      <c r="D207" t="s">
        <v>25</v>
      </c>
      <c r="E207" s="14">
        <v>2299</v>
      </c>
      <c r="F207" s="14" t="s">
        <v>14</v>
      </c>
    </row>
    <row r="208" spans="1:6" x14ac:dyDescent="0.25">
      <c r="A208" t="s">
        <v>280</v>
      </c>
      <c r="B208" s="13">
        <v>1756</v>
      </c>
      <c r="C208" t="s">
        <v>223</v>
      </c>
      <c r="D208" t="s">
        <v>28</v>
      </c>
      <c r="E208" s="14">
        <v>2234</v>
      </c>
      <c r="F208" s="14" t="s">
        <v>18</v>
      </c>
    </row>
    <row r="209" spans="1:6" x14ac:dyDescent="0.25">
      <c r="A209" t="s">
        <v>281</v>
      </c>
      <c r="B209" s="13">
        <v>1694</v>
      </c>
      <c r="C209" t="s">
        <v>102</v>
      </c>
      <c r="D209" t="s">
        <v>31</v>
      </c>
      <c r="E209" s="14">
        <v>2114</v>
      </c>
      <c r="F209" s="14" t="s">
        <v>18</v>
      </c>
    </row>
    <row r="210" spans="1:6" x14ac:dyDescent="0.25">
      <c r="A210" t="s">
        <v>74</v>
      </c>
      <c r="B210" s="13">
        <v>1783</v>
      </c>
      <c r="C210" t="s">
        <v>48</v>
      </c>
      <c r="D210" t="s">
        <v>13</v>
      </c>
      <c r="E210" s="14">
        <v>2254</v>
      </c>
      <c r="F210" s="14" t="s">
        <v>18</v>
      </c>
    </row>
    <row r="211" spans="1:6" x14ac:dyDescent="0.25">
      <c r="A211" t="s">
        <v>282</v>
      </c>
      <c r="B211" s="13">
        <v>1723</v>
      </c>
      <c r="C211" t="s">
        <v>282</v>
      </c>
      <c r="D211" t="s">
        <v>28</v>
      </c>
      <c r="E211" s="14">
        <v>2216</v>
      </c>
      <c r="F211" s="14" t="s">
        <v>18</v>
      </c>
    </row>
    <row r="212" spans="1:6" x14ac:dyDescent="0.25">
      <c r="A212" t="s">
        <v>279</v>
      </c>
      <c r="B212" s="13">
        <v>1716</v>
      </c>
      <c r="C212" t="s">
        <v>279</v>
      </c>
      <c r="D212" t="s">
        <v>25</v>
      </c>
      <c r="E212" s="14">
        <v>2299</v>
      </c>
      <c r="F212" s="14" t="s">
        <v>14</v>
      </c>
    </row>
    <row r="213" spans="1:6" x14ac:dyDescent="0.25">
      <c r="A213" t="s">
        <v>283</v>
      </c>
      <c r="B213" s="13">
        <v>1737</v>
      </c>
      <c r="C213" t="s">
        <v>283</v>
      </c>
      <c r="D213" t="s">
        <v>25</v>
      </c>
      <c r="E213" s="14">
        <v>2300</v>
      </c>
      <c r="F213" s="14" t="s">
        <v>18</v>
      </c>
    </row>
    <row r="214" spans="1:6" x14ac:dyDescent="0.25">
      <c r="A214" t="s">
        <v>284</v>
      </c>
      <c r="B214" s="13">
        <v>1699</v>
      </c>
      <c r="C214" t="s">
        <v>70</v>
      </c>
      <c r="D214" t="s">
        <v>33</v>
      </c>
      <c r="E214" s="14">
        <v>2337</v>
      </c>
      <c r="F214" s="14" t="s">
        <v>18</v>
      </c>
    </row>
    <row r="215" spans="1:6" x14ac:dyDescent="0.25">
      <c r="A215" t="s">
        <v>44</v>
      </c>
      <c r="C215" t="s">
        <v>44</v>
      </c>
      <c r="D215" t="s">
        <v>17</v>
      </c>
      <c r="E215" s="14">
        <v>2122</v>
      </c>
      <c r="F215" s="14" t="s">
        <v>18</v>
      </c>
    </row>
    <row r="216" spans="1:6" x14ac:dyDescent="0.25">
      <c r="A216" t="s">
        <v>274</v>
      </c>
      <c r="B216" s="13">
        <v>1772</v>
      </c>
      <c r="C216" t="s">
        <v>274</v>
      </c>
      <c r="D216" t="s">
        <v>28</v>
      </c>
      <c r="E216" s="14">
        <v>2217</v>
      </c>
      <c r="F216" s="14" t="s">
        <v>18</v>
      </c>
    </row>
    <row r="217" spans="1:6" x14ac:dyDescent="0.25">
      <c r="A217" t="s">
        <v>285</v>
      </c>
      <c r="B217" s="13">
        <v>1649</v>
      </c>
      <c r="C217" t="s">
        <v>285</v>
      </c>
      <c r="D217" t="s">
        <v>17</v>
      </c>
      <c r="E217" s="14">
        <v>2147</v>
      </c>
      <c r="F217" s="14" t="s">
        <v>18</v>
      </c>
    </row>
    <row r="218" spans="1:6" x14ac:dyDescent="0.25">
      <c r="A218" t="s">
        <v>286</v>
      </c>
      <c r="B218" s="13">
        <v>1699</v>
      </c>
      <c r="C218" t="s">
        <v>70</v>
      </c>
      <c r="D218" t="s">
        <v>33</v>
      </c>
      <c r="E218" s="14">
        <v>2337</v>
      </c>
      <c r="F218" s="14" t="s">
        <v>18</v>
      </c>
    </row>
    <row r="219" spans="1:6" x14ac:dyDescent="0.25">
      <c r="A219" t="s">
        <v>287</v>
      </c>
      <c r="B219" s="13">
        <v>1568</v>
      </c>
      <c r="C219" t="s">
        <v>138</v>
      </c>
      <c r="D219" t="s">
        <v>37</v>
      </c>
      <c r="E219" s="14">
        <v>2051</v>
      </c>
      <c r="F219" s="14" t="s">
        <v>18</v>
      </c>
    </row>
    <row r="220" spans="1:6" x14ac:dyDescent="0.25">
      <c r="A220" t="s">
        <v>288</v>
      </c>
      <c r="B220" s="13">
        <v>1726</v>
      </c>
      <c r="C220" t="s">
        <v>118</v>
      </c>
      <c r="D220" t="s">
        <v>28</v>
      </c>
      <c r="E220" s="14">
        <v>2236</v>
      </c>
      <c r="F220" s="14" t="s">
        <v>18</v>
      </c>
    </row>
    <row r="221" spans="1:6" x14ac:dyDescent="0.25">
      <c r="A221" t="s">
        <v>289</v>
      </c>
      <c r="B221" s="13">
        <v>1725</v>
      </c>
      <c r="C221" t="s">
        <v>145</v>
      </c>
      <c r="D221" t="s">
        <v>28</v>
      </c>
      <c r="E221" s="14">
        <v>2233</v>
      </c>
      <c r="F221" s="14" t="s">
        <v>18</v>
      </c>
    </row>
    <row r="222" spans="1:6" x14ac:dyDescent="0.25">
      <c r="A222" t="s">
        <v>290</v>
      </c>
      <c r="B222" s="13">
        <v>1528</v>
      </c>
      <c r="C222" t="s">
        <v>90</v>
      </c>
      <c r="D222" t="s">
        <v>37</v>
      </c>
      <c r="E222" s="14">
        <v>2044</v>
      </c>
      <c r="F222" s="14" t="s">
        <v>18</v>
      </c>
    </row>
    <row r="223" spans="1:6" x14ac:dyDescent="0.25">
      <c r="A223" t="s">
        <v>291</v>
      </c>
      <c r="B223" s="13">
        <v>1788</v>
      </c>
      <c r="C223" t="s">
        <v>236</v>
      </c>
      <c r="D223" t="s">
        <v>13</v>
      </c>
      <c r="E223" s="14">
        <v>2284</v>
      </c>
      <c r="F223" s="14" t="s">
        <v>18</v>
      </c>
    </row>
    <row r="224" spans="1:6" x14ac:dyDescent="0.25">
      <c r="A224" t="s">
        <v>292</v>
      </c>
      <c r="B224" s="13">
        <v>1410</v>
      </c>
      <c r="C224" t="s">
        <v>292</v>
      </c>
      <c r="D224" t="s">
        <v>37</v>
      </c>
      <c r="E224" s="14">
        <v>2038</v>
      </c>
      <c r="F224" s="14" t="s">
        <v>18</v>
      </c>
    </row>
    <row r="225" spans="1:6" x14ac:dyDescent="0.25">
      <c r="A225" t="s">
        <v>293</v>
      </c>
      <c r="B225" s="13">
        <v>1746</v>
      </c>
      <c r="C225" t="s">
        <v>120</v>
      </c>
      <c r="D225" t="s">
        <v>28</v>
      </c>
      <c r="E225" s="14">
        <v>2237</v>
      </c>
      <c r="F225" s="14" t="s">
        <v>18</v>
      </c>
    </row>
    <row r="226" spans="1:6" x14ac:dyDescent="0.25">
      <c r="A226" t="s">
        <v>294</v>
      </c>
      <c r="B226" s="13">
        <v>1677</v>
      </c>
      <c r="C226" t="s">
        <v>100</v>
      </c>
      <c r="D226" t="s">
        <v>31</v>
      </c>
      <c r="E226" s="14">
        <v>2099</v>
      </c>
      <c r="F226" s="14" t="s">
        <v>18</v>
      </c>
    </row>
    <row r="227" spans="1:6" x14ac:dyDescent="0.25">
      <c r="A227" t="s">
        <v>295</v>
      </c>
      <c r="B227" s="13">
        <v>1663</v>
      </c>
      <c r="C227" t="s">
        <v>149</v>
      </c>
      <c r="D227" t="s">
        <v>17</v>
      </c>
      <c r="E227" s="14">
        <v>2135</v>
      </c>
      <c r="F227" s="14" t="s">
        <v>18</v>
      </c>
    </row>
    <row r="228" spans="1:6" x14ac:dyDescent="0.25">
      <c r="A228" t="s">
        <v>296</v>
      </c>
      <c r="B228" s="13">
        <v>1624</v>
      </c>
      <c r="C228" t="s">
        <v>188</v>
      </c>
      <c r="D228" t="s">
        <v>33</v>
      </c>
      <c r="E228" s="14">
        <v>2338</v>
      </c>
      <c r="F228" s="14" t="s">
        <v>18</v>
      </c>
    </row>
    <row r="229" spans="1:6" x14ac:dyDescent="0.25">
      <c r="A229" t="s">
        <v>297</v>
      </c>
      <c r="B229" s="13">
        <v>1673</v>
      </c>
      <c r="C229" t="s">
        <v>61</v>
      </c>
      <c r="D229" t="s">
        <v>31</v>
      </c>
      <c r="E229" s="14">
        <v>2097</v>
      </c>
      <c r="F229" s="14" t="s">
        <v>18</v>
      </c>
    </row>
    <row r="230" spans="1:6" x14ac:dyDescent="0.25">
      <c r="A230" t="s">
        <v>298</v>
      </c>
      <c r="B230" s="13">
        <v>1718</v>
      </c>
      <c r="C230" t="s">
        <v>298</v>
      </c>
      <c r="D230" t="s">
        <v>25</v>
      </c>
      <c r="E230" s="14">
        <v>2301</v>
      </c>
      <c r="F230" s="14" t="s">
        <v>14</v>
      </c>
    </row>
    <row r="231" spans="1:6" x14ac:dyDescent="0.25">
      <c r="A231" t="s">
        <v>299</v>
      </c>
      <c r="B231" s="13">
        <v>1617</v>
      </c>
      <c r="C231" t="s">
        <v>299</v>
      </c>
      <c r="D231" t="s">
        <v>33</v>
      </c>
      <c r="E231" s="14">
        <v>2333</v>
      </c>
      <c r="F231" s="14" t="s">
        <v>18</v>
      </c>
    </row>
    <row r="232" spans="1:6" x14ac:dyDescent="0.25">
      <c r="A232" t="s">
        <v>300</v>
      </c>
      <c r="B232" s="13">
        <v>1632</v>
      </c>
      <c r="C232" t="s">
        <v>300</v>
      </c>
      <c r="D232" t="s">
        <v>17</v>
      </c>
      <c r="E232" s="14">
        <v>2148</v>
      </c>
      <c r="F232" s="14" t="s">
        <v>18</v>
      </c>
    </row>
    <row r="233" spans="1:6" x14ac:dyDescent="0.25">
      <c r="A233" t="s">
        <v>301</v>
      </c>
      <c r="B233" s="13">
        <v>3216</v>
      </c>
      <c r="C233" t="s">
        <v>12</v>
      </c>
      <c r="D233" t="s">
        <v>13</v>
      </c>
      <c r="E233" s="14">
        <v>2276</v>
      </c>
      <c r="F233" s="14" t="s">
        <v>14</v>
      </c>
    </row>
    <row r="234" spans="1:6" x14ac:dyDescent="0.25">
      <c r="A234" t="s">
        <v>302</v>
      </c>
      <c r="B234" s="13">
        <v>1626</v>
      </c>
      <c r="C234" t="s">
        <v>248</v>
      </c>
      <c r="D234" t="s">
        <v>17</v>
      </c>
      <c r="E234" s="14">
        <v>2152</v>
      </c>
      <c r="F234" s="14" t="s">
        <v>18</v>
      </c>
    </row>
    <row r="235" spans="1:6" x14ac:dyDescent="0.25">
      <c r="A235" t="s">
        <v>303</v>
      </c>
      <c r="B235" s="13">
        <v>1680</v>
      </c>
      <c r="C235" t="s">
        <v>30</v>
      </c>
      <c r="D235" t="s">
        <v>31</v>
      </c>
      <c r="E235" s="14">
        <v>2096</v>
      </c>
      <c r="F235" s="14" t="s">
        <v>18</v>
      </c>
    </row>
    <row r="236" spans="1:6" x14ac:dyDescent="0.25">
      <c r="A236" t="s">
        <v>304</v>
      </c>
      <c r="B236" s="13">
        <v>1754</v>
      </c>
      <c r="C236" t="s">
        <v>304</v>
      </c>
      <c r="D236" t="s">
        <v>28</v>
      </c>
      <c r="F236" s="14" t="s">
        <v>18</v>
      </c>
    </row>
    <row r="237" spans="1:6" x14ac:dyDescent="0.25">
      <c r="A237" t="s">
        <v>305</v>
      </c>
      <c r="B237" s="13">
        <v>1728</v>
      </c>
      <c r="C237" t="s">
        <v>118</v>
      </c>
      <c r="D237" t="s">
        <v>28</v>
      </c>
      <c r="E237" s="14">
        <v>2236</v>
      </c>
      <c r="F237" s="14" t="s">
        <v>18</v>
      </c>
    </row>
    <row r="238" spans="1:6" x14ac:dyDescent="0.25">
      <c r="A238" t="s">
        <v>61</v>
      </c>
      <c r="B238" s="13">
        <v>1673</v>
      </c>
      <c r="C238" t="s">
        <v>61</v>
      </c>
      <c r="D238" t="s">
        <v>31</v>
      </c>
      <c r="E238" s="14">
        <v>2097</v>
      </c>
      <c r="F238" s="14" t="s">
        <v>18</v>
      </c>
    </row>
    <row r="239" spans="1:6" x14ac:dyDescent="0.25">
      <c r="A239" t="s">
        <v>306</v>
      </c>
      <c r="B239" s="13">
        <v>1542</v>
      </c>
      <c r="C239" t="s">
        <v>41</v>
      </c>
      <c r="D239" t="s">
        <v>37</v>
      </c>
      <c r="E239" s="14">
        <v>2054</v>
      </c>
      <c r="F239" s="14" t="s">
        <v>18</v>
      </c>
    </row>
    <row r="240" spans="1:6" x14ac:dyDescent="0.25">
      <c r="A240" t="s">
        <v>307</v>
      </c>
      <c r="B240" s="13">
        <v>1695</v>
      </c>
      <c r="C240" t="s">
        <v>118</v>
      </c>
      <c r="D240" t="s">
        <v>28</v>
      </c>
      <c r="E240" s="14">
        <v>2236</v>
      </c>
      <c r="F240" s="14" t="s">
        <v>18</v>
      </c>
    </row>
    <row r="241" spans="1:6" x14ac:dyDescent="0.25">
      <c r="A241" t="s">
        <v>308</v>
      </c>
      <c r="B241" s="13">
        <v>1626</v>
      </c>
      <c r="C241" t="s">
        <v>248</v>
      </c>
      <c r="D241" t="s">
        <v>17</v>
      </c>
      <c r="E241" s="14">
        <v>2152</v>
      </c>
      <c r="F241" s="14" t="s">
        <v>18</v>
      </c>
    </row>
    <row r="242" spans="1:6" x14ac:dyDescent="0.25">
      <c r="A242" t="s">
        <v>309</v>
      </c>
      <c r="B242" s="13">
        <v>1773</v>
      </c>
      <c r="C242" t="s">
        <v>88</v>
      </c>
      <c r="D242" t="s">
        <v>37</v>
      </c>
      <c r="E242" s="14">
        <v>2053</v>
      </c>
      <c r="F242" s="14" t="s">
        <v>18</v>
      </c>
    </row>
    <row r="243" spans="1:6" x14ac:dyDescent="0.25">
      <c r="A243" t="s">
        <v>310</v>
      </c>
      <c r="B243" s="13">
        <v>1625</v>
      </c>
      <c r="C243" t="s">
        <v>248</v>
      </c>
      <c r="D243" t="s">
        <v>17</v>
      </c>
      <c r="E243" s="14">
        <v>2152</v>
      </c>
      <c r="F243" s="14" t="s">
        <v>18</v>
      </c>
    </row>
    <row r="244" spans="1:6" x14ac:dyDescent="0.25">
      <c r="A244" t="s">
        <v>311</v>
      </c>
      <c r="B244" s="13">
        <v>1794</v>
      </c>
      <c r="C244" t="s">
        <v>22</v>
      </c>
      <c r="D244" t="s">
        <v>13</v>
      </c>
      <c r="E244" s="14">
        <v>2275</v>
      </c>
      <c r="F244" s="14" t="s">
        <v>14</v>
      </c>
    </row>
    <row r="245" spans="1:6" x14ac:dyDescent="0.25">
      <c r="A245" t="s">
        <v>312</v>
      </c>
      <c r="B245" s="13">
        <v>3185</v>
      </c>
      <c r="C245" t="s">
        <v>313</v>
      </c>
      <c r="D245" t="s">
        <v>25</v>
      </c>
      <c r="E245" s="14">
        <v>2305</v>
      </c>
      <c r="F245" s="14" t="s">
        <v>14</v>
      </c>
    </row>
    <row r="246" spans="1:6" x14ac:dyDescent="0.25">
      <c r="A246" t="s">
        <v>314</v>
      </c>
      <c r="B246" s="13">
        <v>1716</v>
      </c>
      <c r="C246" t="s">
        <v>279</v>
      </c>
      <c r="D246" t="s">
        <v>25</v>
      </c>
      <c r="E246" s="14">
        <v>2299</v>
      </c>
      <c r="F246" s="14" t="s">
        <v>14</v>
      </c>
    </row>
    <row r="247" spans="1:6" x14ac:dyDescent="0.25">
      <c r="A247" t="s">
        <v>315</v>
      </c>
      <c r="B247" s="13">
        <v>1470</v>
      </c>
      <c r="C247" t="s">
        <v>63</v>
      </c>
      <c r="D247" t="s">
        <v>37</v>
      </c>
      <c r="E247" s="14">
        <v>2025</v>
      </c>
      <c r="F247" s="14" t="s">
        <v>18</v>
      </c>
    </row>
    <row r="248" spans="1:6" x14ac:dyDescent="0.25">
      <c r="A248" t="s">
        <v>316</v>
      </c>
      <c r="B248" s="13">
        <v>1623</v>
      </c>
      <c r="C248" t="s">
        <v>316</v>
      </c>
      <c r="D248" t="s">
        <v>33</v>
      </c>
      <c r="E248" s="14">
        <v>2336</v>
      </c>
      <c r="F248" s="14" t="s">
        <v>18</v>
      </c>
    </row>
    <row r="249" spans="1:6" x14ac:dyDescent="0.25">
      <c r="A249" t="s">
        <v>317</v>
      </c>
      <c r="B249" s="13">
        <v>1724</v>
      </c>
      <c r="C249" t="s">
        <v>27</v>
      </c>
      <c r="D249" t="s">
        <v>28</v>
      </c>
      <c r="E249" s="14">
        <v>2238</v>
      </c>
      <c r="F249" s="14" t="s">
        <v>18</v>
      </c>
    </row>
    <row r="250" spans="1:6" x14ac:dyDescent="0.25">
      <c r="A250" t="s">
        <v>318</v>
      </c>
      <c r="B250" s="13">
        <v>1541</v>
      </c>
      <c r="C250" t="s">
        <v>318</v>
      </c>
      <c r="D250" t="s">
        <v>37</v>
      </c>
      <c r="E250" s="14">
        <v>2043</v>
      </c>
      <c r="F250" s="14" t="s">
        <v>18</v>
      </c>
    </row>
    <row r="251" spans="1:6" x14ac:dyDescent="0.25">
      <c r="A251" t="s">
        <v>100</v>
      </c>
      <c r="B251" s="13">
        <v>1678</v>
      </c>
      <c r="C251" t="s">
        <v>100</v>
      </c>
      <c r="D251" t="s">
        <v>31</v>
      </c>
      <c r="E251" s="14">
        <v>2099</v>
      </c>
      <c r="F251" s="14" t="s">
        <v>18</v>
      </c>
    </row>
    <row r="252" spans="1:6" x14ac:dyDescent="0.25">
      <c r="A252" t="s">
        <v>319</v>
      </c>
      <c r="B252" s="13">
        <v>1688</v>
      </c>
      <c r="C252" t="s">
        <v>157</v>
      </c>
      <c r="D252" t="s">
        <v>31</v>
      </c>
      <c r="E252" s="14">
        <v>2113</v>
      </c>
      <c r="F252" s="14" t="s">
        <v>18</v>
      </c>
    </row>
    <row r="253" spans="1:6" x14ac:dyDescent="0.25">
      <c r="A253" t="s">
        <v>320</v>
      </c>
      <c r="B253" s="13">
        <v>1642</v>
      </c>
      <c r="C253" t="s">
        <v>320</v>
      </c>
      <c r="D253" t="s">
        <v>17</v>
      </c>
      <c r="E253" s="14">
        <v>2153</v>
      </c>
      <c r="F253" s="14" t="s">
        <v>18</v>
      </c>
    </row>
    <row r="254" spans="1:6" x14ac:dyDescent="0.25">
      <c r="A254" t="s">
        <v>321</v>
      </c>
      <c r="B254" s="13">
        <v>1713</v>
      </c>
      <c r="C254" t="s">
        <v>24</v>
      </c>
      <c r="D254" t="s">
        <v>25</v>
      </c>
      <c r="E254" s="14">
        <v>2306</v>
      </c>
      <c r="F254" s="14" t="s">
        <v>14</v>
      </c>
    </row>
    <row r="255" spans="1:6" x14ac:dyDescent="0.25">
      <c r="A255" t="s">
        <v>322</v>
      </c>
      <c r="B255" s="13">
        <v>1736</v>
      </c>
      <c r="C255" t="s">
        <v>322</v>
      </c>
      <c r="D255" t="s">
        <v>25</v>
      </c>
      <c r="E255" s="14">
        <v>2303</v>
      </c>
      <c r="F255" s="14" t="s">
        <v>14</v>
      </c>
    </row>
    <row r="256" spans="1:6" x14ac:dyDescent="0.25">
      <c r="A256" t="s">
        <v>323</v>
      </c>
      <c r="B256" s="13">
        <v>1717</v>
      </c>
      <c r="C256" t="s">
        <v>323</v>
      </c>
      <c r="D256" t="s">
        <v>25</v>
      </c>
      <c r="E256" s="14">
        <v>2304</v>
      </c>
      <c r="F256" s="14" t="s">
        <v>14</v>
      </c>
    </row>
    <row r="257" spans="1:6" x14ac:dyDescent="0.25">
      <c r="A257" t="s">
        <v>324</v>
      </c>
      <c r="B257" s="13">
        <v>1566</v>
      </c>
      <c r="C257" t="s">
        <v>226</v>
      </c>
      <c r="D257" t="s">
        <v>37</v>
      </c>
      <c r="E257" s="14">
        <v>2041</v>
      </c>
      <c r="F257" s="14" t="s">
        <v>18</v>
      </c>
    </row>
    <row r="258" spans="1:6" x14ac:dyDescent="0.25">
      <c r="A258" t="s">
        <v>325</v>
      </c>
      <c r="B258" s="13">
        <v>1609</v>
      </c>
      <c r="C258" t="s">
        <v>55</v>
      </c>
      <c r="D258" t="s">
        <v>33</v>
      </c>
      <c r="E258" s="14">
        <v>2335</v>
      </c>
      <c r="F258" s="14" t="s">
        <v>18</v>
      </c>
    </row>
    <row r="259" spans="1:6" x14ac:dyDescent="0.25">
      <c r="A259" t="s">
        <v>50</v>
      </c>
      <c r="B259" s="13">
        <v>1786</v>
      </c>
      <c r="C259" t="s">
        <v>236</v>
      </c>
      <c r="D259" t="s">
        <v>13</v>
      </c>
      <c r="E259" s="14">
        <v>2284</v>
      </c>
      <c r="F259" s="14" t="s">
        <v>18</v>
      </c>
    </row>
    <row r="260" spans="1:6" x14ac:dyDescent="0.25">
      <c r="A260" t="s">
        <v>90</v>
      </c>
      <c r="B260" s="13">
        <v>1528</v>
      </c>
      <c r="C260" t="s">
        <v>90</v>
      </c>
      <c r="D260" t="s">
        <v>37</v>
      </c>
      <c r="E260" s="14">
        <v>2044</v>
      </c>
      <c r="F260" s="14" t="s">
        <v>18</v>
      </c>
    </row>
    <row r="261" spans="1:6" x14ac:dyDescent="0.25">
      <c r="A261" t="s">
        <v>24</v>
      </c>
      <c r="B261" s="13">
        <v>1712</v>
      </c>
      <c r="C261" t="s">
        <v>24</v>
      </c>
      <c r="D261" t="s">
        <v>25</v>
      </c>
      <c r="E261" s="14">
        <v>2306</v>
      </c>
      <c r="F261" s="14" t="s">
        <v>14</v>
      </c>
    </row>
    <row r="262" spans="1:6" x14ac:dyDescent="0.25">
      <c r="A262" t="s">
        <v>326</v>
      </c>
      <c r="B262" s="13">
        <v>1617</v>
      </c>
      <c r="C262" t="s">
        <v>32</v>
      </c>
      <c r="D262" t="s">
        <v>33</v>
      </c>
      <c r="E262" s="14">
        <v>2321</v>
      </c>
      <c r="F262" s="14" t="s">
        <v>18</v>
      </c>
    </row>
    <row r="263" spans="1:6" x14ac:dyDescent="0.25">
      <c r="A263" t="s">
        <v>327</v>
      </c>
      <c r="B263" s="13">
        <v>1734</v>
      </c>
      <c r="C263" t="s">
        <v>327</v>
      </c>
      <c r="D263" t="s">
        <v>25</v>
      </c>
      <c r="E263" s="14">
        <v>2307</v>
      </c>
      <c r="F263" s="14" t="s">
        <v>14</v>
      </c>
    </row>
    <row r="264" spans="1:6" x14ac:dyDescent="0.25">
      <c r="A264" t="s">
        <v>328</v>
      </c>
      <c r="B264" s="13">
        <v>1748</v>
      </c>
      <c r="C264" t="s">
        <v>253</v>
      </c>
      <c r="D264" t="s">
        <v>31</v>
      </c>
      <c r="E264" s="14">
        <v>2115</v>
      </c>
      <c r="F264" s="14" t="s">
        <v>18</v>
      </c>
    </row>
    <row r="265" spans="1:6" x14ac:dyDescent="0.25">
      <c r="A265" t="s">
        <v>329</v>
      </c>
      <c r="B265" s="13">
        <v>1626</v>
      </c>
      <c r="C265" t="s">
        <v>248</v>
      </c>
      <c r="D265" t="s">
        <v>17</v>
      </c>
      <c r="E265" s="14">
        <v>2152</v>
      </c>
      <c r="F265" s="14" t="s">
        <v>18</v>
      </c>
    </row>
    <row r="266" spans="1:6" x14ac:dyDescent="0.25">
      <c r="A266" t="s">
        <v>330</v>
      </c>
      <c r="B266" s="13">
        <v>1733</v>
      </c>
      <c r="C266" t="s">
        <v>330</v>
      </c>
      <c r="D266" t="s">
        <v>28</v>
      </c>
      <c r="E266" s="14">
        <v>2226</v>
      </c>
      <c r="F266" s="14" t="s">
        <v>18</v>
      </c>
    </row>
    <row r="267" spans="1:6" x14ac:dyDescent="0.25">
      <c r="A267" t="s">
        <v>331</v>
      </c>
      <c r="B267" s="13">
        <v>3182</v>
      </c>
      <c r="C267" t="s">
        <v>331</v>
      </c>
      <c r="D267" t="s">
        <v>25</v>
      </c>
      <c r="E267" s="14">
        <v>2308</v>
      </c>
      <c r="F267" s="14" t="s">
        <v>14</v>
      </c>
    </row>
    <row r="268" spans="1:6" x14ac:dyDescent="0.25">
      <c r="A268" t="s">
        <v>332</v>
      </c>
      <c r="B268" s="13">
        <v>3214</v>
      </c>
      <c r="C268" t="s">
        <v>332</v>
      </c>
      <c r="D268" t="s">
        <v>13</v>
      </c>
      <c r="E268" s="14">
        <v>2278</v>
      </c>
      <c r="F268" s="14" t="s">
        <v>14</v>
      </c>
    </row>
    <row r="269" spans="1:6" x14ac:dyDescent="0.25">
      <c r="A269" t="s">
        <v>59</v>
      </c>
      <c r="B269" s="13">
        <v>1670</v>
      </c>
      <c r="C269" t="s">
        <v>59</v>
      </c>
      <c r="D269" t="s">
        <v>31</v>
      </c>
      <c r="E269" s="14">
        <v>2102</v>
      </c>
      <c r="F269" s="14" t="s">
        <v>18</v>
      </c>
    </row>
    <row r="270" spans="1:6" x14ac:dyDescent="0.25">
      <c r="A270" t="s">
        <v>333</v>
      </c>
      <c r="B270" s="13">
        <v>1565</v>
      </c>
      <c r="C270" t="s">
        <v>333</v>
      </c>
      <c r="D270" t="s">
        <v>37</v>
      </c>
      <c r="E270" s="14">
        <v>2045</v>
      </c>
      <c r="F270" s="14" t="s">
        <v>18</v>
      </c>
    </row>
    <row r="271" spans="1:6" x14ac:dyDescent="0.25">
      <c r="A271" t="s">
        <v>334</v>
      </c>
      <c r="B271" s="13">
        <v>1675</v>
      </c>
      <c r="C271" t="s">
        <v>59</v>
      </c>
      <c r="D271" t="s">
        <v>31</v>
      </c>
      <c r="E271" s="14">
        <v>2102</v>
      </c>
      <c r="F271" s="14" t="s">
        <v>18</v>
      </c>
    </row>
    <row r="272" spans="1:6" x14ac:dyDescent="0.25">
      <c r="A272" t="s">
        <v>335</v>
      </c>
      <c r="B272" s="13">
        <v>1627</v>
      </c>
      <c r="C272" t="s">
        <v>335</v>
      </c>
      <c r="D272" t="s">
        <v>17</v>
      </c>
      <c r="E272" s="14">
        <v>2155</v>
      </c>
      <c r="F272" s="14" t="s">
        <v>18</v>
      </c>
    </row>
    <row r="273" spans="1:6" x14ac:dyDescent="0.25">
      <c r="A273" t="s">
        <v>336</v>
      </c>
      <c r="B273" s="13">
        <v>1483</v>
      </c>
      <c r="C273" t="s">
        <v>135</v>
      </c>
      <c r="D273" t="s">
        <v>37</v>
      </c>
      <c r="E273" s="14">
        <v>2011</v>
      </c>
      <c r="F273" s="14" t="s">
        <v>18</v>
      </c>
    </row>
    <row r="274" spans="1:6" x14ac:dyDescent="0.25">
      <c r="A274" t="s">
        <v>337</v>
      </c>
      <c r="B274" s="13">
        <v>1679</v>
      </c>
      <c r="C274" t="s">
        <v>100</v>
      </c>
      <c r="D274" t="s">
        <v>31</v>
      </c>
      <c r="E274" s="14">
        <v>2099</v>
      </c>
      <c r="F274" s="14" t="s">
        <v>18</v>
      </c>
    </row>
    <row r="275" spans="1:6" x14ac:dyDescent="0.25">
      <c r="A275" t="s">
        <v>338</v>
      </c>
      <c r="B275" s="13">
        <v>1652</v>
      </c>
      <c r="C275" t="s">
        <v>68</v>
      </c>
      <c r="D275" t="s">
        <v>17</v>
      </c>
      <c r="E275" s="14">
        <v>2123</v>
      </c>
      <c r="F275" s="14" t="s">
        <v>18</v>
      </c>
    </row>
    <row r="276" spans="1:6" x14ac:dyDescent="0.25">
      <c r="A276" t="s">
        <v>339</v>
      </c>
      <c r="B276" s="13">
        <v>1583</v>
      </c>
      <c r="C276" t="s">
        <v>48</v>
      </c>
      <c r="D276" t="s">
        <v>13</v>
      </c>
      <c r="E276" s="14">
        <v>2254</v>
      </c>
      <c r="F276" s="14" t="s">
        <v>18</v>
      </c>
    </row>
    <row r="277" spans="1:6" x14ac:dyDescent="0.25">
      <c r="A277" t="s">
        <v>340</v>
      </c>
      <c r="B277" s="13">
        <v>1694</v>
      </c>
      <c r="C277" t="s">
        <v>102</v>
      </c>
      <c r="D277" t="s">
        <v>31</v>
      </c>
      <c r="E277" s="14">
        <v>2114</v>
      </c>
      <c r="F277" s="14" t="s">
        <v>18</v>
      </c>
    </row>
    <row r="278" spans="1:6" x14ac:dyDescent="0.25">
      <c r="A278" t="s">
        <v>341</v>
      </c>
      <c r="B278" s="13">
        <v>1685</v>
      </c>
      <c r="C278" t="s">
        <v>157</v>
      </c>
      <c r="D278" t="s">
        <v>31</v>
      </c>
      <c r="E278" s="14">
        <v>2113</v>
      </c>
      <c r="F278" s="14" t="s">
        <v>18</v>
      </c>
    </row>
    <row r="279" spans="1:6" x14ac:dyDescent="0.25">
      <c r="A279" t="s">
        <v>342</v>
      </c>
      <c r="B279" s="13">
        <v>1691</v>
      </c>
      <c r="C279" t="s">
        <v>240</v>
      </c>
      <c r="D279" t="s">
        <v>31</v>
      </c>
      <c r="E279" s="14">
        <v>2117</v>
      </c>
      <c r="F279" s="14" t="s">
        <v>18</v>
      </c>
    </row>
    <row r="280" spans="1:6" x14ac:dyDescent="0.25">
      <c r="A280" t="s">
        <v>343</v>
      </c>
      <c r="B280" s="13">
        <v>1695</v>
      </c>
      <c r="C280" t="s">
        <v>118</v>
      </c>
      <c r="D280" t="s">
        <v>28</v>
      </c>
      <c r="E280" s="14">
        <v>2236</v>
      </c>
      <c r="F280" s="14" t="s">
        <v>18</v>
      </c>
    </row>
    <row r="281" spans="1:6" x14ac:dyDescent="0.25">
      <c r="A281" t="s">
        <v>344</v>
      </c>
      <c r="B281" s="13">
        <v>1695</v>
      </c>
      <c r="C281" t="s">
        <v>118</v>
      </c>
      <c r="D281" t="s">
        <v>28</v>
      </c>
      <c r="E281" s="14">
        <v>2236</v>
      </c>
      <c r="F281" s="14" t="s">
        <v>18</v>
      </c>
    </row>
    <row r="282" spans="1:6" x14ac:dyDescent="0.25">
      <c r="A282" t="s">
        <v>345</v>
      </c>
      <c r="B282" s="13">
        <v>1723</v>
      </c>
      <c r="C282" t="s">
        <v>345</v>
      </c>
      <c r="D282" t="s">
        <v>28</v>
      </c>
      <c r="E282" s="14">
        <v>2230</v>
      </c>
      <c r="F282" s="14" t="s">
        <v>18</v>
      </c>
    </row>
    <row r="283" spans="1:6" x14ac:dyDescent="0.25">
      <c r="A283" t="s">
        <v>346</v>
      </c>
      <c r="B283" s="13">
        <v>1694</v>
      </c>
      <c r="C283" t="s">
        <v>102</v>
      </c>
      <c r="D283" t="s">
        <v>31</v>
      </c>
      <c r="E283" s="14">
        <v>2114</v>
      </c>
      <c r="F283" s="14" t="s">
        <v>18</v>
      </c>
    </row>
    <row r="284" spans="1:6" x14ac:dyDescent="0.25">
      <c r="A284" t="s">
        <v>347</v>
      </c>
      <c r="B284" s="13">
        <v>1700</v>
      </c>
      <c r="C284" t="s">
        <v>72</v>
      </c>
      <c r="D284" t="s">
        <v>28</v>
      </c>
      <c r="F284" s="14" t="s">
        <v>18</v>
      </c>
    </row>
    <row r="285" spans="1:6" x14ac:dyDescent="0.25">
      <c r="A285" t="s">
        <v>348</v>
      </c>
      <c r="B285" s="13">
        <v>1666</v>
      </c>
      <c r="C285" t="s">
        <v>147</v>
      </c>
      <c r="D285" t="s">
        <v>17</v>
      </c>
      <c r="E285" s="14">
        <v>2162</v>
      </c>
      <c r="F285" s="14" t="s">
        <v>18</v>
      </c>
    </row>
    <row r="286" spans="1:6" x14ac:dyDescent="0.25">
      <c r="A286" t="s">
        <v>349</v>
      </c>
      <c r="B286" s="13">
        <v>1752</v>
      </c>
      <c r="C286" t="s">
        <v>349</v>
      </c>
      <c r="D286" t="s">
        <v>28</v>
      </c>
      <c r="E286" s="14">
        <v>2228</v>
      </c>
      <c r="F286" s="14" t="s">
        <v>18</v>
      </c>
    </row>
    <row r="287" spans="1:6" x14ac:dyDescent="0.25">
      <c r="A287" t="s">
        <v>350</v>
      </c>
      <c r="B287" s="13">
        <v>1651</v>
      </c>
      <c r="C287" t="s">
        <v>108</v>
      </c>
      <c r="D287" t="s">
        <v>17</v>
      </c>
      <c r="E287" s="14">
        <v>2129</v>
      </c>
      <c r="F287" s="14" t="s">
        <v>18</v>
      </c>
    </row>
    <row r="288" spans="1:6" x14ac:dyDescent="0.25">
      <c r="A288" t="s">
        <v>351</v>
      </c>
      <c r="B288" s="13">
        <v>1690</v>
      </c>
      <c r="C288" t="s">
        <v>240</v>
      </c>
      <c r="D288" t="s">
        <v>31</v>
      </c>
      <c r="E288" s="14">
        <v>2117</v>
      </c>
      <c r="F288" s="14" t="s">
        <v>18</v>
      </c>
    </row>
    <row r="289" spans="1:6" x14ac:dyDescent="0.25">
      <c r="A289" t="s">
        <v>352</v>
      </c>
      <c r="B289" s="13">
        <v>1527</v>
      </c>
      <c r="C289" t="s">
        <v>90</v>
      </c>
      <c r="D289" t="s">
        <v>37</v>
      </c>
      <c r="E289" s="14">
        <v>2044</v>
      </c>
      <c r="F289" s="14" t="s">
        <v>18</v>
      </c>
    </row>
    <row r="290" spans="1:6" x14ac:dyDescent="0.25">
      <c r="A290" t="s">
        <v>353</v>
      </c>
      <c r="B290" s="13">
        <v>1628</v>
      </c>
      <c r="C290" t="s">
        <v>353</v>
      </c>
      <c r="D290" t="s">
        <v>17</v>
      </c>
      <c r="E290" s="14">
        <v>2160</v>
      </c>
      <c r="F290" s="14" t="s">
        <v>18</v>
      </c>
    </row>
    <row r="291" spans="1:6" x14ac:dyDescent="0.25">
      <c r="A291" t="s">
        <v>354</v>
      </c>
      <c r="B291" s="13">
        <v>1674</v>
      </c>
      <c r="C291" t="s">
        <v>59</v>
      </c>
      <c r="D291" t="s">
        <v>31</v>
      </c>
      <c r="E291" s="14">
        <v>2102</v>
      </c>
      <c r="F291" s="14" t="s">
        <v>18</v>
      </c>
    </row>
    <row r="292" spans="1:6" x14ac:dyDescent="0.25">
      <c r="A292" t="s">
        <v>355</v>
      </c>
      <c r="B292" s="13">
        <v>1633</v>
      </c>
      <c r="C292" t="s">
        <v>244</v>
      </c>
      <c r="D292" t="s">
        <v>17</v>
      </c>
      <c r="E292" s="14">
        <v>2140</v>
      </c>
      <c r="F292" s="14" t="s">
        <v>18</v>
      </c>
    </row>
    <row r="293" spans="1:6" x14ac:dyDescent="0.25">
      <c r="A293" t="s">
        <v>356</v>
      </c>
      <c r="B293" s="13">
        <v>1486</v>
      </c>
      <c r="C293" t="s">
        <v>41</v>
      </c>
      <c r="D293" t="s">
        <v>37</v>
      </c>
      <c r="E293" s="14">
        <v>2054</v>
      </c>
      <c r="F293" s="14" t="s">
        <v>18</v>
      </c>
    </row>
    <row r="294" spans="1:6" x14ac:dyDescent="0.25">
      <c r="A294" t="s">
        <v>157</v>
      </c>
      <c r="B294" s="13">
        <v>1687</v>
      </c>
      <c r="C294" t="s">
        <v>157</v>
      </c>
      <c r="D294" t="s">
        <v>31</v>
      </c>
      <c r="E294" s="14">
        <v>2113</v>
      </c>
      <c r="F294" s="14" t="s">
        <v>18</v>
      </c>
    </row>
    <row r="295" spans="1:6" x14ac:dyDescent="0.25">
      <c r="A295" t="s">
        <v>357</v>
      </c>
      <c r="B295" s="13">
        <v>1696</v>
      </c>
      <c r="C295" t="s">
        <v>118</v>
      </c>
      <c r="D295" t="s">
        <v>28</v>
      </c>
      <c r="E295" s="14">
        <v>2236</v>
      </c>
      <c r="F295" s="14" t="s">
        <v>18</v>
      </c>
    </row>
    <row r="296" spans="1:6" x14ac:dyDescent="0.25">
      <c r="A296" t="s">
        <v>358</v>
      </c>
      <c r="B296" s="13">
        <v>3206</v>
      </c>
      <c r="C296" t="s">
        <v>111</v>
      </c>
      <c r="D296" t="s">
        <v>13</v>
      </c>
      <c r="E296" s="14">
        <v>2262</v>
      </c>
      <c r="F296" s="14" t="s">
        <v>14</v>
      </c>
    </row>
    <row r="297" spans="1:6" x14ac:dyDescent="0.25">
      <c r="A297" t="s">
        <v>359</v>
      </c>
      <c r="B297" s="13">
        <v>1784</v>
      </c>
      <c r="C297" t="s">
        <v>48</v>
      </c>
      <c r="D297" t="s">
        <v>13</v>
      </c>
      <c r="E297" s="14">
        <v>2254</v>
      </c>
      <c r="F297" s="14" t="s">
        <v>18</v>
      </c>
    </row>
    <row r="298" spans="1:6" x14ac:dyDescent="0.25">
      <c r="A298" t="s">
        <v>360</v>
      </c>
      <c r="B298" s="13">
        <v>3184</v>
      </c>
      <c r="C298" t="s">
        <v>164</v>
      </c>
      <c r="D298" t="s">
        <v>25</v>
      </c>
      <c r="E298" s="14">
        <v>2309</v>
      </c>
      <c r="F298" s="14" t="s">
        <v>14</v>
      </c>
    </row>
    <row r="299" spans="1:6" x14ac:dyDescent="0.25">
      <c r="A299" t="s">
        <v>361</v>
      </c>
      <c r="B299" s="13">
        <v>1724</v>
      </c>
      <c r="C299" t="s">
        <v>65</v>
      </c>
      <c r="D299" t="s">
        <v>28</v>
      </c>
      <c r="E299" s="14">
        <v>2220</v>
      </c>
      <c r="F299" s="14" t="s">
        <v>18</v>
      </c>
    </row>
    <row r="300" spans="1:6" x14ac:dyDescent="0.25">
      <c r="A300" t="s">
        <v>362</v>
      </c>
      <c r="B300" s="13">
        <v>1719</v>
      </c>
      <c r="C300" t="s">
        <v>279</v>
      </c>
      <c r="D300" t="s">
        <v>25</v>
      </c>
      <c r="E300" s="14">
        <v>2299</v>
      </c>
      <c r="F300" s="14" t="s">
        <v>14</v>
      </c>
    </row>
  </sheetData>
  <printOptions horizontalCentered="1"/>
  <pageMargins left="0.23622047244094491" right="0.23622047244094491" top="0.35433070866141736" bottom="0.62992125984251968" header="0.31496062992125984" footer="0.31496062992125984"/>
  <pageSetup paperSize="9" scale="66" fitToHeight="4" orientation="portrait" r:id="rId1"/>
  <headerFooter>
    <oddFooter>&amp;L&amp;9&amp;Z&amp;F&amp;R&amp;9&amp;D/&amp;T</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Décompte_OSAD</vt:lpstr>
      <vt:lpstr>Stats par district (à masquer)</vt:lpstr>
      <vt:lpstr>liste des localités (à masquer)</vt:lpstr>
      <vt:lpstr>'liste des localités (à masquer)'!Impression_des_titres</vt:lpstr>
      <vt:lpstr>Décompte_OSAD!Zone_d_impression</vt:lpstr>
    </vt:vector>
  </TitlesOfParts>
  <Company>Sitel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Peissard Sandra</dc:creator>
  <cp:lastModifiedBy>Peissard Sandra</cp:lastModifiedBy>
  <cp:lastPrinted>2026-01-28T09:31:07Z</cp:lastPrinted>
  <dcterms:created xsi:type="dcterms:W3CDTF">2010-10-19T07:39:27Z</dcterms:created>
  <dcterms:modified xsi:type="dcterms:W3CDTF">2026-03-10T15:06:14Z</dcterms:modified>
</cp:coreProperties>
</file>