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etatfr-my.sharepoint.com/personal/jean-paul_jeanneret_fr_ch/Documents/Bureau/Planif Fichiers sources/"/>
    </mc:Choice>
  </mc:AlternateContent>
  <xr:revisionPtr revIDLastSave="183" documentId="8_{CD1A367A-020B-460F-815C-5F48A5E94EDB}" xr6:coauthVersionLast="47" xr6:coauthVersionMax="47" xr10:uidLastSave="{9DB937A8-C0FE-41F6-ABBF-B9215F756F9A}"/>
  <bookViews>
    <workbookView xWindow="-120" yWindow="-120" windowWidth="29040" windowHeight="15720" tabRatio="893" xr2:uid="{00000000-000D-0000-FFFF-FFFF00000000}"/>
  </bookViews>
  <sheets>
    <sheet name="Deckblatt" sheetId="1" r:id="rId1"/>
    <sheet name="Inhalt" sheetId="2" r:id="rId2"/>
    <sheet name="1 Info" sheetId="3" r:id="rId3"/>
    <sheet name="2" sheetId="4" r:id="rId4"/>
    <sheet name="2.1" sheetId="5" r:id="rId5"/>
    <sheet name="2.2" sheetId="6" r:id="rId6"/>
    <sheet name="3 Bewerbungsformulare -&gt;" sheetId="7" r:id="rId7"/>
    <sheet name="3.1" sheetId="8" r:id="rId8"/>
    <sheet name="3.2" sheetId="9" r:id="rId9"/>
    <sheet name="3.3" sheetId="10" r:id="rId10"/>
    <sheet name="3.4" sheetId="11" r:id="rId11"/>
    <sheet name="3.5" sheetId="12" r:id="rId12"/>
    <sheet name="3.6" sheetId="13" r:id="rId13"/>
    <sheet name="3.7" sheetId="14" r:id="rId14"/>
    <sheet name="3.8" sheetId="15" r:id="rId15"/>
    <sheet name="3.9" sheetId="16" r:id="rId16"/>
    <sheet name="3.10" sheetId="17" r:id="rId17"/>
    <sheet name="3.11" sheetId="19" r:id="rId18"/>
    <sheet name="3.12" sheetId="20" r:id="rId19"/>
    <sheet name="3.13" sheetId="21" r:id="rId20"/>
    <sheet name="X.1" sheetId="27" r:id="rId21"/>
    <sheet name="X.2" sheetId="28" r:id="rId22"/>
    <sheet name="X.3" sheetId="29" r:id="rId23"/>
    <sheet name="X.4" sheetId="30" r:id="rId24"/>
    <sheet name="X.5" sheetId="31" r:id="rId25"/>
    <sheet name="X.6" sheetId="32" r:id="rId26"/>
    <sheet name="4" sheetId="22" r:id="rId27"/>
    <sheet name="5" sheetId="23" r:id="rId28"/>
    <sheet name="intern1" sheetId="24" state="hidden" r:id="rId29"/>
    <sheet name="intern2" sheetId="25" state="hidden" r:id="rId30"/>
    <sheet name="intern3" sheetId="26" state="hidden" r:id="rId31"/>
  </sheets>
  <externalReferences>
    <externalReference r:id="rId32"/>
    <externalReference r:id="rId33"/>
  </externalReferences>
  <definedNames>
    <definedName name="_xlnm._FilterDatabase" localSheetId="15" hidden="1">'3.9'!$V$1:$V$157</definedName>
    <definedName name="_xlnm._FilterDatabase" localSheetId="28" hidden="1">intern1!$N$1:$N$146</definedName>
    <definedName name="_ftn1" localSheetId="17">'3.11'!#REF!</definedName>
    <definedName name="_ftn10" localSheetId="17">'3.11'!#REF!</definedName>
    <definedName name="_ftn11" localSheetId="17">'3.11'!#REF!</definedName>
    <definedName name="_ftn2" localSheetId="17">'3.11'!#REF!</definedName>
    <definedName name="_ftn3" localSheetId="17">'3.11'!#REF!</definedName>
    <definedName name="_ftn4" localSheetId="17">'3.11'!#REF!</definedName>
    <definedName name="_ftn5" localSheetId="17">'3.11'!#REF!</definedName>
    <definedName name="_ftn6" localSheetId="17">'3.11'!#REF!</definedName>
    <definedName name="_ftn7" localSheetId="17">'3.11'!#REF!</definedName>
    <definedName name="_ftn8" localSheetId="17">'3.11'!#REF!</definedName>
    <definedName name="_ftn9" localSheetId="17">'3.11'!#REF!</definedName>
    <definedName name="_ftnref1" localSheetId="17">'3.11'!#REF!</definedName>
    <definedName name="_ftnref10" localSheetId="17">'3.11'!#REF!</definedName>
    <definedName name="_ftnref11" localSheetId="17">'3.11'!#REF!</definedName>
    <definedName name="_ftnref2" localSheetId="17">'3.11'!#REF!</definedName>
    <definedName name="_ftnref3" localSheetId="17">'3.11'!#REF!</definedName>
    <definedName name="_ftnref4" localSheetId="17">'3.11'!#REF!</definedName>
    <definedName name="_ftnref5" localSheetId="17">'3.11'!#REF!</definedName>
    <definedName name="_ftnref6" localSheetId="17">'3.11'!#REF!</definedName>
    <definedName name="_ftnref7" localSheetId="17">'3.11'!#REF!</definedName>
    <definedName name="_ftnref8" localSheetId="17">'3.11'!#REF!</definedName>
    <definedName name="_ftnref9" localSheetId="17">'3.11'!#REF!</definedName>
    <definedName name="asdf" localSheetId="19">'[1]2'!#REF!</definedName>
    <definedName name="asdf" localSheetId="0">'[1]2'!#REF!</definedName>
    <definedName name="asdf" localSheetId="1">'[1]2'!#REF!</definedName>
    <definedName name="asdf">'[1]2'!#REF!</definedName>
    <definedName name="asdfasd" localSheetId="19">'[1]2'!#REF!</definedName>
    <definedName name="asdfasd" localSheetId="0">'[1]2'!#REF!</definedName>
    <definedName name="asdfasd" localSheetId="1">'[1]2'!#REF!</definedName>
    <definedName name="asdfasd">'[1]2'!#REF!</definedName>
    <definedName name="asdfasdfasdf" localSheetId="19">'[1]2'!#REF!</definedName>
    <definedName name="asdfasdfasdf" localSheetId="0">'[1]2'!#REF!</definedName>
    <definedName name="asdfasdfasdf" localSheetId="1">'[1]2'!#REF!</definedName>
    <definedName name="asdfasdfasdf">'[1]2'!#REF!</definedName>
    <definedName name="d_cw" localSheetId="17">#REF!</definedName>
    <definedName name="d_cw" localSheetId="19">#REF!</definedName>
    <definedName name="d_cw">#REF!</definedName>
    <definedName name="f_cw" localSheetId="17">#REF!</definedName>
    <definedName name="f_cw" localSheetId="19">#REF!</definedName>
    <definedName name="f_cw">#REF!</definedName>
    <definedName name="id.AP6" localSheetId="17">#REF!</definedName>
    <definedName name="id.AP6" localSheetId="19">#REF!</definedName>
    <definedName name="id.AP6">#REF!</definedName>
    <definedName name="id.GCATsub" localSheetId="17">#REF!</definedName>
    <definedName name="id.GCATsub" localSheetId="19">#REF!</definedName>
    <definedName name="id.GCATsub">#REF!</definedName>
    <definedName name="_xlnm.Print_Titles" localSheetId="4">'2.1'!$5:$8</definedName>
    <definedName name="_xlnm.Print_Titles" localSheetId="5">'2.2'!$C:$D,'2.2'!$7:$9</definedName>
    <definedName name="_xlnm.Print_Titles" localSheetId="17">'3.11'!$3:$3</definedName>
    <definedName name="_xlnm.Print_Titles" localSheetId="8">'3.2'!$15:$16</definedName>
    <definedName name="_xlnm.Print_Titles" localSheetId="9">'3.3'!$1:$9</definedName>
    <definedName name="_xlnm.Print_Titles" localSheetId="11">'3.5'!$50:$51</definedName>
    <definedName name="_xlnm.Print_Titles" localSheetId="13">'3.7'!$8:$8</definedName>
    <definedName name="_xlnm.Print_Titles" localSheetId="15">'3.9'!$5:$7</definedName>
    <definedName name="_xlnm.Print_Titles" localSheetId="1">Inhalt!#REF!</definedName>
    <definedName name="_xlnm.Print_Titles" localSheetId="29">intern2!$4:$4</definedName>
    <definedName name="Muskuloskelettale_Rehabilitation" localSheetId="19">'[1]2'!#REF!</definedName>
    <definedName name="Muskuloskelettale_Rehabilitation">'[1]2'!#REF!</definedName>
    <definedName name="OLE_LINK1" localSheetId="17">'3.11'!#REF!</definedName>
    <definedName name="par.CW">'[2](PAR)'!$A$99:$H$143</definedName>
    <definedName name="par.CWt">'[2](PAR)'!$A$53:$H$97</definedName>
    <definedName name="par.F.AP6">'[2](PAR)'!$A$7:$H$51</definedName>
    <definedName name="par.pF_ZH">'[2](PAR)'!$A$145:$H$189</definedName>
    <definedName name="par.pIPS">'[2](PAR)'!$A$191:$H$235</definedName>
    <definedName name="qq.pivotGDZH" localSheetId="17">#REF!</definedName>
    <definedName name="qq.pivotGDZH" localSheetId="19">#REF!</definedName>
    <definedName name="qq.pivotGDZH">#REF!</definedName>
    <definedName name="sdfsdf" localSheetId="19">'[1]2'!#REF!</definedName>
    <definedName name="sdfsdf">'[1]2'!#REF!</definedName>
    <definedName name="val.AP6" localSheetId="17">#REF!</definedName>
    <definedName name="val.AP6" localSheetId="19">#REF!</definedName>
    <definedName name="val.AP6">#REF!</definedName>
    <definedName name="val.CW" localSheetId="17">#REF!</definedName>
    <definedName name="val.CW" localSheetId="19">#REF!</definedName>
    <definedName name="val.CW">#REF!</definedName>
    <definedName name="val.CWt" localSheetId="17">#REF!</definedName>
    <definedName name="val.CWt" localSheetId="19">#REF!</definedName>
    <definedName name="val.CWt">#REF!</definedName>
    <definedName name="val.F" localSheetId="17">#REF!</definedName>
    <definedName name="val.F" localSheetId="19">#REF!</definedName>
    <definedName name="val.F">#REF!</definedName>
    <definedName name="val.GCATsub" localSheetId="17">#REF!</definedName>
    <definedName name="val.GCATsub" localSheetId="19">#REF!</definedName>
    <definedName name="val.GCATsub">#REF!</definedName>
    <definedName name="val.pF_ZH" localSheetId="17">#REF!</definedName>
    <definedName name="val.pF_ZH" localSheetId="19">#REF!</definedName>
    <definedName name="val.pF_ZH">#REF!</definedName>
    <definedName name="val.pIPS" localSheetId="17">#REF!</definedName>
    <definedName name="val.pIPS" localSheetId="19">#REF!</definedName>
    <definedName name="val.pIPS">#REF!</definedName>
    <definedName name="z.A">'[2](PAR)'!$C$1</definedName>
    <definedName name="z.B">'[2](PAR)'!$E$1</definedName>
    <definedName name="z.C">'[2](PAR)'!$G$1</definedName>
    <definedName name="Z_21F13F3C_C390_477F_A569_DF7158452A6C_.wvu.Cols" localSheetId="4" hidden="1">'2.1'!$E:$E</definedName>
    <definedName name="Z_21F13F3C_C390_477F_A569_DF7158452A6C_.wvu.Cols" localSheetId="19" hidden="1">'3.13'!$E:$E</definedName>
    <definedName name="Z_21F13F3C_C390_477F_A569_DF7158452A6C_.wvu.Cols" localSheetId="8" hidden="1">'3.2'!$G:$K</definedName>
    <definedName name="Z_21F13F3C_C390_477F_A569_DF7158452A6C_.wvu.Cols" localSheetId="9" hidden="1">'3.3'!$C:$C,'3.3'!$E:$E,'3.3'!$G:$H,'3.3'!$N:$N,'3.3'!$P:$P,'3.3'!$R:$S</definedName>
    <definedName name="Z_21F13F3C_C390_477F_A569_DF7158452A6C_.wvu.Cols" localSheetId="10" hidden="1">'3.4'!$C:$C,'3.4'!$E:$E,'3.4'!$G:$H</definedName>
    <definedName name="Z_21F13F3C_C390_477F_A569_DF7158452A6C_.wvu.Cols" localSheetId="15" hidden="1">'3.9'!$E:$E,'3.9'!$H:$I,'3.9'!$K:$K,'3.9'!$M:$M,'3.9'!$O:$O,'3.9'!$U:$U,'3.9'!$W:$W,'3.9'!$AC:$AC,'3.9'!$AE:$AE</definedName>
    <definedName name="Z_21F13F3C_C390_477F_A569_DF7158452A6C_.wvu.Cols" localSheetId="26" hidden="1">'4'!$E:$E</definedName>
    <definedName name="Z_21F13F3C_C390_477F_A569_DF7158452A6C_.wvu.FilterData" localSheetId="15" hidden="1">'3.9'!$V$1:$V$157</definedName>
    <definedName name="Z_21F13F3C_C390_477F_A569_DF7158452A6C_.wvu.FilterData" localSheetId="28" hidden="1">intern1!$N$1:$N$146</definedName>
    <definedName name="Z_21F13F3C_C390_477F_A569_DF7158452A6C_.wvu.PrintArea" localSheetId="2" hidden="1">'1 Info'!$A$3:$B$119</definedName>
    <definedName name="Z_21F13F3C_C390_477F_A569_DF7158452A6C_.wvu.PrintArea" localSheetId="3" hidden="1">'2'!$A$1:$D$18</definedName>
    <definedName name="Z_21F13F3C_C390_477F_A569_DF7158452A6C_.wvu.PrintArea" localSheetId="4" hidden="1">'2.1'!$A$1:$C$152</definedName>
    <definedName name="Z_21F13F3C_C390_477F_A569_DF7158452A6C_.wvu.PrintArea" localSheetId="5" hidden="1">'2.2'!$A$1:$N$166</definedName>
    <definedName name="Z_21F13F3C_C390_477F_A569_DF7158452A6C_.wvu.PrintArea" localSheetId="6" hidden="1">'3 Bewerbungsformulare -&gt;'!$A$1:$G$6</definedName>
    <definedName name="Z_21F13F3C_C390_477F_A569_DF7158452A6C_.wvu.PrintArea" localSheetId="7" hidden="1">'3.1'!$A$1:$F$14</definedName>
    <definedName name="Z_21F13F3C_C390_477F_A569_DF7158452A6C_.wvu.PrintArea" localSheetId="16" hidden="1">'3.10'!$A$1:$D$46</definedName>
    <definedName name="Z_21F13F3C_C390_477F_A569_DF7158452A6C_.wvu.PrintArea" localSheetId="17" hidden="1">'3.11'!$A$1:$C$13</definedName>
    <definedName name="Z_21F13F3C_C390_477F_A569_DF7158452A6C_.wvu.PrintArea" localSheetId="18" hidden="1">'3.12'!$A$1:$D$58</definedName>
    <definedName name="Z_21F13F3C_C390_477F_A569_DF7158452A6C_.wvu.PrintArea" localSheetId="19" hidden="1">'3.13'!$A$1:$E$23</definedName>
    <definedName name="Z_21F13F3C_C390_477F_A569_DF7158452A6C_.wvu.PrintArea" localSheetId="8" hidden="1">'3.2'!$A$1:$F$65</definedName>
    <definedName name="Z_21F13F3C_C390_477F_A569_DF7158452A6C_.wvu.PrintArea" localSheetId="9" hidden="1">'3.3'!$A$1:$I$17</definedName>
    <definedName name="Z_21F13F3C_C390_477F_A569_DF7158452A6C_.wvu.PrintArea" localSheetId="10" hidden="1">'3.4'!$A$1:$F$22</definedName>
    <definedName name="Z_21F13F3C_C390_477F_A569_DF7158452A6C_.wvu.PrintArea" localSheetId="11" hidden="1">'3.5'!$A$1:$F$133</definedName>
    <definedName name="Z_21F13F3C_C390_477F_A569_DF7158452A6C_.wvu.PrintArea" localSheetId="12" hidden="1">'3.6'!$A$1:$D$26</definedName>
    <definedName name="Z_21F13F3C_C390_477F_A569_DF7158452A6C_.wvu.PrintArea" localSheetId="13" hidden="1">'3.7'!$A$1:$D$156</definedName>
    <definedName name="Z_21F13F3C_C390_477F_A569_DF7158452A6C_.wvu.PrintArea" localSheetId="14" hidden="1">'3.8'!$A$1:$C$24</definedName>
    <definedName name="Z_21F13F3C_C390_477F_A569_DF7158452A6C_.wvu.PrintArea" localSheetId="15" hidden="1">'3.9'!$A$1:$AE$155</definedName>
    <definedName name="Z_21F13F3C_C390_477F_A569_DF7158452A6C_.wvu.PrintArea" localSheetId="26" hidden="1">'4'!$A$1:$E$20</definedName>
    <definedName name="Z_21F13F3C_C390_477F_A569_DF7158452A6C_.wvu.PrintArea" localSheetId="27" hidden="1">'5'!$A$1:$E$18</definedName>
    <definedName name="Z_21F13F3C_C390_477F_A569_DF7158452A6C_.wvu.PrintArea" localSheetId="0" hidden="1">Deckblatt!$A$1:$F$33</definedName>
    <definedName name="Z_21F13F3C_C390_477F_A569_DF7158452A6C_.wvu.PrintArea" localSheetId="1" hidden="1">Inhalt!$A$1:$F$35</definedName>
    <definedName name="Z_21F13F3C_C390_477F_A569_DF7158452A6C_.wvu.PrintArea" localSheetId="29" hidden="1">intern2!$A$4:$AP$141</definedName>
    <definedName name="Z_21F13F3C_C390_477F_A569_DF7158452A6C_.wvu.PrintTitles" localSheetId="4" hidden="1">'2.1'!$5:$8</definedName>
    <definedName name="Z_21F13F3C_C390_477F_A569_DF7158452A6C_.wvu.PrintTitles" localSheetId="5" hidden="1">'2.2'!$C:$D,'2.2'!$7:$9</definedName>
    <definedName name="Z_21F13F3C_C390_477F_A569_DF7158452A6C_.wvu.PrintTitles" localSheetId="17" hidden="1">'3.11'!$3:$3</definedName>
    <definedName name="Z_21F13F3C_C390_477F_A569_DF7158452A6C_.wvu.PrintTitles" localSheetId="8" hidden="1">'3.2'!$15:$16</definedName>
    <definedName name="Z_21F13F3C_C390_477F_A569_DF7158452A6C_.wvu.PrintTitles" localSheetId="9" hidden="1">'3.3'!$1:$9</definedName>
    <definedName name="Z_21F13F3C_C390_477F_A569_DF7158452A6C_.wvu.PrintTitles" localSheetId="11" hidden="1">'3.5'!$50:$51</definedName>
    <definedName name="Z_21F13F3C_C390_477F_A569_DF7158452A6C_.wvu.PrintTitles" localSheetId="13" hidden="1">'3.7'!$8:$8</definedName>
    <definedName name="Z_21F13F3C_C390_477F_A569_DF7158452A6C_.wvu.PrintTitles" localSheetId="15" hidden="1">'3.9'!$5:$7</definedName>
    <definedName name="Z_21F13F3C_C390_477F_A569_DF7158452A6C_.wvu.PrintTitles" localSheetId="1" hidden="1">Inhalt!#REF!</definedName>
    <definedName name="Z_21F13F3C_C390_477F_A569_DF7158452A6C_.wvu.PrintTitles" localSheetId="29" hidden="1">intern2!$4:$4</definedName>
    <definedName name="Z_21F13F3C_C390_477F_A569_DF7158452A6C_.wvu.Rows" localSheetId="11" hidden="1">'3.5'!$91:$92,'3.5'!$101:$103</definedName>
    <definedName name="Z_21F13F3C_C390_477F_A569_DF7158452A6C_.wvu.Rows" localSheetId="13" hidden="1">'3.7'!$9:$13,'3.7'!$15:$24,'3.7'!$27:$35,'3.7'!$38:$38,'3.7'!$41:$47,'3.7'!$49:$54,'3.7'!$56:$61,'3.7'!$63:$63,'3.7'!$69:$69,'3.7'!$77:$77,'3.7'!$83:$90,'3.7'!$92:$93,'3.7'!$96:$107,'3.7'!$109:$119,'3.7'!$122:$126,'3.7'!$131:$131,'3.7'!$137:$138,'3.7'!$140:$142,'3.7'!$148:$148</definedName>
    <definedName name="_xlnm.Print_Area" localSheetId="2">'1 Info'!$A$1:$B$120</definedName>
    <definedName name="_xlnm.Print_Area" localSheetId="3">'2'!$A$1:$D$18</definedName>
    <definedName name="_xlnm.Print_Area" localSheetId="4">'2.1'!$A$1:$C$152</definedName>
    <definedName name="_xlnm.Print_Area" localSheetId="5">'2.2'!$A$1:$N$166</definedName>
    <definedName name="_xlnm.Print_Area" localSheetId="6">'3 Bewerbungsformulare -&gt;'!$A$1:$G$6</definedName>
    <definedName name="_xlnm.Print_Area" localSheetId="7">'3.1'!$A$1:$F$14</definedName>
    <definedName name="_xlnm.Print_Area" localSheetId="16">'3.10'!$A$1:$D$46</definedName>
    <definedName name="_xlnm.Print_Area" localSheetId="17">'3.11'!$A$1:$C$13</definedName>
    <definedName name="_xlnm.Print_Area" localSheetId="18">'3.12'!$A$1:$D$58</definedName>
    <definedName name="_xlnm.Print_Area" localSheetId="19">'3.13'!$A$1:$E$23</definedName>
    <definedName name="_xlnm.Print_Area" localSheetId="8">'3.2'!$A$1:$F$65</definedName>
    <definedName name="_xlnm.Print_Area" localSheetId="9">'3.3'!$A$1:$I$17</definedName>
    <definedName name="_xlnm.Print_Area" localSheetId="10">'3.4'!$A$1:$F$22</definedName>
    <definedName name="_xlnm.Print_Area" localSheetId="11">'3.5'!$A$1:$F$133</definedName>
    <definedName name="_xlnm.Print_Area" localSheetId="12">'3.6'!$A$1:$D$26</definedName>
    <definedName name="_xlnm.Print_Area" localSheetId="13">'3.7'!$A$1:$D$156</definedName>
    <definedName name="_xlnm.Print_Area" localSheetId="14">'3.8'!$A$1:$C$24</definedName>
    <definedName name="_xlnm.Print_Area" localSheetId="15">'3.9'!$A$1:$AE$155</definedName>
    <definedName name="_xlnm.Print_Area" localSheetId="26">'4'!$A$1:$E$20</definedName>
    <definedName name="_xlnm.Print_Area" localSheetId="27">'5'!$A$1:$E$18</definedName>
    <definedName name="_xlnm.Print_Area" localSheetId="0">Deckblatt!$A$1:$F$34</definedName>
    <definedName name="_xlnm.Print_Area" localSheetId="1">Inhalt!$A$1:$F$35</definedName>
    <definedName name="_xlnm.Print_Area" localSheetId="29">intern2!$A$4:$AV$148</definedName>
  </definedNames>
  <calcPr calcId="191029"/>
  <customWorkbookViews>
    <customWorkbookView name="Monika Wehrli - Persönliche Ansicht" guid="{21F13F3C-C390-477F-A569-DF7158452A6C}" mergeInterval="0" personalView="1" maximized="1" xWindow="-1928" yWindow="-8" windowWidth="1936" windowHeight="1056" tabRatio="77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2" l="1"/>
  <c r="A2" i="32"/>
  <c r="D2" i="31"/>
  <c r="A2" i="31"/>
  <c r="D2" i="30"/>
  <c r="A2" i="30"/>
  <c r="D2" i="29"/>
  <c r="A2" i="29"/>
  <c r="B157" i="28"/>
  <c r="B156" i="28"/>
  <c r="B155" i="28"/>
  <c r="B154" i="28"/>
  <c r="B153" i="28"/>
  <c r="B152" i="28"/>
  <c r="B151" i="28"/>
  <c r="B150" i="28"/>
  <c r="B149" i="28"/>
  <c r="B148" i="28"/>
  <c r="B147" i="28"/>
  <c r="B146" i="28"/>
  <c r="B145" i="28"/>
  <c r="B144" i="28"/>
  <c r="B143" i="28"/>
  <c r="B142" i="28"/>
  <c r="B141" i="28"/>
  <c r="B140" i="28"/>
  <c r="B139" i="28"/>
  <c r="B138" i="28"/>
  <c r="B137" i="28"/>
  <c r="B136" i="28"/>
  <c r="B135" i="28"/>
  <c r="B134" i="28"/>
  <c r="B133" i="28"/>
  <c r="B132" i="28"/>
  <c r="B131" i="28"/>
  <c r="B130" i="28"/>
  <c r="B129" i="28"/>
  <c r="B128" i="28"/>
  <c r="B127" i="28"/>
  <c r="B126" i="28"/>
  <c r="B125" i="28"/>
  <c r="B124" i="28"/>
  <c r="B123" i="28"/>
  <c r="B122" i="28"/>
  <c r="B121" i="28"/>
  <c r="B120" i="28"/>
  <c r="B119" i="28"/>
  <c r="B118" i="28"/>
  <c r="B117" i="28"/>
  <c r="B116" i="28"/>
  <c r="B115" i="28"/>
  <c r="B114" i="28"/>
  <c r="B113" i="28"/>
  <c r="B112" i="28"/>
  <c r="B111" i="28"/>
  <c r="B110" i="28"/>
  <c r="B109" i="28"/>
  <c r="B108" i="28"/>
  <c r="B107" i="28"/>
  <c r="B106" i="28"/>
  <c r="B105" i="28"/>
  <c r="B104" i="28"/>
  <c r="B103" i="28"/>
  <c r="B102" i="28"/>
  <c r="B101" i="28"/>
  <c r="B100" i="28"/>
  <c r="B99" i="28"/>
  <c r="B98" i="28"/>
  <c r="B97" i="28"/>
  <c r="B96" i="28"/>
  <c r="B95" i="28"/>
  <c r="B94" i="28"/>
  <c r="B93" i="28"/>
  <c r="B92" i="28"/>
  <c r="B91" i="28"/>
  <c r="B90" i="28"/>
  <c r="B89" i="28"/>
  <c r="B88" i="28"/>
  <c r="B87" i="28"/>
  <c r="B86" i="28"/>
  <c r="B85" i="28"/>
  <c r="B84" i="28"/>
  <c r="B83" i="28"/>
  <c r="B82" i="28"/>
  <c r="B81" i="28"/>
  <c r="B80" i="28"/>
  <c r="B79" i="28"/>
  <c r="B78" i="28"/>
  <c r="B77" i="28"/>
  <c r="B76" i="28"/>
  <c r="B75" i="28"/>
  <c r="B74" i="28"/>
  <c r="B73" i="28"/>
  <c r="B72" i="28"/>
  <c r="B71" i="28"/>
  <c r="B70" i="28"/>
  <c r="B69" i="28"/>
  <c r="B68" i="28"/>
  <c r="B67" i="28"/>
  <c r="B66" i="28"/>
  <c r="B65" i="28"/>
  <c r="B64" i="28"/>
  <c r="B63" i="28"/>
  <c r="B62" i="28"/>
  <c r="B61" i="28"/>
  <c r="B60" i="28"/>
  <c r="B59" i="28"/>
  <c r="B58" i="28"/>
  <c r="B57" i="28"/>
  <c r="B56" i="28"/>
  <c r="B55" i="28"/>
  <c r="B54" i="28"/>
  <c r="B53" i="28"/>
  <c r="B52" i="28"/>
  <c r="B51" i="28"/>
  <c r="B50" i="28"/>
  <c r="B49" i="28"/>
  <c r="B48" i="28"/>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D2" i="28"/>
  <c r="A2" i="28"/>
  <c r="B158" i="27"/>
  <c r="B157" i="27"/>
  <c r="B156" i="27"/>
  <c r="B155" i="27"/>
  <c r="B154" i="27"/>
  <c r="B153" i="27"/>
  <c r="B152" i="27"/>
  <c r="B151" i="27"/>
  <c r="B150" i="27"/>
  <c r="B149" i="27"/>
  <c r="B148" i="27"/>
  <c r="B147" i="27"/>
  <c r="B146" i="27"/>
  <c r="B145" i="27"/>
  <c r="B144" i="27"/>
  <c r="B143" i="27"/>
  <c r="B142" i="27"/>
  <c r="B141" i="27"/>
  <c r="B140" i="27"/>
  <c r="B139" i="27"/>
  <c r="B138" i="27"/>
  <c r="B137" i="27"/>
  <c r="B136" i="27"/>
  <c r="B135" i="27"/>
  <c r="B134" i="27"/>
  <c r="B133" i="27"/>
  <c r="B132" i="27"/>
  <c r="B131" i="27"/>
  <c r="B130" i="27"/>
  <c r="B129" i="27"/>
  <c r="B128" i="27"/>
  <c r="B127" i="27"/>
  <c r="B126" i="27"/>
  <c r="B125" i="27"/>
  <c r="B124" i="27"/>
  <c r="B123" i="27"/>
  <c r="B122" i="27"/>
  <c r="B121" i="27"/>
  <c r="B120" i="27"/>
  <c r="B119" i="27"/>
  <c r="B118" i="27"/>
  <c r="B117" i="27"/>
  <c r="B116" i="27"/>
  <c r="B115" i="27"/>
  <c r="B114" i="27"/>
  <c r="B113" i="27"/>
  <c r="B112" i="27"/>
  <c r="B111" i="27"/>
  <c r="B110" i="27"/>
  <c r="B109" i="27"/>
  <c r="B108" i="27"/>
  <c r="B107" i="27"/>
  <c r="B106" i="27"/>
  <c r="B105" i="27"/>
  <c r="B104" i="27"/>
  <c r="B103" i="27"/>
  <c r="B102" i="27"/>
  <c r="B101" i="27"/>
  <c r="B100" i="27"/>
  <c r="B99" i="27"/>
  <c r="B98" i="27"/>
  <c r="B97" i="27"/>
  <c r="B96" i="27"/>
  <c r="B95" i="27"/>
  <c r="B94" i="27"/>
  <c r="B93" i="27"/>
  <c r="B92" i="27"/>
  <c r="B91" i="27"/>
  <c r="B90" i="27"/>
  <c r="B89" i="27"/>
  <c r="B88" i="27"/>
  <c r="B87" i="27"/>
  <c r="B86" i="27"/>
  <c r="B85" i="27"/>
  <c r="B84" i="27"/>
  <c r="B83" i="27"/>
  <c r="B82" i="27"/>
  <c r="B81" i="27"/>
  <c r="B80" i="27"/>
  <c r="B79" i="27"/>
  <c r="B78" i="27"/>
  <c r="B77" i="27"/>
  <c r="B76" i="27"/>
  <c r="B75" i="27"/>
  <c r="B74" i="27"/>
  <c r="B73" i="27"/>
  <c r="B72" i="27"/>
  <c r="B71" i="27"/>
  <c r="B70" i="27"/>
  <c r="B69" i="27"/>
  <c r="B68" i="27"/>
  <c r="B67" i="27"/>
  <c r="B66" i="27"/>
  <c r="B65" i="27"/>
  <c r="B64" i="27"/>
  <c r="B63" i="27"/>
  <c r="B62" i="27"/>
  <c r="B61" i="27"/>
  <c r="B60" i="27"/>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I2" i="27"/>
  <c r="A2" i="27"/>
  <c r="P159" i="27"/>
  <c r="O159" i="27"/>
  <c r="M159" i="27"/>
  <c r="L159" i="27"/>
  <c r="K159" i="27"/>
  <c r="J159" i="27"/>
  <c r="I159" i="27"/>
  <c r="G159" i="27"/>
  <c r="F159" i="27"/>
  <c r="E159" i="27"/>
  <c r="D159" i="27"/>
  <c r="C159" i="27"/>
  <c r="P84" i="24"/>
  <c r="E89" i="16" l="1"/>
  <c r="AU152" i="26" l="1"/>
  <c r="AU151" i="26"/>
  <c r="AU150" i="26"/>
  <c r="AU149" i="26"/>
  <c r="AU148" i="26"/>
  <c r="AU147" i="26"/>
  <c r="AU146" i="26"/>
  <c r="AU145" i="26"/>
  <c r="AU144" i="26"/>
  <c r="AU143" i="26"/>
  <c r="AU142" i="26"/>
  <c r="AU141" i="26"/>
  <c r="AU140" i="26"/>
  <c r="AU139" i="26"/>
  <c r="AU138" i="26"/>
  <c r="AU137" i="26"/>
  <c r="AU136" i="26"/>
  <c r="AU135" i="26"/>
  <c r="AU134" i="26"/>
  <c r="AU133" i="26"/>
  <c r="AU132" i="26"/>
  <c r="AU131" i="26"/>
  <c r="AU130" i="26"/>
  <c r="AU129" i="26"/>
  <c r="AU128" i="26"/>
  <c r="AU127" i="26"/>
  <c r="AU126" i="26"/>
  <c r="AU125" i="26"/>
  <c r="AU124" i="26"/>
  <c r="AU123" i="26"/>
  <c r="AU122" i="26"/>
  <c r="AU121" i="26"/>
  <c r="AU117" i="26"/>
  <c r="AU116" i="26"/>
  <c r="AU115" i="26"/>
  <c r="AU114" i="26"/>
  <c r="AU113" i="26"/>
  <c r="AU112" i="26"/>
  <c r="AU111" i="26"/>
  <c r="AU110" i="26"/>
  <c r="AU109" i="26"/>
  <c r="AU108" i="26"/>
  <c r="AU107" i="26"/>
  <c r="AU106" i="26"/>
  <c r="AU105" i="26"/>
  <c r="AU104" i="26"/>
  <c r="AU103" i="26"/>
  <c r="AU102" i="26"/>
  <c r="AU101" i="26"/>
  <c r="AU100" i="26"/>
  <c r="AU99" i="26"/>
  <c r="AU98" i="26"/>
  <c r="AU97" i="26"/>
  <c r="AU96" i="26"/>
  <c r="AU95" i="26"/>
  <c r="AU94" i="26"/>
  <c r="AU93" i="26"/>
  <c r="AU92" i="26"/>
  <c r="AU91" i="26"/>
  <c r="AU90" i="26"/>
  <c r="AU89" i="26"/>
  <c r="AU88" i="26"/>
  <c r="AU87" i="26"/>
  <c r="AU86" i="26"/>
  <c r="AU85" i="26"/>
  <c r="AU84" i="26"/>
  <c r="AU83" i="26"/>
  <c r="AU82" i="26"/>
  <c r="AU81" i="26"/>
  <c r="AU80" i="26"/>
  <c r="AU79" i="26"/>
  <c r="AU78" i="26"/>
  <c r="AU77" i="26"/>
  <c r="AU76" i="26"/>
  <c r="AU75" i="26"/>
  <c r="AU74" i="26"/>
  <c r="AU73" i="26"/>
  <c r="AU72" i="26"/>
  <c r="AU71" i="26"/>
  <c r="AU70" i="26"/>
  <c r="AU69" i="26"/>
  <c r="AU68" i="26"/>
  <c r="AU67" i="26"/>
  <c r="AU66" i="26"/>
  <c r="AU65" i="26"/>
  <c r="AU64" i="26"/>
  <c r="AU63" i="26"/>
  <c r="AU62" i="26"/>
  <c r="AU61" i="26"/>
  <c r="AU60" i="26"/>
  <c r="AU59" i="26"/>
  <c r="AU58" i="26"/>
  <c r="AU57" i="26"/>
  <c r="AU56" i="26"/>
  <c r="AU55" i="26"/>
  <c r="AU54" i="26"/>
  <c r="AU53" i="26"/>
  <c r="AU52" i="26"/>
  <c r="AU51" i="26"/>
  <c r="AU50" i="26"/>
  <c r="AU49" i="26"/>
  <c r="AU48" i="26"/>
  <c r="AU47" i="26"/>
  <c r="AU46" i="26"/>
  <c r="AU45" i="26"/>
  <c r="AU44" i="26"/>
  <c r="AU43" i="26"/>
  <c r="AU42" i="26"/>
  <c r="AU41" i="26"/>
  <c r="AU40" i="26"/>
  <c r="AU39" i="26"/>
  <c r="AU38" i="26"/>
  <c r="AU37" i="26"/>
  <c r="AU36" i="26"/>
  <c r="AU35" i="26"/>
  <c r="AU34" i="26"/>
  <c r="AU33" i="26"/>
  <c r="AU32" i="26"/>
  <c r="AU31" i="26"/>
  <c r="AU30" i="26"/>
  <c r="AU29" i="26"/>
  <c r="AU28" i="26"/>
  <c r="AU27" i="26"/>
  <c r="AU26" i="26"/>
  <c r="AU25" i="26"/>
  <c r="AU24" i="26"/>
  <c r="AU23" i="26"/>
  <c r="AU22" i="26"/>
  <c r="AU21" i="26"/>
  <c r="AU20" i="26"/>
  <c r="AU19" i="26"/>
  <c r="AU18" i="26"/>
  <c r="AU17" i="26"/>
  <c r="AU16" i="26"/>
  <c r="AU15" i="26"/>
  <c r="AU14" i="26"/>
  <c r="AU13" i="26"/>
  <c r="AU12" i="26"/>
  <c r="AU11" i="26"/>
  <c r="AU10" i="26"/>
  <c r="AU9" i="26"/>
  <c r="AT152" i="26"/>
  <c r="AT151" i="26"/>
  <c r="AT150" i="26"/>
  <c r="AT149" i="26"/>
  <c r="AT148" i="26"/>
  <c r="AT147" i="26"/>
  <c r="AT146" i="26"/>
  <c r="AT145" i="26"/>
  <c r="AT144" i="26"/>
  <c r="AT143" i="26"/>
  <c r="AT142" i="26"/>
  <c r="AT141" i="26"/>
  <c r="AT140" i="26"/>
  <c r="AT139" i="26"/>
  <c r="AT138" i="26"/>
  <c r="AT137" i="26"/>
  <c r="AT136" i="26"/>
  <c r="AT135" i="26"/>
  <c r="AT134" i="26"/>
  <c r="AT133" i="26"/>
  <c r="AT132" i="26"/>
  <c r="AT131" i="26"/>
  <c r="AT130" i="26"/>
  <c r="AT129" i="26"/>
  <c r="AT128" i="26"/>
  <c r="AT127" i="26"/>
  <c r="AT126" i="26"/>
  <c r="AT125" i="26"/>
  <c r="AT124" i="26"/>
  <c r="AT123" i="26"/>
  <c r="AT122" i="26"/>
  <c r="AT121" i="26"/>
  <c r="AT120" i="26"/>
  <c r="AT119" i="26"/>
  <c r="AT118" i="26"/>
  <c r="AT117" i="26"/>
  <c r="AT116" i="26"/>
  <c r="AT115" i="26"/>
  <c r="AT114" i="26"/>
  <c r="AT113" i="26"/>
  <c r="AT112" i="26"/>
  <c r="AT111" i="26"/>
  <c r="AT110" i="26"/>
  <c r="AT109" i="26"/>
  <c r="AT108" i="26"/>
  <c r="AT107" i="26"/>
  <c r="AT106" i="26"/>
  <c r="AT105" i="26"/>
  <c r="AT104" i="26"/>
  <c r="AT103" i="26"/>
  <c r="AT102" i="26"/>
  <c r="AT101" i="26"/>
  <c r="AT100" i="26"/>
  <c r="AT99" i="26"/>
  <c r="AT98" i="26"/>
  <c r="AT97" i="26"/>
  <c r="AT96" i="26"/>
  <c r="AT95" i="26"/>
  <c r="AT94" i="26"/>
  <c r="AT93" i="26"/>
  <c r="AT92" i="26"/>
  <c r="AT84" i="26"/>
  <c r="AT83" i="26"/>
  <c r="AT82" i="26"/>
  <c r="AT81" i="26"/>
  <c r="AT80" i="26"/>
  <c r="AT79" i="26"/>
  <c r="AT78" i="26"/>
  <c r="AT77" i="26"/>
  <c r="AT76" i="26"/>
  <c r="AT75" i="26"/>
  <c r="AT74" i="26"/>
  <c r="AT73" i="26"/>
  <c r="AT72" i="26"/>
  <c r="AT71" i="26"/>
  <c r="AT70" i="26"/>
  <c r="AT69" i="26"/>
  <c r="AT68" i="26"/>
  <c r="AT67" i="26"/>
  <c r="AT66" i="26"/>
  <c r="AT65" i="26"/>
  <c r="AT64" i="26"/>
  <c r="AT63" i="26"/>
  <c r="AT62" i="26"/>
  <c r="AT61" i="26"/>
  <c r="AT60" i="26"/>
  <c r="AT59" i="26"/>
  <c r="AT58" i="26"/>
  <c r="AT57" i="26"/>
  <c r="AT56" i="26"/>
  <c r="AT55" i="26"/>
  <c r="AT54" i="26"/>
  <c r="AT53" i="26"/>
  <c r="AT52" i="26"/>
  <c r="AT51" i="26"/>
  <c r="AT50" i="26"/>
  <c r="AT49" i="26"/>
  <c r="AT48" i="26"/>
  <c r="AT47" i="26"/>
  <c r="AT46" i="26"/>
  <c r="AT45" i="26"/>
  <c r="AT44" i="26"/>
  <c r="AT43" i="26"/>
  <c r="AT42" i="26"/>
  <c r="AT41" i="26"/>
  <c r="AT40" i="26"/>
  <c r="AT39" i="26"/>
  <c r="AT38" i="26"/>
  <c r="AT37" i="26"/>
  <c r="AT36" i="26"/>
  <c r="AT35" i="26"/>
  <c r="AT34" i="26"/>
  <c r="AT33" i="26"/>
  <c r="AT32" i="26"/>
  <c r="AT31" i="26"/>
  <c r="AT30" i="26"/>
  <c r="AT29" i="26"/>
  <c r="AT28" i="26"/>
  <c r="AT27" i="26"/>
  <c r="AT26" i="26"/>
  <c r="AT25" i="26"/>
  <c r="AT24" i="26"/>
  <c r="AT23" i="26"/>
  <c r="AT22" i="26"/>
  <c r="AT21" i="26"/>
  <c r="AT20" i="26"/>
  <c r="AT19" i="26"/>
  <c r="AT18" i="26"/>
  <c r="AT17" i="26"/>
  <c r="AT16" i="26"/>
  <c r="AT15" i="26"/>
  <c r="AT14" i="26"/>
  <c r="AT13" i="26"/>
  <c r="AT12" i="26"/>
  <c r="AT11" i="26"/>
  <c r="AT10" i="26"/>
  <c r="AT9" i="26"/>
  <c r="E11" i="11"/>
  <c r="E10" i="16" l="1"/>
  <c r="F17" i="9"/>
  <c r="A2" i="9" l="1"/>
  <c r="A1" i="9"/>
  <c r="AX138" i="25" l="1"/>
  <c r="G12" i="10" l="1"/>
  <c r="E12" i="10"/>
  <c r="C12" i="10"/>
  <c r="S127" i="16" l="1"/>
  <c r="P130" i="16"/>
  <c r="Q130" i="16" s="1"/>
  <c r="P131" i="16"/>
  <c r="Q131" i="16" s="1"/>
  <c r="P112" i="16"/>
  <c r="P111" i="16"/>
  <c r="Q111" i="16" s="1"/>
  <c r="P95" i="16"/>
  <c r="Q95" i="16" s="1"/>
  <c r="P96" i="16"/>
  <c r="Q96" i="16" s="1"/>
  <c r="O97" i="16"/>
  <c r="O98" i="16"/>
  <c r="AX7" i="25" l="1"/>
  <c r="D149" i="25"/>
  <c r="AB149" i="25"/>
  <c r="AX8" i="25"/>
  <c r="AX9" i="25"/>
  <c r="AX10" i="25"/>
  <c r="AX11" i="25"/>
  <c r="AX12" i="25"/>
  <c r="AX13" i="25"/>
  <c r="AX14" i="25"/>
  <c r="AX15" i="25"/>
  <c r="AX16" i="25"/>
  <c r="AX17" i="25"/>
  <c r="AX19" i="25"/>
  <c r="AX20" i="25"/>
  <c r="AX21" i="25"/>
  <c r="AX22" i="25"/>
  <c r="AX23" i="25"/>
  <c r="AX27" i="25"/>
  <c r="AX29" i="25"/>
  <c r="AX30" i="25"/>
  <c r="AX31" i="25"/>
  <c r="AX32" i="25"/>
  <c r="AX33" i="25"/>
  <c r="AX35" i="25"/>
  <c r="AX36" i="25"/>
  <c r="AX38" i="25"/>
  <c r="AX39" i="25"/>
  <c r="AX40" i="25"/>
  <c r="AX41" i="25"/>
  <c r="AX42" i="25"/>
  <c r="AX43" i="25"/>
  <c r="AX44" i="25"/>
  <c r="AX45" i="25"/>
  <c r="AX46" i="25"/>
  <c r="AX47" i="25"/>
  <c r="AX51" i="25"/>
  <c r="AX54" i="25"/>
  <c r="AX55" i="25"/>
  <c r="AX56" i="25"/>
  <c r="AX57" i="25"/>
  <c r="AX58" i="25"/>
  <c r="AX60" i="25"/>
  <c r="AX61" i="25"/>
  <c r="AX62" i="25"/>
  <c r="AX63" i="25"/>
  <c r="AX64" i="25"/>
  <c r="AX65" i="25"/>
  <c r="AX66" i="25"/>
  <c r="AX67" i="25"/>
  <c r="AX68" i="25"/>
  <c r="AX69" i="25"/>
  <c r="AX70" i="25"/>
  <c r="AX71" i="25"/>
  <c r="AX72" i="25"/>
  <c r="AX73" i="25"/>
  <c r="AX74" i="25"/>
  <c r="AX75" i="25"/>
  <c r="AX76" i="25"/>
  <c r="AX77" i="25"/>
  <c r="AX78" i="25"/>
  <c r="AX79" i="25"/>
  <c r="AX80" i="25"/>
  <c r="AX81" i="25"/>
  <c r="AX82" i="25"/>
  <c r="AX84" i="25"/>
  <c r="AX85" i="25"/>
  <c r="AX86" i="25"/>
  <c r="AX87" i="25"/>
  <c r="AX88" i="25"/>
  <c r="AX89" i="25"/>
  <c r="AX90" i="25"/>
  <c r="AX91" i="25"/>
  <c r="AX92" i="25"/>
  <c r="AX93" i="25"/>
  <c r="AX94" i="25"/>
  <c r="AX95" i="25"/>
  <c r="AX101" i="25"/>
  <c r="AX102" i="25"/>
  <c r="AX103" i="25"/>
  <c r="AX104" i="25"/>
  <c r="AX105" i="25"/>
  <c r="AX106" i="25"/>
  <c r="AX107" i="25"/>
  <c r="AX108" i="25"/>
  <c r="AX109" i="25"/>
  <c r="AX110" i="25"/>
  <c r="AX111" i="25"/>
  <c r="AX112" i="25"/>
  <c r="AX113" i="25"/>
  <c r="AX114" i="25"/>
  <c r="AX115" i="25"/>
  <c r="AX116" i="25"/>
  <c r="AX117" i="25"/>
  <c r="AX118" i="25"/>
  <c r="AX119" i="25"/>
  <c r="AX120" i="25"/>
  <c r="AX121" i="25"/>
  <c r="AX122" i="25"/>
  <c r="AX123" i="25"/>
  <c r="AX124" i="25"/>
  <c r="AX125" i="25"/>
  <c r="AX126" i="25"/>
  <c r="AX127" i="25"/>
  <c r="AX128" i="25"/>
  <c r="AX129" i="25"/>
  <c r="AX130" i="25"/>
  <c r="AX131" i="25"/>
  <c r="AX132" i="25"/>
  <c r="AX133" i="25"/>
  <c r="AX134" i="25"/>
  <c r="AX135" i="25"/>
  <c r="AX136" i="25"/>
  <c r="AX137" i="25"/>
  <c r="AX139" i="25"/>
  <c r="AX142" i="25"/>
  <c r="AX143" i="25"/>
  <c r="AX144" i="25"/>
  <c r="AX145" i="25"/>
  <c r="AX146" i="25"/>
  <c r="AX147" i="25"/>
  <c r="AX148" i="25"/>
  <c r="AX5" i="25"/>
  <c r="E85" i="16" l="1"/>
  <c r="E97" i="16"/>
  <c r="E98" i="16"/>
  <c r="E138" i="16"/>
  <c r="E139" i="16"/>
  <c r="E140" i="16"/>
  <c r="E8" i="16"/>
  <c r="C10" i="26"/>
  <c r="P35" i="24" l="1"/>
  <c r="P9" i="16"/>
  <c r="Q9" i="16" s="1"/>
  <c r="P10" i="16"/>
  <c r="Q10" i="16" s="1"/>
  <c r="P13" i="16"/>
  <c r="Q13" i="16" s="1"/>
  <c r="P14" i="16"/>
  <c r="Q14" i="16" s="1"/>
  <c r="P22" i="16"/>
  <c r="Q22" i="16" s="1"/>
  <c r="P23" i="16"/>
  <c r="Q23" i="16" s="1"/>
  <c r="P24" i="16"/>
  <c r="Q24" i="16" s="1"/>
  <c r="P30" i="16"/>
  <c r="Q30" i="16" s="1"/>
  <c r="P32" i="16"/>
  <c r="Q32" i="16" s="1"/>
  <c r="P33" i="16"/>
  <c r="Q33" i="16" s="1"/>
  <c r="P34" i="16"/>
  <c r="Q34" i="16" s="1"/>
  <c r="P36" i="16"/>
  <c r="Q36" i="16" s="1"/>
  <c r="P38" i="16"/>
  <c r="Q38" i="16" s="1"/>
  <c r="P41" i="16"/>
  <c r="Q41" i="16" s="1"/>
  <c r="P47" i="16"/>
  <c r="Q47" i="16" s="1"/>
  <c r="P48" i="16"/>
  <c r="Q48" i="16" s="1"/>
  <c r="P50" i="16"/>
  <c r="Q50" i="16" s="1"/>
  <c r="P54" i="16"/>
  <c r="Q54" i="16" s="1"/>
  <c r="P56" i="16"/>
  <c r="P57" i="16"/>
  <c r="Q57" i="16" s="1"/>
  <c r="P58" i="16"/>
  <c r="Q58" i="16" s="1"/>
  <c r="P59" i="16"/>
  <c r="Q59" i="16" s="1"/>
  <c r="P60" i="16"/>
  <c r="Q60" i="16" s="1"/>
  <c r="P61" i="16"/>
  <c r="Q61" i="16" s="1"/>
  <c r="P62" i="16"/>
  <c r="P63" i="16"/>
  <c r="Q63" i="16" s="1"/>
  <c r="P64" i="16"/>
  <c r="Q64" i="16" s="1"/>
  <c r="P65" i="16"/>
  <c r="Q65" i="16" s="1"/>
  <c r="P66" i="16"/>
  <c r="Q66" i="16" s="1"/>
  <c r="P67" i="16"/>
  <c r="Q67" i="16" s="1"/>
  <c r="P68" i="16"/>
  <c r="Q68" i="16" s="1"/>
  <c r="P69" i="16"/>
  <c r="Q69" i="16" s="1"/>
  <c r="P70" i="16"/>
  <c r="Q70" i="16" s="1"/>
  <c r="P77" i="16"/>
  <c r="Q77" i="16" s="1"/>
  <c r="P78" i="16"/>
  <c r="Q78" i="16" s="1"/>
  <c r="P79" i="16"/>
  <c r="Q79" i="16" s="1"/>
  <c r="P80" i="16"/>
  <c r="Q80" i="16" s="1"/>
  <c r="P81" i="16"/>
  <c r="Q81" i="16" s="1"/>
  <c r="P82" i="16"/>
  <c r="Q82" i="16" s="1"/>
  <c r="P83" i="16"/>
  <c r="Q83" i="16" s="1"/>
  <c r="P91" i="16"/>
  <c r="Q91" i="16" s="1"/>
  <c r="P104" i="16"/>
  <c r="Q104" i="16" s="1"/>
  <c r="P105" i="16"/>
  <c r="Q105" i="16" s="1"/>
  <c r="P106" i="16"/>
  <c r="Q106" i="16" s="1"/>
  <c r="P107" i="16"/>
  <c r="Q107" i="16" s="1"/>
  <c r="P108" i="16"/>
  <c r="Q108" i="16" s="1"/>
  <c r="P109" i="16"/>
  <c r="Q109" i="16" s="1"/>
  <c r="P110" i="16"/>
  <c r="Q110" i="16" s="1"/>
  <c r="Q112" i="16"/>
  <c r="P113" i="16"/>
  <c r="Q113" i="16" s="1"/>
  <c r="P114" i="16"/>
  <c r="Q114" i="16" s="1"/>
  <c r="P115" i="16"/>
  <c r="Q115" i="16" s="1"/>
  <c r="P116" i="16"/>
  <c r="Q116" i="16" s="1"/>
  <c r="P117" i="16"/>
  <c r="Q117" i="16" s="1"/>
  <c r="P119" i="16"/>
  <c r="Q119" i="16" s="1"/>
  <c r="P120" i="16"/>
  <c r="Q120" i="16" s="1"/>
  <c r="P121" i="16"/>
  <c r="Q121" i="16" s="1"/>
  <c r="P122" i="16"/>
  <c r="Q122" i="16" s="1"/>
  <c r="P123" i="16"/>
  <c r="Q123" i="16" s="1"/>
  <c r="P124" i="16"/>
  <c r="Q124" i="16" s="1"/>
  <c r="P125" i="16"/>
  <c r="Q125" i="16" s="1"/>
  <c r="P127" i="16"/>
  <c r="Q127" i="16" s="1"/>
  <c r="P128" i="16"/>
  <c r="Q128" i="16" s="1"/>
  <c r="P129" i="16"/>
  <c r="Q129" i="16" s="1"/>
  <c r="P134" i="16"/>
  <c r="Q134" i="16" s="1"/>
  <c r="P135" i="16"/>
  <c r="Q135" i="16" s="1"/>
  <c r="P139" i="16"/>
  <c r="Q139" i="16" s="1"/>
  <c r="P140" i="16"/>
  <c r="Q140" i="16" s="1"/>
  <c r="P141" i="16"/>
  <c r="Q141" i="16" s="1"/>
  <c r="P142" i="16"/>
  <c r="Q142" i="16" s="1"/>
  <c r="P144" i="16"/>
  <c r="P145" i="16"/>
  <c r="Q145" i="16" s="1"/>
  <c r="P146" i="16"/>
  <c r="Q146" i="16" s="1"/>
  <c r="P147" i="16"/>
  <c r="Q147" i="16" s="1"/>
  <c r="P148" i="16"/>
  <c r="Q148" i="16" s="1"/>
  <c r="P149" i="16"/>
  <c r="Q149" i="16" s="1"/>
  <c r="P150" i="16"/>
  <c r="Q150" i="16" s="1"/>
  <c r="P151" i="16"/>
  <c r="Q151" i="16" s="1"/>
  <c r="P8" i="16"/>
  <c r="E147" i="16"/>
  <c r="E148" i="16"/>
  <c r="E149" i="16"/>
  <c r="E150" i="16"/>
  <c r="E151" i="16"/>
  <c r="A55" i="16"/>
  <c r="F64" i="16"/>
  <c r="E9" i="16"/>
  <c r="E11" i="16"/>
  <c r="E12" i="16"/>
  <c r="E13" i="16"/>
  <c r="E14" i="16"/>
  <c r="E15" i="16"/>
  <c r="E16" i="16"/>
  <c r="E17" i="16"/>
  <c r="E18" i="16"/>
  <c r="E19" i="16"/>
  <c r="E20" i="16"/>
  <c r="E22" i="16"/>
  <c r="E23" i="16"/>
  <c r="E24" i="16"/>
  <c r="E25" i="16"/>
  <c r="E30" i="16"/>
  <c r="E32" i="16"/>
  <c r="E33" i="16"/>
  <c r="E34" i="16"/>
  <c r="E35" i="16"/>
  <c r="E36" i="16"/>
  <c r="E38" i="16"/>
  <c r="E39" i="16"/>
  <c r="E41" i="16"/>
  <c r="E42" i="16"/>
  <c r="E43" i="16"/>
  <c r="E44" i="16"/>
  <c r="E45" i="16"/>
  <c r="E46" i="16"/>
  <c r="E47" i="16"/>
  <c r="E48" i="16"/>
  <c r="E49" i="16"/>
  <c r="E50" i="16"/>
  <c r="E54" i="16"/>
  <c r="E57" i="16"/>
  <c r="E58" i="16"/>
  <c r="E59" i="16"/>
  <c r="E60" i="16"/>
  <c r="E61" i="16"/>
  <c r="E63" i="16"/>
  <c r="E64" i="16"/>
  <c r="E65" i="16"/>
  <c r="E66" i="16"/>
  <c r="E67" i="16"/>
  <c r="E68" i="16"/>
  <c r="E69" i="16"/>
  <c r="E70" i="16"/>
  <c r="E71" i="16"/>
  <c r="E72" i="16"/>
  <c r="E73" i="16"/>
  <c r="E74" i="16"/>
  <c r="E75" i="16"/>
  <c r="E76" i="16"/>
  <c r="E77" i="16"/>
  <c r="E78" i="16"/>
  <c r="E79" i="16"/>
  <c r="E80" i="16"/>
  <c r="E81" i="16"/>
  <c r="E82" i="16"/>
  <c r="E83" i="16"/>
  <c r="E84" i="16"/>
  <c r="E87" i="16"/>
  <c r="E88" i="16"/>
  <c r="E90" i="16"/>
  <c r="E91" i="16"/>
  <c r="E92" i="16"/>
  <c r="E93" i="16"/>
  <c r="E94" i="16"/>
  <c r="E95" i="16"/>
  <c r="E96"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41" i="16"/>
  <c r="E142" i="16"/>
  <c r="E145" i="16"/>
  <c r="E146" i="16"/>
  <c r="V10" i="26"/>
  <c r="V11" i="26"/>
  <c r="V12" i="26"/>
  <c r="V13" i="26"/>
  <c r="V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6" i="26"/>
  <c r="V68" i="26"/>
  <c r="V69"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14" i="26"/>
  <c r="V115" i="26"/>
  <c r="V116" i="26"/>
  <c r="V117" i="26"/>
  <c r="V118" i="26"/>
  <c r="V119" i="26"/>
  <c r="V120" i="26"/>
  <c r="V121" i="26"/>
  <c r="V122" i="26"/>
  <c r="V123" i="26"/>
  <c r="V124" i="26"/>
  <c r="V125" i="26"/>
  <c r="V126" i="26"/>
  <c r="V127" i="26"/>
  <c r="V128" i="26"/>
  <c r="V129" i="26"/>
  <c r="V130" i="26"/>
  <c r="V131" i="26"/>
  <c r="V132" i="26"/>
  <c r="V133" i="26"/>
  <c r="V134" i="26"/>
  <c r="V135" i="26"/>
  <c r="V136" i="26"/>
  <c r="V137" i="26"/>
  <c r="V138" i="26"/>
  <c r="V139" i="26"/>
  <c r="V140" i="26"/>
  <c r="V141" i="26"/>
  <c r="V142" i="26"/>
  <c r="V143" i="26"/>
  <c r="V144" i="26"/>
  <c r="V145" i="26"/>
  <c r="V146" i="26"/>
  <c r="V147" i="26"/>
  <c r="V148" i="26"/>
  <c r="V149" i="26"/>
  <c r="V150" i="26"/>
  <c r="V151" i="26"/>
  <c r="V152" i="26"/>
  <c r="V9" i="26"/>
  <c r="N87" i="6" l="1"/>
  <c r="V7" i="26"/>
  <c r="V8" i="26" s="1"/>
  <c r="N132" i="6"/>
  <c r="C142" i="26"/>
  <c r="D142" i="26"/>
  <c r="E142" i="26"/>
  <c r="F142" i="26"/>
  <c r="G142" i="26"/>
  <c r="H142" i="26"/>
  <c r="I142" i="26"/>
  <c r="J142" i="26"/>
  <c r="K142" i="26"/>
  <c r="L142" i="26"/>
  <c r="M142" i="26"/>
  <c r="N142" i="26"/>
  <c r="O142" i="26"/>
  <c r="P142" i="26"/>
  <c r="Q142" i="26"/>
  <c r="R142" i="26"/>
  <c r="S142" i="26"/>
  <c r="T142" i="26"/>
  <c r="U142" i="26"/>
  <c r="W142" i="26"/>
  <c r="X142" i="26"/>
  <c r="Y142" i="26"/>
  <c r="Z142" i="26"/>
  <c r="AA142" i="26"/>
  <c r="AB142" i="26"/>
  <c r="AC142" i="26"/>
  <c r="AD142" i="26"/>
  <c r="AE142" i="26"/>
  <c r="AF142" i="26"/>
  <c r="AG142" i="26"/>
  <c r="AH142" i="26"/>
  <c r="AI142" i="26"/>
  <c r="AJ142" i="26"/>
  <c r="AK142" i="26"/>
  <c r="AL142" i="26"/>
  <c r="AM142" i="26"/>
  <c r="AN142" i="26"/>
  <c r="AO142" i="26"/>
  <c r="AP142" i="26"/>
  <c r="AQ142" i="26"/>
  <c r="AR142" i="26"/>
  <c r="AS142" i="26"/>
  <c r="C143" i="26"/>
  <c r="D143" i="26"/>
  <c r="E143" i="26"/>
  <c r="F143" i="26"/>
  <c r="G143" i="26"/>
  <c r="H143" i="26"/>
  <c r="I143" i="26"/>
  <c r="J143" i="26"/>
  <c r="K143" i="26"/>
  <c r="L143" i="26"/>
  <c r="M143" i="26"/>
  <c r="N143" i="26"/>
  <c r="O143" i="26"/>
  <c r="P143" i="26"/>
  <c r="Q143" i="26"/>
  <c r="R143" i="26"/>
  <c r="S143" i="26"/>
  <c r="T143" i="26"/>
  <c r="U143" i="26"/>
  <c r="W143" i="26"/>
  <c r="X143" i="26"/>
  <c r="Y143" i="26"/>
  <c r="Z143" i="26"/>
  <c r="AA143" i="26"/>
  <c r="AB143" i="26"/>
  <c r="AC143" i="26"/>
  <c r="AD143" i="26"/>
  <c r="AE143" i="26"/>
  <c r="AF143" i="26"/>
  <c r="AG143" i="26"/>
  <c r="AH143" i="26"/>
  <c r="AI143" i="26"/>
  <c r="AJ143" i="26"/>
  <c r="AK143" i="26"/>
  <c r="AL143" i="26"/>
  <c r="AM143" i="26"/>
  <c r="AN143" i="26"/>
  <c r="AO143" i="26"/>
  <c r="AP143" i="26"/>
  <c r="AQ143" i="26"/>
  <c r="AR143" i="26"/>
  <c r="AS143" i="26"/>
  <c r="C144" i="26"/>
  <c r="D144" i="26"/>
  <c r="E144" i="26"/>
  <c r="F144" i="26"/>
  <c r="G144" i="26"/>
  <c r="H144" i="26"/>
  <c r="I144" i="26"/>
  <c r="J144" i="26"/>
  <c r="K144" i="26"/>
  <c r="L144" i="26"/>
  <c r="M144" i="26"/>
  <c r="N144" i="26"/>
  <c r="O144" i="26"/>
  <c r="P144" i="26"/>
  <c r="Q144" i="26"/>
  <c r="R144" i="26"/>
  <c r="S144" i="26"/>
  <c r="T144" i="26"/>
  <c r="U144" i="26"/>
  <c r="W144" i="26"/>
  <c r="X144" i="26"/>
  <c r="Y144" i="26"/>
  <c r="Z144" i="26"/>
  <c r="AA144" i="26"/>
  <c r="AB144" i="26"/>
  <c r="AC144" i="26"/>
  <c r="AD144" i="26"/>
  <c r="AE144" i="26"/>
  <c r="AF144" i="26"/>
  <c r="AG144" i="26"/>
  <c r="AH144" i="26"/>
  <c r="AI144" i="26"/>
  <c r="AJ144" i="26"/>
  <c r="AK144" i="26"/>
  <c r="AL144" i="26"/>
  <c r="AM144" i="26"/>
  <c r="AN144" i="26"/>
  <c r="AO144" i="26"/>
  <c r="AP144" i="26"/>
  <c r="AQ144" i="26"/>
  <c r="AR144" i="26"/>
  <c r="AS144" i="26"/>
  <c r="C145" i="26"/>
  <c r="D145" i="26"/>
  <c r="E145" i="26"/>
  <c r="F145" i="26"/>
  <c r="G145" i="26"/>
  <c r="H145" i="26"/>
  <c r="I145" i="26"/>
  <c r="J145" i="26"/>
  <c r="K145" i="26"/>
  <c r="L145" i="26"/>
  <c r="M145" i="26"/>
  <c r="N145" i="26"/>
  <c r="O145" i="26"/>
  <c r="P145" i="26"/>
  <c r="Q145" i="26"/>
  <c r="R145" i="26"/>
  <c r="S145" i="26"/>
  <c r="T145" i="26"/>
  <c r="U145" i="26"/>
  <c r="W145" i="26"/>
  <c r="X145" i="26"/>
  <c r="Y145" i="26"/>
  <c r="Z145" i="26"/>
  <c r="AA145" i="26"/>
  <c r="AB145" i="26"/>
  <c r="AC145" i="26"/>
  <c r="AD145" i="26"/>
  <c r="AE145" i="26"/>
  <c r="AF145" i="26"/>
  <c r="AG145" i="26"/>
  <c r="AH145" i="26"/>
  <c r="AI145" i="26"/>
  <c r="AJ145" i="26"/>
  <c r="AK145" i="26"/>
  <c r="AL145" i="26"/>
  <c r="AM145" i="26"/>
  <c r="AN145" i="26"/>
  <c r="AO145" i="26"/>
  <c r="AP145" i="26"/>
  <c r="AQ145" i="26"/>
  <c r="AR145" i="26"/>
  <c r="AS145" i="26"/>
  <c r="C146" i="26"/>
  <c r="D146" i="26"/>
  <c r="E146" i="26"/>
  <c r="F146" i="26"/>
  <c r="G146" i="26"/>
  <c r="H146" i="26"/>
  <c r="I146" i="26"/>
  <c r="J146" i="26"/>
  <c r="K146" i="26"/>
  <c r="L146" i="26"/>
  <c r="M146" i="26"/>
  <c r="N146" i="26"/>
  <c r="O146" i="26"/>
  <c r="P146" i="26"/>
  <c r="Q146" i="26"/>
  <c r="R146" i="26"/>
  <c r="S146" i="26"/>
  <c r="T146" i="26"/>
  <c r="U146" i="26"/>
  <c r="W146" i="26"/>
  <c r="X146" i="26"/>
  <c r="AA146" i="26"/>
  <c r="AB146" i="26"/>
  <c r="AC146" i="26"/>
  <c r="AD146" i="26"/>
  <c r="AE146" i="26"/>
  <c r="AF146" i="26"/>
  <c r="AG146" i="26"/>
  <c r="AH146" i="26"/>
  <c r="AI146" i="26"/>
  <c r="AJ146" i="26"/>
  <c r="AK146" i="26"/>
  <c r="AL146" i="26"/>
  <c r="AM146" i="26"/>
  <c r="AN146" i="26"/>
  <c r="AO146" i="26"/>
  <c r="AP146" i="26"/>
  <c r="AQ146" i="26"/>
  <c r="AR146" i="26"/>
  <c r="AS146" i="26"/>
  <c r="C147" i="26"/>
  <c r="D147" i="26"/>
  <c r="E147" i="26"/>
  <c r="F147" i="26"/>
  <c r="G147" i="26"/>
  <c r="H147" i="26"/>
  <c r="I147" i="26"/>
  <c r="J147" i="26"/>
  <c r="K147" i="26"/>
  <c r="L147" i="26"/>
  <c r="M147" i="26"/>
  <c r="N147" i="26"/>
  <c r="O147" i="26"/>
  <c r="P147" i="26"/>
  <c r="Q147" i="26"/>
  <c r="R147" i="26"/>
  <c r="S147" i="26"/>
  <c r="T147" i="26"/>
  <c r="U147" i="26"/>
  <c r="W147" i="26"/>
  <c r="X147" i="26"/>
  <c r="Y147" i="26"/>
  <c r="Z147" i="26"/>
  <c r="AB147" i="26"/>
  <c r="AC147" i="26"/>
  <c r="AD147" i="26"/>
  <c r="AE147" i="26"/>
  <c r="AF147" i="26"/>
  <c r="AG147" i="26"/>
  <c r="AH147" i="26"/>
  <c r="AI147" i="26"/>
  <c r="AJ147" i="26"/>
  <c r="AK147" i="26"/>
  <c r="AL147" i="26"/>
  <c r="AM147" i="26"/>
  <c r="AN147" i="26"/>
  <c r="AO147" i="26"/>
  <c r="AP147" i="26"/>
  <c r="AQ147" i="26"/>
  <c r="AR147" i="26"/>
  <c r="AS147" i="26"/>
  <c r="C148" i="26"/>
  <c r="D148" i="26"/>
  <c r="E148" i="26"/>
  <c r="F148" i="26"/>
  <c r="G148" i="26"/>
  <c r="H148" i="26"/>
  <c r="I148" i="26"/>
  <c r="J148" i="26"/>
  <c r="K148" i="26"/>
  <c r="L148" i="26"/>
  <c r="M148" i="26"/>
  <c r="N148" i="26"/>
  <c r="O148" i="26"/>
  <c r="P148" i="26"/>
  <c r="Q148" i="26"/>
  <c r="R148" i="26"/>
  <c r="S148" i="26"/>
  <c r="T148" i="26"/>
  <c r="U148" i="26"/>
  <c r="W148" i="26"/>
  <c r="X148" i="26"/>
  <c r="Y148" i="26"/>
  <c r="Z148" i="26"/>
  <c r="AA148" i="26"/>
  <c r="AB148" i="26"/>
  <c r="AC148" i="26"/>
  <c r="AD148" i="26"/>
  <c r="AE148" i="26"/>
  <c r="AF148" i="26"/>
  <c r="AG148" i="26"/>
  <c r="AH148" i="26"/>
  <c r="AI148" i="26"/>
  <c r="AJ148" i="26"/>
  <c r="AK148" i="26"/>
  <c r="AL148" i="26"/>
  <c r="AM148" i="26"/>
  <c r="AN148" i="26"/>
  <c r="AO148" i="26"/>
  <c r="AP148" i="26"/>
  <c r="AQ148" i="26"/>
  <c r="AR148" i="26"/>
  <c r="AS148" i="26"/>
  <c r="C149" i="26"/>
  <c r="E149" i="26"/>
  <c r="F149" i="26"/>
  <c r="G149" i="26"/>
  <c r="H149" i="26"/>
  <c r="I149" i="26"/>
  <c r="J149" i="26"/>
  <c r="K149" i="26"/>
  <c r="L149" i="26"/>
  <c r="M149" i="26"/>
  <c r="N149" i="26"/>
  <c r="O149" i="26"/>
  <c r="P149" i="26"/>
  <c r="Q149" i="26"/>
  <c r="R149" i="26"/>
  <c r="S149" i="26"/>
  <c r="T149" i="26"/>
  <c r="U149" i="26"/>
  <c r="W149" i="26"/>
  <c r="X149" i="26"/>
  <c r="Y149" i="26"/>
  <c r="Z149" i="26"/>
  <c r="AA149" i="26"/>
  <c r="AB149" i="26"/>
  <c r="AC149" i="26"/>
  <c r="AD149" i="26"/>
  <c r="AE149" i="26"/>
  <c r="AF149" i="26"/>
  <c r="AG149" i="26"/>
  <c r="AH149" i="26"/>
  <c r="AI149" i="26"/>
  <c r="AJ149" i="26"/>
  <c r="AK149" i="26"/>
  <c r="AL149" i="26"/>
  <c r="AM149" i="26"/>
  <c r="AN149" i="26"/>
  <c r="AO149" i="26"/>
  <c r="AP149" i="26"/>
  <c r="AQ149" i="26"/>
  <c r="AR149" i="26"/>
  <c r="AS149" i="26"/>
  <c r="E150" i="26"/>
  <c r="F150" i="26"/>
  <c r="G150" i="26"/>
  <c r="H150" i="26"/>
  <c r="I150" i="26"/>
  <c r="J150" i="26"/>
  <c r="K150" i="26"/>
  <c r="L150" i="26"/>
  <c r="M150" i="26"/>
  <c r="N150" i="26"/>
  <c r="O150" i="26"/>
  <c r="P150" i="26"/>
  <c r="Q150" i="26"/>
  <c r="R150" i="26"/>
  <c r="S150" i="26"/>
  <c r="T150" i="26"/>
  <c r="U150" i="26"/>
  <c r="W150" i="26"/>
  <c r="X150" i="26"/>
  <c r="Y150" i="26"/>
  <c r="Z150" i="26"/>
  <c r="AA150" i="26"/>
  <c r="AB150" i="26"/>
  <c r="AC150" i="26"/>
  <c r="AD150" i="26"/>
  <c r="AE150" i="26"/>
  <c r="AF150" i="26"/>
  <c r="AG150" i="26"/>
  <c r="AH150" i="26"/>
  <c r="AI150" i="26"/>
  <c r="AJ150" i="26"/>
  <c r="AK150" i="26"/>
  <c r="AL150" i="26"/>
  <c r="AM150" i="26"/>
  <c r="AN150" i="26"/>
  <c r="AO150" i="26"/>
  <c r="AP150" i="26"/>
  <c r="AQ150" i="26"/>
  <c r="AR150" i="26"/>
  <c r="AS150" i="26"/>
  <c r="E151" i="26"/>
  <c r="F151" i="26"/>
  <c r="G151" i="26"/>
  <c r="H151" i="26"/>
  <c r="I151" i="26"/>
  <c r="J151" i="26"/>
  <c r="K151" i="26"/>
  <c r="L151" i="26"/>
  <c r="M151" i="26"/>
  <c r="N151" i="26"/>
  <c r="O151" i="26"/>
  <c r="P151" i="26"/>
  <c r="Q151" i="26"/>
  <c r="R151" i="26"/>
  <c r="S151" i="26"/>
  <c r="T151" i="26"/>
  <c r="U151" i="26"/>
  <c r="W151" i="26"/>
  <c r="X151" i="26"/>
  <c r="Y151" i="26"/>
  <c r="Z151" i="26"/>
  <c r="AA151" i="26"/>
  <c r="AB151" i="26"/>
  <c r="AC151" i="26"/>
  <c r="AD151" i="26"/>
  <c r="AE151" i="26"/>
  <c r="AF151" i="26"/>
  <c r="AG151" i="26"/>
  <c r="AH151" i="26"/>
  <c r="AI151" i="26"/>
  <c r="AJ151" i="26"/>
  <c r="AK151" i="26"/>
  <c r="AL151" i="26"/>
  <c r="AM151" i="26"/>
  <c r="AO151" i="26"/>
  <c r="AP151" i="26"/>
  <c r="AQ151" i="26"/>
  <c r="AR151" i="26"/>
  <c r="AS151" i="26"/>
  <c r="C152" i="26"/>
  <c r="D152" i="26"/>
  <c r="E152" i="26"/>
  <c r="F152" i="26"/>
  <c r="G152" i="26"/>
  <c r="H152" i="26"/>
  <c r="I152" i="26"/>
  <c r="J152" i="26"/>
  <c r="K152" i="26"/>
  <c r="L152" i="26"/>
  <c r="M152" i="26"/>
  <c r="N152" i="26"/>
  <c r="O152" i="26"/>
  <c r="P152" i="26"/>
  <c r="Q152" i="26"/>
  <c r="R152" i="26"/>
  <c r="S152" i="26"/>
  <c r="T152" i="26"/>
  <c r="U152" i="26"/>
  <c r="W152" i="26"/>
  <c r="X152" i="26"/>
  <c r="Y152" i="26"/>
  <c r="Z152" i="26"/>
  <c r="AA152" i="26"/>
  <c r="AB152" i="26"/>
  <c r="AC152" i="26"/>
  <c r="AD152" i="26"/>
  <c r="AE152" i="26"/>
  <c r="AF152" i="26"/>
  <c r="AG152" i="26"/>
  <c r="AH152" i="26"/>
  <c r="AI152" i="26"/>
  <c r="AJ152" i="26"/>
  <c r="AK152" i="26"/>
  <c r="AL152" i="26"/>
  <c r="AM152" i="26"/>
  <c r="AN152" i="26"/>
  <c r="AO152" i="26"/>
  <c r="AP152" i="26"/>
  <c r="AQ152" i="26"/>
  <c r="AR152" i="26"/>
  <c r="AS152" i="26"/>
  <c r="D10" i="26"/>
  <c r="E10" i="26"/>
  <c r="F10" i="26"/>
  <c r="G10" i="26"/>
  <c r="H10" i="26"/>
  <c r="I10" i="26"/>
  <c r="J10" i="26"/>
  <c r="K10" i="26"/>
  <c r="L10" i="26"/>
  <c r="M10" i="26"/>
  <c r="N10" i="26"/>
  <c r="O10" i="26"/>
  <c r="P10" i="26"/>
  <c r="Q10" i="26"/>
  <c r="R10" i="26"/>
  <c r="S10" i="26"/>
  <c r="T10" i="26"/>
  <c r="U10" i="26"/>
  <c r="W10" i="26"/>
  <c r="X10" i="26"/>
  <c r="Y10" i="26"/>
  <c r="Z10" i="26"/>
  <c r="AA10" i="26"/>
  <c r="AB10" i="26"/>
  <c r="AC10" i="26"/>
  <c r="AD10" i="26"/>
  <c r="AE10" i="26"/>
  <c r="AF10" i="26"/>
  <c r="AG10" i="26"/>
  <c r="AH10" i="26"/>
  <c r="AI10" i="26"/>
  <c r="AJ10" i="26"/>
  <c r="AK10" i="26"/>
  <c r="AL10" i="26"/>
  <c r="AM10" i="26"/>
  <c r="AN10" i="26"/>
  <c r="AO10" i="26"/>
  <c r="AP10" i="26"/>
  <c r="AQ10" i="26"/>
  <c r="AR10" i="26"/>
  <c r="AS10" i="26"/>
  <c r="C11" i="26"/>
  <c r="D11" i="26"/>
  <c r="E11" i="26"/>
  <c r="F11" i="26"/>
  <c r="G11" i="26"/>
  <c r="H11" i="26"/>
  <c r="I11" i="26"/>
  <c r="J11" i="26"/>
  <c r="K11" i="26"/>
  <c r="M11" i="26"/>
  <c r="N11" i="26"/>
  <c r="O11" i="26"/>
  <c r="P11" i="26"/>
  <c r="Q11" i="26"/>
  <c r="R11" i="26"/>
  <c r="S11" i="26"/>
  <c r="T11" i="26"/>
  <c r="U11" i="26"/>
  <c r="W11" i="26"/>
  <c r="X11" i="26"/>
  <c r="Y11" i="26"/>
  <c r="Z11" i="26"/>
  <c r="AA11" i="26"/>
  <c r="AB11" i="26"/>
  <c r="AC11" i="26"/>
  <c r="AD11" i="26"/>
  <c r="AE11" i="26"/>
  <c r="AF11" i="26"/>
  <c r="AG11" i="26"/>
  <c r="AH11" i="26"/>
  <c r="AI11" i="26"/>
  <c r="AJ11" i="26"/>
  <c r="AK11" i="26"/>
  <c r="AL11" i="26"/>
  <c r="AM11" i="26"/>
  <c r="AN11" i="26"/>
  <c r="AO11" i="26"/>
  <c r="AP11" i="26"/>
  <c r="AQ11" i="26"/>
  <c r="AR11" i="26"/>
  <c r="AS11" i="26"/>
  <c r="C12" i="26"/>
  <c r="D12" i="26"/>
  <c r="E12" i="26"/>
  <c r="F12" i="26"/>
  <c r="G12" i="26"/>
  <c r="H12" i="26"/>
  <c r="I12" i="26"/>
  <c r="J12" i="26"/>
  <c r="K12" i="26"/>
  <c r="M12" i="26"/>
  <c r="N12" i="26"/>
  <c r="O12" i="26"/>
  <c r="P12" i="26"/>
  <c r="Q12" i="26"/>
  <c r="R12" i="26"/>
  <c r="S12" i="26"/>
  <c r="T12" i="26"/>
  <c r="U12" i="26"/>
  <c r="W12" i="26"/>
  <c r="X12" i="26"/>
  <c r="Y12" i="26"/>
  <c r="Z12" i="26"/>
  <c r="AA12" i="26"/>
  <c r="AB12" i="26"/>
  <c r="AC12" i="26"/>
  <c r="AD12" i="26"/>
  <c r="AE12" i="26"/>
  <c r="AF12" i="26"/>
  <c r="AG12" i="26"/>
  <c r="AH12" i="26"/>
  <c r="AI12" i="26"/>
  <c r="AJ12" i="26"/>
  <c r="AK12" i="26"/>
  <c r="AL12" i="26"/>
  <c r="AM12" i="26"/>
  <c r="AN12" i="26"/>
  <c r="AO12" i="26"/>
  <c r="AP12" i="26"/>
  <c r="AQ12" i="26"/>
  <c r="AR12" i="26"/>
  <c r="AS12" i="26"/>
  <c r="C13" i="26"/>
  <c r="D13" i="26"/>
  <c r="E13" i="26"/>
  <c r="F13" i="26"/>
  <c r="G13" i="26"/>
  <c r="H13" i="26"/>
  <c r="I13" i="26"/>
  <c r="J13" i="26"/>
  <c r="K13" i="26"/>
  <c r="M13" i="26"/>
  <c r="N13" i="26"/>
  <c r="O13" i="26"/>
  <c r="P13" i="26"/>
  <c r="Q13" i="26"/>
  <c r="R13" i="26"/>
  <c r="S13" i="26"/>
  <c r="T13" i="26"/>
  <c r="U13" i="26"/>
  <c r="W13" i="26"/>
  <c r="X13" i="26"/>
  <c r="Y13" i="26"/>
  <c r="Z13" i="26"/>
  <c r="AA13" i="26"/>
  <c r="AB13" i="26"/>
  <c r="AC13" i="26"/>
  <c r="AD13" i="26"/>
  <c r="AE13" i="26"/>
  <c r="AF13" i="26"/>
  <c r="AG13" i="26"/>
  <c r="AH13" i="26"/>
  <c r="AI13" i="26"/>
  <c r="AJ13" i="26"/>
  <c r="AK13" i="26"/>
  <c r="AL13" i="26"/>
  <c r="AM13" i="26"/>
  <c r="AN13" i="26"/>
  <c r="AO13" i="26"/>
  <c r="AP13" i="26"/>
  <c r="AQ13" i="26"/>
  <c r="AR13" i="26"/>
  <c r="AS13" i="26"/>
  <c r="C14" i="26"/>
  <c r="D14" i="26"/>
  <c r="E14" i="26"/>
  <c r="F14" i="26"/>
  <c r="G14" i="26"/>
  <c r="H14" i="26"/>
  <c r="I14" i="26"/>
  <c r="J14" i="26"/>
  <c r="K14" i="26"/>
  <c r="L14" i="26"/>
  <c r="M14" i="26"/>
  <c r="N14" i="26"/>
  <c r="O14" i="26"/>
  <c r="P14" i="26"/>
  <c r="Q14" i="26"/>
  <c r="R14" i="26"/>
  <c r="S14" i="26"/>
  <c r="T14" i="26"/>
  <c r="U14" i="26"/>
  <c r="W14" i="26"/>
  <c r="X14" i="26"/>
  <c r="Y14" i="26"/>
  <c r="Z14" i="26"/>
  <c r="AA14" i="26"/>
  <c r="AB14" i="26"/>
  <c r="AC14" i="26"/>
  <c r="AD14" i="26"/>
  <c r="AE14" i="26"/>
  <c r="AF14" i="26"/>
  <c r="AG14" i="26"/>
  <c r="AH14" i="26"/>
  <c r="AI14" i="26"/>
  <c r="AJ14" i="26"/>
  <c r="AK14" i="26"/>
  <c r="AL14" i="26"/>
  <c r="AM14" i="26"/>
  <c r="AN14" i="26"/>
  <c r="AO14" i="26"/>
  <c r="AP14" i="26"/>
  <c r="AQ14" i="26"/>
  <c r="AR14" i="26"/>
  <c r="AS14" i="26"/>
  <c r="C15" i="26"/>
  <c r="D15" i="26"/>
  <c r="E15" i="26"/>
  <c r="F15" i="26"/>
  <c r="G15" i="26"/>
  <c r="H15" i="26"/>
  <c r="I15" i="26"/>
  <c r="J15" i="26"/>
  <c r="K15" i="26"/>
  <c r="L15" i="26"/>
  <c r="M15" i="26"/>
  <c r="N15" i="26"/>
  <c r="O15" i="26"/>
  <c r="P15" i="26"/>
  <c r="Q15" i="26"/>
  <c r="R15" i="26"/>
  <c r="S15" i="26"/>
  <c r="T15" i="26"/>
  <c r="U15" i="26"/>
  <c r="W15" i="26"/>
  <c r="X15" i="26"/>
  <c r="Y15" i="26"/>
  <c r="Z15" i="26"/>
  <c r="AA15" i="26"/>
  <c r="AB15" i="26"/>
  <c r="AC15" i="26"/>
  <c r="AD15" i="26"/>
  <c r="AE15" i="26"/>
  <c r="AF15" i="26"/>
  <c r="AG15" i="26"/>
  <c r="AH15" i="26"/>
  <c r="AK15" i="26"/>
  <c r="AL15" i="26"/>
  <c r="AM15" i="26"/>
  <c r="AN15" i="26"/>
  <c r="AO15" i="26"/>
  <c r="AP15" i="26"/>
  <c r="AQ15" i="26"/>
  <c r="AR15" i="26"/>
  <c r="AS15" i="26"/>
  <c r="C16" i="26"/>
  <c r="D16" i="26"/>
  <c r="E16" i="26"/>
  <c r="F16" i="26"/>
  <c r="G16" i="26"/>
  <c r="H16" i="26"/>
  <c r="I16" i="26"/>
  <c r="J16" i="26"/>
  <c r="K16" i="26"/>
  <c r="L16" i="26"/>
  <c r="M16" i="26"/>
  <c r="N16" i="26"/>
  <c r="O16" i="26"/>
  <c r="P16" i="26"/>
  <c r="Q16" i="26"/>
  <c r="R16" i="26"/>
  <c r="S16" i="26"/>
  <c r="T16" i="26"/>
  <c r="U16" i="26"/>
  <c r="W16" i="26"/>
  <c r="X16" i="26"/>
  <c r="Y16" i="26"/>
  <c r="Z16" i="26"/>
  <c r="AA16" i="26"/>
  <c r="AB16" i="26"/>
  <c r="AC16" i="26"/>
  <c r="AD16" i="26"/>
  <c r="AE16" i="26"/>
  <c r="AF16" i="26"/>
  <c r="AG16" i="26"/>
  <c r="AH16" i="26"/>
  <c r="AK16" i="26"/>
  <c r="AL16" i="26"/>
  <c r="AM16" i="26"/>
  <c r="AN16" i="26"/>
  <c r="AO16" i="26"/>
  <c r="AP16" i="26"/>
  <c r="AQ16" i="26"/>
  <c r="AR16" i="26"/>
  <c r="AS16" i="26"/>
  <c r="C17" i="26"/>
  <c r="D17" i="26"/>
  <c r="E17" i="26"/>
  <c r="F17" i="26"/>
  <c r="G17" i="26"/>
  <c r="H17" i="26"/>
  <c r="I17" i="26"/>
  <c r="J17" i="26"/>
  <c r="K17" i="26"/>
  <c r="L17" i="26"/>
  <c r="M17" i="26"/>
  <c r="N17" i="26"/>
  <c r="O17" i="26"/>
  <c r="P17" i="26"/>
  <c r="Q17" i="26"/>
  <c r="R17" i="26"/>
  <c r="S17" i="26"/>
  <c r="T17" i="26"/>
  <c r="U17" i="26"/>
  <c r="W17" i="26"/>
  <c r="X17" i="26"/>
  <c r="Y17" i="26"/>
  <c r="Z17" i="26"/>
  <c r="AA17" i="26"/>
  <c r="AB17" i="26"/>
  <c r="AC17" i="26"/>
  <c r="AD17" i="26"/>
  <c r="AE17" i="26"/>
  <c r="AF17" i="26"/>
  <c r="AG17" i="26"/>
  <c r="AH17" i="26"/>
  <c r="AI17" i="26"/>
  <c r="AK17" i="26"/>
  <c r="AL17" i="26"/>
  <c r="AM17" i="26"/>
  <c r="AN17" i="26"/>
  <c r="AO17" i="26"/>
  <c r="AP17" i="26"/>
  <c r="AQ17" i="26"/>
  <c r="AR17" i="26"/>
  <c r="AS17" i="26"/>
  <c r="C18" i="26"/>
  <c r="D18" i="26"/>
  <c r="E18" i="26"/>
  <c r="F18" i="26"/>
  <c r="G18" i="26"/>
  <c r="H18" i="26"/>
  <c r="I18" i="26"/>
  <c r="J18" i="26"/>
  <c r="K18" i="26"/>
  <c r="L18" i="26"/>
  <c r="M18" i="26"/>
  <c r="N18" i="26"/>
  <c r="O18" i="26"/>
  <c r="P18" i="26"/>
  <c r="Q18" i="26"/>
  <c r="R18" i="26"/>
  <c r="S18" i="26"/>
  <c r="T18" i="26"/>
  <c r="U18" i="26"/>
  <c r="W18" i="26"/>
  <c r="X18" i="26"/>
  <c r="Y18" i="26"/>
  <c r="Z18" i="26"/>
  <c r="AA18" i="26"/>
  <c r="AB18" i="26"/>
  <c r="AC18" i="26"/>
  <c r="AD18" i="26"/>
  <c r="AE18" i="26"/>
  <c r="AF18" i="26"/>
  <c r="AG18" i="26"/>
  <c r="AH18" i="26"/>
  <c r="AK18" i="26"/>
  <c r="AL18" i="26"/>
  <c r="AM18" i="26"/>
  <c r="AN18" i="26"/>
  <c r="AO18" i="26"/>
  <c r="AP18" i="26"/>
  <c r="AQ18" i="26"/>
  <c r="AR18" i="26"/>
  <c r="AS18" i="26"/>
  <c r="C19" i="26"/>
  <c r="D19" i="26"/>
  <c r="E19" i="26"/>
  <c r="F19" i="26"/>
  <c r="G19" i="26"/>
  <c r="H19" i="26"/>
  <c r="I19" i="26"/>
  <c r="J19" i="26"/>
  <c r="K19" i="26"/>
  <c r="L19" i="26"/>
  <c r="M19" i="26"/>
  <c r="N19" i="26"/>
  <c r="O19" i="26"/>
  <c r="P19" i="26"/>
  <c r="Q19" i="26"/>
  <c r="R19" i="26"/>
  <c r="S19" i="26"/>
  <c r="T19" i="26"/>
  <c r="U19" i="26"/>
  <c r="W19" i="26"/>
  <c r="X19" i="26"/>
  <c r="Y19" i="26"/>
  <c r="Z19" i="26"/>
  <c r="AA19" i="26"/>
  <c r="AB19" i="26"/>
  <c r="AC19" i="26"/>
  <c r="AD19" i="26"/>
  <c r="AE19" i="26"/>
  <c r="AF19" i="26"/>
  <c r="AG19" i="26"/>
  <c r="AH19" i="26"/>
  <c r="AI19" i="26"/>
  <c r="AK19" i="26"/>
  <c r="AL19" i="26"/>
  <c r="AM19" i="26"/>
  <c r="AN19" i="26"/>
  <c r="AO19" i="26"/>
  <c r="AP19" i="26"/>
  <c r="AQ19" i="26"/>
  <c r="AR19" i="26"/>
  <c r="AS19" i="26"/>
  <c r="C20" i="26"/>
  <c r="D20" i="26"/>
  <c r="E20" i="26"/>
  <c r="F20" i="26"/>
  <c r="G20" i="26"/>
  <c r="H20" i="26"/>
  <c r="I20" i="26"/>
  <c r="J20" i="26"/>
  <c r="K20" i="26"/>
  <c r="L20" i="26"/>
  <c r="M20" i="26"/>
  <c r="N20" i="26"/>
  <c r="O20" i="26"/>
  <c r="P20" i="26"/>
  <c r="Q20" i="26"/>
  <c r="R20" i="26"/>
  <c r="S20" i="26"/>
  <c r="T20" i="26"/>
  <c r="U20" i="26"/>
  <c r="W20" i="26"/>
  <c r="X20" i="26"/>
  <c r="Y20" i="26"/>
  <c r="Z20" i="26"/>
  <c r="AA20" i="26"/>
  <c r="AB20" i="26"/>
  <c r="AC20" i="26"/>
  <c r="AD20" i="26"/>
  <c r="AE20" i="26"/>
  <c r="AF20" i="26"/>
  <c r="AG20" i="26"/>
  <c r="AH20" i="26"/>
  <c r="AK20" i="26"/>
  <c r="AL20" i="26"/>
  <c r="AM20" i="26"/>
  <c r="AN20" i="26"/>
  <c r="AO20" i="26"/>
  <c r="AP20" i="26"/>
  <c r="AQ20" i="26"/>
  <c r="AR20" i="26"/>
  <c r="AS20" i="26"/>
  <c r="C21" i="26"/>
  <c r="D21" i="26"/>
  <c r="E21" i="26"/>
  <c r="F21" i="26"/>
  <c r="G21" i="26"/>
  <c r="H21" i="26"/>
  <c r="I21" i="26"/>
  <c r="J21" i="26"/>
  <c r="K21" i="26"/>
  <c r="L21" i="26"/>
  <c r="M21" i="26"/>
  <c r="N21" i="26"/>
  <c r="O21" i="26"/>
  <c r="P21" i="26"/>
  <c r="Q21" i="26"/>
  <c r="R21" i="26"/>
  <c r="S21" i="26"/>
  <c r="T21" i="26"/>
  <c r="U21" i="26"/>
  <c r="W21" i="26"/>
  <c r="X21" i="26"/>
  <c r="Y21" i="26"/>
  <c r="Z21" i="26"/>
  <c r="AA21" i="26"/>
  <c r="AB21" i="26"/>
  <c r="AC21" i="26"/>
  <c r="AD21" i="26"/>
  <c r="AE21" i="26"/>
  <c r="AF21" i="26"/>
  <c r="AG21" i="26"/>
  <c r="AH21" i="26"/>
  <c r="AI21" i="26"/>
  <c r="AK21" i="26"/>
  <c r="AL21" i="26"/>
  <c r="AM21" i="26"/>
  <c r="AN21" i="26"/>
  <c r="AO21" i="26"/>
  <c r="AP21" i="26"/>
  <c r="AQ21" i="26"/>
  <c r="AR21" i="26"/>
  <c r="AS21" i="26"/>
  <c r="C22" i="26"/>
  <c r="D22" i="26"/>
  <c r="E22" i="26"/>
  <c r="F22" i="26"/>
  <c r="G22" i="26"/>
  <c r="H22" i="26"/>
  <c r="I22" i="26"/>
  <c r="J22" i="26"/>
  <c r="K22" i="26"/>
  <c r="L22" i="26"/>
  <c r="M22" i="26"/>
  <c r="N22" i="26"/>
  <c r="O22" i="26"/>
  <c r="P22" i="26"/>
  <c r="Q22" i="26"/>
  <c r="R22" i="26"/>
  <c r="S22" i="26"/>
  <c r="T22" i="26"/>
  <c r="U22" i="26"/>
  <c r="W22" i="26"/>
  <c r="X22" i="26"/>
  <c r="Y22" i="26"/>
  <c r="Z22" i="26"/>
  <c r="AA22" i="26"/>
  <c r="AB22" i="26"/>
  <c r="AC22" i="26"/>
  <c r="AD22" i="26"/>
  <c r="AE22" i="26"/>
  <c r="AF22" i="26"/>
  <c r="AG22" i="26"/>
  <c r="AH22" i="26"/>
  <c r="AI22" i="26"/>
  <c r="AJ22" i="26"/>
  <c r="AK22" i="26"/>
  <c r="AL22" i="26"/>
  <c r="AM22" i="26"/>
  <c r="AN22" i="26"/>
  <c r="AO22" i="26"/>
  <c r="AP22" i="26"/>
  <c r="AQ22" i="26"/>
  <c r="AR22" i="26"/>
  <c r="AS22" i="26"/>
  <c r="C23" i="26"/>
  <c r="D23" i="26"/>
  <c r="E23" i="26"/>
  <c r="F23" i="26"/>
  <c r="L23" i="26"/>
  <c r="M23" i="26"/>
  <c r="N23" i="26"/>
  <c r="O23" i="26"/>
  <c r="P23" i="26"/>
  <c r="Q23" i="26"/>
  <c r="R23" i="26"/>
  <c r="S23" i="26"/>
  <c r="T23" i="26"/>
  <c r="U23" i="26"/>
  <c r="W23" i="26"/>
  <c r="X23" i="26"/>
  <c r="Y23" i="26"/>
  <c r="Z23" i="26"/>
  <c r="AA23" i="26"/>
  <c r="AB23" i="26"/>
  <c r="AC23" i="26"/>
  <c r="AD23" i="26"/>
  <c r="AE23" i="26"/>
  <c r="AF23" i="26"/>
  <c r="AG23" i="26"/>
  <c r="AH23" i="26"/>
  <c r="AK23" i="26"/>
  <c r="AL23" i="26"/>
  <c r="AM23" i="26"/>
  <c r="AN23" i="26"/>
  <c r="AO23" i="26"/>
  <c r="AP23" i="26"/>
  <c r="AQ23" i="26"/>
  <c r="AR23" i="26"/>
  <c r="AS23" i="26"/>
  <c r="C24" i="26"/>
  <c r="D24" i="26"/>
  <c r="E24" i="26"/>
  <c r="F24" i="26"/>
  <c r="G24" i="26"/>
  <c r="H24" i="26"/>
  <c r="I24" i="26"/>
  <c r="J24" i="26"/>
  <c r="K24" i="26"/>
  <c r="L24" i="26"/>
  <c r="M24" i="26"/>
  <c r="N24" i="26"/>
  <c r="O24" i="26"/>
  <c r="P24" i="26"/>
  <c r="Q24" i="26"/>
  <c r="R24" i="26"/>
  <c r="S24" i="26"/>
  <c r="T24" i="26"/>
  <c r="U24" i="26"/>
  <c r="W24" i="26"/>
  <c r="Y24" i="26"/>
  <c r="Z24" i="26"/>
  <c r="AA24" i="26"/>
  <c r="AB24" i="26"/>
  <c r="AC24" i="26"/>
  <c r="AD24" i="26"/>
  <c r="AE24" i="26"/>
  <c r="AF24" i="26"/>
  <c r="AG24" i="26"/>
  <c r="AH24" i="26"/>
  <c r="AI24" i="26"/>
  <c r="AJ24" i="26"/>
  <c r="AK24" i="26"/>
  <c r="AM24" i="26"/>
  <c r="AN24" i="26"/>
  <c r="AO24" i="26"/>
  <c r="AP24" i="26"/>
  <c r="AQ24" i="26"/>
  <c r="AR24" i="26"/>
  <c r="AS24" i="26"/>
  <c r="C25" i="26"/>
  <c r="D25" i="26"/>
  <c r="E25" i="26"/>
  <c r="F25" i="26"/>
  <c r="G25" i="26"/>
  <c r="H25" i="26"/>
  <c r="I25" i="26"/>
  <c r="J25" i="26"/>
  <c r="K25" i="26"/>
  <c r="L25" i="26"/>
  <c r="M25" i="26"/>
  <c r="N25" i="26"/>
  <c r="O25" i="26"/>
  <c r="P25" i="26"/>
  <c r="Q25" i="26"/>
  <c r="R25" i="26"/>
  <c r="S25" i="26"/>
  <c r="T25" i="26"/>
  <c r="U25" i="26"/>
  <c r="W25" i="26"/>
  <c r="X25" i="26"/>
  <c r="Y25" i="26"/>
  <c r="Z25" i="26"/>
  <c r="AA25" i="26"/>
  <c r="AB25" i="26"/>
  <c r="AC25" i="26"/>
  <c r="AE25" i="26"/>
  <c r="AF25" i="26"/>
  <c r="AG25" i="26"/>
  <c r="AH25" i="26"/>
  <c r="AI25" i="26"/>
  <c r="AJ25" i="26"/>
  <c r="AK25" i="26"/>
  <c r="AL25" i="26"/>
  <c r="AM25" i="26"/>
  <c r="AN25" i="26"/>
  <c r="AO25" i="26"/>
  <c r="AP25" i="26"/>
  <c r="AQ25" i="26"/>
  <c r="AR25" i="26"/>
  <c r="AS25" i="26"/>
  <c r="C26" i="26"/>
  <c r="D26" i="26"/>
  <c r="E26" i="26"/>
  <c r="F26" i="26"/>
  <c r="G26" i="26"/>
  <c r="H26" i="26"/>
  <c r="I26" i="26"/>
  <c r="J26" i="26"/>
  <c r="K26" i="26"/>
  <c r="L26" i="26"/>
  <c r="M26" i="26"/>
  <c r="N26" i="26"/>
  <c r="O26" i="26"/>
  <c r="P26" i="26"/>
  <c r="Q26" i="26"/>
  <c r="R26" i="26"/>
  <c r="S26" i="26"/>
  <c r="T26" i="26"/>
  <c r="U26" i="26"/>
  <c r="W26" i="26"/>
  <c r="X26" i="26"/>
  <c r="Y26" i="26"/>
  <c r="Z26" i="26"/>
  <c r="AA26" i="26"/>
  <c r="AB26" i="26"/>
  <c r="AC26" i="26"/>
  <c r="AE26" i="26"/>
  <c r="AF26" i="26"/>
  <c r="AG26" i="26"/>
  <c r="AH26" i="26"/>
  <c r="AI26" i="26"/>
  <c r="AJ26" i="26"/>
  <c r="AK26" i="26"/>
  <c r="AL26" i="26"/>
  <c r="AM26" i="26"/>
  <c r="AN26" i="26"/>
  <c r="AO26" i="26"/>
  <c r="AP26" i="26"/>
  <c r="AQ26" i="26"/>
  <c r="AR26" i="26"/>
  <c r="AS26" i="26"/>
  <c r="C27" i="26"/>
  <c r="D27" i="26"/>
  <c r="E27" i="26"/>
  <c r="F27" i="26"/>
  <c r="G27" i="26"/>
  <c r="H27" i="26"/>
  <c r="I27" i="26"/>
  <c r="J27" i="26"/>
  <c r="K27" i="26"/>
  <c r="L27" i="26"/>
  <c r="M27" i="26"/>
  <c r="N27" i="26"/>
  <c r="O27" i="26"/>
  <c r="P27" i="26"/>
  <c r="Q27" i="26"/>
  <c r="R27" i="26"/>
  <c r="S27" i="26"/>
  <c r="T27" i="26"/>
  <c r="U27" i="26"/>
  <c r="W27" i="26"/>
  <c r="X27" i="26"/>
  <c r="Y27" i="26"/>
  <c r="Z27" i="26"/>
  <c r="AA27" i="26"/>
  <c r="AB27" i="26"/>
  <c r="AC27" i="26"/>
  <c r="AD27" i="26"/>
  <c r="AE27" i="26"/>
  <c r="AF27" i="26"/>
  <c r="AG27" i="26"/>
  <c r="AH27" i="26"/>
  <c r="AI27" i="26"/>
  <c r="AJ27" i="26"/>
  <c r="AK27" i="26"/>
  <c r="AL27" i="26"/>
  <c r="AM27" i="26"/>
  <c r="AN27" i="26"/>
  <c r="AO27" i="26"/>
  <c r="AP27" i="26"/>
  <c r="AQ27" i="26"/>
  <c r="AR27" i="26"/>
  <c r="AS27" i="26"/>
  <c r="C28" i="26"/>
  <c r="D28" i="26"/>
  <c r="E28" i="26"/>
  <c r="F28" i="26"/>
  <c r="G28" i="26"/>
  <c r="H28" i="26"/>
  <c r="I28" i="26"/>
  <c r="J28" i="26"/>
  <c r="K28" i="26"/>
  <c r="L28" i="26"/>
  <c r="M28" i="26"/>
  <c r="N28" i="26"/>
  <c r="O28" i="26"/>
  <c r="P28" i="26"/>
  <c r="Q28" i="26"/>
  <c r="R28" i="26"/>
  <c r="S28" i="26"/>
  <c r="T28" i="26"/>
  <c r="U28" i="26"/>
  <c r="W28" i="26"/>
  <c r="X28" i="26"/>
  <c r="Y28" i="26"/>
  <c r="Z28" i="26"/>
  <c r="AA28" i="26"/>
  <c r="AB28" i="26"/>
  <c r="AC28" i="26"/>
  <c r="AD28" i="26"/>
  <c r="AE28" i="26"/>
  <c r="AF28" i="26"/>
  <c r="AG28" i="26"/>
  <c r="AH28" i="26"/>
  <c r="AI28" i="26"/>
  <c r="AJ28" i="26"/>
  <c r="AK28" i="26"/>
  <c r="AL28" i="26"/>
  <c r="AM28" i="26"/>
  <c r="AN28" i="26"/>
  <c r="AO28" i="26"/>
  <c r="AP28" i="26"/>
  <c r="AQ28" i="26"/>
  <c r="AR28" i="26"/>
  <c r="AS28" i="26"/>
  <c r="C29" i="26"/>
  <c r="D29" i="26"/>
  <c r="E29" i="26"/>
  <c r="F29" i="26"/>
  <c r="G29" i="26"/>
  <c r="H29" i="26"/>
  <c r="I29" i="26"/>
  <c r="J29" i="26"/>
  <c r="K29" i="26"/>
  <c r="L29" i="26"/>
  <c r="M29" i="26"/>
  <c r="N29" i="26"/>
  <c r="O29" i="26"/>
  <c r="P29" i="26"/>
  <c r="Q29" i="26"/>
  <c r="R29" i="26"/>
  <c r="S29" i="26"/>
  <c r="T29" i="26"/>
  <c r="U29" i="26"/>
  <c r="W29" i="26"/>
  <c r="X29" i="26"/>
  <c r="Y29" i="26"/>
  <c r="Z29" i="26"/>
  <c r="AA29" i="26"/>
  <c r="AB29" i="26"/>
  <c r="AC29" i="26"/>
  <c r="AD29" i="26"/>
  <c r="AE29" i="26"/>
  <c r="AF29" i="26"/>
  <c r="AG29" i="26"/>
  <c r="AH29" i="26"/>
  <c r="AI29" i="26"/>
  <c r="AJ29" i="26"/>
  <c r="AK29" i="26"/>
  <c r="AL29" i="26"/>
  <c r="AM29" i="26"/>
  <c r="AN29" i="26"/>
  <c r="AO29" i="26"/>
  <c r="AP29" i="26"/>
  <c r="AQ29" i="26"/>
  <c r="AR29" i="26"/>
  <c r="AS29" i="26"/>
  <c r="C30" i="26"/>
  <c r="D30" i="26"/>
  <c r="E30" i="26"/>
  <c r="F30" i="26"/>
  <c r="G30" i="26"/>
  <c r="H30" i="26"/>
  <c r="I30" i="26"/>
  <c r="J30" i="26"/>
  <c r="K30" i="26"/>
  <c r="L30" i="26"/>
  <c r="M30" i="26"/>
  <c r="N30" i="26"/>
  <c r="O30" i="26"/>
  <c r="P30" i="26"/>
  <c r="Q30" i="26"/>
  <c r="R30" i="26"/>
  <c r="S30" i="26"/>
  <c r="T30" i="26"/>
  <c r="U30" i="26"/>
  <c r="W30" i="26"/>
  <c r="X30" i="26"/>
  <c r="Y30" i="26"/>
  <c r="Z30" i="26"/>
  <c r="AA30" i="26"/>
  <c r="AB30" i="26"/>
  <c r="AC30" i="26"/>
  <c r="AD30" i="26"/>
  <c r="AE30" i="26"/>
  <c r="AF30" i="26"/>
  <c r="AG30" i="26"/>
  <c r="AH30" i="26"/>
  <c r="AI30" i="26"/>
  <c r="AJ30" i="26"/>
  <c r="AK30" i="26"/>
  <c r="AL30" i="26"/>
  <c r="AM30" i="26"/>
  <c r="AN30" i="26"/>
  <c r="AO30" i="26"/>
  <c r="AP30" i="26"/>
  <c r="AQ30" i="26"/>
  <c r="AR30" i="26"/>
  <c r="AS30" i="26"/>
  <c r="C31" i="26"/>
  <c r="D31" i="26"/>
  <c r="E31" i="26"/>
  <c r="F31" i="26"/>
  <c r="G31" i="26"/>
  <c r="H31" i="26"/>
  <c r="I31" i="26"/>
  <c r="J31" i="26"/>
  <c r="K31" i="26"/>
  <c r="L31" i="26"/>
  <c r="M31" i="26"/>
  <c r="N31" i="26"/>
  <c r="O31" i="26"/>
  <c r="P31" i="26"/>
  <c r="Q31" i="26"/>
  <c r="R31" i="26"/>
  <c r="S31" i="26"/>
  <c r="T31" i="26"/>
  <c r="U31" i="26"/>
  <c r="W31" i="26"/>
  <c r="X31" i="26"/>
  <c r="Y31" i="26"/>
  <c r="Z31" i="26"/>
  <c r="AA31" i="26"/>
  <c r="AB31" i="26"/>
  <c r="AC31" i="26"/>
  <c r="AE31" i="26"/>
  <c r="AF31" i="26"/>
  <c r="AG31" i="26"/>
  <c r="AH31" i="26"/>
  <c r="AI31" i="26"/>
  <c r="AJ31" i="26"/>
  <c r="AK31" i="26"/>
  <c r="AL31" i="26"/>
  <c r="AM31" i="26"/>
  <c r="AN31" i="26"/>
  <c r="AO31" i="26"/>
  <c r="AP31" i="26"/>
  <c r="AQ31" i="26"/>
  <c r="AR31" i="26"/>
  <c r="AS31" i="26"/>
  <c r="C32" i="26"/>
  <c r="D32" i="26"/>
  <c r="E32" i="26"/>
  <c r="F32" i="26"/>
  <c r="G32" i="26"/>
  <c r="H32" i="26"/>
  <c r="I32" i="26"/>
  <c r="J32" i="26"/>
  <c r="K32" i="26"/>
  <c r="L32" i="26"/>
  <c r="M32" i="26"/>
  <c r="N32" i="26"/>
  <c r="O32" i="26"/>
  <c r="P32" i="26"/>
  <c r="Q32" i="26"/>
  <c r="R32" i="26"/>
  <c r="S32" i="26"/>
  <c r="T32" i="26"/>
  <c r="U32" i="26"/>
  <c r="W32" i="26"/>
  <c r="X32" i="26"/>
  <c r="Y32" i="26"/>
  <c r="Z32" i="26"/>
  <c r="AA32" i="26"/>
  <c r="AB32" i="26"/>
  <c r="AC32" i="26"/>
  <c r="AD32" i="26"/>
  <c r="AE32" i="26"/>
  <c r="AF32" i="26"/>
  <c r="AG32" i="26"/>
  <c r="AH32" i="26"/>
  <c r="AI32" i="26"/>
  <c r="AJ32" i="26"/>
  <c r="AK32" i="26"/>
  <c r="AL32" i="26"/>
  <c r="AM32" i="26"/>
  <c r="AN32" i="26"/>
  <c r="AO32" i="26"/>
  <c r="AP32" i="26"/>
  <c r="AQ32" i="26"/>
  <c r="AR32" i="26"/>
  <c r="AS32" i="26"/>
  <c r="C33" i="26"/>
  <c r="D33" i="26"/>
  <c r="E33" i="26"/>
  <c r="F33" i="26"/>
  <c r="G33" i="26"/>
  <c r="H33" i="26"/>
  <c r="I33" i="26"/>
  <c r="J33" i="26"/>
  <c r="K33" i="26"/>
  <c r="L33" i="26"/>
  <c r="M33" i="26"/>
  <c r="N33" i="26"/>
  <c r="O33" i="26"/>
  <c r="P33" i="26"/>
  <c r="Q33" i="26"/>
  <c r="R33" i="26"/>
  <c r="S33" i="26"/>
  <c r="T33" i="26"/>
  <c r="U33" i="26"/>
  <c r="W33" i="26"/>
  <c r="X33" i="26"/>
  <c r="Y33" i="26"/>
  <c r="Z33" i="26"/>
  <c r="AA33" i="26"/>
  <c r="AB33" i="26"/>
  <c r="AC33" i="26"/>
  <c r="AE33" i="26"/>
  <c r="AF33" i="26"/>
  <c r="AG33" i="26"/>
  <c r="AH33" i="26"/>
  <c r="AI33" i="26"/>
  <c r="AJ33" i="26"/>
  <c r="AK33" i="26"/>
  <c r="AL33" i="26"/>
  <c r="AM33" i="26"/>
  <c r="AN33" i="26"/>
  <c r="AO33" i="26"/>
  <c r="AP33" i="26"/>
  <c r="AQ33" i="26"/>
  <c r="AR33" i="26"/>
  <c r="AS33" i="26"/>
  <c r="C34" i="26"/>
  <c r="D34" i="26"/>
  <c r="E34" i="26"/>
  <c r="F34" i="26"/>
  <c r="G34" i="26"/>
  <c r="H34" i="26"/>
  <c r="I34" i="26"/>
  <c r="J34" i="26"/>
  <c r="K34" i="26"/>
  <c r="L34" i="26"/>
  <c r="M34" i="26"/>
  <c r="N34" i="26"/>
  <c r="O34" i="26"/>
  <c r="P34" i="26"/>
  <c r="Q34" i="26"/>
  <c r="R34" i="26"/>
  <c r="S34" i="26"/>
  <c r="T34" i="26"/>
  <c r="U34" i="26"/>
  <c r="W34" i="26"/>
  <c r="X34" i="26"/>
  <c r="Y34" i="26"/>
  <c r="Z34" i="26"/>
  <c r="AA34" i="26"/>
  <c r="AB34" i="26"/>
  <c r="AC34" i="26"/>
  <c r="AD34" i="26"/>
  <c r="AF34" i="26"/>
  <c r="AG34" i="26"/>
  <c r="AH34" i="26"/>
  <c r="AI34" i="26"/>
  <c r="AJ34" i="26"/>
  <c r="AK34" i="26"/>
  <c r="AL34" i="26"/>
  <c r="AM34" i="26"/>
  <c r="AN34" i="26"/>
  <c r="AO34" i="26"/>
  <c r="AP34" i="26"/>
  <c r="AQ34" i="26"/>
  <c r="AR34" i="26"/>
  <c r="AS34" i="26"/>
  <c r="E35" i="26"/>
  <c r="F35" i="26"/>
  <c r="G35" i="26"/>
  <c r="H35" i="26"/>
  <c r="I35" i="26"/>
  <c r="J35" i="26"/>
  <c r="K35" i="26"/>
  <c r="L35" i="26"/>
  <c r="M35" i="26"/>
  <c r="N35" i="26"/>
  <c r="O35" i="26"/>
  <c r="P35" i="26"/>
  <c r="Q35" i="26"/>
  <c r="R35" i="26"/>
  <c r="S35" i="26"/>
  <c r="T35" i="26"/>
  <c r="U35" i="26"/>
  <c r="W35" i="26"/>
  <c r="X35" i="26"/>
  <c r="Y35" i="26"/>
  <c r="Z35" i="26"/>
  <c r="AA35" i="26"/>
  <c r="AC35" i="26"/>
  <c r="AD35" i="26"/>
  <c r="AF35" i="26"/>
  <c r="AG35" i="26"/>
  <c r="AH35" i="26"/>
  <c r="AI35" i="26"/>
  <c r="AJ35" i="26"/>
  <c r="AK35" i="26"/>
  <c r="AL35" i="26"/>
  <c r="AM35" i="26"/>
  <c r="AN35" i="26"/>
  <c r="AO35" i="26"/>
  <c r="AP35" i="26"/>
  <c r="AR35" i="26"/>
  <c r="AS35" i="26"/>
  <c r="C36" i="26"/>
  <c r="D36" i="26"/>
  <c r="E36" i="26"/>
  <c r="F36" i="26"/>
  <c r="G36" i="26"/>
  <c r="H36" i="26"/>
  <c r="I36" i="26"/>
  <c r="J36" i="26"/>
  <c r="K36" i="26"/>
  <c r="L36" i="26"/>
  <c r="M36" i="26"/>
  <c r="N36" i="26"/>
  <c r="O36" i="26"/>
  <c r="P36" i="26"/>
  <c r="Q36" i="26"/>
  <c r="R36" i="26"/>
  <c r="S36" i="26"/>
  <c r="T36" i="26"/>
  <c r="U36" i="26"/>
  <c r="W36" i="26"/>
  <c r="X36" i="26"/>
  <c r="Y36" i="26"/>
  <c r="Z36" i="26"/>
  <c r="AA36" i="26"/>
  <c r="AB36" i="26"/>
  <c r="AC36" i="26"/>
  <c r="AF36" i="26"/>
  <c r="AG36" i="26"/>
  <c r="AH36" i="26"/>
  <c r="AI36" i="26"/>
  <c r="AJ36" i="26"/>
  <c r="AK36" i="26"/>
  <c r="AL36" i="26"/>
  <c r="AM36" i="26"/>
  <c r="AN36" i="26"/>
  <c r="AO36" i="26"/>
  <c r="AP36" i="26"/>
  <c r="AQ36" i="26"/>
  <c r="AR36" i="26"/>
  <c r="AS36" i="26"/>
  <c r="E37" i="26"/>
  <c r="F37" i="26"/>
  <c r="G37" i="26"/>
  <c r="H37" i="26"/>
  <c r="I37" i="26"/>
  <c r="J37" i="26"/>
  <c r="K37" i="26"/>
  <c r="L37" i="26"/>
  <c r="M37" i="26"/>
  <c r="N37" i="26"/>
  <c r="O37" i="26"/>
  <c r="P37" i="26"/>
  <c r="Q37" i="26"/>
  <c r="R37" i="26"/>
  <c r="S37" i="26"/>
  <c r="T37" i="26"/>
  <c r="U37" i="26"/>
  <c r="W37" i="26"/>
  <c r="X37" i="26"/>
  <c r="Y37" i="26"/>
  <c r="Z37" i="26"/>
  <c r="AA37" i="26"/>
  <c r="AB37" i="26"/>
  <c r="AC37" i="26"/>
  <c r="AD37" i="26"/>
  <c r="AF37" i="26"/>
  <c r="AG37" i="26"/>
  <c r="AH37" i="26"/>
  <c r="AI37" i="26"/>
  <c r="AJ37" i="26"/>
  <c r="AK37" i="26"/>
  <c r="AL37" i="26"/>
  <c r="AM37" i="26"/>
  <c r="AN37" i="26"/>
  <c r="AO37" i="26"/>
  <c r="AP37" i="26"/>
  <c r="AQ37" i="26"/>
  <c r="AR37" i="26"/>
  <c r="AS37" i="26"/>
  <c r="C38" i="26"/>
  <c r="D38" i="26"/>
  <c r="E38" i="26"/>
  <c r="F38" i="26"/>
  <c r="G38" i="26"/>
  <c r="H38" i="26"/>
  <c r="I38" i="26"/>
  <c r="J38" i="26"/>
  <c r="K38" i="26"/>
  <c r="L38" i="26"/>
  <c r="M38" i="26"/>
  <c r="N38" i="26"/>
  <c r="O38" i="26"/>
  <c r="P38" i="26"/>
  <c r="Q38" i="26"/>
  <c r="R38" i="26"/>
  <c r="S38" i="26"/>
  <c r="T38" i="26"/>
  <c r="U38" i="26"/>
  <c r="W38" i="26"/>
  <c r="X38" i="26"/>
  <c r="Y38" i="26"/>
  <c r="Z38" i="26"/>
  <c r="AA38" i="26"/>
  <c r="AB38" i="26"/>
  <c r="AC38" i="26"/>
  <c r="AD38" i="26"/>
  <c r="AE38" i="26"/>
  <c r="AF38" i="26"/>
  <c r="AG38" i="26"/>
  <c r="AH38" i="26"/>
  <c r="AI38" i="26"/>
  <c r="AJ38" i="26"/>
  <c r="AK38" i="26"/>
  <c r="AL38" i="26"/>
  <c r="AM38" i="26"/>
  <c r="AN38" i="26"/>
  <c r="AO38" i="26"/>
  <c r="AP38" i="26"/>
  <c r="AQ38" i="26"/>
  <c r="AR38" i="26"/>
  <c r="AS38" i="26"/>
  <c r="C39" i="26"/>
  <c r="D39" i="26"/>
  <c r="E39" i="26"/>
  <c r="F39" i="26"/>
  <c r="G39" i="26"/>
  <c r="H39" i="26"/>
  <c r="I39" i="26"/>
  <c r="J39" i="26"/>
  <c r="K39" i="26"/>
  <c r="L39" i="26"/>
  <c r="M39" i="26"/>
  <c r="N39" i="26"/>
  <c r="O39" i="26"/>
  <c r="P39" i="26"/>
  <c r="Q39" i="26"/>
  <c r="R39" i="26"/>
  <c r="S39" i="26"/>
  <c r="T39" i="26"/>
  <c r="U39" i="26"/>
  <c r="W39" i="26"/>
  <c r="X39" i="26"/>
  <c r="Y39" i="26"/>
  <c r="Z39" i="26"/>
  <c r="AA39" i="26"/>
  <c r="AB39" i="26"/>
  <c r="AC39" i="26"/>
  <c r="AD39" i="26"/>
  <c r="AF39" i="26"/>
  <c r="AG39" i="26"/>
  <c r="AH39" i="26"/>
  <c r="AI39" i="26"/>
  <c r="AJ39" i="26"/>
  <c r="AK39" i="26"/>
  <c r="AL39" i="26"/>
  <c r="AM39" i="26"/>
  <c r="AN39" i="26"/>
  <c r="AO39" i="26"/>
  <c r="AP39" i="26"/>
  <c r="AQ39" i="26"/>
  <c r="AR39" i="26"/>
  <c r="AS39" i="26"/>
  <c r="C40" i="26"/>
  <c r="D40" i="26"/>
  <c r="E40" i="26"/>
  <c r="F40" i="26"/>
  <c r="G40" i="26"/>
  <c r="H40" i="26"/>
  <c r="I40" i="26"/>
  <c r="J40" i="26"/>
  <c r="K40" i="26"/>
  <c r="L40" i="26"/>
  <c r="M40" i="26"/>
  <c r="N40" i="26"/>
  <c r="O40" i="26"/>
  <c r="P40" i="26"/>
  <c r="Q40" i="26"/>
  <c r="R40" i="26"/>
  <c r="S40" i="26"/>
  <c r="T40" i="26"/>
  <c r="U40" i="26"/>
  <c r="W40" i="26"/>
  <c r="X40" i="26"/>
  <c r="Y40" i="26"/>
  <c r="Z40" i="26"/>
  <c r="AA40" i="26"/>
  <c r="AB40" i="26"/>
  <c r="AC40" i="26"/>
  <c r="AD40" i="26"/>
  <c r="AF40" i="26"/>
  <c r="AG40" i="26"/>
  <c r="AH40" i="26"/>
  <c r="AI40" i="26"/>
  <c r="AJ40" i="26"/>
  <c r="AK40" i="26"/>
  <c r="AL40" i="26"/>
  <c r="AM40" i="26"/>
  <c r="AN40" i="26"/>
  <c r="AO40" i="26"/>
  <c r="AP40" i="26"/>
  <c r="AQ40" i="26"/>
  <c r="AR40" i="26"/>
  <c r="AS40" i="26"/>
  <c r="C41" i="26"/>
  <c r="D41" i="26"/>
  <c r="E41" i="26"/>
  <c r="F41" i="26"/>
  <c r="G41" i="26"/>
  <c r="H41" i="26"/>
  <c r="I41" i="26"/>
  <c r="J41" i="26"/>
  <c r="K41" i="26"/>
  <c r="L41" i="26"/>
  <c r="M41" i="26"/>
  <c r="N41" i="26"/>
  <c r="O41" i="26"/>
  <c r="P41" i="26"/>
  <c r="Q41" i="26"/>
  <c r="R41" i="26"/>
  <c r="S41" i="26"/>
  <c r="T41" i="26"/>
  <c r="U41" i="26"/>
  <c r="W41" i="26"/>
  <c r="X41" i="26"/>
  <c r="Y41" i="26"/>
  <c r="Z41" i="26"/>
  <c r="AA41" i="26"/>
  <c r="AB41" i="26"/>
  <c r="AC41" i="26"/>
  <c r="AD41" i="26"/>
  <c r="AE41" i="26"/>
  <c r="AF41" i="26"/>
  <c r="AG41" i="26"/>
  <c r="AH41" i="26"/>
  <c r="AI41" i="26"/>
  <c r="AJ41" i="26"/>
  <c r="AK41" i="26"/>
  <c r="AL41" i="26"/>
  <c r="AM41" i="26"/>
  <c r="AN41" i="26"/>
  <c r="AO41" i="26"/>
  <c r="AP41" i="26"/>
  <c r="AQ41" i="26"/>
  <c r="AR41" i="26"/>
  <c r="AS41" i="26"/>
  <c r="C42" i="26"/>
  <c r="D42" i="26"/>
  <c r="E42" i="26"/>
  <c r="F42" i="26"/>
  <c r="G42" i="26"/>
  <c r="H42" i="26"/>
  <c r="I42" i="26"/>
  <c r="J42" i="26"/>
  <c r="K42" i="26"/>
  <c r="L42" i="26"/>
  <c r="M42" i="26"/>
  <c r="N42" i="26"/>
  <c r="O42" i="26"/>
  <c r="P42" i="26"/>
  <c r="Q42" i="26"/>
  <c r="R42" i="26"/>
  <c r="S42" i="26"/>
  <c r="T42" i="26"/>
  <c r="U42" i="26"/>
  <c r="W42" i="26"/>
  <c r="X42" i="26"/>
  <c r="Y42" i="26"/>
  <c r="Z42" i="26"/>
  <c r="AA42" i="26"/>
  <c r="AB42" i="26"/>
  <c r="AC42" i="26"/>
  <c r="AD42" i="26"/>
  <c r="AE42" i="26"/>
  <c r="AF42" i="26"/>
  <c r="AH42" i="26"/>
  <c r="AI42" i="26"/>
  <c r="AJ42" i="26"/>
  <c r="AK42" i="26"/>
  <c r="AL42" i="26"/>
  <c r="AM42" i="26"/>
  <c r="AN42" i="26"/>
  <c r="AO42" i="26"/>
  <c r="AP42" i="26"/>
  <c r="AQ42" i="26"/>
  <c r="AR42" i="26"/>
  <c r="AS42" i="26"/>
  <c r="C43" i="26"/>
  <c r="D43" i="26"/>
  <c r="E43" i="26"/>
  <c r="F43" i="26"/>
  <c r="G43" i="26"/>
  <c r="H43" i="26"/>
  <c r="I43" i="26"/>
  <c r="J43" i="26"/>
  <c r="K43" i="26"/>
  <c r="L43" i="26"/>
  <c r="M43" i="26"/>
  <c r="N43" i="26"/>
  <c r="O43" i="26"/>
  <c r="P43" i="26"/>
  <c r="Q43" i="26"/>
  <c r="R43" i="26"/>
  <c r="S43" i="26"/>
  <c r="T43" i="26"/>
  <c r="U43" i="26"/>
  <c r="W43" i="26"/>
  <c r="X43" i="26"/>
  <c r="Y43" i="26"/>
  <c r="Z43" i="26"/>
  <c r="AA43" i="26"/>
  <c r="AB43" i="26"/>
  <c r="AC43" i="26"/>
  <c r="AD43" i="26"/>
  <c r="AE43" i="26"/>
  <c r="AF43" i="26"/>
  <c r="AH43" i="26"/>
  <c r="AI43" i="26"/>
  <c r="AJ43" i="26"/>
  <c r="AK43" i="26"/>
  <c r="AL43" i="26"/>
  <c r="AM43" i="26"/>
  <c r="AN43" i="26"/>
  <c r="AO43" i="26"/>
  <c r="AP43" i="26"/>
  <c r="AQ43" i="26"/>
  <c r="AR43" i="26"/>
  <c r="AS43" i="26"/>
  <c r="C44" i="26"/>
  <c r="D44" i="26"/>
  <c r="E44" i="26"/>
  <c r="F44" i="26"/>
  <c r="G44" i="26"/>
  <c r="H44" i="26"/>
  <c r="I44" i="26"/>
  <c r="J44" i="26"/>
  <c r="K44" i="26"/>
  <c r="L44" i="26"/>
  <c r="M44" i="26"/>
  <c r="N44" i="26"/>
  <c r="O44" i="26"/>
  <c r="P44" i="26"/>
  <c r="Q44" i="26"/>
  <c r="R44" i="26"/>
  <c r="S44" i="26"/>
  <c r="T44" i="26"/>
  <c r="U44" i="26"/>
  <c r="W44" i="26"/>
  <c r="X44" i="26"/>
  <c r="Y44" i="26"/>
  <c r="Z44" i="26"/>
  <c r="AA44" i="26"/>
  <c r="AB44" i="26"/>
  <c r="AC44" i="26"/>
  <c r="AD44" i="26"/>
  <c r="AE44" i="26"/>
  <c r="AF44" i="26"/>
  <c r="AH44" i="26"/>
  <c r="AI44" i="26"/>
  <c r="AJ44" i="26"/>
  <c r="AK44" i="26"/>
  <c r="AL44" i="26"/>
  <c r="AM44" i="26"/>
  <c r="AN44" i="26"/>
  <c r="AO44" i="26"/>
  <c r="AP44" i="26"/>
  <c r="AQ44" i="26"/>
  <c r="AR44" i="26"/>
  <c r="AS44" i="26"/>
  <c r="C45" i="26"/>
  <c r="D45" i="26"/>
  <c r="E45" i="26"/>
  <c r="F45" i="26"/>
  <c r="G45" i="26"/>
  <c r="H45" i="26"/>
  <c r="I45" i="26"/>
  <c r="J45" i="26"/>
  <c r="K45" i="26"/>
  <c r="L45" i="26"/>
  <c r="M45" i="26"/>
  <c r="N45" i="26"/>
  <c r="O45" i="26"/>
  <c r="P45" i="26"/>
  <c r="Q45" i="26"/>
  <c r="R45" i="26"/>
  <c r="S45" i="26"/>
  <c r="T45" i="26"/>
  <c r="U45" i="26"/>
  <c r="W45" i="26"/>
  <c r="X45" i="26"/>
  <c r="Y45" i="26"/>
  <c r="Z45" i="26"/>
  <c r="AA45" i="26"/>
  <c r="AB45" i="26"/>
  <c r="AC45" i="26"/>
  <c r="AD45" i="26"/>
  <c r="AE45" i="26"/>
  <c r="AF45" i="26"/>
  <c r="AH45" i="26"/>
  <c r="AI45" i="26"/>
  <c r="AJ45" i="26"/>
  <c r="AK45" i="26"/>
  <c r="AL45" i="26"/>
  <c r="AM45" i="26"/>
  <c r="AN45" i="26"/>
  <c r="AO45" i="26"/>
  <c r="AP45" i="26"/>
  <c r="AQ45" i="26"/>
  <c r="AR45" i="26"/>
  <c r="AS45" i="26"/>
  <c r="C46" i="26"/>
  <c r="D46" i="26"/>
  <c r="E46" i="26"/>
  <c r="F46" i="26"/>
  <c r="G46" i="26"/>
  <c r="H46" i="26"/>
  <c r="I46" i="26"/>
  <c r="J46" i="26"/>
  <c r="K46" i="26"/>
  <c r="L46" i="26"/>
  <c r="M46" i="26"/>
  <c r="N46" i="26"/>
  <c r="O46" i="26"/>
  <c r="P46" i="26"/>
  <c r="Q46" i="26"/>
  <c r="R46" i="26"/>
  <c r="S46" i="26"/>
  <c r="T46" i="26"/>
  <c r="U46" i="26"/>
  <c r="W46" i="26"/>
  <c r="X46" i="26"/>
  <c r="Y46" i="26"/>
  <c r="Z46" i="26"/>
  <c r="AA46" i="26"/>
  <c r="AB46" i="26"/>
  <c r="AC46" i="26"/>
  <c r="AD46" i="26"/>
  <c r="AE46" i="26"/>
  <c r="AF46" i="26"/>
  <c r="AH46" i="26"/>
  <c r="AI46" i="26"/>
  <c r="AJ46" i="26"/>
  <c r="AK46" i="26"/>
  <c r="AL46" i="26"/>
  <c r="AM46" i="26"/>
  <c r="AN46" i="26"/>
  <c r="AO46" i="26"/>
  <c r="AP46" i="26"/>
  <c r="AQ46" i="26"/>
  <c r="AR46" i="26"/>
  <c r="AS46" i="26"/>
  <c r="C47" i="26"/>
  <c r="D47" i="26"/>
  <c r="E47" i="26"/>
  <c r="F47" i="26"/>
  <c r="G47" i="26"/>
  <c r="H47" i="26"/>
  <c r="I47" i="26"/>
  <c r="J47" i="26"/>
  <c r="K47" i="26"/>
  <c r="L47" i="26"/>
  <c r="M47" i="26"/>
  <c r="N47" i="26"/>
  <c r="O47" i="26"/>
  <c r="P47" i="26"/>
  <c r="Q47" i="26"/>
  <c r="R47" i="26"/>
  <c r="S47" i="26"/>
  <c r="T47" i="26"/>
  <c r="U47" i="26"/>
  <c r="W47" i="26"/>
  <c r="X47" i="26"/>
  <c r="Y47" i="26"/>
  <c r="Z47" i="26"/>
  <c r="AA47" i="26"/>
  <c r="AB47" i="26"/>
  <c r="AC47" i="26"/>
  <c r="AD47" i="26"/>
  <c r="AE47" i="26"/>
  <c r="AF47" i="26"/>
  <c r="AH47" i="26"/>
  <c r="AI47" i="26"/>
  <c r="AJ47" i="26"/>
  <c r="AK47" i="26"/>
  <c r="AL47" i="26"/>
  <c r="AM47" i="26"/>
  <c r="AN47" i="26"/>
  <c r="AO47" i="26"/>
  <c r="AP47" i="26"/>
  <c r="AQ47" i="26"/>
  <c r="AR47" i="26"/>
  <c r="AS47" i="26"/>
  <c r="C48" i="26"/>
  <c r="D48" i="26"/>
  <c r="E48" i="26"/>
  <c r="F48" i="26"/>
  <c r="G48" i="26"/>
  <c r="H48" i="26"/>
  <c r="I48" i="26"/>
  <c r="J48" i="26"/>
  <c r="K48" i="26"/>
  <c r="L48" i="26"/>
  <c r="N48" i="26"/>
  <c r="O48" i="26"/>
  <c r="P48" i="26"/>
  <c r="Q48" i="26"/>
  <c r="R48" i="26"/>
  <c r="S48" i="26"/>
  <c r="T48" i="26"/>
  <c r="U48" i="26"/>
  <c r="W48" i="26"/>
  <c r="X48" i="26"/>
  <c r="Y48" i="26"/>
  <c r="Z48" i="26"/>
  <c r="AA48" i="26"/>
  <c r="AB48" i="26"/>
  <c r="AC48" i="26"/>
  <c r="AD48" i="26"/>
  <c r="AE48" i="26"/>
  <c r="AF48" i="26"/>
  <c r="AG48" i="26"/>
  <c r="AH48" i="26"/>
  <c r="AI48" i="26"/>
  <c r="AJ48" i="26"/>
  <c r="AK48" i="26"/>
  <c r="AL48" i="26"/>
  <c r="AM48" i="26"/>
  <c r="AN48" i="26"/>
  <c r="AO48" i="26"/>
  <c r="AP48" i="26"/>
  <c r="AQ48" i="26"/>
  <c r="AR48" i="26"/>
  <c r="AS48" i="26"/>
  <c r="C49" i="26"/>
  <c r="D49" i="26"/>
  <c r="E49" i="26"/>
  <c r="F49" i="26"/>
  <c r="G49" i="26"/>
  <c r="H49" i="26"/>
  <c r="I49" i="26"/>
  <c r="J49" i="26"/>
  <c r="K49" i="26"/>
  <c r="L49" i="26"/>
  <c r="M49" i="26"/>
  <c r="O49" i="26"/>
  <c r="P49" i="26"/>
  <c r="Q49" i="26"/>
  <c r="R49" i="26"/>
  <c r="S49" i="26"/>
  <c r="T49" i="26"/>
  <c r="U49" i="26"/>
  <c r="W49" i="26"/>
  <c r="X49" i="26"/>
  <c r="Y49" i="26"/>
  <c r="Z49" i="26"/>
  <c r="AA49" i="26"/>
  <c r="AB49" i="26"/>
  <c r="AC49" i="26"/>
  <c r="AD49" i="26"/>
  <c r="AE49" i="26"/>
  <c r="AF49" i="26"/>
  <c r="AG49" i="26"/>
  <c r="AH49" i="26"/>
  <c r="AI49" i="26"/>
  <c r="AJ49" i="26"/>
  <c r="AK49" i="26"/>
  <c r="AL49" i="26"/>
  <c r="AM49" i="26"/>
  <c r="AN49" i="26"/>
  <c r="AO49" i="26"/>
  <c r="AP49" i="26"/>
  <c r="AQ49" i="26"/>
  <c r="AR49" i="26"/>
  <c r="AS49" i="26"/>
  <c r="C50" i="26"/>
  <c r="D50" i="26"/>
  <c r="E50" i="26"/>
  <c r="F50" i="26"/>
  <c r="G50" i="26"/>
  <c r="H50" i="26"/>
  <c r="I50" i="26"/>
  <c r="J50" i="26"/>
  <c r="K50" i="26"/>
  <c r="L50" i="26"/>
  <c r="M50" i="26"/>
  <c r="O50" i="26"/>
  <c r="P50" i="26"/>
  <c r="Q50" i="26"/>
  <c r="R50" i="26"/>
  <c r="S50" i="26"/>
  <c r="T50" i="26"/>
  <c r="U50" i="26"/>
  <c r="W50" i="26"/>
  <c r="X50" i="26"/>
  <c r="Y50" i="26"/>
  <c r="Z50" i="26"/>
  <c r="AA50" i="26"/>
  <c r="AB50" i="26"/>
  <c r="AC50" i="26"/>
  <c r="AD50" i="26"/>
  <c r="AE50" i="26"/>
  <c r="AF50" i="26"/>
  <c r="AG50" i="26"/>
  <c r="AH50" i="26"/>
  <c r="AI50" i="26"/>
  <c r="AJ50" i="26"/>
  <c r="AK50" i="26"/>
  <c r="AL50" i="26"/>
  <c r="AM50" i="26"/>
  <c r="AN50" i="26"/>
  <c r="AO50" i="26"/>
  <c r="AP50" i="26"/>
  <c r="AQ50" i="26"/>
  <c r="AR50" i="26"/>
  <c r="AS50" i="26"/>
  <c r="C51" i="26"/>
  <c r="D51" i="26"/>
  <c r="E51" i="26"/>
  <c r="F51" i="26"/>
  <c r="G51" i="26"/>
  <c r="H51" i="26"/>
  <c r="I51" i="26"/>
  <c r="J51" i="26"/>
  <c r="L51" i="26"/>
  <c r="M51" i="26"/>
  <c r="N51" i="26"/>
  <c r="O51" i="26"/>
  <c r="P51" i="26"/>
  <c r="Q51" i="26"/>
  <c r="R51" i="26"/>
  <c r="S51" i="26"/>
  <c r="T51" i="26"/>
  <c r="U51" i="26"/>
  <c r="W51" i="26"/>
  <c r="X51" i="26"/>
  <c r="Y51" i="26"/>
  <c r="Z51" i="26"/>
  <c r="AA51" i="26"/>
  <c r="AB51" i="26"/>
  <c r="AC51" i="26"/>
  <c r="AD51" i="26"/>
  <c r="AE51" i="26"/>
  <c r="AF51" i="26"/>
  <c r="AG51" i="26"/>
  <c r="AH51" i="26"/>
  <c r="AI51" i="26"/>
  <c r="AJ51" i="26"/>
  <c r="AK51" i="26"/>
  <c r="AL51" i="26"/>
  <c r="AM51" i="26"/>
  <c r="AN51" i="26"/>
  <c r="AO51" i="26"/>
  <c r="AP51" i="26"/>
  <c r="AQ51" i="26"/>
  <c r="AR51" i="26"/>
  <c r="AS51" i="26"/>
  <c r="C52" i="26"/>
  <c r="D52" i="26"/>
  <c r="E52" i="26"/>
  <c r="F52" i="26"/>
  <c r="G52" i="26"/>
  <c r="H52" i="26"/>
  <c r="I52" i="26"/>
  <c r="J52" i="26"/>
  <c r="K52" i="26"/>
  <c r="L52" i="26"/>
  <c r="M52" i="26"/>
  <c r="N52" i="26"/>
  <c r="O52" i="26"/>
  <c r="P52" i="26"/>
  <c r="Q52" i="26"/>
  <c r="R52" i="26"/>
  <c r="S52" i="26"/>
  <c r="T52" i="26"/>
  <c r="U52" i="26"/>
  <c r="W52" i="26"/>
  <c r="X52" i="26"/>
  <c r="Y52" i="26"/>
  <c r="Z52" i="26"/>
  <c r="AA52" i="26"/>
  <c r="AB52" i="26"/>
  <c r="AC52" i="26"/>
  <c r="AD52" i="26"/>
  <c r="AE52" i="26"/>
  <c r="AF52" i="26"/>
  <c r="AG52" i="26"/>
  <c r="AH52" i="26"/>
  <c r="AI52" i="26"/>
  <c r="AJ52" i="26"/>
  <c r="AK52" i="26"/>
  <c r="AL52" i="26"/>
  <c r="AM52" i="26"/>
  <c r="AN52" i="26"/>
  <c r="AO52" i="26"/>
  <c r="AP52" i="26"/>
  <c r="AQ52" i="26"/>
  <c r="AR52" i="26"/>
  <c r="AS52" i="26"/>
  <c r="C53" i="26"/>
  <c r="D53" i="26"/>
  <c r="E53" i="26"/>
  <c r="F53" i="26"/>
  <c r="G53" i="26"/>
  <c r="H53" i="26"/>
  <c r="I53" i="26"/>
  <c r="J53" i="26"/>
  <c r="K53" i="26"/>
  <c r="L53" i="26"/>
  <c r="M53" i="26"/>
  <c r="N53" i="26"/>
  <c r="O53" i="26"/>
  <c r="P53" i="26"/>
  <c r="Q53" i="26"/>
  <c r="R53" i="26"/>
  <c r="S53" i="26"/>
  <c r="T53" i="26"/>
  <c r="U53" i="26"/>
  <c r="W53" i="26"/>
  <c r="X53" i="26"/>
  <c r="Y53" i="26"/>
  <c r="Z53" i="26"/>
  <c r="AA53" i="26"/>
  <c r="AB53" i="26"/>
  <c r="AC53" i="26"/>
  <c r="AD53" i="26"/>
  <c r="AE53" i="26"/>
  <c r="AF53" i="26"/>
  <c r="AG53" i="26"/>
  <c r="AH53" i="26"/>
  <c r="AI53" i="26"/>
  <c r="AJ53" i="26"/>
  <c r="AK53" i="26"/>
  <c r="AL53" i="26"/>
  <c r="AM53" i="26"/>
  <c r="AN53" i="26"/>
  <c r="AO53" i="26"/>
  <c r="AP53" i="26"/>
  <c r="AQ53" i="26"/>
  <c r="AR53" i="26"/>
  <c r="AS53" i="26"/>
  <c r="C54" i="26"/>
  <c r="D54" i="26"/>
  <c r="E54" i="26"/>
  <c r="F54" i="26"/>
  <c r="G54" i="26"/>
  <c r="H54" i="26"/>
  <c r="I54" i="26"/>
  <c r="J54" i="26"/>
  <c r="K54" i="26"/>
  <c r="L54" i="26"/>
  <c r="M54" i="26"/>
  <c r="N54" i="26"/>
  <c r="O54" i="26"/>
  <c r="P54" i="26"/>
  <c r="Q54" i="26"/>
  <c r="R54" i="26"/>
  <c r="S54" i="26"/>
  <c r="T54" i="26"/>
  <c r="U54" i="26"/>
  <c r="W54" i="26"/>
  <c r="X54" i="26"/>
  <c r="Y54" i="26"/>
  <c r="Z54" i="26"/>
  <c r="AA54" i="26"/>
  <c r="AB54" i="26"/>
  <c r="AC54" i="26"/>
  <c r="AD54" i="26"/>
  <c r="AE54" i="26"/>
  <c r="AF54" i="26"/>
  <c r="AG54" i="26"/>
  <c r="AH54" i="26"/>
  <c r="AI54" i="26"/>
  <c r="AJ54" i="26"/>
  <c r="AK54" i="26"/>
  <c r="AL54" i="26"/>
  <c r="AM54" i="26"/>
  <c r="AN54" i="26"/>
  <c r="AO54" i="26"/>
  <c r="AP54" i="26"/>
  <c r="AQ54" i="26"/>
  <c r="AR54" i="26"/>
  <c r="AS54" i="26"/>
  <c r="C55" i="26"/>
  <c r="D55" i="26"/>
  <c r="E55" i="26"/>
  <c r="F55" i="26"/>
  <c r="G55" i="26"/>
  <c r="H55" i="26"/>
  <c r="I55" i="26"/>
  <c r="J55" i="26"/>
  <c r="L55" i="26"/>
  <c r="M55" i="26"/>
  <c r="N55" i="26"/>
  <c r="O55" i="26"/>
  <c r="P55" i="26"/>
  <c r="Q55" i="26"/>
  <c r="R55" i="26"/>
  <c r="S55" i="26"/>
  <c r="T55" i="26"/>
  <c r="U55" i="26"/>
  <c r="W55" i="26"/>
  <c r="X55" i="26"/>
  <c r="Y55" i="26"/>
  <c r="Z55" i="26"/>
  <c r="AA55" i="26"/>
  <c r="AB55" i="26"/>
  <c r="AC55" i="26"/>
  <c r="AD55" i="26"/>
  <c r="AE55" i="26"/>
  <c r="AF55" i="26"/>
  <c r="AG55" i="26"/>
  <c r="AH55" i="26"/>
  <c r="AI55" i="26"/>
  <c r="AJ55" i="26"/>
  <c r="AK55" i="26"/>
  <c r="AL55" i="26"/>
  <c r="AM55" i="26"/>
  <c r="AN55" i="26"/>
  <c r="AO55" i="26"/>
  <c r="AP55" i="26"/>
  <c r="AQ55" i="26"/>
  <c r="AR55" i="26"/>
  <c r="AS55" i="26"/>
  <c r="C56" i="26"/>
  <c r="D56" i="26"/>
  <c r="E56" i="26"/>
  <c r="F56" i="26"/>
  <c r="G56" i="26"/>
  <c r="H56" i="26"/>
  <c r="I56" i="26"/>
  <c r="J56" i="26"/>
  <c r="K56" i="26"/>
  <c r="L56" i="26"/>
  <c r="M56" i="26"/>
  <c r="N56" i="26"/>
  <c r="O56" i="26"/>
  <c r="P56" i="26"/>
  <c r="Q56" i="26"/>
  <c r="R56" i="26"/>
  <c r="S56" i="26"/>
  <c r="T56" i="26"/>
  <c r="U56" i="26"/>
  <c r="W56" i="26"/>
  <c r="X56" i="26"/>
  <c r="Y56" i="26"/>
  <c r="Z56" i="26"/>
  <c r="AA56" i="26"/>
  <c r="AB56" i="26"/>
  <c r="AC56" i="26"/>
  <c r="AD56" i="26"/>
  <c r="AE56" i="26"/>
  <c r="AF56" i="26"/>
  <c r="AG56" i="26"/>
  <c r="AH56" i="26"/>
  <c r="AI56" i="26"/>
  <c r="AJ56" i="26"/>
  <c r="AK56" i="26"/>
  <c r="AL56" i="26"/>
  <c r="AM56" i="26"/>
  <c r="AN56" i="26"/>
  <c r="AO56" i="26"/>
  <c r="AP56" i="26"/>
  <c r="AQ56" i="26"/>
  <c r="AR56" i="26"/>
  <c r="AS56" i="26"/>
  <c r="C57" i="26"/>
  <c r="D57" i="26"/>
  <c r="E57" i="26"/>
  <c r="F57" i="26"/>
  <c r="G57" i="26"/>
  <c r="H57" i="26"/>
  <c r="I57" i="26"/>
  <c r="J57" i="26"/>
  <c r="K57" i="26"/>
  <c r="L57" i="26"/>
  <c r="M57" i="26"/>
  <c r="N57" i="26"/>
  <c r="O57" i="26"/>
  <c r="P57" i="26"/>
  <c r="Q57" i="26"/>
  <c r="R57" i="26"/>
  <c r="S57" i="26"/>
  <c r="T57" i="26"/>
  <c r="U57" i="26"/>
  <c r="W57" i="26"/>
  <c r="X57" i="26"/>
  <c r="Y57" i="26"/>
  <c r="Z57" i="26"/>
  <c r="AA57" i="26"/>
  <c r="AB57" i="26"/>
  <c r="AC57" i="26"/>
  <c r="AD57" i="26"/>
  <c r="AE57" i="26"/>
  <c r="AF57" i="26"/>
  <c r="AG57" i="26"/>
  <c r="AH57" i="26"/>
  <c r="AI57" i="26"/>
  <c r="AJ57" i="26"/>
  <c r="AK57" i="26"/>
  <c r="AL57" i="26"/>
  <c r="AM57" i="26"/>
  <c r="AN57" i="26"/>
  <c r="AO57" i="26"/>
  <c r="AP57" i="26"/>
  <c r="AQ57" i="26"/>
  <c r="AR57" i="26"/>
  <c r="AS57" i="26"/>
  <c r="E58" i="26"/>
  <c r="F58" i="26"/>
  <c r="G58" i="26"/>
  <c r="H58" i="26"/>
  <c r="I58" i="26"/>
  <c r="J58" i="26"/>
  <c r="K58" i="26"/>
  <c r="L58" i="26"/>
  <c r="M58" i="26"/>
  <c r="N58" i="26"/>
  <c r="O58" i="26"/>
  <c r="P58" i="26"/>
  <c r="R58" i="26"/>
  <c r="S58" i="26"/>
  <c r="T58" i="26"/>
  <c r="U58" i="26"/>
  <c r="W58" i="26"/>
  <c r="X58" i="26"/>
  <c r="Y58" i="26"/>
  <c r="Z58" i="26"/>
  <c r="AA58" i="26"/>
  <c r="AC58" i="26"/>
  <c r="AD58" i="26"/>
  <c r="AE58" i="26"/>
  <c r="AF58" i="26"/>
  <c r="AG58" i="26"/>
  <c r="AH58" i="26"/>
  <c r="AI58" i="26"/>
  <c r="AJ58" i="26"/>
  <c r="AK58" i="26"/>
  <c r="AL58" i="26"/>
  <c r="AM58" i="26"/>
  <c r="AN58" i="26"/>
  <c r="AO58" i="26"/>
  <c r="AP58" i="26"/>
  <c r="AQ58" i="26"/>
  <c r="AR58" i="26"/>
  <c r="AS58" i="26"/>
  <c r="E59" i="26"/>
  <c r="F59" i="26"/>
  <c r="G59" i="26"/>
  <c r="H59" i="26"/>
  <c r="I59" i="26"/>
  <c r="J59" i="26"/>
  <c r="K59" i="26"/>
  <c r="L59" i="26"/>
  <c r="M59" i="26"/>
  <c r="N59" i="26"/>
  <c r="O59" i="26"/>
  <c r="P59" i="26"/>
  <c r="R59" i="26"/>
  <c r="S59" i="26"/>
  <c r="T59" i="26"/>
  <c r="U59" i="26"/>
  <c r="W59" i="26"/>
  <c r="X59" i="26"/>
  <c r="Y59" i="26"/>
  <c r="Z59" i="26"/>
  <c r="AA59" i="26"/>
  <c r="AC59" i="26"/>
  <c r="AD59" i="26"/>
  <c r="AE59" i="26"/>
  <c r="AF59" i="26"/>
  <c r="AG59" i="26"/>
  <c r="AH59" i="26"/>
  <c r="AI59" i="26"/>
  <c r="AJ59" i="26"/>
  <c r="AK59" i="26"/>
  <c r="AL59" i="26"/>
  <c r="AM59" i="26"/>
  <c r="AN59" i="26"/>
  <c r="AO59" i="26"/>
  <c r="AP59" i="26"/>
  <c r="AQ59" i="26"/>
  <c r="AR59" i="26"/>
  <c r="AS59" i="26"/>
  <c r="E60" i="26"/>
  <c r="F60" i="26"/>
  <c r="G60" i="26"/>
  <c r="H60" i="26"/>
  <c r="I60" i="26"/>
  <c r="J60" i="26"/>
  <c r="K60" i="26"/>
  <c r="L60" i="26"/>
  <c r="M60" i="26"/>
  <c r="N60" i="26"/>
  <c r="O60" i="26"/>
  <c r="P60" i="26"/>
  <c r="R60" i="26"/>
  <c r="S60" i="26"/>
  <c r="T60" i="26"/>
  <c r="U60" i="26"/>
  <c r="W60" i="26"/>
  <c r="X60" i="26"/>
  <c r="Y60" i="26"/>
  <c r="Z60" i="26"/>
  <c r="AA60" i="26"/>
  <c r="AC60" i="26"/>
  <c r="AD60" i="26"/>
  <c r="AE60" i="26"/>
  <c r="AF60" i="26"/>
  <c r="AG60" i="26"/>
  <c r="AH60" i="26"/>
  <c r="AI60" i="26"/>
  <c r="AJ60" i="26"/>
  <c r="AK60" i="26"/>
  <c r="AL60" i="26"/>
  <c r="AM60" i="26"/>
  <c r="AN60" i="26"/>
  <c r="AO60" i="26"/>
  <c r="AP60" i="26"/>
  <c r="AQ60" i="26"/>
  <c r="AR60" i="26"/>
  <c r="AS60" i="26"/>
  <c r="E61" i="26"/>
  <c r="F61" i="26"/>
  <c r="G61" i="26"/>
  <c r="H61" i="26"/>
  <c r="I61" i="26"/>
  <c r="J61" i="26"/>
  <c r="K61" i="26"/>
  <c r="L61" i="26"/>
  <c r="M61" i="26"/>
  <c r="N61" i="26"/>
  <c r="O61" i="26"/>
  <c r="P61" i="26"/>
  <c r="R61" i="26"/>
  <c r="S61" i="26"/>
  <c r="T61" i="26"/>
  <c r="U61" i="26"/>
  <c r="W61" i="26"/>
  <c r="X61" i="26"/>
  <c r="Y61" i="26"/>
  <c r="Z61" i="26"/>
  <c r="AA61" i="26"/>
  <c r="AC61" i="26"/>
  <c r="AD61" i="26"/>
  <c r="AE61" i="26"/>
  <c r="AF61" i="26"/>
  <c r="AG61" i="26"/>
  <c r="AH61" i="26"/>
  <c r="AI61" i="26"/>
  <c r="AJ61" i="26"/>
  <c r="AK61" i="26"/>
  <c r="AL61" i="26"/>
  <c r="AM61" i="26"/>
  <c r="AN61" i="26"/>
  <c r="AO61" i="26"/>
  <c r="AP61" i="26"/>
  <c r="AQ61" i="26"/>
  <c r="AR61" i="26"/>
  <c r="AS61" i="26"/>
  <c r="C62" i="26"/>
  <c r="D62" i="26"/>
  <c r="E62" i="26"/>
  <c r="F62" i="26"/>
  <c r="G62" i="26"/>
  <c r="H62" i="26"/>
  <c r="I62" i="26"/>
  <c r="J62" i="26"/>
  <c r="K62" i="26"/>
  <c r="L62" i="26"/>
  <c r="M62" i="26"/>
  <c r="N62" i="26"/>
  <c r="O62" i="26"/>
  <c r="P62" i="26"/>
  <c r="R62" i="26"/>
  <c r="S62" i="26"/>
  <c r="T62" i="26"/>
  <c r="U62" i="26"/>
  <c r="W62" i="26"/>
  <c r="X62" i="26"/>
  <c r="Y62" i="26"/>
  <c r="Z62" i="26"/>
  <c r="AA62" i="26"/>
  <c r="AC62" i="26"/>
  <c r="AD62" i="26"/>
  <c r="AE62" i="26"/>
  <c r="AF62" i="26"/>
  <c r="AG62" i="26"/>
  <c r="AH62" i="26"/>
  <c r="AI62" i="26"/>
  <c r="AJ62" i="26"/>
  <c r="AK62" i="26"/>
  <c r="AL62" i="26"/>
  <c r="AM62" i="26"/>
  <c r="AN62" i="26"/>
  <c r="AO62" i="26"/>
  <c r="AP62" i="26"/>
  <c r="AQ62" i="26"/>
  <c r="AR62" i="26"/>
  <c r="AS62" i="26"/>
  <c r="C63" i="26"/>
  <c r="D63" i="26"/>
  <c r="E63" i="26"/>
  <c r="F63" i="26"/>
  <c r="G63" i="26"/>
  <c r="H63" i="26"/>
  <c r="I63" i="26"/>
  <c r="J63" i="26"/>
  <c r="K63" i="26"/>
  <c r="L63" i="26"/>
  <c r="M63" i="26"/>
  <c r="N63" i="26"/>
  <c r="O63" i="26"/>
  <c r="P63" i="26"/>
  <c r="Q63" i="26"/>
  <c r="R63" i="26"/>
  <c r="S63" i="26"/>
  <c r="T63" i="26"/>
  <c r="U63" i="26"/>
  <c r="W63" i="26"/>
  <c r="X63" i="26"/>
  <c r="Y63" i="26"/>
  <c r="Z63" i="26"/>
  <c r="AA63" i="26"/>
  <c r="AB63" i="26"/>
  <c r="AC63" i="26"/>
  <c r="AD63" i="26"/>
  <c r="AE63" i="26"/>
  <c r="AF63" i="26"/>
  <c r="AG63" i="26"/>
  <c r="AH63" i="26"/>
  <c r="AI63" i="26"/>
  <c r="AJ63" i="26"/>
  <c r="AK63" i="26"/>
  <c r="AL63" i="26"/>
  <c r="AM63" i="26"/>
  <c r="AN63" i="26"/>
  <c r="AO63" i="26"/>
  <c r="AP63" i="26"/>
  <c r="AQ63" i="26"/>
  <c r="AR63" i="26"/>
  <c r="AS63" i="26"/>
  <c r="C64" i="26"/>
  <c r="D64" i="26"/>
  <c r="E64" i="26"/>
  <c r="F64" i="26"/>
  <c r="G64" i="26"/>
  <c r="H64" i="26"/>
  <c r="J64" i="26"/>
  <c r="K64" i="26"/>
  <c r="L64" i="26"/>
  <c r="M64" i="26"/>
  <c r="N64" i="26"/>
  <c r="O64" i="26"/>
  <c r="P64" i="26"/>
  <c r="Q64" i="26"/>
  <c r="R64" i="26"/>
  <c r="T64" i="26"/>
  <c r="U64" i="26"/>
  <c r="W64" i="26"/>
  <c r="X64" i="26"/>
  <c r="Y64" i="26"/>
  <c r="Z64" i="26"/>
  <c r="AA64" i="26"/>
  <c r="AB64" i="26"/>
  <c r="AC64" i="26"/>
  <c r="AD64" i="26"/>
  <c r="AE64" i="26"/>
  <c r="AF64" i="26"/>
  <c r="AG64" i="26"/>
  <c r="AH64" i="26"/>
  <c r="AI64" i="26"/>
  <c r="AJ64" i="26"/>
  <c r="AK64" i="26"/>
  <c r="AL64" i="26"/>
  <c r="AM64" i="26"/>
  <c r="AN64" i="26"/>
  <c r="AO64" i="26"/>
  <c r="AP64" i="26"/>
  <c r="AQ64" i="26"/>
  <c r="AR64" i="26"/>
  <c r="AS64" i="26"/>
  <c r="C65" i="26"/>
  <c r="D65" i="26"/>
  <c r="E65" i="26"/>
  <c r="G65" i="26"/>
  <c r="H65" i="26"/>
  <c r="J65" i="26"/>
  <c r="K65" i="26"/>
  <c r="L65" i="26"/>
  <c r="M65" i="26"/>
  <c r="N65" i="26"/>
  <c r="O65" i="26"/>
  <c r="P65" i="26"/>
  <c r="Q65" i="26"/>
  <c r="R65" i="26"/>
  <c r="S65" i="26"/>
  <c r="T65" i="26"/>
  <c r="U65" i="26"/>
  <c r="X65" i="26"/>
  <c r="Y65" i="26"/>
  <c r="Z65" i="26"/>
  <c r="AA65" i="26"/>
  <c r="AC65" i="26"/>
  <c r="AD65" i="26"/>
  <c r="AE65" i="26"/>
  <c r="AF65" i="26"/>
  <c r="AG65" i="26"/>
  <c r="AH65" i="26"/>
  <c r="AI65" i="26"/>
  <c r="AJ65" i="26"/>
  <c r="AK65" i="26"/>
  <c r="AL65" i="26"/>
  <c r="AM65" i="26"/>
  <c r="AN65" i="26"/>
  <c r="AQ65" i="26"/>
  <c r="AR65" i="26"/>
  <c r="AS65" i="26"/>
  <c r="C66" i="26"/>
  <c r="D66" i="26"/>
  <c r="E66" i="26"/>
  <c r="G66" i="26"/>
  <c r="H66" i="26"/>
  <c r="J66" i="26"/>
  <c r="K66" i="26"/>
  <c r="L66" i="26"/>
  <c r="M66" i="26"/>
  <c r="N66" i="26"/>
  <c r="O66" i="26"/>
  <c r="P66" i="26"/>
  <c r="Q66" i="26"/>
  <c r="R66" i="26"/>
  <c r="T66" i="26"/>
  <c r="U66" i="26"/>
  <c r="X66" i="26"/>
  <c r="Y66" i="26"/>
  <c r="Z66" i="26"/>
  <c r="AA66" i="26"/>
  <c r="AB66" i="26"/>
  <c r="AC66" i="26"/>
  <c r="AD66" i="26"/>
  <c r="AE66" i="26"/>
  <c r="AF66" i="26"/>
  <c r="AG66" i="26"/>
  <c r="AH66" i="26"/>
  <c r="AI66" i="26"/>
  <c r="AJ66" i="26"/>
  <c r="AK66" i="26"/>
  <c r="AL66" i="26"/>
  <c r="AM66" i="26"/>
  <c r="AN66" i="26"/>
  <c r="AQ66" i="26"/>
  <c r="AR66" i="26"/>
  <c r="AS66" i="26"/>
  <c r="C67" i="26"/>
  <c r="D67" i="26"/>
  <c r="E67" i="26"/>
  <c r="F67" i="26"/>
  <c r="G67" i="26"/>
  <c r="H67" i="26"/>
  <c r="J67" i="26"/>
  <c r="K67" i="26"/>
  <c r="L67" i="26"/>
  <c r="M67" i="26"/>
  <c r="N67" i="26"/>
  <c r="O67" i="26"/>
  <c r="P67" i="26"/>
  <c r="Q67" i="26"/>
  <c r="R67" i="26"/>
  <c r="T67" i="26"/>
  <c r="U67" i="26"/>
  <c r="W67" i="26"/>
  <c r="X67" i="26"/>
  <c r="Y67" i="26"/>
  <c r="Z67" i="26"/>
  <c r="AA67" i="26"/>
  <c r="AB67" i="26"/>
  <c r="AC67" i="26"/>
  <c r="AE67" i="26"/>
  <c r="AF67" i="26"/>
  <c r="AG67" i="26"/>
  <c r="AH67" i="26"/>
  <c r="AI67" i="26"/>
  <c r="AJ67" i="26"/>
  <c r="AK67" i="26"/>
  <c r="AL67" i="26"/>
  <c r="AM67" i="26"/>
  <c r="AN67" i="26"/>
  <c r="AO67" i="26"/>
  <c r="AP67" i="26"/>
  <c r="AQ67" i="26"/>
  <c r="AR67" i="26"/>
  <c r="AS67" i="26"/>
  <c r="C68" i="26"/>
  <c r="D68" i="26"/>
  <c r="E68" i="26"/>
  <c r="G68" i="26"/>
  <c r="H68" i="26"/>
  <c r="I68" i="26"/>
  <c r="J68" i="26"/>
  <c r="K68" i="26"/>
  <c r="L68" i="26"/>
  <c r="M68" i="26"/>
  <c r="N68" i="26"/>
  <c r="O68" i="26"/>
  <c r="P68" i="26"/>
  <c r="Q68" i="26"/>
  <c r="R68" i="26"/>
  <c r="S68" i="26"/>
  <c r="T68" i="26"/>
  <c r="U68" i="26"/>
  <c r="X68" i="26"/>
  <c r="Y68" i="26"/>
  <c r="Z68" i="26"/>
  <c r="AA68" i="26"/>
  <c r="AB68" i="26"/>
  <c r="AC68" i="26"/>
  <c r="AD68" i="26"/>
  <c r="AE68" i="26"/>
  <c r="AF68" i="26"/>
  <c r="AG68" i="26"/>
  <c r="AH68" i="26"/>
  <c r="AI68" i="26"/>
  <c r="AJ68" i="26"/>
  <c r="AK68" i="26"/>
  <c r="AL68" i="26"/>
  <c r="AM68" i="26"/>
  <c r="AN68" i="26"/>
  <c r="AQ68" i="26"/>
  <c r="AR68" i="26"/>
  <c r="AS68" i="26"/>
  <c r="C69" i="26"/>
  <c r="D69" i="26"/>
  <c r="E69" i="26"/>
  <c r="F69" i="26"/>
  <c r="G69" i="26"/>
  <c r="H69" i="26"/>
  <c r="I69" i="26"/>
  <c r="J69" i="26"/>
  <c r="K69" i="26"/>
  <c r="L69" i="26"/>
  <c r="M69" i="26"/>
  <c r="N69" i="26"/>
  <c r="O69" i="26"/>
  <c r="P69" i="26"/>
  <c r="Q69" i="26"/>
  <c r="R69" i="26"/>
  <c r="S69" i="26"/>
  <c r="T69" i="26"/>
  <c r="U69" i="26"/>
  <c r="W69" i="26"/>
  <c r="X69" i="26"/>
  <c r="Y69" i="26"/>
  <c r="Z69" i="26"/>
  <c r="AA69" i="26"/>
  <c r="AB69" i="26"/>
  <c r="AC69" i="26"/>
  <c r="AD69" i="26"/>
  <c r="AE69" i="26"/>
  <c r="AF69" i="26"/>
  <c r="AG69" i="26"/>
  <c r="AH69" i="26"/>
  <c r="AI69" i="26"/>
  <c r="AJ69" i="26"/>
  <c r="AK69" i="26"/>
  <c r="AL69" i="26"/>
  <c r="AM69" i="26"/>
  <c r="AN69" i="26"/>
  <c r="AQ69" i="26"/>
  <c r="AR69" i="26"/>
  <c r="AS69" i="26"/>
  <c r="C70" i="26"/>
  <c r="D70" i="26"/>
  <c r="E70" i="26"/>
  <c r="F70" i="26"/>
  <c r="G70" i="26"/>
  <c r="H70" i="26"/>
  <c r="I70" i="26"/>
  <c r="J70" i="26"/>
  <c r="K70" i="26"/>
  <c r="L70" i="26"/>
  <c r="M70" i="26"/>
  <c r="N70" i="26"/>
  <c r="O70" i="26"/>
  <c r="P70" i="26"/>
  <c r="Q70" i="26"/>
  <c r="R70" i="26"/>
  <c r="S70" i="26"/>
  <c r="T70" i="26"/>
  <c r="U70" i="26"/>
  <c r="W70" i="26"/>
  <c r="X70" i="26"/>
  <c r="Y70" i="26"/>
  <c r="Z70" i="26"/>
  <c r="AA70" i="26"/>
  <c r="AB70" i="26"/>
  <c r="AC70" i="26"/>
  <c r="AD70" i="26"/>
  <c r="AE70" i="26"/>
  <c r="AF70" i="26"/>
  <c r="AG70" i="26"/>
  <c r="AH70" i="26"/>
  <c r="AI70" i="26"/>
  <c r="AJ70" i="26"/>
  <c r="AK70" i="26"/>
  <c r="AL70" i="26"/>
  <c r="AM70" i="26"/>
  <c r="AN70" i="26"/>
  <c r="AO70" i="26"/>
  <c r="AP70" i="26"/>
  <c r="AQ70" i="26"/>
  <c r="AR70" i="26"/>
  <c r="AS70" i="26"/>
  <c r="C71" i="26"/>
  <c r="D71" i="26"/>
  <c r="E71" i="26"/>
  <c r="F71" i="26"/>
  <c r="G71" i="26"/>
  <c r="H71" i="26"/>
  <c r="I71" i="26"/>
  <c r="J71" i="26"/>
  <c r="K71" i="26"/>
  <c r="L71" i="26"/>
  <c r="M71" i="26"/>
  <c r="N71" i="26"/>
  <c r="O71" i="26"/>
  <c r="P71" i="26"/>
  <c r="Q71" i="26"/>
  <c r="R71" i="26"/>
  <c r="T71" i="26"/>
  <c r="U71" i="26"/>
  <c r="W71" i="26"/>
  <c r="X71" i="26"/>
  <c r="Y71" i="26"/>
  <c r="Z71" i="26"/>
  <c r="AA71" i="26"/>
  <c r="AB71" i="26"/>
  <c r="AC71" i="26"/>
  <c r="AD71" i="26"/>
  <c r="AE71" i="26"/>
  <c r="AF71" i="26"/>
  <c r="AG71" i="26"/>
  <c r="AH71" i="26"/>
  <c r="AI71" i="26"/>
  <c r="AJ71" i="26"/>
  <c r="AK71" i="26"/>
  <c r="AL71" i="26"/>
  <c r="AM71" i="26"/>
  <c r="AN71" i="26"/>
  <c r="AO71" i="26"/>
  <c r="AP71" i="26"/>
  <c r="AQ71" i="26"/>
  <c r="AR71" i="26"/>
  <c r="AS71" i="26"/>
  <c r="C72" i="26"/>
  <c r="D72" i="26"/>
  <c r="E72" i="26"/>
  <c r="F72" i="26"/>
  <c r="G72" i="26"/>
  <c r="H72" i="26"/>
  <c r="I72" i="26"/>
  <c r="J72" i="26"/>
  <c r="K72" i="26"/>
  <c r="L72" i="26"/>
  <c r="M72" i="26"/>
  <c r="N72" i="26"/>
  <c r="O72" i="26"/>
  <c r="P72" i="26"/>
  <c r="Q72" i="26"/>
  <c r="R72" i="26"/>
  <c r="T72" i="26"/>
  <c r="U72" i="26"/>
  <c r="W72" i="26"/>
  <c r="X72" i="26"/>
  <c r="Y72" i="26"/>
  <c r="Z72" i="26"/>
  <c r="AA72" i="26"/>
  <c r="AB72" i="26"/>
  <c r="AC72" i="26"/>
  <c r="AD72" i="26"/>
  <c r="AE72" i="26"/>
  <c r="AF72" i="26"/>
  <c r="AG72" i="26"/>
  <c r="AH72" i="26"/>
  <c r="AI72" i="26"/>
  <c r="AJ72" i="26"/>
  <c r="AK72" i="26"/>
  <c r="AL72" i="26"/>
  <c r="AM72" i="26"/>
  <c r="AN72" i="26"/>
  <c r="AO72" i="26"/>
  <c r="AP72" i="26"/>
  <c r="AQ72" i="26"/>
  <c r="AR72" i="26"/>
  <c r="AS72" i="26"/>
  <c r="C73" i="26"/>
  <c r="D73" i="26"/>
  <c r="E73" i="26"/>
  <c r="F73" i="26"/>
  <c r="G73" i="26"/>
  <c r="H73" i="26"/>
  <c r="I73" i="26"/>
  <c r="J73" i="26"/>
  <c r="K73" i="26"/>
  <c r="L73" i="26"/>
  <c r="M73" i="26"/>
  <c r="N73" i="26"/>
  <c r="O73" i="26"/>
  <c r="P73" i="26"/>
  <c r="Q73" i="26"/>
  <c r="R73" i="26"/>
  <c r="T73" i="26"/>
  <c r="U73" i="26"/>
  <c r="W73" i="26"/>
  <c r="X73" i="26"/>
  <c r="Y73" i="26"/>
  <c r="Z73" i="26"/>
  <c r="AA73" i="26"/>
  <c r="AB73" i="26"/>
  <c r="AC73" i="26"/>
  <c r="AD73" i="26"/>
  <c r="AE73" i="26"/>
  <c r="AF73" i="26"/>
  <c r="AG73" i="26"/>
  <c r="AH73" i="26"/>
  <c r="AI73" i="26"/>
  <c r="AJ73" i="26"/>
  <c r="AK73" i="26"/>
  <c r="AL73" i="26"/>
  <c r="AM73" i="26"/>
  <c r="AN73" i="26"/>
  <c r="AO73" i="26"/>
  <c r="AP73" i="26"/>
  <c r="AQ73" i="26"/>
  <c r="AR73" i="26"/>
  <c r="AS73" i="26"/>
  <c r="C74" i="26"/>
  <c r="D74" i="26"/>
  <c r="E74" i="26"/>
  <c r="F74" i="26"/>
  <c r="G74" i="26"/>
  <c r="H74" i="26"/>
  <c r="I74" i="26"/>
  <c r="J74" i="26"/>
  <c r="K74" i="26"/>
  <c r="L74" i="26"/>
  <c r="M74" i="26"/>
  <c r="N74" i="26"/>
  <c r="O74" i="26"/>
  <c r="P74" i="26"/>
  <c r="Q74" i="26"/>
  <c r="R74" i="26"/>
  <c r="T74" i="26"/>
  <c r="U74" i="26"/>
  <c r="X74" i="26"/>
  <c r="Y74" i="26"/>
  <c r="Z74" i="26"/>
  <c r="AA74" i="26"/>
  <c r="AB74" i="26"/>
  <c r="AC74" i="26"/>
  <c r="AD74" i="26"/>
  <c r="AE74" i="26"/>
  <c r="AF74" i="26"/>
  <c r="AG74" i="26"/>
  <c r="AH74" i="26"/>
  <c r="AI74" i="26"/>
  <c r="AJ74" i="26"/>
  <c r="AK74" i="26"/>
  <c r="AL74" i="26"/>
  <c r="AM74" i="26"/>
  <c r="AN74" i="26"/>
  <c r="AO74" i="26"/>
  <c r="AP74" i="26"/>
  <c r="AQ74" i="26"/>
  <c r="AR74" i="26"/>
  <c r="AS74" i="26"/>
  <c r="C75" i="26"/>
  <c r="D75" i="26"/>
  <c r="E75" i="26"/>
  <c r="F75" i="26"/>
  <c r="G75" i="26"/>
  <c r="H75" i="26"/>
  <c r="I75" i="26"/>
  <c r="J75" i="26"/>
  <c r="K75" i="26"/>
  <c r="L75" i="26"/>
  <c r="M75" i="26"/>
  <c r="N75" i="26"/>
  <c r="O75" i="26"/>
  <c r="P75" i="26"/>
  <c r="Q75" i="26"/>
  <c r="R75" i="26"/>
  <c r="T75" i="26"/>
  <c r="U75" i="26"/>
  <c r="W75" i="26"/>
  <c r="X75" i="26"/>
  <c r="Y75" i="26"/>
  <c r="Z75" i="26"/>
  <c r="AA75" i="26"/>
  <c r="AB75" i="26"/>
  <c r="AC75" i="26"/>
  <c r="AD75" i="26"/>
  <c r="AE75" i="26"/>
  <c r="AF75" i="26"/>
  <c r="AG75" i="26"/>
  <c r="AH75" i="26"/>
  <c r="AI75" i="26"/>
  <c r="AJ75" i="26"/>
  <c r="AK75" i="26"/>
  <c r="AL75" i="26"/>
  <c r="AM75" i="26"/>
  <c r="AN75" i="26"/>
  <c r="AO75" i="26"/>
  <c r="AP75" i="26"/>
  <c r="AQ75" i="26"/>
  <c r="AR75" i="26"/>
  <c r="AS75" i="26"/>
  <c r="C76" i="26"/>
  <c r="D76" i="26"/>
  <c r="E76" i="26"/>
  <c r="F76" i="26"/>
  <c r="G76" i="26"/>
  <c r="H76" i="26"/>
  <c r="I76" i="26"/>
  <c r="J76" i="26"/>
  <c r="K76" i="26"/>
  <c r="L76" i="26"/>
  <c r="M76" i="26"/>
  <c r="N76" i="26"/>
  <c r="O76" i="26"/>
  <c r="P76" i="26"/>
  <c r="Q76" i="26"/>
  <c r="R76" i="26"/>
  <c r="T76" i="26"/>
  <c r="U76" i="26"/>
  <c r="W76" i="26"/>
  <c r="X76" i="26"/>
  <c r="Y76" i="26"/>
  <c r="Z76" i="26"/>
  <c r="AA76" i="26"/>
  <c r="AB76" i="26"/>
  <c r="AC76" i="26"/>
  <c r="AD76" i="26"/>
  <c r="AE76" i="26"/>
  <c r="AF76" i="26"/>
  <c r="AG76" i="26"/>
  <c r="AH76" i="26"/>
  <c r="AI76" i="26"/>
  <c r="AJ76" i="26"/>
  <c r="AK76" i="26"/>
  <c r="AL76" i="26"/>
  <c r="AM76" i="26"/>
  <c r="AN76" i="26"/>
  <c r="AO76" i="26"/>
  <c r="AP76" i="26"/>
  <c r="AQ76" i="26"/>
  <c r="AR76" i="26"/>
  <c r="AS76" i="26"/>
  <c r="C77" i="26"/>
  <c r="D77" i="26"/>
  <c r="E77" i="26"/>
  <c r="F77" i="26"/>
  <c r="G77" i="26"/>
  <c r="H77" i="26"/>
  <c r="I77" i="26"/>
  <c r="J77" i="26"/>
  <c r="K77" i="26"/>
  <c r="L77" i="26"/>
  <c r="M77" i="26"/>
  <c r="N77" i="26"/>
  <c r="O77" i="26"/>
  <c r="P77" i="26"/>
  <c r="Q77" i="26"/>
  <c r="R77" i="26"/>
  <c r="T77" i="26"/>
  <c r="U77" i="26"/>
  <c r="W77" i="26"/>
  <c r="X77" i="26"/>
  <c r="Y77" i="26"/>
  <c r="Z77" i="26"/>
  <c r="AA77" i="26"/>
  <c r="AB77" i="26"/>
  <c r="AC77" i="26"/>
  <c r="AD77" i="26"/>
  <c r="AE77" i="26"/>
  <c r="AF77" i="26"/>
  <c r="AG77" i="26"/>
  <c r="AH77" i="26"/>
  <c r="AI77" i="26"/>
  <c r="AJ77" i="26"/>
  <c r="AK77" i="26"/>
  <c r="AL77" i="26"/>
  <c r="AM77" i="26"/>
  <c r="AN77" i="26"/>
  <c r="AO77" i="26"/>
  <c r="AP77" i="26"/>
  <c r="AQ77" i="26"/>
  <c r="AR77" i="26"/>
  <c r="AS77" i="26"/>
  <c r="C78" i="26"/>
  <c r="D78" i="26"/>
  <c r="E78" i="26"/>
  <c r="F78" i="26"/>
  <c r="G78" i="26"/>
  <c r="H78" i="26"/>
  <c r="I78" i="26"/>
  <c r="J78" i="26"/>
  <c r="K78" i="26"/>
  <c r="L78" i="26"/>
  <c r="M78" i="26"/>
  <c r="N78" i="26"/>
  <c r="O78" i="26"/>
  <c r="P78" i="26"/>
  <c r="Q78" i="26"/>
  <c r="R78" i="26"/>
  <c r="T78" i="26"/>
  <c r="U78" i="26"/>
  <c r="X78" i="26"/>
  <c r="Y78" i="26"/>
  <c r="Z78" i="26"/>
  <c r="AA78" i="26"/>
  <c r="AB78" i="26"/>
  <c r="AC78" i="26"/>
  <c r="AD78" i="26"/>
  <c r="AE78" i="26"/>
  <c r="AF78" i="26"/>
  <c r="AG78" i="26"/>
  <c r="AH78" i="26"/>
  <c r="AI78" i="26"/>
  <c r="AJ78" i="26"/>
  <c r="AK78" i="26"/>
  <c r="AL78" i="26"/>
  <c r="AM78" i="26"/>
  <c r="AN78" i="26"/>
  <c r="AO78" i="26"/>
  <c r="AP78" i="26"/>
  <c r="AQ78" i="26"/>
  <c r="AR78" i="26"/>
  <c r="AS78" i="26"/>
  <c r="C79" i="26"/>
  <c r="D79" i="26"/>
  <c r="E79" i="26"/>
  <c r="F79" i="26"/>
  <c r="G79" i="26"/>
  <c r="H79" i="26"/>
  <c r="I79" i="26"/>
  <c r="J79" i="26"/>
  <c r="K79" i="26"/>
  <c r="L79" i="26"/>
  <c r="M79" i="26"/>
  <c r="N79" i="26"/>
  <c r="O79" i="26"/>
  <c r="P79" i="26"/>
  <c r="Q79" i="26"/>
  <c r="R79" i="26"/>
  <c r="S79" i="26"/>
  <c r="T79" i="26"/>
  <c r="U79" i="26"/>
  <c r="X79" i="26"/>
  <c r="Y79" i="26"/>
  <c r="Z79" i="26"/>
  <c r="AA79" i="26"/>
  <c r="AB79" i="26"/>
  <c r="AC79" i="26"/>
  <c r="AD79" i="26"/>
  <c r="AE79" i="26"/>
  <c r="AF79" i="26"/>
  <c r="AG79" i="26"/>
  <c r="AH79" i="26"/>
  <c r="AI79" i="26"/>
  <c r="AJ79" i="26"/>
  <c r="AK79" i="26"/>
  <c r="AL79" i="26"/>
  <c r="AM79" i="26"/>
  <c r="AN79" i="26"/>
  <c r="AO79" i="26"/>
  <c r="AP79" i="26"/>
  <c r="AQ79" i="26"/>
  <c r="AR79" i="26"/>
  <c r="AS79" i="26"/>
  <c r="C80" i="26"/>
  <c r="D80" i="26"/>
  <c r="E80" i="26"/>
  <c r="F80" i="26"/>
  <c r="G80" i="26"/>
  <c r="H80" i="26"/>
  <c r="I80" i="26"/>
  <c r="J80" i="26"/>
  <c r="K80" i="26"/>
  <c r="L80" i="26"/>
  <c r="M80" i="26"/>
  <c r="N80" i="26"/>
  <c r="O80" i="26"/>
  <c r="P80" i="26"/>
  <c r="Q80" i="26"/>
  <c r="R80" i="26"/>
  <c r="S80" i="26"/>
  <c r="T80" i="26"/>
  <c r="U80" i="26"/>
  <c r="X80" i="26"/>
  <c r="Y80" i="26"/>
  <c r="Z80" i="26"/>
  <c r="AA80" i="26"/>
  <c r="AB80" i="26"/>
  <c r="AC80" i="26"/>
  <c r="AD80" i="26"/>
  <c r="AE80" i="26"/>
  <c r="AF80" i="26"/>
  <c r="AG80" i="26"/>
  <c r="AH80" i="26"/>
  <c r="AI80" i="26"/>
  <c r="AJ80" i="26"/>
  <c r="AK80" i="26"/>
  <c r="AL80" i="26"/>
  <c r="AM80" i="26"/>
  <c r="AN80" i="26"/>
  <c r="AO80" i="26"/>
  <c r="AP80" i="26"/>
  <c r="AQ80" i="26"/>
  <c r="AR80" i="26"/>
  <c r="AS80" i="26"/>
  <c r="C81" i="26"/>
  <c r="D81" i="26"/>
  <c r="E81" i="26"/>
  <c r="F81" i="26"/>
  <c r="G81" i="26"/>
  <c r="H81" i="26"/>
  <c r="I81" i="26"/>
  <c r="J81" i="26"/>
  <c r="K81" i="26"/>
  <c r="L81" i="26"/>
  <c r="M81" i="26"/>
  <c r="N81" i="26"/>
  <c r="O81" i="26"/>
  <c r="P81" i="26"/>
  <c r="Q81" i="26"/>
  <c r="R81" i="26"/>
  <c r="T81" i="26"/>
  <c r="U81" i="26"/>
  <c r="X81" i="26"/>
  <c r="Y81" i="26"/>
  <c r="Z81" i="26"/>
  <c r="AA81" i="26"/>
  <c r="AB81" i="26"/>
  <c r="AC81" i="26"/>
  <c r="AD81" i="26"/>
  <c r="AE81" i="26"/>
  <c r="AF81" i="26"/>
  <c r="AG81" i="26"/>
  <c r="AH81" i="26"/>
  <c r="AI81" i="26"/>
  <c r="AJ81" i="26"/>
  <c r="AK81" i="26"/>
  <c r="AL81" i="26"/>
  <c r="AM81" i="26"/>
  <c r="AN81" i="26"/>
  <c r="AO81" i="26"/>
  <c r="AP81" i="26"/>
  <c r="AQ81" i="26"/>
  <c r="AR81" i="26"/>
  <c r="AS81" i="26"/>
  <c r="C82" i="26"/>
  <c r="D82" i="26"/>
  <c r="E82" i="26"/>
  <c r="F82" i="26"/>
  <c r="G82" i="26"/>
  <c r="H82" i="26"/>
  <c r="I82" i="26"/>
  <c r="J82" i="26"/>
  <c r="K82" i="26"/>
  <c r="L82" i="26"/>
  <c r="M82" i="26"/>
  <c r="N82" i="26"/>
  <c r="O82" i="26"/>
  <c r="P82" i="26"/>
  <c r="Q82" i="26"/>
  <c r="R82" i="26"/>
  <c r="T82" i="26"/>
  <c r="U82" i="26"/>
  <c r="X82" i="26"/>
  <c r="Y82" i="26"/>
  <c r="Z82" i="26"/>
  <c r="AA82" i="26"/>
  <c r="AB82" i="26"/>
  <c r="AC82" i="26"/>
  <c r="AD82" i="26"/>
  <c r="AE82" i="26"/>
  <c r="AF82" i="26"/>
  <c r="AG82" i="26"/>
  <c r="AH82" i="26"/>
  <c r="AI82" i="26"/>
  <c r="AJ82" i="26"/>
  <c r="AK82" i="26"/>
  <c r="AL82" i="26"/>
  <c r="AM82" i="26"/>
  <c r="AN82" i="26"/>
  <c r="AO82" i="26"/>
  <c r="AP82" i="26"/>
  <c r="AQ82" i="26"/>
  <c r="AR82" i="26"/>
  <c r="AS82" i="26"/>
  <c r="C83" i="26"/>
  <c r="D83" i="26"/>
  <c r="E83" i="26"/>
  <c r="F83" i="26"/>
  <c r="G83" i="26"/>
  <c r="H83" i="26"/>
  <c r="I83" i="26"/>
  <c r="J83" i="26"/>
  <c r="K83" i="26"/>
  <c r="L83" i="26"/>
  <c r="M83" i="26"/>
  <c r="N83" i="26"/>
  <c r="O83" i="26"/>
  <c r="P83" i="26"/>
  <c r="Q83" i="26"/>
  <c r="R83" i="26"/>
  <c r="S83" i="26"/>
  <c r="T83" i="26"/>
  <c r="W83" i="26"/>
  <c r="X83" i="26"/>
  <c r="Y83" i="26"/>
  <c r="Z83" i="26"/>
  <c r="AA83" i="26"/>
  <c r="AB83" i="26"/>
  <c r="AD83" i="26"/>
  <c r="AE83" i="26"/>
  <c r="AF83" i="26"/>
  <c r="AG83" i="26"/>
  <c r="AH83" i="26"/>
  <c r="AI83" i="26"/>
  <c r="AJ83" i="26"/>
  <c r="AK83" i="26"/>
  <c r="AL83" i="26"/>
  <c r="AM83" i="26"/>
  <c r="AN83" i="26"/>
  <c r="AO83" i="26"/>
  <c r="AP83" i="26"/>
  <c r="AQ83" i="26"/>
  <c r="AR83" i="26"/>
  <c r="AS83" i="26"/>
  <c r="C84" i="26"/>
  <c r="D84" i="26"/>
  <c r="E84" i="26"/>
  <c r="F84" i="26"/>
  <c r="G84" i="26"/>
  <c r="H84" i="26"/>
  <c r="I84" i="26"/>
  <c r="J84" i="26"/>
  <c r="K84" i="26"/>
  <c r="L84" i="26"/>
  <c r="M84" i="26"/>
  <c r="N84" i="26"/>
  <c r="O84" i="26"/>
  <c r="P84" i="26"/>
  <c r="Q84" i="26"/>
  <c r="R84" i="26"/>
  <c r="S84" i="26"/>
  <c r="T84" i="26"/>
  <c r="U84" i="26"/>
  <c r="W84" i="26"/>
  <c r="X84" i="26"/>
  <c r="Y84" i="26"/>
  <c r="Z84" i="26"/>
  <c r="AA84" i="26"/>
  <c r="AB84" i="26"/>
  <c r="AC84" i="26"/>
  <c r="AD84" i="26"/>
  <c r="AE84" i="26"/>
  <c r="AF84" i="26"/>
  <c r="AG84" i="26"/>
  <c r="AH84" i="26"/>
  <c r="AI84" i="26"/>
  <c r="AJ84" i="26"/>
  <c r="AK84" i="26"/>
  <c r="AL84" i="26"/>
  <c r="AM84" i="26"/>
  <c r="AN84" i="26"/>
  <c r="AO84" i="26"/>
  <c r="AP84" i="26"/>
  <c r="AQ84" i="26"/>
  <c r="AR84" i="26"/>
  <c r="C85" i="26"/>
  <c r="D85" i="26"/>
  <c r="E85" i="26"/>
  <c r="F85" i="26"/>
  <c r="G85" i="26"/>
  <c r="H85" i="26"/>
  <c r="I85" i="26"/>
  <c r="J85" i="26"/>
  <c r="K85" i="26"/>
  <c r="L85" i="26"/>
  <c r="M85" i="26"/>
  <c r="N85" i="26"/>
  <c r="O85" i="26"/>
  <c r="P85" i="26"/>
  <c r="Q85" i="26"/>
  <c r="R85" i="26"/>
  <c r="S85" i="26"/>
  <c r="T85" i="26"/>
  <c r="U85" i="26"/>
  <c r="W85" i="26"/>
  <c r="X85" i="26"/>
  <c r="Y85" i="26"/>
  <c r="Z85" i="26"/>
  <c r="AA85" i="26"/>
  <c r="AB85" i="26"/>
  <c r="AC85" i="26"/>
  <c r="AD85" i="26"/>
  <c r="AE85" i="26"/>
  <c r="AF85" i="26"/>
  <c r="AG85" i="26"/>
  <c r="AH85" i="26"/>
  <c r="AI85" i="26"/>
  <c r="AJ85" i="26"/>
  <c r="AK85" i="26"/>
  <c r="AL85" i="26"/>
  <c r="AM85" i="26"/>
  <c r="AN85" i="26"/>
  <c r="AO85" i="26"/>
  <c r="AP85" i="26"/>
  <c r="AQ85" i="26"/>
  <c r="AR85" i="26"/>
  <c r="AS85" i="26"/>
  <c r="C86" i="26"/>
  <c r="D86" i="26"/>
  <c r="E86" i="26"/>
  <c r="F86" i="26"/>
  <c r="G86" i="26"/>
  <c r="H86" i="26"/>
  <c r="I86" i="26"/>
  <c r="J86" i="26"/>
  <c r="K86" i="26"/>
  <c r="L86" i="26"/>
  <c r="M86" i="26"/>
  <c r="N86" i="26"/>
  <c r="O86" i="26"/>
  <c r="P86" i="26"/>
  <c r="Q86" i="26"/>
  <c r="R86" i="26"/>
  <c r="S86" i="26"/>
  <c r="T86" i="26"/>
  <c r="U86" i="26"/>
  <c r="W86" i="26"/>
  <c r="X86" i="26"/>
  <c r="Y86" i="26"/>
  <c r="Z86" i="26"/>
  <c r="AA86" i="26"/>
  <c r="AB86" i="26"/>
  <c r="AC86" i="26"/>
  <c r="AD86" i="26"/>
  <c r="AE86" i="26"/>
  <c r="AF86" i="26"/>
  <c r="AG86" i="26"/>
  <c r="AH86" i="26"/>
  <c r="AI86" i="26"/>
  <c r="AJ86" i="26"/>
  <c r="AK86" i="26"/>
  <c r="AL86" i="26"/>
  <c r="AM86" i="26"/>
  <c r="AN86" i="26"/>
  <c r="AO86" i="26"/>
  <c r="AP86" i="26"/>
  <c r="AQ86" i="26"/>
  <c r="AR86" i="26"/>
  <c r="AS86" i="26"/>
  <c r="C87" i="26"/>
  <c r="D87" i="26"/>
  <c r="E87" i="26"/>
  <c r="F87" i="26"/>
  <c r="G87" i="26"/>
  <c r="H87" i="26"/>
  <c r="I87" i="26"/>
  <c r="J87" i="26"/>
  <c r="K87" i="26"/>
  <c r="L87" i="26"/>
  <c r="M87" i="26"/>
  <c r="N87" i="26"/>
  <c r="O87" i="26"/>
  <c r="P87" i="26"/>
  <c r="Q87" i="26"/>
  <c r="R87" i="26"/>
  <c r="S87" i="26"/>
  <c r="T87" i="26"/>
  <c r="U87" i="26"/>
  <c r="W87" i="26"/>
  <c r="X87" i="26"/>
  <c r="Y87" i="26"/>
  <c r="Z87" i="26"/>
  <c r="AA87" i="26"/>
  <c r="AB87" i="26"/>
  <c r="AC87" i="26"/>
  <c r="AD87" i="26"/>
  <c r="AE87" i="26"/>
  <c r="AF87" i="26"/>
  <c r="AG87" i="26"/>
  <c r="AH87" i="26"/>
  <c r="AI87" i="26"/>
  <c r="AJ87" i="26"/>
  <c r="AK87" i="26"/>
  <c r="AL87" i="26"/>
  <c r="AM87" i="26"/>
  <c r="AN87" i="26"/>
  <c r="AO87" i="26"/>
  <c r="AP87" i="26"/>
  <c r="AQ87" i="26"/>
  <c r="AR87" i="26"/>
  <c r="AS87" i="26"/>
  <c r="C88" i="26"/>
  <c r="D88" i="26"/>
  <c r="E88" i="26"/>
  <c r="F88" i="26"/>
  <c r="G88" i="26"/>
  <c r="H88" i="26"/>
  <c r="I88" i="26"/>
  <c r="J88" i="26"/>
  <c r="K88" i="26"/>
  <c r="L88" i="26"/>
  <c r="M88" i="26"/>
  <c r="N88" i="26"/>
  <c r="O88" i="26"/>
  <c r="P88" i="26"/>
  <c r="Q88" i="26"/>
  <c r="R88" i="26"/>
  <c r="S88" i="26"/>
  <c r="T88" i="26"/>
  <c r="U88" i="26"/>
  <c r="W88" i="26"/>
  <c r="X88" i="26"/>
  <c r="Y88" i="26"/>
  <c r="Z88" i="26"/>
  <c r="AA88" i="26"/>
  <c r="AB88" i="26"/>
  <c r="AC88" i="26"/>
  <c r="AD88" i="26"/>
  <c r="AE88" i="26"/>
  <c r="AF88" i="26"/>
  <c r="AG88" i="26"/>
  <c r="AH88" i="26"/>
  <c r="AI88" i="26"/>
  <c r="AJ88" i="26"/>
  <c r="AK88" i="26"/>
  <c r="AL88" i="26"/>
  <c r="AM88" i="26"/>
  <c r="AN88" i="26"/>
  <c r="AO88" i="26"/>
  <c r="AP88" i="26"/>
  <c r="AQ88" i="26"/>
  <c r="AR88" i="26"/>
  <c r="AS88" i="26"/>
  <c r="C89" i="26"/>
  <c r="D89" i="26"/>
  <c r="E89" i="26"/>
  <c r="F89" i="26"/>
  <c r="G89" i="26"/>
  <c r="H89" i="26"/>
  <c r="I89" i="26"/>
  <c r="J89" i="26"/>
  <c r="L89" i="26"/>
  <c r="M89" i="26"/>
  <c r="N89" i="26"/>
  <c r="O89" i="26"/>
  <c r="P89" i="26"/>
  <c r="Q89" i="26"/>
  <c r="R89" i="26"/>
  <c r="S89" i="26"/>
  <c r="T89" i="26"/>
  <c r="U89" i="26"/>
  <c r="W89" i="26"/>
  <c r="X89" i="26"/>
  <c r="Y89" i="26"/>
  <c r="Z89" i="26"/>
  <c r="AA89" i="26"/>
  <c r="AB89" i="26"/>
  <c r="AC89" i="26"/>
  <c r="AD89" i="26"/>
  <c r="AE89" i="26"/>
  <c r="AF89" i="26"/>
  <c r="AG89" i="26"/>
  <c r="AH89" i="26"/>
  <c r="AI89" i="26"/>
  <c r="AJ89" i="26"/>
  <c r="AK89" i="26"/>
  <c r="AL89" i="26"/>
  <c r="AM89" i="26"/>
  <c r="AN89" i="26"/>
  <c r="AO89" i="26"/>
  <c r="AP89" i="26"/>
  <c r="AQ89" i="26"/>
  <c r="AR89" i="26"/>
  <c r="AS89" i="26"/>
  <c r="C90" i="26"/>
  <c r="D90" i="26"/>
  <c r="E90" i="26"/>
  <c r="F90" i="26"/>
  <c r="G90" i="26"/>
  <c r="H90" i="26"/>
  <c r="I90" i="26"/>
  <c r="J90" i="26"/>
  <c r="K90" i="26"/>
  <c r="L90" i="26"/>
  <c r="M90" i="26"/>
  <c r="N90" i="26"/>
  <c r="O90" i="26"/>
  <c r="P90" i="26"/>
  <c r="Q90" i="26"/>
  <c r="R90" i="26"/>
  <c r="S90" i="26"/>
  <c r="T90" i="26"/>
  <c r="U90" i="26"/>
  <c r="W90" i="26"/>
  <c r="X90" i="26"/>
  <c r="Y90" i="26"/>
  <c r="Z90" i="26"/>
  <c r="AA90" i="26"/>
  <c r="AB90" i="26"/>
  <c r="AC90" i="26"/>
  <c r="AD90" i="26"/>
  <c r="AE90" i="26"/>
  <c r="AF90" i="26"/>
  <c r="AG90" i="26"/>
  <c r="AH90" i="26"/>
  <c r="AI90" i="26"/>
  <c r="AJ90" i="26"/>
  <c r="AK90" i="26"/>
  <c r="AL90" i="26"/>
  <c r="AM90" i="26"/>
  <c r="AN90" i="26"/>
  <c r="AO90" i="26"/>
  <c r="AP90" i="26"/>
  <c r="AQ90" i="26"/>
  <c r="AR90" i="26"/>
  <c r="AS90" i="26"/>
  <c r="C91" i="26"/>
  <c r="D91" i="26"/>
  <c r="E91" i="26"/>
  <c r="F91" i="26"/>
  <c r="G91" i="26"/>
  <c r="H91" i="26"/>
  <c r="I91" i="26"/>
  <c r="J91" i="26"/>
  <c r="K91" i="26"/>
  <c r="L91" i="26"/>
  <c r="M91" i="26"/>
  <c r="N91" i="26"/>
  <c r="O91" i="26"/>
  <c r="P91" i="26"/>
  <c r="Q91" i="26"/>
  <c r="R91" i="26"/>
  <c r="S91" i="26"/>
  <c r="T91" i="26"/>
  <c r="U91" i="26"/>
  <c r="W91" i="26"/>
  <c r="X91" i="26"/>
  <c r="Y91" i="26"/>
  <c r="Z91" i="26"/>
  <c r="AA91" i="26"/>
  <c r="AB91" i="26"/>
  <c r="AC91" i="26"/>
  <c r="AD91" i="26"/>
  <c r="AE91" i="26"/>
  <c r="AF91" i="26"/>
  <c r="AG91" i="26"/>
  <c r="AH91" i="26"/>
  <c r="AI91" i="26"/>
  <c r="AJ91" i="26"/>
  <c r="AK91" i="26"/>
  <c r="AL91" i="26"/>
  <c r="AM91" i="26"/>
  <c r="AN91" i="26"/>
  <c r="AO91" i="26"/>
  <c r="AP91" i="26"/>
  <c r="AQ91" i="26"/>
  <c r="AR91" i="26"/>
  <c r="AS91" i="26"/>
  <c r="C92" i="26"/>
  <c r="D92" i="26"/>
  <c r="E92" i="26"/>
  <c r="F92" i="26"/>
  <c r="G92" i="26"/>
  <c r="H92" i="26"/>
  <c r="I92" i="26"/>
  <c r="J92" i="26"/>
  <c r="K92" i="26"/>
  <c r="L92" i="26"/>
  <c r="M92" i="26"/>
  <c r="N92" i="26"/>
  <c r="O92" i="26"/>
  <c r="P92" i="26"/>
  <c r="Q92" i="26"/>
  <c r="R92" i="26"/>
  <c r="S92" i="26"/>
  <c r="T92" i="26"/>
  <c r="U92" i="26"/>
  <c r="W92" i="26"/>
  <c r="X92" i="26"/>
  <c r="Y92" i="26"/>
  <c r="Z92" i="26"/>
  <c r="AA92" i="26"/>
  <c r="AB92" i="26"/>
  <c r="AC92" i="26"/>
  <c r="AD92" i="26"/>
  <c r="AE92" i="26"/>
  <c r="AF92" i="26"/>
  <c r="AG92" i="26"/>
  <c r="AH92" i="26"/>
  <c r="AI92" i="26"/>
  <c r="AJ92" i="26"/>
  <c r="AK92" i="26"/>
  <c r="AL92" i="26"/>
  <c r="AN92" i="26"/>
  <c r="AO92" i="26"/>
  <c r="AP92" i="26"/>
  <c r="AQ92" i="26"/>
  <c r="AR92" i="26"/>
  <c r="AS92" i="26"/>
  <c r="C93" i="26"/>
  <c r="D93" i="26"/>
  <c r="E93" i="26"/>
  <c r="F93" i="26"/>
  <c r="G93" i="26"/>
  <c r="H93" i="26"/>
  <c r="I93" i="26"/>
  <c r="J93" i="26"/>
  <c r="K93" i="26"/>
  <c r="L93" i="26"/>
  <c r="M93" i="26"/>
  <c r="N93" i="26"/>
  <c r="O93" i="26"/>
  <c r="P93" i="26"/>
  <c r="Q93" i="26"/>
  <c r="R93" i="26"/>
  <c r="S93" i="26"/>
  <c r="T93" i="26"/>
  <c r="U93" i="26"/>
  <c r="W93" i="26"/>
  <c r="X93" i="26"/>
  <c r="Y93" i="26"/>
  <c r="Z93" i="26"/>
  <c r="AA93" i="26"/>
  <c r="AB93" i="26"/>
  <c r="AC93" i="26"/>
  <c r="AD93" i="26"/>
  <c r="AE93" i="26"/>
  <c r="AF93" i="26"/>
  <c r="AG93" i="26"/>
  <c r="AH93" i="26"/>
  <c r="AI93" i="26"/>
  <c r="AJ93" i="26"/>
  <c r="AK93" i="26"/>
  <c r="AL93" i="26"/>
  <c r="AN93" i="26"/>
  <c r="AO93" i="26"/>
  <c r="AP93" i="26"/>
  <c r="AQ93" i="26"/>
  <c r="AR93" i="26"/>
  <c r="AS93" i="26"/>
  <c r="C94" i="26"/>
  <c r="D94" i="26"/>
  <c r="E94" i="26"/>
  <c r="F94" i="26"/>
  <c r="G94" i="26"/>
  <c r="H94" i="26"/>
  <c r="I94" i="26"/>
  <c r="J94" i="26"/>
  <c r="K94" i="26"/>
  <c r="L94" i="26"/>
  <c r="M94" i="26"/>
  <c r="N94" i="26"/>
  <c r="O94" i="26"/>
  <c r="P94" i="26"/>
  <c r="Q94" i="26"/>
  <c r="R94" i="26"/>
  <c r="S94" i="26"/>
  <c r="T94" i="26"/>
  <c r="U94" i="26"/>
  <c r="W94" i="26"/>
  <c r="X94" i="26"/>
  <c r="Y94" i="26"/>
  <c r="Z94" i="26"/>
  <c r="AA94" i="26"/>
  <c r="AB94" i="26"/>
  <c r="AC94" i="26"/>
  <c r="AD94" i="26"/>
  <c r="AE94" i="26"/>
  <c r="AF94" i="26"/>
  <c r="AG94" i="26"/>
  <c r="AH94" i="26"/>
  <c r="AI94" i="26"/>
  <c r="AJ94" i="26"/>
  <c r="AK94" i="26"/>
  <c r="AL94" i="26"/>
  <c r="AN94" i="26"/>
  <c r="AO94" i="26"/>
  <c r="AP94" i="26"/>
  <c r="AQ94" i="26"/>
  <c r="AR94" i="26"/>
  <c r="AS94" i="26"/>
  <c r="C95" i="26"/>
  <c r="D95" i="26"/>
  <c r="E95" i="26"/>
  <c r="F95" i="26"/>
  <c r="G95" i="26"/>
  <c r="H95" i="26"/>
  <c r="I95" i="26"/>
  <c r="J95" i="26"/>
  <c r="K95" i="26"/>
  <c r="L95" i="26"/>
  <c r="M95" i="26"/>
  <c r="N95" i="26"/>
  <c r="O95" i="26"/>
  <c r="P95" i="26"/>
  <c r="Q95" i="26"/>
  <c r="R95" i="26"/>
  <c r="S95" i="26"/>
  <c r="T95" i="26"/>
  <c r="U95" i="26"/>
  <c r="W95" i="26"/>
  <c r="X95" i="26"/>
  <c r="Y95" i="26"/>
  <c r="Z95" i="26"/>
  <c r="AA95" i="26"/>
  <c r="AB95" i="26"/>
  <c r="AC95" i="26"/>
  <c r="AD95" i="26"/>
  <c r="AE95" i="26"/>
  <c r="AF95" i="26"/>
  <c r="AG95" i="26"/>
  <c r="AH95" i="26"/>
  <c r="AI95" i="26"/>
  <c r="AJ95" i="26"/>
  <c r="AK95" i="26"/>
  <c r="AL95" i="26"/>
  <c r="AN95" i="26"/>
  <c r="AO95" i="26"/>
  <c r="AP95" i="26"/>
  <c r="AQ95" i="26"/>
  <c r="AR95" i="26"/>
  <c r="AS95" i="26"/>
  <c r="C96" i="26"/>
  <c r="D96" i="26"/>
  <c r="E96" i="26"/>
  <c r="F96" i="26"/>
  <c r="G96" i="26"/>
  <c r="H96" i="26"/>
  <c r="I96" i="26"/>
  <c r="J96" i="26"/>
  <c r="K96" i="26"/>
  <c r="L96" i="26"/>
  <c r="M96" i="26"/>
  <c r="N96" i="26"/>
  <c r="O96" i="26"/>
  <c r="P96" i="26"/>
  <c r="Q96" i="26"/>
  <c r="R96" i="26"/>
  <c r="S96" i="26"/>
  <c r="T96" i="26"/>
  <c r="U96" i="26"/>
  <c r="W96" i="26"/>
  <c r="X96" i="26"/>
  <c r="Y96" i="26"/>
  <c r="Z96" i="26"/>
  <c r="AA96" i="26"/>
  <c r="AB96" i="26"/>
  <c r="AC96" i="26"/>
  <c r="AD96" i="26"/>
  <c r="AE96" i="26"/>
  <c r="AF96" i="26"/>
  <c r="AG96" i="26"/>
  <c r="AH96" i="26"/>
  <c r="AI96" i="26"/>
  <c r="AJ96" i="26"/>
  <c r="AK96" i="26"/>
  <c r="AL96" i="26"/>
  <c r="AM96" i="26"/>
  <c r="AN96" i="26"/>
  <c r="AO96" i="26"/>
  <c r="AP96" i="26"/>
  <c r="AQ96" i="26"/>
  <c r="AR96" i="26"/>
  <c r="AS96" i="26"/>
  <c r="C97" i="26"/>
  <c r="D97" i="26"/>
  <c r="E97" i="26"/>
  <c r="F97" i="26"/>
  <c r="G97" i="26"/>
  <c r="I97" i="26"/>
  <c r="L97" i="26"/>
  <c r="M97" i="26"/>
  <c r="N97" i="26"/>
  <c r="O97" i="26"/>
  <c r="P97" i="26"/>
  <c r="Q97" i="26"/>
  <c r="R97" i="26"/>
  <c r="S97" i="26"/>
  <c r="T97" i="26"/>
  <c r="U97" i="26"/>
  <c r="W97" i="26"/>
  <c r="X97" i="26"/>
  <c r="Y97" i="26"/>
  <c r="Z97" i="26"/>
  <c r="AA97" i="26"/>
  <c r="AB97" i="26"/>
  <c r="AC97" i="26"/>
  <c r="AD97" i="26"/>
  <c r="AE97" i="26"/>
  <c r="AF97" i="26"/>
  <c r="AG97" i="26"/>
  <c r="AH97" i="26"/>
  <c r="AI97" i="26"/>
  <c r="AJ97" i="26"/>
  <c r="AK97" i="26"/>
  <c r="AL97" i="26"/>
  <c r="AM97" i="26"/>
  <c r="AN97" i="26"/>
  <c r="AO97" i="26"/>
  <c r="AP97" i="26"/>
  <c r="AQ97" i="26"/>
  <c r="AR97" i="26"/>
  <c r="AS97" i="26"/>
  <c r="C98" i="26"/>
  <c r="D98" i="26"/>
  <c r="E98" i="26"/>
  <c r="F98" i="26"/>
  <c r="G98" i="26"/>
  <c r="H98" i="26"/>
  <c r="I98" i="26"/>
  <c r="K98" i="26"/>
  <c r="L98" i="26"/>
  <c r="M98" i="26"/>
  <c r="N98" i="26"/>
  <c r="O98" i="26"/>
  <c r="P98" i="26"/>
  <c r="Q98" i="26"/>
  <c r="R98" i="26"/>
  <c r="S98" i="26"/>
  <c r="T98" i="26"/>
  <c r="U98" i="26"/>
  <c r="W98" i="26"/>
  <c r="X98" i="26"/>
  <c r="Y98" i="26"/>
  <c r="Z98" i="26"/>
  <c r="AA98" i="26"/>
  <c r="AB98" i="26"/>
  <c r="AC98" i="26"/>
  <c r="AD98" i="26"/>
  <c r="AE98" i="26"/>
  <c r="AF98" i="26"/>
  <c r="AG98" i="26"/>
  <c r="AH98" i="26"/>
  <c r="AI98" i="26"/>
  <c r="AJ98" i="26"/>
  <c r="AK98" i="26"/>
  <c r="AL98" i="26"/>
  <c r="AM98" i="26"/>
  <c r="AN98" i="26"/>
  <c r="AO98" i="26"/>
  <c r="AP98" i="26"/>
  <c r="AQ98" i="26"/>
  <c r="AR98" i="26"/>
  <c r="AS98" i="26"/>
  <c r="C99" i="26"/>
  <c r="D99" i="26"/>
  <c r="E99" i="26"/>
  <c r="F99" i="26"/>
  <c r="G99" i="26"/>
  <c r="H99" i="26"/>
  <c r="I99" i="26"/>
  <c r="K99" i="26"/>
  <c r="L99" i="26"/>
  <c r="M99" i="26"/>
  <c r="N99" i="26"/>
  <c r="O99" i="26"/>
  <c r="P99" i="26"/>
  <c r="Q99" i="26"/>
  <c r="R99" i="26"/>
  <c r="S99" i="26"/>
  <c r="T99" i="26"/>
  <c r="U99" i="26"/>
  <c r="W99" i="26"/>
  <c r="X99" i="26"/>
  <c r="Y99" i="26"/>
  <c r="Z99" i="26"/>
  <c r="AA99" i="26"/>
  <c r="AB99" i="26"/>
  <c r="AC99" i="26"/>
  <c r="AD99" i="26"/>
  <c r="AE99" i="26"/>
  <c r="AF99" i="26"/>
  <c r="AG99" i="26"/>
  <c r="AH99" i="26"/>
  <c r="AI99" i="26"/>
  <c r="AJ99" i="26"/>
  <c r="AK99" i="26"/>
  <c r="AL99" i="26"/>
  <c r="AM99" i="26"/>
  <c r="AN99" i="26"/>
  <c r="AO99" i="26"/>
  <c r="AP99" i="26"/>
  <c r="AQ99" i="26"/>
  <c r="AR99" i="26"/>
  <c r="AS99" i="26"/>
  <c r="C100" i="26"/>
  <c r="D100" i="26"/>
  <c r="E100" i="26"/>
  <c r="F100" i="26"/>
  <c r="G100" i="26"/>
  <c r="H100" i="26"/>
  <c r="I100" i="26"/>
  <c r="J100" i="26"/>
  <c r="K100" i="26"/>
  <c r="L100" i="26"/>
  <c r="M100" i="26"/>
  <c r="N100" i="26"/>
  <c r="O100" i="26"/>
  <c r="P100" i="26"/>
  <c r="Q100" i="26"/>
  <c r="R100" i="26"/>
  <c r="S100" i="26"/>
  <c r="T100" i="26"/>
  <c r="U100" i="26"/>
  <c r="W100" i="26"/>
  <c r="X100" i="26"/>
  <c r="Y100" i="26"/>
  <c r="Z100" i="26"/>
  <c r="AA100" i="26"/>
  <c r="AB100" i="26"/>
  <c r="AC100" i="26"/>
  <c r="AD100" i="26"/>
  <c r="AE100" i="26"/>
  <c r="AF100" i="26"/>
  <c r="AG100" i="26"/>
  <c r="AH100" i="26"/>
  <c r="AI100" i="26"/>
  <c r="AJ100" i="26"/>
  <c r="AK100" i="26"/>
  <c r="AL100" i="26"/>
  <c r="AM100" i="26"/>
  <c r="AN100" i="26"/>
  <c r="AO100" i="26"/>
  <c r="AP100" i="26"/>
  <c r="AQ100" i="26"/>
  <c r="AR100" i="26"/>
  <c r="AS100" i="26"/>
  <c r="C101" i="26"/>
  <c r="D101" i="26"/>
  <c r="E101" i="26"/>
  <c r="F101" i="26"/>
  <c r="G101" i="26"/>
  <c r="H101" i="26"/>
  <c r="I101" i="26"/>
  <c r="J101" i="26"/>
  <c r="K101" i="26"/>
  <c r="L101" i="26"/>
  <c r="M101" i="26"/>
  <c r="N101" i="26"/>
  <c r="O101" i="26"/>
  <c r="P101" i="26"/>
  <c r="Q101" i="26"/>
  <c r="R101" i="26"/>
  <c r="S101" i="26"/>
  <c r="T101" i="26"/>
  <c r="U101" i="26"/>
  <c r="W101" i="26"/>
  <c r="X101" i="26"/>
  <c r="Y101" i="26"/>
  <c r="Z101" i="26"/>
  <c r="AA101" i="26"/>
  <c r="AB101" i="26"/>
  <c r="AC101" i="26"/>
  <c r="AD101" i="26"/>
  <c r="AE101" i="26"/>
  <c r="AF101" i="26"/>
  <c r="AG101" i="26"/>
  <c r="AH101" i="26"/>
  <c r="AI101" i="26"/>
  <c r="AJ101" i="26"/>
  <c r="AK101" i="26"/>
  <c r="AL101" i="26"/>
  <c r="AM101" i="26"/>
  <c r="AN101" i="26"/>
  <c r="AO101" i="26"/>
  <c r="AP101" i="26"/>
  <c r="AQ101" i="26"/>
  <c r="AR101" i="26"/>
  <c r="AS101" i="26"/>
  <c r="C102" i="26"/>
  <c r="D102" i="26"/>
  <c r="E102" i="26"/>
  <c r="F102" i="26"/>
  <c r="G102" i="26"/>
  <c r="H102" i="26"/>
  <c r="I102" i="26"/>
  <c r="J102" i="26"/>
  <c r="K102" i="26"/>
  <c r="L102" i="26"/>
  <c r="M102" i="26"/>
  <c r="N102" i="26"/>
  <c r="O102" i="26"/>
  <c r="P102" i="26"/>
  <c r="Q102" i="26"/>
  <c r="R102" i="26"/>
  <c r="S102" i="26"/>
  <c r="T102" i="26"/>
  <c r="U102" i="26"/>
  <c r="W102" i="26"/>
  <c r="X102" i="26"/>
  <c r="Y102" i="26"/>
  <c r="Z102" i="26"/>
  <c r="AA102" i="26"/>
  <c r="AB102" i="26"/>
  <c r="AC102" i="26"/>
  <c r="AD102" i="26"/>
  <c r="AE102" i="26"/>
  <c r="AF102" i="26"/>
  <c r="AG102" i="26"/>
  <c r="AH102" i="26"/>
  <c r="AI102" i="26"/>
  <c r="AJ102" i="26"/>
  <c r="AK102" i="26"/>
  <c r="AL102" i="26"/>
  <c r="AM102" i="26"/>
  <c r="AN102" i="26"/>
  <c r="AO102" i="26"/>
  <c r="AP102" i="26"/>
  <c r="AQ102" i="26"/>
  <c r="AR102" i="26"/>
  <c r="AS102" i="26"/>
  <c r="C103" i="26"/>
  <c r="D103" i="26"/>
  <c r="E103" i="26"/>
  <c r="F103" i="26"/>
  <c r="G103" i="26"/>
  <c r="H103" i="26"/>
  <c r="I103" i="26"/>
  <c r="J103" i="26"/>
  <c r="K103" i="26"/>
  <c r="L103" i="26"/>
  <c r="M103" i="26"/>
  <c r="N103" i="26"/>
  <c r="O103" i="26"/>
  <c r="P103" i="26"/>
  <c r="Q103" i="26"/>
  <c r="R103" i="26"/>
  <c r="S103" i="26"/>
  <c r="T103" i="26"/>
  <c r="U103" i="26"/>
  <c r="W103" i="26"/>
  <c r="X103" i="26"/>
  <c r="Y103" i="26"/>
  <c r="Z103" i="26"/>
  <c r="AA103" i="26"/>
  <c r="AB103" i="26"/>
  <c r="AC103" i="26"/>
  <c r="AD103" i="26"/>
  <c r="AE103" i="26"/>
  <c r="AF103" i="26"/>
  <c r="AG103" i="26"/>
  <c r="AH103" i="26"/>
  <c r="AI103" i="26"/>
  <c r="AJ103" i="26"/>
  <c r="AK103" i="26"/>
  <c r="AL103" i="26"/>
  <c r="AM103" i="26"/>
  <c r="AN103" i="26"/>
  <c r="AO103" i="26"/>
  <c r="AP103" i="26"/>
  <c r="AQ103" i="26"/>
  <c r="AR103" i="26"/>
  <c r="AS103" i="26"/>
  <c r="C104" i="26"/>
  <c r="D104" i="26"/>
  <c r="E104" i="26"/>
  <c r="F104" i="26"/>
  <c r="G104" i="26"/>
  <c r="H104" i="26"/>
  <c r="I104" i="26"/>
  <c r="J104" i="26"/>
  <c r="K104" i="26"/>
  <c r="L104" i="26"/>
  <c r="M104" i="26"/>
  <c r="N104" i="26"/>
  <c r="O104" i="26"/>
  <c r="P104" i="26"/>
  <c r="Q104" i="26"/>
  <c r="R104" i="26"/>
  <c r="S104" i="26"/>
  <c r="T104" i="26"/>
  <c r="U104" i="26"/>
  <c r="W104" i="26"/>
  <c r="X104" i="26"/>
  <c r="Y104" i="26"/>
  <c r="Z104" i="26"/>
  <c r="AA104" i="26"/>
  <c r="AB104" i="26"/>
  <c r="AC104" i="26"/>
  <c r="AD104" i="26"/>
  <c r="AE104" i="26"/>
  <c r="AF104" i="26"/>
  <c r="AG104" i="26"/>
  <c r="AH104" i="26"/>
  <c r="AI104" i="26"/>
  <c r="AJ104" i="26"/>
  <c r="AK104" i="26"/>
  <c r="AL104" i="26"/>
  <c r="AM104" i="26"/>
  <c r="AN104" i="26"/>
  <c r="AO104" i="26"/>
  <c r="AP104" i="26"/>
  <c r="AQ104" i="26"/>
  <c r="AR104" i="26"/>
  <c r="AS104" i="26"/>
  <c r="C105" i="26"/>
  <c r="D105" i="26"/>
  <c r="E105" i="26"/>
  <c r="F105" i="26"/>
  <c r="G105" i="26"/>
  <c r="H105" i="26"/>
  <c r="I105" i="26"/>
  <c r="J105" i="26"/>
  <c r="K105" i="26"/>
  <c r="L105" i="26"/>
  <c r="M105" i="26"/>
  <c r="N105" i="26"/>
  <c r="O105" i="26"/>
  <c r="P105" i="26"/>
  <c r="Q105" i="26"/>
  <c r="R105" i="26"/>
  <c r="S105" i="26"/>
  <c r="T105" i="26"/>
  <c r="U105" i="26"/>
  <c r="W105" i="26"/>
  <c r="X105" i="26"/>
  <c r="Y105" i="26"/>
  <c r="Z105" i="26"/>
  <c r="AA105" i="26"/>
  <c r="AB105" i="26"/>
  <c r="AC105" i="26"/>
  <c r="AD105" i="26"/>
  <c r="AE105" i="26"/>
  <c r="AF105" i="26"/>
  <c r="AG105" i="26"/>
  <c r="AH105" i="26"/>
  <c r="AI105" i="26"/>
  <c r="AJ105" i="26"/>
  <c r="AK105" i="26"/>
  <c r="AL105" i="26"/>
  <c r="AM105" i="26"/>
  <c r="AN105" i="26"/>
  <c r="AO105" i="26"/>
  <c r="AP105" i="26"/>
  <c r="AQ105" i="26"/>
  <c r="AR105" i="26"/>
  <c r="AS105" i="26"/>
  <c r="C106" i="26"/>
  <c r="D106" i="26"/>
  <c r="E106" i="26"/>
  <c r="F106" i="26"/>
  <c r="G106" i="26"/>
  <c r="H106" i="26"/>
  <c r="I106" i="26"/>
  <c r="J106" i="26"/>
  <c r="K106" i="26"/>
  <c r="L106" i="26"/>
  <c r="M106" i="26"/>
  <c r="N106" i="26"/>
  <c r="O106" i="26"/>
  <c r="P106" i="26"/>
  <c r="Q106" i="26"/>
  <c r="R106" i="26"/>
  <c r="S106" i="26"/>
  <c r="T106" i="26"/>
  <c r="U106" i="26"/>
  <c r="W106" i="26"/>
  <c r="X106" i="26"/>
  <c r="Y106" i="26"/>
  <c r="Z106" i="26"/>
  <c r="AA106" i="26"/>
  <c r="AB106" i="26"/>
  <c r="AC106" i="26"/>
  <c r="AD106" i="26"/>
  <c r="AE106" i="26"/>
  <c r="AF106" i="26"/>
  <c r="AG106" i="26"/>
  <c r="AH106" i="26"/>
  <c r="AI106" i="26"/>
  <c r="AJ106" i="26"/>
  <c r="AK106" i="26"/>
  <c r="AL106" i="26"/>
  <c r="AM106" i="26"/>
  <c r="AN106" i="26"/>
  <c r="AO106" i="26"/>
  <c r="AP106" i="26"/>
  <c r="AQ106" i="26"/>
  <c r="AR106" i="26"/>
  <c r="AS106" i="26"/>
  <c r="C107" i="26"/>
  <c r="D107" i="26"/>
  <c r="E107" i="26"/>
  <c r="F107" i="26"/>
  <c r="G107" i="26"/>
  <c r="I107" i="26"/>
  <c r="J107" i="26"/>
  <c r="K107" i="26"/>
  <c r="L107" i="26"/>
  <c r="M107" i="26"/>
  <c r="N107" i="26"/>
  <c r="O107" i="26"/>
  <c r="P107" i="26"/>
  <c r="Q107" i="26"/>
  <c r="R107" i="26"/>
  <c r="S107" i="26"/>
  <c r="T107" i="26"/>
  <c r="U107" i="26"/>
  <c r="W107" i="26"/>
  <c r="X107" i="26"/>
  <c r="Y107" i="26"/>
  <c r="Z107" i="26"/>
  <c r="AA107" i="26"/>
  <c r="AB107" i="26"/>
  <c r="AC107" i="26"/>
  <c r="AD107" i="26"/>
  <c r="AE107" i="26"/>
  <c r="AF107" i="26"/>
  <c r="AG107" i="26"/>
  <c r="AI107" i="26"/>
  <c r="AJ107" i="26"/>
  <c r="AK107" i="26"/>
  <c r="AL107" i="26"/>
  <c r="AM107" i="26"/>
  <c r="AN107" i="26"/>
  <c r="AO107" i="26"/>
  <c r="AP107" i="26"/>
  <c r="AQ107" i="26"/>
  <c r="AR107" i="26"/>
  <c r="AS107" i="26"/>
  <c r="C108" i="26"/>
  <c r="D108" i="26"/>
  <c r="E108" i="26"/>
  <c r="F108" i="26"/>
  <c r="G108" i="26"/>
  <c r="H108" i="26"/>
  <c r="I108" i="26"/>
  <c r="J108" i="26"/>
  <c r="K108" i="26"/>
  <c r="L108" i="26"/>
  <c r="M108" i="26"/>
  <c r="N108" i="26"/>
  <c r="O108" i="26"/>
  <c r="P108" i="26"/>
  <c r="Q108" i="26"/>
  <c r="R108" i="26"/>
  <c r="S108" i="26"/>
  <c r="T108" i="26"/>
  <c r="U108" i="26"/>
  <c r="W108" i="26"/>
  <c r="X108" i="26"/>
  <c r="Y108" i="26"/>
  <c r="Z108" i="26"/>
  <c r="AA108" i="26"/>
  <c r="AB108" i="26"/>
  <c r="AC108" i="26"/>
  <c r="AD108" i="26"/>
  <c r="AE108" i="26"/>
  <c r="AF108" i="26"/>
  <c r="AG108" i="26"/>
  <c r="AI108" i="26"/>
  <c r="AJ108" i="26"/>
  <c r="AK108" i="26"/>
  <c r="AL108" i="26"/>
  <c r="AM108" i="26"/>
  <c r="AN108" i="26"/>
  <c r="AO108" i="26"/>
  <c r="AP108" i="26"/>
  <c r="AQ108" i="26"/>
  <c r="AR108" i="26"/>
  <c r="AS108" i="26"/>
  <c r="C109" i="26"/>
  <c r="D109" i="26"/>
  <c r="E109" i="26"/>
  <c r="F109" i="26"/>
  <c r="G109" i="26"/>
  <c r="H109" i="26"/>
  <c r="I109" i="26"/>
  <c r="J109" i="26"/>
  <c r="K109" i="26"/>
  <c r="L109" i="26"/>
  <c r="M109" i="26"/>
  <c r="N109" i="26"/>
  <c r="O109" i="26"/>
  <c r="P109" i="26"/>
  <c r="Q109" i="26"/>
  <c r="S109" i="26"/>
  <c r="T109" i="26"/>
  <c r="U109" i="26"/>
  <c r="W109" i="26"/>
  <c r="X109" i="26"/>
  <c r="Y109" i="26"/>
  <c r="Z109" i="26"/>
  <c r="AA109" i="26"/>
  <c r="AB109" i="26"/>
  <c r="AC109" i="26"/>
  <c r="AD109" i="26"/>
  <c r="AE109" i="26"/>
  <c r="AF109" i="26"/>
  <c r="AG109" i="26"/>
  <c r="AH109" i="26"/>
  <c r="AI109" i="26"/>
  <c r="AJ109" i="26"/>
  <c r="AK109" i="26"/>
  <c r="AL109" i="26"/>
  <c r="AM109" i="26"/>
  <c r="AN109" i="26"/>
  <c r="AO109" i="26"/>
  <c r="AP109" i="26"/>
  <c r="AQ109" i="26"/>
  <c r="AR109" i="26"/>
  <c r="AS109" i="26"/>
  <c r="C110" i="26"/>
  <c r="D110" i="26"/>
  <c r="E110" i="26"/>
  <c r="F110" i="26"/>
  <c r="G110" i="26"/>
  <c r="I110" i="26"/>
  <c r="J110" i="26"/>
  <c r="K110" i="26"/>
  <c r="L110" i="26"/>
  <c r="M110" i="26"/>
  <c r="N110" i="26"/>
  <c r="O110" i="26"/>
  <c r="P110" i="26"/>
  <c r="Q110" i="26"/>
  <c r="R110" i="26"/>
  <c r="S110" i="26"/>
  <c r="T110" i="26"/>
  <c r="U110" i="26"/>
  <c r="W110" i="26"/>
  <c r="X110" i="26"/>
  <c r="Y110" i="26"/>
  <c r="Z110" i="26"/>
  <c r="AA110" i="26"/>
  <c r="AB110" i="26"/>
  <c r="AC110" i="26"/>
  <c r="AD110" i="26"/>
  <c r="AE110" i="26"/>
  <c r="AF110" i="26"/>
  <c r="AG110" i="26"/>
  <c r="AI110" i="26"/>
  <c r="AJ110" i="26"/>
  <c r="AK110" i="26"/>
  <c r="AL110" i="26"/>
  <c r="AM110" i="26"/>
  <c r="AN110" i="26"/>
  <c r="AO110" i="26"/>
  <c r="AP110" i="26"/>
  <c r="AQ110" i="26"/>
  <c r="AR110" i="26"/>
  <c r="AS110" i="26"/>
  <c r="C111" i="26"/>
  <c r="D111" i="26"/>
  <c r="E111" i="26"/>
  <c r="F111" i="26"/>
  <c r="G111" i="26"/>
  <c r="I111" i="26"/>
  <c r="J111" i="26"/>
  <c r="K111" i="26"/>
  <c r="L111" i="26"/>
  <c r="M111" i="26"/>
  <c r="N111" i="26"/>
  <c r="O111" i="26"/>
  <c r="P111" i="26"/>
  <c r="Q111" i="26"/>
  <c r="R111" i="26"/>
  <c r="S111" i="26"/>
  <c r="T111" i="26"/>
  <c r="U111" i="26"/>
  <c r="W111" i="26"/>
  <c r="X111" i="26"/>
  <c r="Y111" i="26"/>
  <c r="Z111" i="26"/>
  <c r="AA111" i="26"/>
  <c r="AB111" i="26"/>
  <c r="AC111" i="26"/>
  <c r="AD111" i="26"/>
  <c r="AE111" i="26"/>
  <c r="AF111" i="26"/>
  <c r="AG111" i="26"/>
  <c r="AI111" i="26"/>
  <c r="AJ111" i="26"/>
  <c r="AK111" i="26"/>
  <c r="AL111" i="26"/>
  <c r="AM111" i="26"/>
  <c r="AN111" i="26"/>
  <c r="AO111" i="26"/>
  <c r="AP111" i="26"/>
  <c r="AQ111" i="26"/>
  <c r="AR111" i="26"/>
  <c r="AS111" i="26"/>
  <c r="C112" i="26"/>
  <c r="D112" i="26"/>
  <c r="E112" i="26"/>
  <c r="F112" i="26"/>
  <c r="G112" i="26"/>
  <c r="I112" i="26"/>
  <c r="J112" i="26"/>
  <c r="K112" i="26"/>
  <c r="L112" i="26"/>
  <c r="M112" i="26"/>
  <c r="N112" i="26"/>
  <c r="O112" i="26"/>
  <c r="P112" i="26"/>
  <c r="Q112" i="26"/>
  <c r="S112" i="26"/>
  <c r="T112" i="26"/>
  <c r="U112" i="26"/>
  <c r="W112" i="26"/>
  <c r="X112" i="26"/>
  <c r="Y112" i="26"/>
  <c r="Z112" i="26"/>
  <c r="AA112" i="26"/>
  <c r="AB112" i="26"/>
  <c r="AC112" i="26"/>
  <c r="AD112" i="26"/>
  <c r="AE112" i="26"/>
  <c r="AF112" i="26"/>
  <c r="AG112" i="26"/>
  <c r="AI112" i="26"/>
  <c r="AJ112" i="26"/>
  <c r="AK112" i="26"/>
  <c r="AL112" i="26"/>
  <c r="AM112" i="26"/>
  <c r="AN112" i="26"/>
  <c r="AO112" i="26"/>
  <c r="AP112" i="26"/>
  <c r="AQ112" i="26"/>
  <c r="AR112" i="26"/>
  <c r="AS112" i="26"/>
  <c r="C113" i="26"/>
  <c r="D113" i="26"/>
  <c r="E113" i="26"/>
  <c r="F113" i="26"/>
  <c r="G113" i="26"/>
  <c r="I113" i="26"/>
  <c r="J113" i="26"/>
  <c r="K113" i="26"/>
  <c r="L113" i="26"/>
  <c r="M113" i="26"/>
  <c r="N113" i="26"/>
  <c r="O113" i="26"/>
  <c r="P113" i="26"/>
  <c r="Q113" i="26"/>
  <c r="R113" i="26"/>
  <c r="S113" i="26"/>
  <c r="T113" i="26"/>
  <c r="U113" i="26"/>
  <c r="W113" i="26"/>
  <c r="X113" i="26"/>
  <c r="Y113" i="26"/>
  <c r="Z113" i="26"/>
  <c r="AA113" i="26"/>
  <c r="AB113" i="26"/>
  <c r="AC113" i="26"/>
  <c r="AD113" i="26"/>
  <c r="AE113" i="26"/>
  <c r="AF113" i="26"/>
  <c r="AG113" i="26"/>
  <c r="AI113" i="26"/>
  <c r="AJ113" i="26"/>
  <c r="AK113" i="26"/>
  <c r="AM113" i="26"/>
  <c r="AN113" i="26"/>
  <c r="AO113" i="26"/>
  <c r="AP113" i="26"/>
  <c r="AQ113" i="26"/>
  <c r="AR113" i="26"/>
  <c r="AS113" i="26"/>
  <c r="C114" i="26"/>
  <c r="D114" i="26"/>
  <c r="E114" i="26"/>
  <c r="F114" i="26"/>
  <c r="G114" i="26"/>
  <c r="I114" i="26"/>
  <c r="J114" i="26"/>
  <c r="K114" i="26"/>
  <c r="L114" i="26"/>
  <c r="M114" i="26"/>
  <c r="N114" i="26"/>
  <c r="O114" i="26"/>
  <c r="P114" i="26"/>
  <c r="Q114" i="26"/>
  <c r="R114" i="26"/>
  <c r="S114" i="26"/>
  <c r="T114" i="26"/>
  <c r="U114" i="26"/>
  <c r="W114" i="26"/>
  <c r="X114" i="26"/>
  <c r="Y114" i="26"/>
  <c r="Z114" i="26"/>
  <c r="AA114" i="26"/>
  <c r="AB114" i="26"/>
  <c r="AC114" i="26"/>
  <c r="AD114" i="26"/>
  <c r="AE114" i="26"/>
  <c r="AF114" i="26"/>
  <c r="AG114" i="26"/>
  <c r="AI114" i="26"/>
  <c r="AJ114" i="26"/>
  <c r="AK114" i="26"/>
  <c r="AL114" i="26"/>
  <c r="AM114" i="26"/>
  <c r="AN114" i="26"/>
  <c r="AO114" i="26"/>
  <c r="AP114" i="26"/>
  <c r="AQ114" i="26"/>
  <c r="AR114" i="26"/>
  <c r="AS114" i="26"/>
  <c r="C115" i="26"/>
  <c r="D115" i="26"/>
  <c r="E115" i="26"/>
  <c r="F115" i="26"/>
  <c r="G115" i="26"/>
  <c r="H115" i="26"/>
  <c r="I115" i="26"/>
  <c r="J115" i="26"/>
  <c r="K115" i="26"/>
  <c r="L115" i="26"/>
  <c r="M115" i="26"/>
  <c r="N115" i="26"/>
  <c r="O115" i="26"/>
  <c r="P115" i="26"/>
  <c r="Q115" i="26"/>
  <c r="R115" i="26"/>
  <c r="S115" i="26"/>
  <c r="T115" i="26"/>
  <c r="U115" i="26"/>
  <c r="W115" i="26"/>
  <c r="X115" i="26"/>
  <c r="Y115" i="26"/>
  <c r="Z115" i="26"/>
  <c r="AA115" i="26"/>
  <c r="AB115" i="26"/>
  <c r="AC115" i="26"/>
  <c r="AD115" i="26"/>
  <c r="AE115" i="26"/>
  <c r="AF115" i="26"/>
  <c r="AG115" i="26"/>
  <c r="AI115" i="26"/>
  <c r="AJ115" i="26"/>
  <c r="AK115" i="26"/>
  <c r="AL115" i="26"/>
  <c r="AM115" i="26"/>
  <c r="AN115" i="26"/>
  <c r="AO115" i="26"/>
  <c r="AP115" i="26"/>
  <c r="AQ115" i="26"/>
  <c r="AR115" i="26"/>
  <c r="AS115" i="26"/>
  <c r="C116" i="26"/>
  <c r="D116" i="26"/>
  <c r="E116" i="26"/>
  <c r="F116" i="26"/>
  <c r="G116" i="26"/>
  <c r="H116" i="26"/>
  <c r="I116" i="26"/>
  <c r="J116" i="26"/>
  <c r="K116" i="26"/>
  <c r="L116" i="26"/>
  <c r="M116" i="26"/>
  <c r="N116" i="26"/>
  <c r="O116" i="26"/>
  <c r="P116" i="26"/>
  <c r="Q116" i="26"/>
  <c r="R116" i="26"/>
  <c r="S116" i="26"/>
  <c r="T116" i="26"/>
  <c r="U116" i="26"/>
  <c r="W116" i="26"/>
  <c r="X116" i="26"/>
  <c r="Y116" i="26"/>
  <c r="Z116" i="26"/>
  <c r="AA116" i="26"/>
  <c r="AB116" i="26"/>
  <c r="AC116" i="26"/>
  <c r="AD116" i="26"/>
  <c r="AE116" i="26"/>
  <c r="AF116" i="26"/>
  <c r="AG116" i="26"/>
  <c r="AI116" i="26"/>
  <c r="AJ116" i="26"/>
  <c r="AK116" i="26"/>
  <c r="AL116" i="26"/>
  <c r="AM116" i="26"/>
  <c r="AN116" i="26"/>
  <c r="AO116" i="26"/>
  <c r="AP116" i="26"/>
  <c r="AQ116" i="26"/>
  <c r="AR116" i="26"/>
  <c r="AS116" i="26"/>
  <c r="C117" i="26"/>
  <c r="D117" i="26"/>
  <c r="E117" i="26"/>
  <c r="F117" i="26"/>
  <c r="G117" i="26"/>
  <c r="H117" i="26"/>
  <c r="I117" i="26"/>
  <c r="J117" i="26"/>
  <c r="K117" i="26"/>
  <c r="L117" i="26"/>
  <c r="M117" i="26"/>
  <c r="N117" i="26"/>
  <c r="O117" i="26"/>
  <c r="P117" i="26"/>
  <c r="Q117" i="26"/>
  <c r="R117" i="26"/>
  <c r="S117" i="26"/>
  <c r="T117" i="26"/>
  <c r="U117" i="26"/>
  <c r="W117" i="26"/>
  <c r="X117" i="26"/>
  <c r="Y117" i="26"/>
  <c r="Z117" i="26"/>
  <c r="AA117" i="26"/>
  <c r="AB117" i="26"/>
  <c r="AC117" i="26"/>
  <c r="AD117" i="26"/>
  <c r="AE117" i="26"/>
  <c r="AF117" i="26"/>
  <c r="AG117" i="26"/>
  <c r="AI117" i="26"/>
  <c r="AJ117" i="26"/>
  <c r="AK117" i="26"/>
  <c r="AL117" i="26"/>
  <c r="AM117" i="26"/>
  <c r="AN117" i="26"/>
  <c r="AO117" i="26"/>
  <c r="AP117" i="26"/>
  <c r="AQ117" i="26"/>
  <c r="AR117" i="26"/>
  <c r="AS117" i="26"/>
  <c r="C118" i="26"/>
  <c r="D118" i="26"/>
  <c r="E118" i="26"/>
  <c r="F118" i="26"/>
  <c r="G118" i="26"/>
  <c r="H118" i="26"/>
  <c r="I118" i="26"/>
  <c r="J118" i="26"/>
  <c r="K118" i="26"/>
  <c r="L118" i="26"/>
  <c r="M118" i="26"/>
  <c r="N118" i="26"/>
  <c r="O118" i="26"/>
  <c r="P118" i="26"/>
  <c r="Q118" i="26"/>
  <c r="R118" i="26"/>
  <c r="S118" i="26"/>
  <c r="T118" i="26"/>
  <c r="U118" i="26"/>
  <c r="W118" i="26"/>
  <c r="X118" i="26"/>
  <c r="Y118" i="26"/>
  <c r="Z118" i="26"/>
  <c r="AA118" i="26"/>
  <c r="AB118" i="26"/>
  <c r="AC118" i="26"/>
  <c r="AD118" i="26"/>
  <c r="AE118" i="26"/>
  <c r="AF118" i="26"/>
  <c r="AG118" i="26"/>
  <c r="AH118" i="26"/>
  <c r="AI118" i="26"/>
  <c r="AJ118" i="26"/>
  <c r="AK118" i="26"/>
  <c r="AL118" i="26"/>
  <c r="AM118" i="26"/>
  <c r="AN118" i="26"/>
  <c r="AO118" i="26"/>
  <c r="AP118" i="26"/>
  <c r="AQ118" i="26"/>
  <c r="AR118" i="26"/>
  <c r="AS118" i="26"/>
  <c r="C119" i="26"/>
  <c r="D119" i="26"/>
  <c r="E119" i="26"/>
  <c r="F119" i="26"/>
  <c r="G119" i="26"/>
  <c r="H119" i="26"/>
  <c r="I119" i="26"/>
  <c r="J119" i="26"/>
  <c r="K119" i="26"/>
  <c r="L119" i="26"/>
  <c r="M119" i="26"/>
  <c r="N119" i="26"/>
  <c r="O119" i="26"/>
  <c r="P119" i="26"/>
  <c r="Q119" i="26"/>
  <c r="R119" i="26"/>
  <c r="S119" i="26"/>
  <c r="T119" i="26"/>
  <c r="U119" i="26"/>
  <c r="W119" i="26"/>
  <c r="X119" i="26"/>
  <c r="Y119" i="26"/>
  <c r="Z119" i="26"/>
  <c r="AA119" i="26"/>
  <c r="AB119" i="26"/>
  <c r="AC119" i="26"/>
  <c r="AD119" i="26"/>
  <c r="AE119" i="26"/>
  <c r="AF119" i="26"/>
  <c r="AG119" i="26"/>
  <c r="AH119" i="26"/>
  <c r="AI119" i="26"/>
  <c r="AJ119" i="26"/>
  <c r="AK119" i="26"/>
  <c r="AL119" i="26"/>
  <c r="AM119" i="26"/>
  <c r="AN119" i="26"/>
  <c r="AO119" i="26"/>
  <c r="AP119" i="26"/>
  <c r="AQ119" i="26"/>
  <c r="AR119" i="26"/>
  <c r="AS119" i="26"/>
  <c r="C120" i="26"/>
  <c r="D120" i="26"/>
  <c r="E120" i="26"/>
  <c r="F120" i="26"/>
  <c r="G120" i="26"/>
  <c r="H120" i="26"/>
  <c r="I120" i="26"/>
  <c r="J120" i="26"/>
  <c r="K120" i="26"/>
  <c r="L120" i="26"/>
  <c r="M120" i="26"/>
  <c r="N120" i="26"/>
  <c r="O120" i="26"/>
  <c r="P120" i="26"/>
  <c r="Q120" i="26"/>
  <c r="R120" i="26"/>
  <c r="S120" i="26"/>
  <c r="T120" i="26"/>
  <c r="U120" i="26"/>
  <c r="W120" i="26"/>
  <c r="X120" i="26"/>
  <c r="Y120" i="26"/>
  <c r="Z120" i="26"/>
  <c r="AA120" i="26"/>
  <c r="AB120" i="26"/>
  <c r="AC120" i="26"/>
  <c r="AD120" i="26"/>
  <c r="AE120" i="26"/>
  <c r="AF120" i="26"/>
  <c r="AG120" i="26"/>
  <c r="AH120" i="26"/>
  <c r="AI120" i="26"/>
  <c r="AJ120" i="26"/>
  <c r="AK120" i="26"/>
  <c r="AL120" i="26"/>
  <c r="AM120" i="26"/>
  <c r="AN120" i="26"/>
  <c r="AO120" i="26"/>
  <c r="AP120" i="26"/>
  <c r="AQ120" i="26"/>
  <c r="AR120" i="26"/>
  <c r="AS120" i="26"/>
  <c r="C121" i="26"/>
  <c r="D121" i="26"/>
  <c r="E121" i="26"/>
  <c r="F121" i="26"/>
  <c r="G121" i="26"/>
  <c r="H121" i="26"/>
  <c r="I121" i="26"/>
  <c r="J121" i="26"/>
  <c r="K121" i="26"/>
  <c r="L121" i="26"/>
  <c r="M121" i="26"/>
  <c r="N121" i="26"/>
  <c r="O121" i="26"/>
  <c r="P121" i="26"/>
  <c r="Q121" i="26"/>
  <c r="R121" i="26"/>
  <c r="S121" i="26"/>
  <c r="T121" i="26"/>
  <c r="U121" i="26"/>
  <c r="W121" i="26"/>
  <c r="X121" i="26"/>
  <c r="Y121" i="26"/>
  <c r="Z121" i="26"/>
  <c r="AA121" i="26"/>
  <c r="AB121" i="26"/>
  <c r="AC121" i="26"/>
  <c r="AD121" i="26"/>
  <c r="AE121" i="26"/>
  <c r="AF121" i="26"/>
  <c r="AG121" i="26"/>
  <c r="AI121" i="26"/>
  <c r="AJ121" i="26"/>
  <c r="AK121" i="26"/>
  <c r="AL121" i="26"/>
  <c r="AM121" i="26"/>
  <c r="AN121" i="26"/>
  <c r="AO121" i="26"/>
  <c r="AP121" i="26"/>
  <c r="AQ121" i="26"/>
  <c r="AR121" i="26"/>
  <c r="AS121" i="26"/>
  <c r="C122" i="26"/>
  <c r="D122" i="26"/>
  <c r="E122" i="26"/>
  <c r="F122" i="26"/>
  <c r="G122" i="26"/>
  <c r="H122" i="26"/>
  <c r="I122" i="26"/>
  <c r="J122" i="26"/>
  <c r="K122" i="26"/>
  <c r="L122" i="26"/>
  <c r="M122" i="26"/>
  <c r="N122" i="26"/>
  <c r="O122" i="26"/>
  <c r="P122" i="26"/>
  <c r="Q122" i="26"/>
  <c r="S122" i="26"/>
  <c r="T122" i="26"/>
  <c r="U122" i="26"/>
  <c r="W122" i="26"/>
  <c r="X122" i="26"/>
  <c r="Y122" i="26"/>
  <c r="Z122" i="26"/>
  <c r="AA122" i="26"/>
  <c r="AB122" i="26"/>
  <c r="AC122" i="26"/>
  <c r="AE122" i="26"/>
  <c r="AF122" i="26"/>
  <c r="AG122" i="26"/>
  <c r="AH122" i="26"/>
  <c r="AI122" i="26"/>
  <c r="AJ122" i="26"/>
  <c r="AK122" i="26"/>
  <c r="AL122" i="26"/>
  <c r="AM122" i="26"/>
  <c r="AN122" i="26"/>
  <c r="AO122" i="26"/>
  <c r="AP122" i="26"/>
  <c r="AQ122" i="26"/>
  <c r="AR122" i="26"/>
  <c r="AS122" i="26"/>
  <c r="C123" i="26"/>
  <c r="D123" i="26"/>
  <c r="E123" i="26"/>
  <c r="F123" i="26"/>
  <c r="G123" i="26"/>
  <c r="H123" i="26"/>
  <c r="I123" i="26"/>
  <c r="J123" i="26"/>
  <c r="K123" i="26"/>
  <c r="L123" i="26"/>
  <c r="M123" i="26"/>
  <c r="N123" i="26"/>
  <c r="O123" i="26"/>
  <c r="P123" i="26"/>
  <c r="Q123" i="26"/>
  <c r="S123" i="26"/>
  <c r="T123" i="26"/>
  <c r="U123" i="26"/>
  <c r="W123" i="26"/>
  <c r="X123" i="26"/>
  <c r="Y123" i="26"/>
  <c r="Z123" i="26"/>
  <c r="AA123" i="26"/>
  <c r="AB123" i="26"/>
  <c r="AC123" i="26"/>
  <c r="AD123" i="26"/>
  <c r="AE123" i="26"/>
  <c r="AF123" i="26"/>
  <c r="AG123" i="26"/>
  <c r="AH123" i="26"/>
  <c r="AI123" i="26"/>
  <c r="AJ123" i="26"/>
  <c r="AK123" i="26"/>
  <c r="AL123" i="26"/>
  <c r="AM123" i="26"/>
  <c r="AN123" i="26"/>
  <c r="AO123" i="26"/>
  <c r="AP123" i="26"/>
  <c r="AQ123" i="26"/>
  <c r="AR123" i="26"/>
  <c r="AS123" i="26"/>
  <c r="C124" i="26"/>
  <c r="D124" i="26"/>
  <c r="E124" i="26"/>
  <c r="F124" i="26"/>
  <c r="G124" i="26"/>
  <c r="H124" i="26"/>
  <c r="I124" i="26"/>
  <c r="J124" i="26"/>
  <c r="K124" i="26"/>
  <c r="L124" i="26"/>
  <c r="M124" i="26"/>
  <c r="N124" i="26"/>
  <c r="O124" i="26"/>
  <c r="P124" i="26"/>
  <c r="Q124" i="26"/>
  <c r="R124" i="26"/>
  <c r="S124" i="26"/>
  <c r="T124" i="26"/>
  <c r="U124" i="26"/>
  <c r="W124" i="26"/>
  <c r="X124" i="26"/>
  <c r="Y124" i="26"/>
  <c r="Z124" i="26"/>
  <c r="AA124" i="26"/>
  <c r="AB124" i="26"/>
  <c r="AC124" i="26"/>
  <c r="AD124" i="26"/>
  <c r="AE124" i="26"/>
  <c r="AF124" i="26"/>
  <c r="AG124" i="26"/>
  <c r="AH124" i="26"/>
  <c r="AI124" i="26"/>
  <c r="AJ124" i="26"/>
  <c r="AL124" i="26"/>
  <c r="AM124" i="26"/>
  <c r="AN124" i="26"/>
  <c r="AO124" i="26"/>
  <c r="AP124" i="26"/>
  <c r="AQ124" i="26"/>
  <c r="AS124" i="26"/>
  <c r="C125" i="26"/>
  <c r="D125" i="26"/>
  <c r="E125" i="26"/>
  <c r="F125" i="26"/>
  <c r="G125" i="26"/>
  <c r="H125" i="26"/>
  <c r="I125" i="26"/>
  <c r="J125" i="26"/>
  <c r="K125" i="26"/>
  <c r="L125" i="26"/>
  <c r="M125" i="26"/>
  <c r="N125" i="26"/>
  <c r="O125" i="26"/>
  <c r="P125" i="26"/>
  <c r="Q125" i="26"/>
  <c r="R125" i="26"/>
  <c r="S125" i="26"/>
  <c r="T125" i="26"/>
  <c r="U125" i="26"/>
  <c r="W125" i="26"/>
  <c r="X125" i="26"/>
  <c r="Y125" i="26"/>
  <c r="Z125" i="26"/>
  <c r="AA125" i="26"/>
  <c r="AB125" i="26"/>
  <c r="AC125" i="26"/>
  <c r="AD125" i="26"/>
  <c r="AE125" i="26"/>
  <c r="AF125" i="26"/>
  <c r="AG125" i="26"/>
  <c r="AH125" i="26"/>
  <c r="AI125" i="26"/>
  <c r="AJ125" i="26"/>
  <c r="AL125" i="26"/>
  <c r="AM125" i="26"/>
  <c r="AN125" i="26"/>
  <c r="AO125" i="26"/>
  <c r="AP125" i="26"/>
  <c r="AQ125" i="26"/>
  <c r="AS125" i="26"/>
  <c r="C126" i="26"/>
  <c r="D126" i="26"/>
  <c r="E126" i="26"/>
  <c r="F126" i="26"/>
  <c r="G126" i="26"/>
  <c r="H126" i="26"/>
  <c r="I126" i="26"/>
  <c r="J126" i="26"/>
  <c r="K126" i="26"/>
  <c r="L126" i="26"/>
  <c r="M126" i="26"/>
  <c r="N126" i="26"/>
  <c r="Q126" i="26"/>
  <c r="R126" i="26"/>
  <c r="S126" i="26"/>
  <c r="T126" i="26"/>
  <c r="U126" i="26"/>
  <c r="W126" i="26"/>
  <c r="X126" i="26"/>
  <c r="Y126" i="26"/>
  <c r="Z126" i="26"/>
  <c r="AA126" i="26"/>
  <c r="AB126" i="26"/>
  <c r="AC126" i="26"/>
  <c r="AD126" i="26"/>
  <c r="AE126" i="26"/>
  <c r="AF126" i="26"/>
  <c r="AG126" i="26"/>
  <c r="AH126" i="26"/>
  <c r="AI126" i="26"/>
  <c r="AJ126" i="26"/>
  <c r="AK126" i="26"/>
  <c r="AL126" i="26"/>
  <c r="AM126" i="26"/>
  <c r="AN126" i="26"/>
  <c r="AO126" i="26"/>
  <c r="AP126" i="26"/>
  <c r="AQ126" i="26"/>
  <c r="AR126" i="26"/>
  <c r="AS126" i="26"/>
  <c r="C127" i="26"/>
  <c r="D127" i="26"/>
  <c r="E127" i="26"/>
  <c r="F127" i="26"/>
  <c r="G127" i="26"/>
  <c r="H127" i="26"/>
  <c r="I127" i="26"/>
  <c r="J127" i="26"/>
  <c r="L127" i="26"/>
  <c r="M127" i="26"/>
  <c r="N127" i="26"/>
  <c r="Q127" i="26"/>
  <c r="R127" i="26"/>
  <c r="S127" i="26"/>
  <c r="T127" i="26"/>
  <c r="U127" i="26"/>
  <c r="W127" i="26"/>
  <c r="X127" i="26"/>
  <c r="Y127" i="26"/>
  <c r="Z127" i="26"/>
  <c r="AA127" i="26"/>
  <c r="AB127" i="26"/>
  <c r="AC127" i="26"/>
  <c r="AD127" i="26"/>
  <c r="AE127" i="26"/>
  <c r="AF127" i="26"/>
  <c r="AG127" i="26"/>
  <c r="AH127" i="26"/>
  <c r="AI127" i="26"/>
  <c r="AJ127" i="26"/>
  <c r="AK127" i="26"/>
  <c r="AL127" i="26"/>
  <c r="AM127" i="26"/>
  <c r="AN127" i="26"/>
  <c r="AO127" i="26"/>
  <c r="AP127" i="26"/>
  <c r="AQ127" i="26"/>
  <c r="AR127" i="26"/>
  <c r="AS127" i="26"/>
  <c r="C128" i="26"/>
  <c r="D128" i="26"/>
  <c r="E128" i="26"/>
  <c r="F128" i="26"/>
  <c r="G128" i="26"/>
  <c r="H128" i="26"/>
  <c r="I128" i="26"/>
  <c r="J128" i="26"/>
  <c r="K128" i="26"/>
  <c r="L128" i="26"/>
  <c r="M128" i="26"/>
  <c r="N128" i="26"/>
  <c r="Q128" i="26"/>
  <c r="R128" i="26"/>
  <c r="S128" i="26"/>
  <c r="T128" i="26"/>
  <c r="U128" i="26"/>
  <c r="W128" i="26"/>
  <c r="X128" i="26"/>
  <c r="Y128" i="26"/>
  <c r="Z128" i="26"/>
  <c r="AA128" i="26"/>
  <c r="AB128" i="26"/>
  <c r="AC128" i="26"/>
  <c r="AD128" i="26"/>
  <c r="AE128" i="26"/>
  <c r="AF128" i="26"/>
  <c r="AG128" i="26"/>
  <c r="AH128" i="26"/>
  <c r="AI128" i="26"/>
  <c r="AJ128" i="26"/>
  <c r="AK128" i="26"/>
  <c r="AM128" i="26"/>
  <c r="AN128" i="26"/>
  <c r="AO128" i="26"/>
  <c r="AP128" i="26"/>
  <c r="AQ128" i="26"/>
  <c r="AR128" i="26"/>
  <c r="AS128" i="26"/>
  <c r="C129" i="26"/>
  <c r="D129" i="26"/>
  <c r="E129" i="26"/>
  <c r="F129" i="26"/>
  <c r="G129" i="26"/>
  <c r="H129" i="26"/>
  <c r="I129" i="26"/>
  <c r="J129" i="26"/>
  <c r="K129" i="26"/>
  <c r="L129" i="26"/>
  <c r="M129" i="26"/>
  <c r="N129" i="26"/>
  <c r="Q129" i="26"/>
  <c r="R129" i="26"/>
  <c r="S129" i="26"/>
  <c r="T129" i="26"/>
  <c r="U129" i="26"/>
  <c r="W129" i="26"/>
  <c r="X129" i="26"/>
  <c r="Y129" i="26"/>
  <c r="Z129" i="26"/>
  <c r="AA129" i="26"/>
  <c r="AB129" i="26"/>
  <c r="AC129" i="26"/>
  <c r="AD129" i="26"/>
  <c r="AE129" i="26"/>
  <c r="AF129" i="26"/>
  <c r="AG129" i="26"/>
  <c r="AH129" i="26"/>
  <c r="AI129" i="26"/>
  <c r="AJ129" i="26"/>
  <c r="AK129" i="26"/>
  <c r="AM129" i="26"/>
  <c r="AN129" i="26"/>
  <c r="AO129" i="26"/>
  <c r="AP129" i="26"/>
  <c r="AQ129" i="26"/>
  <c r="AR129" i="26"/>
  <c r="AS129" i="26"/>
  <c r="C130" i="26"/>
  <c r="D130" i="26"/>
  <c r="E130" i="26"/>
  <c r="F130" i="26"/>
  <c r="G130" i="26"/>
  <c r="H130" i="26"/>
  <c r="I130" i="26"/>
  <c r="J130" i="26"/>
  <c r="K130" i="26"/>
  <c r="L130" i="26"/>
  <c r="M130" i="26"/>
  <c r="N130" i="26"/>
  <c r="O130" i="26"/>
  <c r="P130" i="26"/>
  <c r="Q130" i="26"/>
  <c r="R130" i="26"/>
  <c r="S130" i="26"/>
  <c r="T130" i="26"/>
  <c r="U130" i="26"/>
  <c r="W130" i="26"/>
  <c r="X130" i="26"/>
  <c r="Y130" i="26"/>
  <c r="Z130" i="26"/>
  <c r="AA130" i="26"/>
  <c r="AB130" i="26"/>
  <c r="AC130" i="26"/>
  <c r="AD130" i="26"/>
  <c r="AE130" i="26"/>
  <c r="AF130" i="26"/>
  <c r="AG130" i="26"/>
  <c r="AH130" i="26"/>
  <c r="AI130" i="26"/>
  <c r="AJ130" i="26"/>
  <c r="AK130" i="26"/>
  <c r="AL130" i="26"/>
  <c r="AM130" i="26"/>
  <c r="AN130" i="26"/>
  <c r="AO130" i="26"/>
  <c r="AP130" i="26"/>
  <c r="AQ130" i="26"/>
  <c r="AR130" i="26"/>
  <c r="AS130" i="26"/>
  <c r="C131" i="26"/>
  <c r="D131" i="26"/>
  <c r="E131" i="26"/>
  <c r="F131" i="26"/>
  <c r="G131" i="26"/>
  <c r="H131" i="26"/>
  <c r="I131" i="26"/>
  <c r="J131" i="26"/>
  <c r="K131" i="26"/>
  <c r="L131" i="26"/>
  <c r="M131" i="26"/>
  <c r="N131" i="26"/>
  <c r="O131" i="26"/>
  <c r="P131" i="26"/>
  <c r="Q131" i="26"/>
  <c r="R131" i="26"/>
  <c r="S131" i="26"/>
  <c r="T131" i="26"/>
  <c r="U131" i="26"/>
  <c r="W131" i="26"/>
  <c r="X131" i="26"/>
  <c r="Y131" i="26"/>
  <c r="Z131" i="26"/>
  <c r="AA131" i="26"/>
  <c r="AB131" i="26"/>
  <c r="AC131" i="26"/>
  <c r="AD131" i="26"/>
  <c r="AE131" i="26"/>
  <c r="AF131" i="26"/>
  <c r="AG131" i="26"/>
  <c r="AH131" i="26"/>
  <c r="AI131" i="26"/>
  <c r="AJ131" i="26"/>
  <c r="AK131" i="26"/>
  <c r="AL131" i="26"/>
  <c r="AM131" i="26"/>
  <c r="AN131" i="26"/>
  <c r="AO131" i="26"/>
  <c r="AP131" i="26"/>
  <c r="AQ131" i="26"/>
  <c r="AR131" i="26"/>
  <c r="AS131" i="26"/>
  <c r="C132" i="26"/>
  <c r="D132" i="26"/>
  <c r="E132" i="26"/>
  <c r="F132" i="26"/>
  <c r="G132" i="26"/>
  <c r="H132" i="26"/>
  <c r="I132" i="26"/>
  <c r="J132" i="26"/>
  <c r="K132" i="26"/>
  <c r="L132" i="26"/>
  <c r="M132" i="26"/>
  <c r="N132" i="26"/>
  <c r="Q132" i="26"/>
  <c r="R132" i="26"/>
  <c r="S132" i="26"/>
  <c r="T132" i="26"/>
  <c r="U132" i="26"/>
  <c r="W132" i="26"/>
  <c r="X132" i="26"/>
  <c r="Y132" i="26"/>
  <c r="Z132" i="26"/>
  <c r="AA132" i="26"/>
  <c r="AB132" i="26"/>
  <c r="AC132" i="26"/>
  <c r="AD132" i="26"/>
  <c r="AE132" i="26"/>
  <c r="AF132" i="26"/>
  <c r="AG132" i="26"/>
  <c r="AH132" i="26"/>
  <c r="AI132" i="26"/>
  <c r="AJ132" i="26"/>
  <c r="AK132" i="26"/>
  <c r="AL132" i="26"/>
  <c r="AM132" i="26"/>
  <c r="AN132" i="26"/>
  <c r="AO132" i="26"/>
  <c r="AP132" i="26"/>
  <c r="AQ132" i="26"/>
  <c r="AR132" i="26"/>
  <c r="AS132" i="26"/>
  <c r="C133" i="26"/>
  <c r="D133" i="26"/>
  <c r="E133" i="26"/>
  <c r="F133" i="26"/>
  <c r="G133" i="26"/>
  <c r="H133" i="26"/>
  <c r="I133" i="26"/>
  <c r="J133" i="26"/>
  <c r="K133" i="26"/>
  <c r="L133" i="26"/>
  <c r="M133" i="26"/>
  <c r="N133" i="26"/>
  <c r="Q133" i="26"/>
  <c r="R133" i="26"/>
  <c r="S133" i="26"/>
  <c r="T133" i="26"/>
  <c r="U133" i="26"/>
  <c r="W133" i="26"/>
  <c r="X133" i="26"/>
  <c r="Y133" i="26"/>
  <c r="Z133" i="26"/>
  <c r="AA133" i="26"/>
  <c r="AB133" i="26"/>
  <c r="AC133" i="26"/>
  <c r="AD133" i="26"/>
  <c r="AE133" i="26"/>
  <c r="AF133" i="26"/>
  <c r="AG133" i="26"/>
  <c r="AH133" i="26"/>
  <c r="AI133" i="26"/>
  <c r="AJ133" i="26"/>
  <c r="AK133" i="26"/>
  <c r="AL133" i="26"/>
  <c r="AM133" i="26"/>
  <c r="AN133" i="26"/>
  <c r="AO133" i="26"/>
  <c r="AP133" i="26"/>
  <c r="AQ133" i="26"/>
  <c r="AR133" i="26"/>
  <c r="AS133" i="26"/>
  <c r="C134" i="26"/>
  <c r="D134" i="26"/>
  <c r="E134" i="26"/>
  <c r="F134" i="26"/>
  <c r="G134" i="26"/>
  <c r="H134" i="26"/>
  <c r="I134" i="26"/>
  <c r="J134" i="26"/>
  <c r="K134" i="26"/>
  <c r="L134" i="26"/>
  <c r="M134" i="26"/>
  <c r="N134" i="26"/>
  <c r="O134" i="26"/>
  <c r="Q134" i="26"/>
  <c r="R134" i="26"/>
  <c r="S134" i="26"/>
  <c r="T134" i="26"/>
  <c r="U134" i="26"/>
  <c r="W134" i="26"/>
  <c r="X134" i="26"/>
  <c r="Y134" i="26"/>
  <c r="Z134" i="26"/>
  <c r="AA134" i="26"/>
  <c r="AB134" i="26"/>
  <c r="AC134" i="26"/>
  <c r="AD134" i="26"/>
  <c r="AE134" i="26"/>
  <c r="AF134" i="26"/>
  <c r="AG134" i="26"/>
  <c r="AH134" i="26"/>
  <c r="AI134" i="26"/>
  <c r="AJ134" i="26"/>
  <c r="AK134" i="26"/>
  <c r="AL134" i="26"/>
  <c r="AM134" i="26"/>
  <c r="AN134" i="26"/>
  <c r="AO134" i="26"/>
  <c r="AP134" i="26"/>
  <c r="AQ134" i="26"/>
  <c r="AR134" i="26"/>
  <c r="AS134" i="26"/>
  <c r="C135" i="26"/>
  <c r="D135" i="26"/>
  <c r="E135" i="26"/>
  <c r="F135" i="26"/>
  <c r="G135" i="26"/>
  <c r="H135" i="26"/>
  <c r="I135" i="26"/>
  <c r="J135" i="26"/>
  <c r="K135" i="26"/>
  <c r="L135" i="26"/>
  <c r="M135" i="26"/>
  <c r="N135" i="26"/>
  <c r="O135" i="26"/>
  <c r="P135" i="26"/>
  <c r="Q135" i="26"/>
  <c r="R135" i="26"/>
  <c r="S135" i="26"/>
  <c r="T135" i="26"/>
  <c r="U135" i="26"/>
  <c r="W135" i="26"/>
  <c r="X135" i="26"/>
  <c r="Y135" i="26"/>
  <c r="Z135" i="26"/>
  <c r="AA135" i="26"/>
  <c r="AB135" i="26"/>
  <c r="AC135" i="26"/>
  <c r="AD135" i="26"/>
  <c r="AE135" i="26"/>
  <c r="AF135" i="26"/>
  <c r="AG135" i="26"/>
  <c r="AH135" i="26"/>
  <c r="AI135" i="26"/>
  <c r="AJ135" i="26"/>
  <c r="AK135" i="26"/>
  <c r="AL135" i="26"/>
  <c r="AM135" i="26"/>
  <c r="AN135" i="26"/>
  <c r="AO135" i="26"/>
  <c r="AP135" i="26"/>
  <c r="AQ135" i="26"/>
  <c r="AR135" i="26"/>
  <c r="AS135" i="26"/>
  <c r="C136" i="26"/>
  <c r="D136" i="26"/>
  <c r="E136" i="26"/>
  <c r="F136" i="26"/>
  <c r="G136" i="26"/>
  <c r="H136" i="26"/>
  <c r="I136" i="26"/>
  <c r="J136" i="26"/>
  <c r="K136" i="26"/>
  <c r="L136" i="26"/>
  <c r="M136" i="26"/>
  <c r="N136" i="26"/>
  <c r="Q136" i="26"/>
  <c r="R136" i="26"/>
  <c r="S136" i="26"/>
  <c r="T136" i="26"/>
  <c r="U136" i="26"/>
  <c r="W136" i="26"/>
  <c r="X136" i="26"/>
  <c r="AA136" i="26"/>
  <c r="AB136" i="26"/>
  <c r="AC136" i="26"/>
  <c r="AD136" i="26"/>
  <c r="AE136" i="26"/>
  <c r="AF136" i="26"/>
  <c r="AG136" i="26"/>
  <c r="AH136" i="26"/>
  <c r="AI136" i="26"/>
  <c r="AJ136" i="26"/>
  <c r="AK136" i="26"/>
  <c r="AL136" i="26"/>
  <c r="AM136" i="26"/>
  <c r="AN136" i="26"/>
  <c r="AO136" i="26"/>
  <c r="AP136" i="26"/>
  <c r="AQ136" i="26"/>
  <c r="AR136" i="26"/>
  <c r="AS136" i="26"/>
  <c r="C137" i="26"/>
  <c r="D137" i="26"/>
  <c r="E137" i="26"/>
  <c r="F137" i="26"/>
  <c r="G137" i="26"/>
  <c r="H137" i="26"/>
  <c r="I137" i="26"/>
  <c r="J137" i="26"/>
  <c r="K137" i="26"/>
  <c r="L137" i="26"/>
  <c r="M137" i="26"/>
  <c r="N137" i="26"/>
  <c r="O137" i="26"/>
  <c r="P137" i="26"/>
  <c r="Q137" i="26"/>
  <c r="R137" i="26"/>
  <c r="S137" i="26"/>
  <c r="T137" i="26"/>
  <c r="U137" i="26"/>
  <c r="W137" i="26"/>
  <c r="X137" i="26"/>
  <c r="Y137" i="26"/>
  <c r="AA137" i="26"/>
  <c r="AB137" i="26"/>
  <c r="AC137" i="26"/>
  <c r="AD137" i="26"/>
  <c r="AE137" i="26"/>
  <c r="AF137" i="26"/>
  <c r="AG137" i="26"/>
  <c r="AH137" i="26"/>
  <c r="AI137" i="26"/>
  <c r="AJ137" i="26"/>
  <c r="AK137" i="26"/>
  <c r="AL137" i="26"/>
  <c r="AM137" i="26"/>
  <c r="AN137" i="26"/>
  <c r="AO137" i="26"/>
  <c r="AP137" i="26"/>
  <c r="AQ137" i="26"/>
  <c r="AR137" i="26"/>
  <c r="AS137" i="26"/>
  <c r="C138" i="26"/>
  <c r="D138" i="26"/>
  <c r="E138" i="26"/>
  <c r="F138" i="26"/>
  <c r="G138" i="26"/>
  <c r="H138" i="26"/>
  <c r="I138" i="26"/>
  <c r="J138" i="26"/>
  <c r="K138" i="26"/>
  <c r="L138" i="26"/>
  <c r="M138" i="26"/>
  <c r="N138" i="26"/>
  <c r="O138" i="26"/>
  <c r="P138" i="26"/>
  <c r="Q138" i="26"/>
  <c r="R138" i="26"/>
  <c r="S138" i="26"/>
  <c r="T138" i="26"/>
  <c r="U138" i="26"/>
  <c r="W138" i="26"/>
  <c r="X138" i="26"/>
  <c r="Y138" i="26"/>
  <c r="AA138" i="26"/>
  <c r="AB138" i="26"/>
  <c r="AC138" i="26"/>
  <c r="AD138" i="26"/>
  <c r="AE138" i="26"/>
  <c r="AF138" i="26"/>
  <c r="AG138" i="26"/>
  <c r="AH138" i="26"/>
  <c r="AI138" i="26"/>
  <c r="AJ138" i="26"/>
  <c r="AK138" i="26"/>
  <c r="AL138" i="26"/>
  <c r="AM138" i="26"/>
  <c r="AN138" i="26"/>
  <c r="AO138" i="26"/>
  <c r="AP138" i="26"/>
  <c r="AQ138" i="26"/>
  <c r="AR138" i="26"/>
  <c r="AS138" i="26"/>
  <c r="C139" i="26"/>
  <c r="D139" i="26"/>
  <c r="E139" i="26"/>
  <c r="F139" i="26"/>
  <c r="G139" i="26"/>
  <c r="H139" i="26"/>
  <c r="I139" i="26"/>
  <c r="J139" i="26"/>
  <c r="K139" i="26"/>
  <c r="L139" i="26"/>
  <c r="M139" i="26"/>
  <c r="N139" i="26"/>
  <c r="O139" i="26"/>
  <c r="P139" i="26"/>
  <c r="Q139" i="26"/>
  <c r="R139" i="26"/>
  <c r="S139" i="26"/>
  <c r="T139" i="26"/>
  <c r="U139" i="26"/>
  <c r="W139" i="26"/>
  <c r="X139" i="26"/>
  <c r="Y139" i="26"/>
  <c r="AA139" i="26"/>
  <c r="AB139" i="26"/>
  <c r="AC139" i="26"/>
  <c r="AD139" i="26"/>
  <c r="AE139" i="26"/>
  <c r="AF139" i="26"/>
  <c r="AG139" i="26"/>
  <c r="AH139" i="26"/>
  <c r="AI139" i="26"/>
  <c r="AJ139" i="26"/>
  <c r="AK139" i="26"/>
  <c r="AL139" i="26"/>
  <c r="AM139" i="26"/>
  <c r="AN139" i="26"/>
  <c r="AO139" i="26"/>
  <c r="AP139" i="26"/>
  <c r="AQ139" i="26"/>
  <c r="AR139" i="26"/>
  <c r="AS139" i="26"/>
  <c r="E140" i="26"/>
  <c r="F140" i="26"/>
  <c r="G140" i="26"/>
  <c r="H140" i="26"/>
  <c r="I140" i="26"/>
  <c r="J140" i="26"/>
  <c r="K140" i="26"/>
  <c r="L140" i="26"/>
  <c r="M140" i="26"/>
  <c r="N140" i="26"/>
  <c r="O140" i="26"/>
  <c r="P140" i="26"/>
  <c r="Q140" i="26"/>
  <c r="R140" i="26"/>
  <c r="S140" i="26"/>
  <c r="T140" i="26"/>
  <c r="U140" i="26"/>
  <c r="W140" i="26"/>
  <c r="X140" i="26"/>
  <c r="Y140" i="26"/>
  <c r="Z140" i="26"/>
  <c r="AA140" i="26"/>
  <c r="AC140" i="26"/>
  <c r="AD140" i="26"/>
  <c r="AE140" i="26"/>
  <c r="AF140" i="26"/>
  <c r="AG140" i="26"/>
  <c r="AH140" i="26"/>
  <c r="AI140" i="26"/>
  <c r="AJ140" i="26"/>
  <c r="AK140" i="26"/>
  <c r="AL140" i="26"/>
  <c r="AM140" i="26"/>
  <c r="AN140" i="26"/>
  <c r="AO140" i="26"/>
  <c r="AP140" i="26"/>
  <c r="AQ140" i="26"/>
  <c r="AR140" i="26"/>
  <c r="AS140" i="26"/>
  <c r="C141" i="26"/>
  <c r="D141" i="26"/>
  <c r="E141" i="26"/>
  <c r="F141" i="26"/>
  <c r="G141" i="26"/>
  <c r="H141" i="26"/>
  <c r="I141" i="26"/>
  <c r="J141" i="26"/>
  <c r="K141" i="26"/>
  <c r="L141" i="26"/>
  <c r="M141" i="26"/>
  <c r="N141" i="26"/>
  <c r="O141" i="26"/>
  <c r="P141" i="26"/>
  <c r="Q141" i="26"/>
  <c r="R141" i="26"/>
  <c r="S141" i="26"/>
  <c r="T141" i="26"/>
  <c r="U141" i="26"/>
  <c r="W141" i="26"/>
  <c r="X141" i="26"/>
  <c r="Y141" i="26"/>
  <c r="Z141" i="26"/>
  <c r="AA141" i="26"/>
  <c r="AB141" i="26"/>
  <c r="AC141" i="26"/>
  <c r="AD141" i="26"/>
  <c r="AE141" i="26"/>
  <c r="AF141" i="26"/>
  <c r="AG141" i="26"/>
  <c r="AH141" i="26"/>
  <c r="AI141" i="26"/>
  <c r="AJ141" i="26"/>
  <c r="AK141" i="26"/>
  <c r="AL141" i="26"/>
  <c r="AM141" i="26"/>
  <c r="AN141" i="26"/>
  <c r="AO141" i="26"/>
  <c r="AP141" i="26"/>
  <c r="AR141" i="26"/>
  <c r="AS141" i="26"/>
  <c r="P80" i="24"/>
  <c r="P85" i="16" s="1"/>
  <c r="Q85" i="16" s="1"/>
  <c r="A277" i="25"/>
  <c r="W157" i="25"/>
  <c r="AV4" i="25"/>
  <c r="AU7" i="26" s="1"/>
  <c r="AU8" i="26" s="1"/>
  <c r="AU4" i="25"/>
  <c r="AT7" i="26" s="1"/>
  <c r="AT8" i="26" s="1"/>
  <c r="A150" i="6"/>
  <c r="B150" i="6"/>
  <c r="A148" i="16" s="1"/>
  <c r="C150" i="6"/>
  <c r="B148" i="16" s="1"/>
  <c r="D150" i="6"/>
  <c r="C148" i="16" s="1"/>
  <c r="E150" i="6"/>
  <c r="D148" i="16" s="1"/>
  <c r="F150" i="6"/>
  <c r="F148" i="16" s="1"/>
  <c r="G150" i="6"/>
  <c r="H150" i="6"/>
  <c r="J148" i="16" s="1"/>
  <c r="K148" i="16" s="1"/>
  <c r="I150" i="6"/>
  <c r="L148" i="16" s="1"/>
  <c r="M148" i="16" s="1"/>
  <c r="J150" i="6"/>
  <c r="R148" i="16" s="1"/>
  <c r="S148" i="16" s="1"/>
  <c r="K150" i="6"/>
  <c r="N148" i="16" s="1"/>
  <c r="O148" i="16" s="1"/>
  <c r="L150" i="6"/>
  <c r="T148" i="16" s="1"/>
  <c r="U148" i="16" s="1"/>
  <c r="M150" i="6"/>
  <c r="AA148" i="16" s="1"/>
  <c r="N150" i="6"/>
  <c r="V148" i="16" s="1"/>
  <c r="W148" i="16" s="1"/>
  <c r="A151" i="6"/>
  <c r="B151" i="6"/>
  <c r="A149" i="16" s="1"/>
  <c r="C151" i="6"/>
  <c r="B149" i="16" s="1"/>
  <c r="D151" i="6"/>
  <c r="C149" i="16" s="1"/>
  <c r="E151" i="6"/>
  <c r="D149" i="16" s="1"/>
  <c r="F151" i="6"/>
  <c r="F149" i="16" s="1"/>
  <c r="G151" i="6"/>
  <c r="G149" i="16" s="1"/>
  <c r="H151" i="6"/>
  <c r="J149" i="16" s="1"/>
  <c r="K149" i="16" s="1"/>
  <c r="I151" i="6"/>
  <c r="L149" i="16" s="1"/>
  <c r="M149" i="16" s="1"/>
  <c r="J151" i="6"/>
  <c r="R149" i="16" s="1"/>
  <c r="S149" i="16" s="1"/>
  <c r="K151" i="6"/>
  <c r="N149" i="16" s="1"/>
  <c r="O149" i="16" s="1"/>
  <c r="L151" i="6"/>
  <c r="T149" i="16" s="1"/>
  <c r="U149" i="16" s="1"/>
  <c r="M151" i="6"/>
  <c r="AA149" i="16" s="1"/>
  <c r="N151" i="6"/>
  <c r="V149" i="16" s="1"/>
  <c r="W149" i="16" s="1"/>
  <c r="A152" i="6"/>
  <c r="B152" i="6"/>
  <c r="A150" i="16" s="1"/>
  <c r="C152" i="6"/>
  <c r="B150" i="16" s="1"/>
  <c r="D152" i="6"/>
  <c r="C150" i="16" s="1"/>
  <c r="E152" i="6"/>
  <c r="D150" i="16" s="1"/>
  <c r="F152" i="6"/>
  <c r="F150" i="16" s="1"/>
  <c r="G152" i="6"/>
  <c r="G150" i="16" s="1"/>
  <c r="H152" i="6"/>
  <c r="J150" i="16" s="1"/>
  <c r="K150" i="16" s="1"/>
  <c r="I152" i="6"/>
  <c r="L150" i="16" s="1"/>
  <c r="M150" i="16" s="1"/>
  <c r="J152" i="6"/>
  <c r="R150" i="16" s="1"/>
  <c r="S150" i="16" s="1"/>
  <c r="K152" i="6"/>
  <c r="N150" i="16" s="1"/>
  <c r="O150" i="16" s="1"/>
  <c r="L152" i="6"/>
  <c r="T150" i="16" s="1"/>
  <c r="U150" i="16" s="1"/>
  <c r="M152" i="6"/>
  <c r="AA150" i="16" s="1"/>
  <c r="N152" i="6"/>
  <c r="V150" i="16" s="1"/>
  <c r="W150" i="16" s="1"/>
  <c r="F68" i="6"/>
  <c r="F66" i="16" s="1"/>
  <c r="C145" i="6"/>
  <c r="B143" i="16" s="1"/>
  <c r="D145" i="6"/>
  <c r="C143" i="16" s="1"/>
  <c r="C92" i="6"/>
  <c r="B90" i="16" s="1"/>
  <c r="D92" i="6"/>
  <c r="C90" i="16" s="1"/>
  <c r="E92" i="6"/>
  <c r="D90" i="16" s="1"/>
  <c r="F92" i="6"/>
  <c r="F90" i="16" s="1"/>
  <c r="G92" i="6"/>
  <c r="G90" i="16" s="1"/>
  <c r="H92" i="6"/>
  <c r="J90" i="16" s="1"/>
  <c r="K90" i="16" s="1"/>
  <c r="I92" i="6"/>
  <c r="L90" i="16" s="1"/>
  <c r="J92" i="6"/>
  <c r="R90" i="16" s="1"/>
  <c r="S90" i="16" s="1"/>
  <c r="K92" i="6"/>
  <c r="N90" i="16" s="1"/>
  <c r="O90" i="16" s="1"/>
  <c r="L92" i="6"/>
  <c r="T90" i="16" s="1"/>
  <c r="U90" i="16" s="1"/>
  <c r="M92" i="6"/>
  <c r="AA90" i="16" s="1"/>
  <c r="N92" i="6"/>
  <c r="V90" i="16" s="1"/>
  <c r="W90" i="16" s="1"/>
  <c r="F60" i="9"/>
  <c r="F36" i="9"/>
  <c r="A132" i="6"/>
  <c r="B132" i="6"/>
  <c r="A130" i="16" s="1"/>
  <c r="C132" i="6"/>
  <c r="A131" i="26" s="1"/>
  <c r="D132" i="6"/>
  <c r="C130" i="16" s="1"/>
  <c r="E132" i="6"/>
  <c r="D130" i="16" s="1"/>
  <c r="F132" i="6"/>
  <c r="F130" i="16" s="1"/>
  <c r="G132" i="6"/>
  <c r="G130" i="16" s="1"/>
  <c r="I130" i="16" s="1"/>
  <c r="H132" i="6"/>
  <c r="J130" i="16" s="1"/>
  <c r="K130" i="16" s="1"/>
  <c r="I132" i="6"/>
  <c r="L130" i="16" s="1"/>
  <c r="M130" i="16" s="1"/>
  <c r="J132" i="6"/>
  <c r="R130" i="16" s="1"/>
  <c r="S130" i="16" s="1"/>
  <c r="K132" i="6"/>
  <c r="L132" i="6"/>
  <c r="T130" i="16" s="1"/>
  <c r="U130" i="16" s="1"/>
  <c r="M132" i="6"/>
  <c r="AA130" i="16" s="1"/>
  <c r="A121" i="6"/>
  <c r="B121" i="6"/>
  <c r="C121" i="6"/>
  <c r="B119" i="16" s="1"/>
  <c r="D121" i="6"/>
  <c r="C119" i="16" s="1"/>
  <c r="E121" i="6"/>
  <c r="D119" i="16" s="1"/>
  <c r="F121" i="6"/>
  <c r="F119" i="16" s="1"/>
  <c r="G121" i="6"/>
  <c r="G119" i="16" s="1"/>
  <c r="H121" i="6"/>
  <c r="J119" i="16" s="1"/>
  <c r="K119" i="16" s="1"/>
  <c r="I121" i="6"/>
  <c r="L119" i="16" s="1"/>
  <c r="J121" i="6"/>
  <c r="R119" i="16" s="1"/>
  <c r="S119" i="16" s="1"/>
  <c r="K121" i="6"/>
  <c r="N119" i="16" s="1"/>
  <c r="O119" i="16" s="1"/>
  <c r="L121" i="6"/>
  <c r="T119" i="16" s="1"/>
  <c r="U119" i="16" s="1"/>
  <c r="M121" i="6"/>
  <c r="AA119" i="16" s="1"/>
  <c r="N121" i="6"/>
  <c r="V119" i="16" s="1"/>
  <c r="W119" i="16" s="1"/>
  <c r="A83" i="6"/>
  <c r="B83" i="6"/>
  <c r="A81" i="16" s="1"/>
  <c r="C83" i="6"/>
  <c r="B81" i="16" s="1"/>
  <c r="D83" i="6"/>
  <c r="C81" i="16" s="1"/>
  <c r="E83" i="6"/>
  <c r="D81" i="16" s="1"/>
  <c r="F83" i="6"/>
  <c r="F81" i="16" s="1"/>
  <c r="G83" i="6"/>
  <c r="G81" i="16" s="1"/>
  <c r="H83" i="6"/>
  <c r="J81" i="16" s="1"/>
  <c r="I83" i="6"/>
  <c r="L81" i="16" s="1"/>
  <c r="J83" i="6"/>
  <c r="R81" i="16" s="1"/>
  <c r="S81" i="16" s="1"/>
  <c r="K83" i="6"/>
  <c r="N81" i="16" s="1"/>
  <c r="O81" i="16" s="1"/>
  <c r="L83" i="6"/>
  <c r="T81" i="16" s="1"/>
  <c r="U81" i="16" s="1"/>
  <c r="M83" i="6"/>
  <c r="AA81" i="16" s="1"/>
  <c r="N83" i="6"/>
  <c r="V81" i="16" s="1"/>
  <c r="W81" i="16" s="1"/>
  <c r="A82" i="6"/>
  <c r="B82" i="6"/>
  <c r="A80" i="16" s="1"/>
  <c r="C82" i="6"/>
  <c r="B80" i="16" s="1"/>
  <c r="D82" i="6"/>
  <c r="C80" i="16" s="1"/>
  <c r="E82" i="6"/>
  <c r="D80" i="16" s="1"/>
  <c r="F82" i="6"/>
  <c r="F80" i="16" s="1"/>
  <c r="G82" i="6"/>
  <c r="G80" i="16" s="1"/>
  <c r="H82" i="6"/>
  <c r="J80" i="16" s="1"/>
  <c r="I82" i="6"/>
  <c r="L80" i="16" s="1"/>
  <c r="J82" i="6"/>
  <c r="R80" i="16" s="1"/>
  <c r="S80" i="16" s="1"/>
  <c r="K82" i="6"/>
  <c r="N80" i="16" s="1"/>
  <c r="O80" i="16" s="1"/>
  <c r="L82" i="6"/>
  <c r="T80" i="16" s="1"/>
  <c r="U80" i="16" s="1"/>
  <c r="M82" i="6"/>
  <c r="AA80" i="16" s="1"/>
  <c r="N82" i="6"/>
  <c r="V80" i="16" s="1"/>
  <c r="W80" i="16" s="1"/>
  <c r="A80" i="6"/>
  <c r="B80" i="6"/>
  <c r="A78" i="16" s="1"/>
  <c r="C80" i="6"/>
  <c r="B78" i="16" s="1"/>
  <c r="D80" i="6"/>
  <c r="C78" i="16" s="1"/>
  <c r="E80" i="6"/>
  <c r="D78" i="16" s="1"/>
  <c r="F80" i="6"/>
  <c r="F78" i="16" s="1"/>
  <c r="G80" i="6"/>
  <c r="G78" i="16" s="1"/>
  <c r="H80" i="6"/>
  <c r="J78" i="16" s="1"/>
  <c r="I80" i="6"/>
  <c r="L78" i="16" s="1"/>
  <c r="J80" i="6"/>
  <c r="R78" i="16" s="1"/>
  <c r="S78" i="16" s="1"/>
  <c r="K80" i="6"/>
  <c r="N78" i="16" s="1"/>
  <c r="O78" i="16" s="1"/>
  <c r="L80" i="6"/>
  <c r="T78" i="16" s="1"/>
  <c r="U78" i="16" s="1"/>
  <c r="M80" i="6"/>
  <c r="AA78" i="16" s="1"/>
  <c r="N80" i="6"/>
  <c r="V78" i="16" s="1"/>
  <c r="W78" i="16" s="1"/>
  <c r="A81" i="6"/>
  <c r="B81" i="6"/>
  <c r="A79" i="16" s="1"/>
  <c r="C81" i="6"/>
  <c r="B79" i="16" s="1"/>
  <c r="D81" i="6"/>
  <c r="C79" i="16" s="1"/>
  <c r="E81" i="6"/>
  <c r="D79" i="16" s="1"/>
  <c r="F81" i="6"/>
  <c r="F79" i="16" s="1"/>
  <c r="G81" i="6"/>
  <c r="G79" i="16" s="1"/>
  <c r="H81" i="6"/>
  <c r="J79" i="16" s="1"/>
  <c r="I81" i="6"/>
  <c r="L79" i="16" s="1"/>
  <c r="J81" i="6"/>
  <c r="R79" i="16" s="1"/>
  <c r="S79" i="16" s="1"/>
  <c r="K81" i="6"/>
  <c r="N79" i="16" s="1"/>
  <c r="O79" i="16" s="1"/>
  <c r="L81" i="6"/>
  <c r="T79" i="16" s="1"/>
  <c r="U79" i="16" s="1"/>
  <c r="M81" i="6"/>
  <c r="AA79" i="16" s="1"/>
  <c r="N81" i="6"/>
  <c r="V79" i="16" s="1"/>
  <c r="W79" i="16" s="1"/>
  <c r="A70" i="6"/>
  <c r="B70" i="6"/>
  <c r="A68" i="16" s="1"/>
  <c r="A71" i="6"/>
  <c r="B71" i="6"/>
  <c r="A69" i="16" s="1"/>
  <c r="G70" i="6"/>
  <c r="G68" i="16" s="1"/>
  <c r="H70" i="6"/>
  <c r="J68" i="16" s="1"/>
  <c r="I70" i="6"/>
  <c r="L68" i="16" s="1"/>
  <c r="J70" i="6"/>
  <c r="R68" i="16" s="1"/>
  <c r="S68" i="16" s="1"/>
  <c r="K70" i="6"/>
  <c r="N68" i="16" s="1"/>
  <c r="O68" i="16" s="1"/>
  <c r="L70" i="6"/>
  <c r="T68" i="16" s="1"/>
  <c r="U68" i="16" s="1"/>
  <c r="M70" i="6"/>
  <c r="AA68" i="16" s="1"/>
  <c r="N70" i="6"/>
  <c r="V68" i="16" s="1"/>
  <c r="W68" i="16" s="1"/>
  <c r="G71" i="6"/>
  <c r="G69" i="16" s="1"/>
  <c r="H71" i="6"/>
  <c r="J69" i="16" s="1"/>
  <c r="I71" i="6"/>
  <c r="L69" i="16" s="1"/>
  <c r="J71" i="6"/>
  <c r="R69" i="16" s="1"/>
  <c r="S69" i="16" s="1"/>
  <c r="K71" i="6"/>
  <c r="N69" i="16" s="1"/>
  <c r="O69" i="16" s="1"/>
  <c r="L71" i="6"/>
  <c r="T69" i="16" s="1"/>
  <c r="U69" i="16" s="1"/>
  <c r="M71" i="6"/>
  <c r="AA69" i="16" s="1"/>
  <c r="N71" i="6"/>
  <c r="V69" i="16" s="1"/>
  <c r="W69" i="16" s="1"/>
  <c r="F70" i="6"/>
  <c r="F68" i="16" s="1"/>
  <c r="F71" i="6"/>
  <c r="F69" i="16" s="1"/>
  <c r="E70" i="6"/>
  <c r="D68" i="16" s="1"/>
  <c r="E71" i="6"/>
  <c r="D69" i="16" s="1"/>
  <c r="D70" i="6"/>
  <c r="B69" i="14" s="1"/>
  <c r="D71" i="6"/>
  <c r="C71" i="6"/>
  <c r="B69" i="16" s="1"/>
  <c r="C70" i="6"/>
  <c r="A69" i="14" s="1"/>
  <c r="G148" i="16" l="1"/>
  <c r="I148" i="16" s="1"/>
  <c r="B65" i="25"/>
  <c r="AU118" i="26"/>
  <c r="AU119" i="26"/>
  <c r="AU120" i="26"/>
  <c r="I119" i="16" s="1"/>
  <c r="AT85" i="26"/>
  <c r="AT86" i="26"/>
  <c r="AT87" i="26"/>
  <c r="AT89" i="26"/>
  <c r="AT90" i="26"/>
  <c r="AT88" i="26"/>
  <c r="AT91" i="26"/>
  <c r="I90" i="16" s="1"/>
  <c r="C116" i="25"/>
  <c r="B116" i="25"/>
  <c r="B273" i="25" s="1"/>
  <c r="A116" i="25"/>
  <c r="A273" i="25" s="1"/>
  <c r="C127" i="25"/>
  <c r="C82" i="14"/>
  <c r="A69" i="26"/>
  <c r="C81" i="14"/>
  <c r="A229" i="25"/>
  <c r="B127" i="25"/>
  <c r="B284" i="25" s="1"/>
  <c r="B151" i="14"/>
  <c r="B131" i="14"/>
  <c r="B82" i="14"/>
  <c r="C120" i="14"/>
  <c r="C91" i="14"/>
  <c r="C80" i="14"/>
  <c r="B151" i="26"/>
  <c r="B131" i="26"/>
  <c r="B82" i="26"/>
  <c r="C67" i="5"/>
  <c r="C68" i="16"/>
  <c r="A127" i="25"/>
  <c r="A284" i="25" s="1"/>
  <c r="A151" i="14"/>
  <c r="A131" i="14"/>
  <c r="A82" i="14"/>
  <c r="C79" i="14"/>
  <c r="C69" i="14"/>
  <c r="C131" i="14"/>
  <c r="V130" i="16"/>
  <c r="W130" i="16" s="1"/>
  <c r="A144" i="26"/>
  <c r="B150" i="26"/>
  <c r="B120" i="26"/>
  <c r="B91" i="26"/>
  <c r="B81" i="26"/>
  <c r="C66" i="25"/>
  <c r="B150" i="14"/>
  <c r="B120" i="14"/>
  <c r="B91" i="14"/>
  <c r="B81" i="14"/>
  <c r="B149" i="26"/>
  <c r="B80" i="26"/>
  <c r="C68" i="5"/>
  <c r="C69" i="16"/>
  <c r="B66" i="25"/>
  <c r="B221" i="25" s="1"/>
  <c r="C87" i="25"/>
  <c r="A150" i="14"/>
  <c r="A120" i="14"/>
  <c r="A91" i="14"/>
  <c r="A81" i="14"/>
  <c r="B79" i="26"/>
  <c r="B70" i="26"/>
  <c r="A118" i="5"/>
  <c r="A119" i="16"/>
  <c r="A66" i="25"/>
  <c r="A221" i="25" s="1"/>
  <c r="B87" i="25"/>
  <c r="B243" i="25" s="1"/>
  <c r="B149" i="14"/>
  <c r="B144" i="14"/>
  <c r="B80" i="14"/>
  <c r="A151" i="26"/>
  <c r="A82" i="26"/>
  <c r="B69" i="26"/>
  <c r="C86" i="14"/>
  <c r="V85" i="16"/>
  <c r="W85" i="16" s="1"/>
  <c r="B67" i="5"/>
  <c r="B68" i="16"/>
  <c r="C37" i="12"/>
  <c r="N130" i="16"/>
  <c r="C65" i="25"/>
  <c r="A87" i="25"/>
  <c r="A243" i="25" s="1"/>
  <c r="C145" i="25"/>
  <c r="A149" i="14"/>
  <c r="A144" i="14"/>
  <c r="A80" i="14"/>
  <c r="C151" i="14"/>
  <c r="A150" i="26"/>
  <c r="A120" i="26"/>
  <c r="A91" i="26"/>
  <c r="A81" i="26"/>
  <c r="B79" i="14"/>
  <c r="B70" i="14"/>
  <c r="C150" i="14"/>
  <c r="A149" i="26"/>
  <c r="A80" i="26"/>
  <c r="A37" i="12"/>
  <c r="B130" i="16"/>
  <c r="B145" i="25"/>
  <c r="B302" i="25" s="1"/>
  <c r="A65" i="25"/>
  <c r="A220" i="25" s="1"/>
  <c r="A145" i="25"/>
  <c r="A302" i="25" s="1"/>
  <c r="A79" i="14"/>
  <c r="A70" i="14"/>
  <c r="A79" i="26"/>
  <c r="A70" i="26"/>
  <c r="B144" i="26"/>
  <c r="C149" i="14"/>
  <c r="C70" i="14"/>
  <c r="W158" i="25"/>
  <c r="W238" i="25" s="1"/>
  <c r="V67" i="26"/>
  <c r="V70" i="26"/>
  <c r="I69" i="16" s="1"/>
  <c r="V65" i="26"/>
  <c r="B229" i="25"/>
  <c r="B220" i="25"/>
  <c r="AU157" i="25"/>
  <c r="AU158" i="25" s="1"/>
  <c r="B149" i="5"/>
  <c r="C149" i="5"/>
  <c r="C148" i="5"/>
  <c r="B148" i="5"/>
  <c r="C147" i="5"/>
  <c r="B147" i="5"/>
  <c r="C89" i="5"/>
  <c r="B89" i="5"/>
  <c r="B37" i="12"/>
  <c r="B68" i="5"/>
  <c r="B118" i="5"/>
  <c r="C129" i="5"/>
  <c r="B129" i="5"/>
  <c r="C118" i="5"/>
  <c r="AU154" i="26" l="1"/>
  <c r="AT154" i="26"/>
  <c r="O130" i="16"/>
  <c r="O139" i="16"/>
  <c r="V154" i="26"/>
  <c r="W289" i="25"/>
  <c r="W271" i="25"/>
  <c r="W264" i="25"/>
  <c r="W214" i="25"/>
  <c r="W208" i="25"/>
  <c r="W197" i="25"/>
  <c r="W195" i="25"/>
  <c r="W180" i="25"/>
  <c r="W279" i="25"/>
  <c r="W226" i="25"/>
  <c r="W245" i="25"/>
  <c r="W184" i="25"/>
  <c r="W164" i="25"/>
  <c r="W302" i="25"/>
  <c r="W293" i="25"/>
  <c r="W301" i="25"/>
  <c r="W263" i="25"/>
  <c r="W222" i="25"/>
  <c r="W274" i="25"/>
  <c r="W240" i="25"/>
  <c r="W216" i="25"/>
  <c r="W246" i="25"/>
  <c r="W244" i="25"/>
  <c r="W242" i="25"/>
  <c r="W237" i="25"/>
  <c r="W220" i="25"/>
  <c r="W223" i="25"/>
  <c r="W209" i="25"/>
  <c r="W199" i="25"/>
  <c r="W186" i="25"/>
  <c r="W178" i="25"/>
  <c r="W176" i="25"/>
  <c r="W174" i="25"/>
  <c r="W290" i="25"/>
  <c r="W248" i="25"/>
  <c r="W219" i="25"/>
  <c r="W182" i="25"/>
  <c r="W304" i="25"/>
  <c r="W284" i="25"/>
  <c r="W250" i="25"/>
  <c r="W191" i="25"/>
  <c r="W281" i="25"/>
  <c r="W277" i="25"/>
  <c r="W236" i="25"/>
  <c r="W218" i="25"/>
  <c r="W215" i="25"/>
  <c r="W188" i="25"/>
  <c r="W165" i="25"/>
  <c r="W257" i="25"/>
  <c r="W288" i="25"/>
  <c r="W291" i="25"/>
  <c r="W267" i="25"/>
  <c r="W255" i="25"/>
  <c r="W268" i="25"/>
  <c r="W270" i="25"/>
  <c r="W239" i="25"/>
  <c r="W251" i="25"/>
  <c r="W233" i="25"/>
  <c r="W211" i="25"/>
  <c r="W205" i="25"/>
  <c r="W210" i="25"/>
  <c r="W169" i="25"/>
  <c r="W189" i="25"/>
  <c r="W179" i="25"/>
  <c r="W170" i="25"/>
  <c r="W292" i="25"/>
  <c r="W203" i="25"/>
  <c r="W253" i="25"/>
  <c r="W228" i="25"/>
  <c r="W200" i="25"/>
  <c r="W175" i="25"/>
  <c r="W296" i="25"/>
  <c r="W265" i="25"/>
  <c r="W247" i="25"/>
  <c r="W212" i="25"/>
  <c r="W185" i="25"/>
  <c r="W167" i="25"/>
  <c r="W297" i="25"/>
  <c r="W305" i="25"/>
  <c r="W280" i="25"/>
  <c r="W283" i="25"/>
  <c r="W294" i="25"/>
  <c r="W259" i="25"/>
  <c r="W260" i="25"/>
  <c r="W262" i="25"/>
  <c r="W249" i="25"/>
  <c r="W243" i="25"/>
  <c r="W225" i="25"/>
  <c r="W207" i="25"/>
  <c r="W198" i="25"/>
  <c r="W202" i="25"/>
  <c r="W192" i="25"/>
  <c r="W177" i="25"/>
  <c r="W181" i="25"/>
  <c r="W162" i="25"/>
  <c r="W303" i="25"/>
  <c r="W261" i="25"/>
  <c r="W213" i="25"/>
  <c r="W172" i="25"/>
  <c r="W282" i="25"/>
  <c r="W256" i="25"/>
  <c r="W231" i="25"/>
  <c r="W183" i="25"/>
  <c r="W275" i="25"/>
  <c r="W299" i="25"/>
  <c r="W276" i="25"/>
  <c r="W234" i="25"/>
  <c r="W194" i="25"/>
  <c r="W166" i="25"/>
  <c r="W287" i="25"/>
  <c r="W295" i="25"/>
  <c r="W232" i="25"/>
  <c r="W273" i="25"/>
  <c r="W286" i="25"/>
  <c r="W266" i="25"/>
  <c r="W252" i="25"/>
  <c r="W254" i="25"/>
  <c r="W241" i="25"/>
  <c r="W235" i="25"/>
  <c r="W217" i="25"/>
  <c r="W229" i="25"/>
  <c r="W206" i="25"/>
  <c r="W204" i="25"/>
  <c r="W201" i="25"/>
  <c r="W190" i="25"/>
  <c r="W173" i="25"/>
  <c r="W171" i="25"/>
  <c r="W160" i="25"/>
  <c r="W285" i="25"/>
  <c r="W298" i="25"/>
  <c r="W300" i="25"/>
  <c r="W278" i="25"/>
  <c r="W258" i="25"/>
  <c r="W269" i="25"/>
  <c r="W272" i="25"/>
  <c r="W230" i="25"/>
  <c r="W224" i="25"/>
  <c r="W227" i="25"/>
  <c r="W221" i="25"/>
  <c r="W196" i="25"/>
  <c r="W187" i="25"/>
  <c r="W193" i="25"/>
  <c r="W161" i="25"/>
  <c r="W168" i="25"/>
  <c r="W163" i="25"/>
  <c r="AU166" i="25"/>
  <c r="AU174" i="25"/>
  <c r="AU164" i="25"/>
  <c r="AU172" i="25"/>
  <c r="AU163" i="25"/>
  <c r="AU171" i="25"/>
  <c r="AU162" i="25"/>
  <c r="AU170" i="25"/>
  <c r="AU167" i="25"/>
  <c r="AU161" i="25"/>
  <c r="AU176" i="25"/>
  <c r="AU182" i="25"/>
  <c r="AU181" i="25"/>
  <c r="AU169" i="25"/>
  <c r="AU179" i="25"/>
  <c r="AU178" i="25"/>
  <c r="AU165" i="25"/>
  <c r="AU184" i="25"/>
  <c r="AU190" i="25"/>
  <c r="AU183" i="25"/>
  <c r="AU189" i="25"/>
  <c r="AU168" i="25"/>
  <c r="AU177" i="25"/>
  <c r="AU188" i="25"/>
  <c r="AU186" i="25"/>
  <c r="AU180" i="25"/>
  <c r="AU187" i="25"/>
  <c r="AU195" i="25"/>
  <c r="AU193" i="25"/>
  <c r="AU199" i="25"/>
  <c r="AU197" i="25"/>
  <c r="AU204" i="25"/>
  <c r="AU198" i="25"/>
  <c r="AU202" i="25"/>
  <c r="AU210" i="25"/>
  <c r="AU173" i="25"/>
  <c r="AU201" i="25"/>
  <c r="AU209" i="25"/>
  <c r="AU194" i="25"/>
  <c r="AU208" i="25"/>
  <c r="AU175" i="25"/>
  <c r="AU185" i="25"/>
  <c r="AU191" i="25"/>
  <c r="AU206" i="25"/>
  <c r="AU215" i="25"/>
  <c r="AU223" i="25"/>
  <c r="AU231" i="25"/>
  <c r="AU213" i="25"/>
  <c r="AU221" i="25"/>
  <c r="AU229" i="25"/>
  <c r="AU200" i="25"/>
  <c r="AU212" i="25"/>
  <c r="AU220" i="25"/>
  <c r="AU228" i="25"/>
  <c r="AU192" i="25"/>
  <c r="AU207" i="25"/>
  <c r="AU211" i="25"/>
  <c r="AU219" i="25"/>
  <c r="AU227" i="25"/>
  <c r="AU196" i="25"/>
  <c r="AU203" i="25"/>
  <c r="AU217" i="25"/>
  <c r="AU225" i="25"/>
  <c r="AU233" i="25"/>
  <c r="AU222" i="25"/>
  <c r="AU232" i="25"/>
  <c r="AU237" i="25"/>
  <c r="AU245" i="25"/>
  <c r="AU235" i="25"/>
  <c r="AU243" i="25"/>
  <c r="AU251" i="25"/>
  <c r="AU214" i="25"/>
  <c r="AU224" i="25"/>
  <c r="AU234" i="25"/>
  <c r="AU242" i="25"/>
  <c r="AU250" i="25"/>
  <c r="AU241" i="25"/>
  <c r="AU249" i="25"/>
  <c r="AU205" i="25"/>
  <c r="AU216" i="25"/>
  <c r="AU226" i="25"/>
  <c r="AU239" i="25"/>
  <c r="AU247" i="25"/>
  <c r="AU256" i="25"/>
  <c r="AU264" i="25"/>
  <c r="AU272" i="25"/>
  <c r="AU240" i="25"/>
  <c r="AU254" i="25"/>
  <c r="AU262" i="25"/>
  <c r="AU270" i="25"/>
  <c r="AU253" i="25"/>
  <c r="AU261" i="25"/>
  <c r="AU269" i="25"/>
  <c r="AU236" i="25"/>
  <c r="AU246" i="25"/>
  <c r="AU252" i="25"/>
  <c r="AU260" i="25"/>
  <c r="AU268" i="25"/>
  <c r="AU218" i="25"/>
  <c r="AU258" i="25"/>
  <c r="AU266" i="25"/>
  <c r="AU263" i="25"/>
  <c r="AU230" i="25"/>
  <c r="AU238" i="25"/>
  <c r="AU244" i="25"/>
  <c r="AU259" i="25"/>
  <c r="AU273" i="25"/>
  <c r="AU248" i="25"/>
  <c r="AU255" i="25"/>
  <c r="AU265" i="25"/>
  <c r="AU257" i="25"/>
  <c r="AU267" i="25"/>
  <c r="AU271" i="25"/>
  <c r="AU278" i="25"/>
  <c r="AU286" i="25"/>
  <c r="AU294" i="25"/>
  <c r="AU277" i="25"/>
  <c r="AU275" i="25"/>
  <c r="AU276" i="25"/>
  <c r="AU284" i="25"/>
  <c r="AU292" i="25"/>
  <c r="AU300" i="25"/>
  <c r="AU283" i="25"/>
  <c r="AU291" i="25"/>
  <c r="AU282" i="25"/>
  <c r="AU290" i="25"/>
  <c r="AU298" i="25"/>
  <c r="AU274" i="25"/>
  <c r="AU280" i="25"/>
  <c r="AU288" i="25"/>
  <c r="AU296" i="25"/>
  <c r="AU293" i="25"/>
  <c r="AU279" i="25"/>
  <c r="AU289" i="25"/>
  <c r="AU305" i="25"/>
  <c r="AU285" i="25"/>
  <c r="AU295" i="25"/>
  <c r="AU299" i="25"/>
  <c r="AU304" i="25"/>
  <c r="AU281" i="25"/>
  <c r="AU303" i="25"/>
  <c r="AU301" i="25"/>
  <c r="AU302" i="25"/>
  <c r="AU287" i="25"/>
  <c r="AU297" i="25"/>
  <c r="AU160" i="25"/>
  <c r="A7" i="6"/>
  <c r="A10" i="6"/>
  <c r="A11" i="6"/>
  <c r="A12" i="6"/>
  <c r="A13" i="6"/>
  <c r="A14" i="6"/>
  <c r="A15" i="6"/>
  <c r="A16" i="6"/>
  <c r="A17" i="6"/>
  <c r="A18" i="6"/>
  <c r="A19" i="6"/>
  <c r="A20" i="6"/>
  <c r="A21" i="6"/>
  <c r="A22" i="6"/>
  <c r="A23" i="6"/>
  <c r="A24" i="6"/>
  <c r="A25" i="6"/>
  <c r="A26" i="6"/>
  <c r="A27" i="6"/>
  <c r="A28" i="6"/>
  <c r="A29" i="6"/>
  <c r="A30" i="6"/>
  <c r="A31" i="6"/>
  <c r="A35" i="6"/>
  <c r="A36" i="6"/>
  <c r="A37" i="6"/>
  <c r="A38" i="6"/>
  <c r="A39" i="6"/>
  <c r="A40" i="6"/>
  <c r="A41" i="6"/>
  <c r="A42" i="6"/>
  <c r="A43" i="6"/>
  <c r="A44" i="6"/>
  <c r="A45" i="6"/>
  <c r="A46" i="6"/>
  <c r="A47" i="6"/>
  <c r="A48" i="6"/>
  <c r="A49" i="6"/>
  <c r="A50" i="6"/>
  <c r="A51" i="6"/>
  <c r="A52" i="6"/>
  <c r="A53" i="6"/>
  <c r="A54" i="6"/>
  <c r="A55" i="6"/>
  <c r="A56" i="6"/>
  <c r="A58" i="6"/>
  <c r="A59" i="6"/>
  <c r="A60" i="6"/>
  <c r="A61" i="6"/>
  <c r="A62" i="6"/>
  <c r="A63" i="6"/>
  <c r="A64" i="6"/>
  <c r="A65" i="6"/>
  <c r="A66" i="6"/>
  <c r="A67" i="6"/>
  <c r="A68" i="6"/>
  <c r="A69" i="6"/>
  <c r="A72" i="6"/>
  <c r="A73" i="6"/>
  <c r="A74" i="6"/>
  <c r="A75" i="6"/>
  <c r="A79" i="6"/>
  <c r="A84" i="6"/>
  <c r="A85" i="6"/>
  <c r="A86" i="6"/>
  <c r="A87" i="6"/>
  <c r="A88" i="6"/>
  <c r="A89" i="6"/>
  <c r="A90" i="6"/>
  <c r="A93" i="6"/>
  <c r="A94" i="6"/>
  <c r="A95" i="6"/>
  <c r="A96" i="6"/>
  <c r="A97" i="6"/>
  <c r="A98" i="6"/>
  <c r="A99" i="6"/>
  <c r="A100" i="6"/>
  <c r="A101" i="6"/>
  <c r="A108" i="6"/>
  <c r="A109" i="6"/>
  <c r="A110" i="6"/>
  <c r="A111" i="6"/>
  <c r="A112" i="6"/>
  <c r="A113" i="6"/>
  <c r="A114" i="6"/>
  <c r="A115" i="6"/>
  <c r="A117" i="6"/>
  <c r="A118" i="6"/>
  <c r="A119" i="6"/>
  <c r="A120" i="6"/>
  <c r="A122" i="6"/>
  <c r="A123" i="6"/>
  <c r="A124" i="6"/>
  <c r="A125" i="6"/>
  <c r="A126" i="6"/>
  <c r="A127" i="6"/>
  <c r="A128" i="6"/>
  <c r="A129" i="6"/>
  <c r="A130" i="6"/>
  <c r="A131" i="6"/>
  <c r="A133" i="6"/>
  <c r="A134" i="6"/>
  <c r="A135" i="6"/>
  <c r="A137" i="6"/>
  <c r="A138" i="6"/>
  <c r="A139" i="6"/>
  <c r="A140" i="6"/>
  <c r="A141" i="6"/>
  <c r="A142" i="6"/>
  <c r="A143" i="6"/>
  <c r="A144" i="6"/>
  <c r="A145" i="6"/>
  <c r="A146" i="6"/>
  <c r="A147" i="6"/>
  <c r="A148" i="6"/>
  <c r="A149" i="6"/>
  <c r="W307" i="25" l="1"/>
  <c r="W306" i="25"/>
  <c r="AU307" i="25"/>
  <c r="AU306" i="25"/>
  <c r="A147" i="25"/>
  <c r="B147" i="25"/>
  <c r="C147" i="25"/>
  <c r="B304" i="25" l="1"/>
  <c r="A304" i="25"/>
  <c r="N116" i="6"/>
  <c r="M116" i="6"/>
  <c r="AA114" i="16" s="1"/>
  <c r="L116" i="6"/>
  <c r="T114" i="16" s="1"/>
  <c r="U114" i="16" s="1"/>
  <c r="K116" i="6"/>
  <c r="N114" i="16" s="1"/>
  <c r="O114" i="16" s="1"/>
  <c r="J116" i="6"/>
  <c r="R114" i="16" s="1"/>
  <c r="S114" i="16" s="1"/>
  <c r="I116" i="6"/>
  <c r="L114" i="16" s="1"/>
  <c r="H116" i="6"/>
  <c r="J114" i="16" s="1"/>
  <c r="K114" i="16" s="1"/>
  <c r="G116" i="6"/>
  <c r="G114" i="16" s="1"/>
  <c r="F116" i="6"/>
  <c r="E116" i="6"/>
  <c r="D114" i="16" s="1"/>
  <c r="D116" i="6"/>
  <c r="C116" i="6"/>
  <c r="N91" i="6"/>
  <c r="M91" i="6"/>
  <c r="AA89" i="16" s="1"/>
  <c r="L91" i="6"/>
  <c r="T89" i="16" s="1"/>
  <c r="U89" i="16" s="1"/>
  <c r="K91" i="6"/>
  <c r="N89" i="16" s="1"/>
  <c r="O89" i="16" s="1"/>
  <c r="J91" i="6"/>
  <c r="R89" i="16" s="1"/>
  <c r="S89" i="16" s="1"/>
  <c r="I91" i="6"/>
  <c r="L89" i="16" s="1"/>
  <c r="H91" i="6"/>
  <c r="J89" i="16" s="1"/>
  <c r="K89" i="16" s="1"/>
  <c r="G91" i="6"/>
  <c r="G89" i="16" s="1"/>
  <c r="I89" i="16" s="1"/>
  <c r="F91" i="6"/>
  <c r="F89" i="16" s="1"/>
  <c r="E91" i="6"/>
  <c r="D89" i="16" s="1"/>
  <c r="D91" i="6"/>
  <c r="C91" i="6"/>
  <c r="P89" i="16"/>
  <c r="Q89" i="16" s="1"/>
  <c r="B89" i="16" l="1"/>
  <c r="A90" i="26"/>
  <c r="A90" i="14"/>
  <c r="C89" i="16"/>
  <c r="B90" i="14"/>
  <c r="B90" i="26"/>
  <c r="V89" i="16"/>
  <c r="W89" i="16" s="1"/>
  <c r="C90" i="14"/>
  <c r="B114" i="16"/>
  <c r="A115" i="14"/>
  <c r="A115" i="26"/>
  <c r="C114" i="16"/>
  <c r="B115" i="26"/>
  <c r="B115" i="14"/>
  <c r="V114" i="16"/>
  <c r="W114" i="16" s="1"/>
  <c r="C115" i="14"/>
  <c r="C111" i="25"/>
  <c r="F114" i="16"/>
  <c r="C113" i="5"/>
  <c r="B88" i="5"/>
  <c r="A86" i="25"/>
  <c r="C88" i="5"/>
  <c r="B86" i="25"/>
  <c r="B113" i="5"/>
  <c r="C86" i="25"/>
  <c r="A111" i="25"/>
  <c r="B111" i="25"/>
  <c r="P9" i="26"/>
  <c r="Q149" i="25"/>
  <c r="Q150" i="25"/>
  <c r="Q4" i="25"/>
  <c r="P7" i="26" s="1"/>
  <c r="P8" i="26" s="1"/>
  <c r="F30" i="9"/>
  <c r="F18" i="9"/>
  <c r="F19" i="9"/>
  <c r="F20" i="9"/>
  <c r="F21" i="9"/>
  <c r="F22" i="9"/>
  <c r="F23" i="9"/>
  <c r="F24" i="9"/>
  <c r="F25" i="9"/>
  <c r="F26" i="9"/>
  <c r="F27" i="9"/>
  <c r="F28" i="9"/>
  <c r="F29" i="9"/>
  <c r="F31" i="9"/>
  <c r="F32" i="9"/>
  <c r="F33" i="9"/>
  <c r="F34" i="9"/>
  <c r="F35" i="9"/>
  <c r="F37" i="9"/>
  <c r="F38" i="9"/>
  <c r="F39" i="9"/>
  <c r="F40" i="9"/>
  <c r="F41" i="9"/>
  <c r="F42" i="9"/>
  <c r="F43" i="9"/>
  <c r="F44" i="9"/>
  <c r="F45" i="9"/>
  <c r="F46" i="9"/>
  <c r="F47" i="9"/>
  <c r="F48" i="9"/>
  <c r="F49" i="9"/>
  <c r="F50" i="9"/>
  <c r="F51" i="9"/>
  <c r="F52" i="9"/>
  <c r="F53" i="9"/>
  <c r="F54" i="9"/>
  <c r="F55" i="9"/>
  <c r="F56" i="9"/>
  <c r="F57" i="9"/>
  <c r="F58" i="9"/>
  <c r="F59" i="9"/>
  <c r="F61" i="9"/>
  <c r="Q8" i="16"/>
  <c r="D4" i="25"/>
  <c r="E4" i="25"/>
  <c r="D7" i="26" s="1"/>
  <c r="D8" i="26" s="1"/>
  <c r="F4" i="25"/>
  <c r="E7" i="26" s="1"/>
  <c r="E8" i="26" s="1"/>
  <c r="G4" i="25"/>
  <c r="F7" i="26" s="1"/>
  <c r="F8" i="26" s="1"/>
  <c r="H4" i="25"/>
  <c r="G7" i="26" s="1"/>
  <c r="G8" i="26" s="1"/>
  <c r="I4" i="25"/>
  <c r="H7" i="26" s="1"/>
  <c r="H8" i="26" s="1"/>
  <c r="J4" i="25"/>
  <c r="I7" i="26" s="1"/>
  <c r="I8" i="26" s="1"/>
  <c r="K4" i="25"/>
  <c r="J7" i="26" s="1"/>
  <c r="J8" i="26" s="1"/>
  <c r="L4" i="25"/>
  <c r="K7" i="26" s="1"/>
  <c r="K8" i="26" s="1"/>
  <c r="M4" i="25"/>
  <c r="L7" i="26" s="1"/>
  <c r="L8" i="26" s="1"/>
  <c r="L12" i="26" s="1"/>
  <c r="N4" i="25"/>
  <c r="M7" i="26" s="1"/>
  <c r="M8" i="26" s="1"/>
  <c r="O4" i="25"/>
  <c r="N7" i="26" s="1"/>
  <c r="N8" i="26" s="1"/>
  <c r="P4" i="25"/>
  <c r="O7" i="26" s="1"/>
  <c r="O8" i="26" s="1"/>
  <c r="R4" i="25"/>
  <c r="Q7" i="26" s="1"/>
  <c r="Q8" i="26" s="1"/>
  <c r="S4" i="25"/>
  <c r="R7" i="26" s="1"/>
  <c r="R8" i="26" s="1"/>
  <c r="T4" i="25"/>
  <c r="S7" i="26" s="1"/>
  <c r="S8" i="26" s="1"/>
  <c r="U4" i="25"/>
  <c r="T7" i="26" s="1"/>
  <c r="T8" i="26" s="1"/>
  <c r="V4" i="25"/>
  <c r="U7" i="26" s="1"/>
  <c r="U8" i="26" s="1"/>
  <c r="X4" i="25"/>
  <c r="W7" i="26" s="1"/>
  <c r="W8" i="26" s="1"/>
  <c r="Y4" i="25"/>
  <c r="X7" i="26" s="1"/>
  <c r="X8" i="26" s="1"/>
  <c r="Z4" i="25"/>
  <c r="Y7" i="26" s="1"/>
  <c r="Y8" i="26" s="1"/>
  <c r="AA4" i="25"/>
  <c r="Z7" i="26" s="1"/>
  <c r="Z8" i="26" s="1"/>
  <c r="AB4" i="25"/>
  <c r="AA7" i="26" s="1"/>
  <c r="AA8" i="26" s="1"/>
  <c r="AC4" i="25"/>
  <c r="AD4" i="25"/>
  <c r="AC7" i="26" s="1"/>
  <c r="AC8" i="26" s="1"/>
  <c r="AE4" i="25"/>
  <c r="AD7" i="26" s="1"/>
  <c r="AD8" i="26" s="1"/>
  <c r="AF4" i="25"/>
  <c r="AE7" i="26" s="1"/>
  <c r="AE8" i="26" s="1"/>
  <c r="AG4" i="25"/>
  <c r="AF7" i="26" s="1"/>
  <c r="AF8" i="26" s="1"/>
  <c r="AH4" i="25"/>
  <c r="AG7" i="26" s="1"/>
  <c r="AG8" i="26" s="1"/>
  <c r="AI4" i="25"/>
  <c r="AH7" i="26" s="1"/>
  <c r="AH8" i="26" s="1"/>
  <c r="AJ4" i="25"/>
  <c r="AI7" i="26" s="1"/>
  <c r="AI8" i="26" s="1"/>
  <c r="AK4" i="25"/>
  <c r="AL4" i="25"/>
  <c r="AK7" i="26" s="1"/>
  <c r="AK8" i="26" s="1"/>
  <c r="AM4" i="25"/>
  <c r="AL7" i="26" s="1"/>
  <c r="AL8" i="26" s="1"/>
  <c r="AN4" i="25"/>
  <c r="AM7" i="26" s="1"/>
  <c r="AM8" i="26" s="1"/>
  <c r="AO4" i="25"/>
  <c r="AN7" i="26" s="1"/>
  <c r="AN8" i="26" s="1"/>
  <c r="AP4" i="25"/>
  <c r="AO7" i="26" s="1"/>
  <c r="AO8" i="26" s="1"/>
  <c r="AQ4" i="25"/>
  <c r="AP7" i="26" s="1"/>
  <c r="AP8" i="26" s="1"/>
  <c r="AR4" i="25"/>
  <c r="AQ7" i="26" s="1"/>
  <c r="AQ8" i="26" s="1"/>
  <c r="AS4" i="25"/>
  <c r="AT4" i="25"/>
  <c r="AS7" i="26" s="1"/>
  <c r="AS8" i="26" s="1"/>
  <c r="E149" i="25"/>
  <c r="F149" i="25"/>
  <c r="G149" i="25"/>
  <c r="H149" i="25"/>
  <c r="I149" i="25"/>
  <c r="J149" i="25"/>
  <c r="K149" i="25"/>
  <c r="L149" i="25"/>
  <c r="M149" i="25"/>
  <c r="N149" i="25"/>
  <c r="O149" i="25"/>
  <c r="P149" i="25"/>
  <c r="R149" i="25"/>
  <c r="S149" i="25"/>
  <c r="T149" i="25"/>
  <c r="U149" i="25"/>
  <c r="V149" i="25"/>
  <c r="X149" i="25"/>
  <c r="Y149" i="25"/>
  <c r="Z149" i="25"/>
  <c r="AA149" i="25"/>
  <c r="AC149" i="25"/>
  <c r="AD149" i="25"/>
  <c r="AE149" i="25"/>
  <c r="AF149" i="25"/>
  <c r="AG149" i="25"/>
  <c r="AH149" i="25"/>
  <c r="AI149" i="25"/>
  <c r="AJ149" i="25"/>
  <c r="AK149" i="25"/>
  <c r="AL149" i="25"/>
  <c r="AM149" i="25"/>
  <c r="AN149" i="25"/>
  <c r="AO149" i="25"/>
  <c r="AP149" i="25"/>
  <c r="AQ149" i="25"/>
  <c r="AR149" i="25"/>
  <c r="AS149" i="25"/>
  <c r="AT149" i="25"/>
  <c r="AV149" i="25"/>
  <c r="AX6" i="25"/>
  <c r="D57" i="6"/>
  <c r="D128" i="6"/>
  <c r="C42" i="6"/>
  <c r="M11" i="6"/>
  <c r="AA9" i="16" s="1"/>
  <c r="N118" i="6"/>
  <c r="D118" i="6"/>
  <c r="C118" i="6"/>
  <c r="N117" i="6"/>
  <c r="D117" i="6"/>
  <c r="C117" i="6"/>
  <c r="N115" i="6"/>
  <c r="D115" i="6"/>
  <c r="C115" i="6"/>
  <c r="N25" i="6"/>
  <c r="D135" i="6"/>
  <c r="M12" i="6"/>
  <c r="AA10" i="16" s="1"/>
  <c r="M13" i="6"/>
  <c r="AA11" i="16" s="1"/>
  <c r="M14" i="6"/>
  <c r="AA12" i="16" s="1"/>
  <c r="M15" i="6"/>
  <c r="AA13" i="16" s="1"/>
  <c r="M16" i="6"/>
  <c r="AA14" i="16" s="1"/>
  <c r="M17" i="6"/>
  <c r="AA15" i="16" s="1"/>
  <c r="M18" i="6"/>
  <c r="AA16" i="16" s="1"/>
  <c r="M19" i="6"/>
  <c r="AA17" i="16" s="1"/>
  <c r="M20" i="6"/>
  <c r="AA18" i="16" s="1"/>
  <c r="M21" i="6"/>
  <c r="AA19" i="16" s="1"/>
  <c r="M22" i="6"/>
  <c r="AA20" i="16" s="1"/>
  <c r="M23" i="6"/>
  <c r="M24" i="6"/>
  <c r="AA22" i="16" s="1"/>
  <c r="M25" i="6"/>
  <c r="AA23" i="16" s="1"/>
  <c r="M26" i="6"/>
  <c r="AA24" i="16" s="1"/>
  <c r="M27" i="6"/>
  <c r="AA25" i="16" s="1"/>
  <c r="M28" i="6"/>
  <c r="M29" i="6"/>
  <c r="M30" i="6"/>
  <c r="M31" i="6"/>
  <c r="M32" i="6"/>
  <c r="AA30" i="16" s="1"/>
  <c r="M33" i="6"/>
  <c r="AA31" i="16" s="1"/>
  <c r="M34" i="6"/>
  <c r="AA32" i="16" s="1"/>
  <c r="M35" i="6"/>
  <c r="AA33" i="16" s="1"/>
  <c r="M36" i="6"/>
  <c r="AA34" i="16" s="1"/>
  <c r="M37" i="6"/>
  <c r="AA35" i="16" s="1"/>
  <c r="M38" i="6"/>
  <c r="AA36" i="16" s="1"/>
  <c r="M39" i="6"/>
  <c r="M40" i="6"/>
  <c r="AA38" i="16" s="1"/>
  <c r="M41" i="6"/>
  <c r="AA39" i="16" s="1"/>
  <c r="M42" i="6"/>
  <c r="M43" i="6"/>
  <c r="AA41" i="16" s="1"/>
  <c r="M44" i="6"/>
  <c r="AA42" i="16" s="1"/>
  <c r="M45" i="6"/>
  <c r="AA43" i="16" s="1"/>
  <c r="M46" i="6"/>
  <c r="AA44" i="16" s="1"/>
  <c r="M47" i="6"/>
  <c r="AA45" i="16" s="1"/>
  <c r="M48" i="6"/>
  <c r="AA46" i="16" s="1"/>
  <c r="M49" i="6"/>
  <c r="AA47" i="16" s="1"/>
  <c r="M50" i="6"/>
  <c r="AA48" i="16" s="1"/>
  <c r="M51" i="6"/>
  <c r="AA49" i="16" s="1"/>
  <c r="M52" i="6"/>
  <c r="AA50" i="16" s="1"/>
  <c r="M53" i="6"/>
  <c r="AA51" i="16" s="1"/>
  <c r="M54" i="6"/>
  <c r="AA52" i="16" s="1"/>
  <c r="M55" i="6"/>
  <c r="AA53" i="16" s="1"/>
  <c r="M56" i="6"/>
  <c r="AA54" i="16" s="1"/>
  <c r="M57" i="6"/>
  <c r="AA55" i="16" s="1"/>
  <c r="M58" i="6"/>
  <c r="AA56" i="16" s="1"/>
  <c r="M59" i="6"/>
  <c r="AA57" i="16" s="1"/>
  <c r="M60" i="6"/>
  <c r="AA58" i="16" s="1"/>
  <c r="M61" i="6"/>
  <c r="AA59" i="16" s="1"/>
  <c r="M62" i="6"/>
  <c r="AA60" i="16" s="1"/>
  <c r="M63" i="6"/>
  <c r="AA61" i="16" s="1"/>
  <c r="M64" i="6"/>
  <c r="AA62" i="16" s="1"/>
  <c r="M65" i="6"/>
  <c r="AA63" i="16" s="1"/>
  <c r="M66" i="6"/>
  <c r="AA64" i="16" s="1"/>
  <c r="M67" i="6"/>
  <c r="AA65" i="16" s="1"/>
  <c r="M68" i="6"/>
  <c r="AA66" i="16" s="1"/>
  <c r="M69" i="6"/>
  <c r="AA67" i="16" s="1"/>
  <c r="M72" i="6"/>
  <c r="AA70" i="16" s="1"/>
  <c r="M73" i="6"/>
  <c r="AA71" i="16" s="1"/>
  <c r="M74" i="6"/>
  <c r="AA72" i="16" s="1"/>
  <c r="M75" i="6"/>
  <c r="AA73" i="16" s="1"/>
  <c r="M76" i="6"/>
  <c r="AA74" i="16" s="1"/>
  <c r="M77" i="6"/>
  <c r="AA75" i="16" s="1"/>
  <c r="M78" i="6"/>
  <c r="AA76" i="16" s="1"/>
  <c r="M79" i="6"/>
  <c r="AA77" i="16" s="1"/>
  <c r="M84" i="6"/>
  <c r="AA82" i="16" s="1"/>
  <c r="M85" i="6"/>
  <c r="AA83" i="16" s="1"/>
  <c r="M86" i="6"/>
  <c r="AA84" i="16" s="1"/>
  <c r="M87" i="6"/>
  <c r="M88" i="6"/>
  <c r="AA86" i="16" s="1"/>
  <c r="M89" i="6"/>
  <c r="AA87" i="16" s="1"/>
  <c r="M90" i="6"/>
  <c r="AA88" i="16" s="1"/>
  <c r="M93" i="6"/>
  <c r="AA91" i="16" s="1"/>
  <c r="M94" i="6"/>
  <c r="AA92" i="16" s="1"/>
  <c r="M95" i="6"/>
  <c r="AA93" i="16" s="1"/>
  <c r="M96" i="6"/>
  <c r="AA94" i="16" s="1"/>
  <c r="M97" i="6"/>
  <c r="AA95" i="16" s="1"/>
  <c r="M98" i="6"/>
  <c r="AA96" i="16" s="1"/>
  <c r="M99" i="6"/>
  <c r="M100" i="6"/>
  <c r="M101" i="6"/>
  <c r="M102" i="6"/>
  <c r="M103" i="6"/>
  <c r="M104" i="6"/>
  <c r="AA102" i="16" s="1"/>
  <c r="M105" i="6"/>
  <c r="AA103" i="16" s="1"/>
  <c r="M106" i="6"/>
  <c r="AA104" i="16" s="1"/>
  <c r="M107" i="6"/>
  <c r="AA105" i="16" s="1"/>
  <c r="M108" i="6"/>
  <c r="AA106" i="16" s="1"/>
  <c r="M109" i="6"/>
  <c r="AA107" i="16" s="1"/>
  <c r="M110" i="6"/>
  <c r="AA108" i="16" s="1"/>
  <c r="M111" i="6"/>
  <c r="AA109" i="16" s="1"/>
  <c r="M112" i="6"/>
  <c r="AA110" i="16" s="1"/>
  <c r="M113" i="6"/>
  <c r="AA111" i="16" s="1"/>
  <c r="M114" i="6"/>
  <c r="AA112" i="16" s="1"/>
  <c r="M115" i="6"/>
  <c r="AA113" i="16" s="1"/>
  <c r="M117" i="6"/>
  <c r="AA115" i="16" s="1"/>
  <c r="M118" i="6"/>
  <c r="AA116" i="16" s="1"/>
  <c r="M119" i="6"/>
  <c r="AA117" i="16" s="1"/>
  <c r="M120" i="6"/>
  <c r="AA118" i="16" s="1"/>
  <c r="M122" i="6"/>
  <c r="AA120" i="16" s="1"/>
  <c r="M123" i="6"/>
  <c r="AA121" i="16" s="1"/>
  <c r="M124" i="6"/>
  <c r="AA122" i="16" s="1"/>
  <c r="M125" i="6"/>
  <c r="AA123" i="16" s="1"/>
  <c r="M126" i="6"/>
  <c r="AA124" i="16" s="1"/>
  <c r="M127" i="6"/>
  <c r="AA125" i="16" s="1"/>
  <c r="M128" i="6"/>
  <c r="AA126" i="16" s="1"/>
  <c r="M129" i="6"/>
  <c r="AA127" i="16" s="1"/>
  <c r="M130" i="6"/>
  <c r="AA128" i="16" s="1"/>
  <c r="M131" i="6"/>
  <c r="AA129" i="16" s="1"/>
  <c r="M133" i="6"/>
  <c r="AA131" i="16" s="1"/>
  <c r="M134" i="6"/>
  <c r="AA132" i="16" s="1"/>
  <c r="M135" i="6"/>
  <c r="AA133" i="16" s="1"/>
  <c r="M136" i="6"/>
  <c r="AA134" i="16" s="1"/>
  <c r="M137" i="6"/>
  <c r="AA135" i="16" s="1"/>
  <c r="M138" i="6"/>
  <c r="AA136" i="16" s="1"/>
  <c r="M139" i="6"/>
  <c r="AA137" i="16" s="1"/>
  <c r="M140" i="6"/>
  <c r="AA138" i="16" s="1"/>
  <c r="M141" i="6"/>
  <c r="AA139" i="16" s="1"/>
  <c r="M142" i="6"/>
  <c r="AA140" i="16" s="1"/>
  <c r="M143" i="6"/>
  <c r="AA141" i="16" s="1"/>
  <c r="M144" i="6"/>
  <c r="AA142" i="16" s="1"/>
  <c r="M145" i="6"/>
  <c r="AA143" i="16" s="1"/>
  <c r="M146" i="6"/>
  <c r="AA144" i="16" s="1"/>
  <c r="M147" i="6"/>
  <c r="AA145" i="16" s="1"/>
  <c r="M148" i="6"/>
  <c r="AA146" i="16" s="1"/>
  <c r="M149" i="6"/>
  <c r="AA147" i="16" s="1"/>
  <c r="M153" i="6"/>
  <c r="AA151" i="16" s="1"/>
  <c r="D33" i="6"/>
  <c r="C33" i="6"/>
  <c r="A28" i="25" s="1"/>
  <c r="A183" i="25" s="1"/>
  <c r="B118" i="6"/>
  <c r="A116" i="16" s="1"/>
  <c r="B117" i="6"/>
  <c r="B115" i="6"/>
  <c r="D144" i="6"/>
  <c r="D146" i="6"/>
  <c r="J118" i="6"/>
  <c r="R116" i="16" s="1"/>
  <c r="S116" i="16" s="1"/>
  <c r="L118" i="6"/>
  <c r="T116" i="16" s="1"/>
  <c r="U116" i="16" s="1"/>
  <c r="K118" i="6"/>
  <c r="N116" i="16" s="1"/>
  <c r="O116" i="16" s="1"/>
  <c r="I118" i="6"/>
  <c r="L116" i="16" s="1"/>
  <c r="H118" i="6"/>
  <c r="J116" i="16" s="1"/>
  <c r="K116" i="16" s="1"/>
  <c r="G118" i="6"/>
  <c r="G116" i="16" s="1"/>
  <c r="F118" i="6"/>
  <c r="F116" i="16" s="1"/>
  <c r="E118" i="6"/>
  <c r="D116" i="16" s="1"/>
  <c r="J117" i="6"/>
  <c r="R115" i="16" s="1"/>
  <c r="S115" i="16" s="1"/>
  <c r="L117" i="6"/>
  <c r="T115" i="16" s="1"/>
  <c r="U115" i="16" s="1"/>
  <c r="K117" i="6"/>
  <c r="N115" i="16" s="1"/>
  <c r="O115" i="16" s="1"/>
  <c r="I117" i="6"/>
  <c r="L115" i="16" s="1"/>
  <c r="H117" i="6"/>
  <c r="J115" i="16" s="1"/>
  <c r="K115" i="16" s="1"/>
  <c r="G117" i="6"/>
  <c r="G115" i="16" s="1"/>
  <c r="F117" i="6"/>
  <c r="F115" i="16" s="1"/>
  <c r="E117" i="6"/>
  <c r="D115" i="16" s="1"/>
  <c r="J115" i="6"/>
  <c r="R113" i="16" s="1"/>
  <c r="S113" i="16" s="1"/>
  <c r="L115" i="6"/>
  <c r="T113" i="16" s="1"/>
  <c r="U113" i="16" s="1"/>
  <c r="K115" i="6"/>
  <c r="N113" i="16" s="1"/>
  <c r="O113" i="16" s="1"/>
  <c r="I115" i="6"/>
  <c r="L113" i="16" s="1"/>
  <c r="H115" i="6"/>
  <c r="J113" i="16" s="1"/>
  <c r="K113" i="16" s="1"/>
  <c r="G115" i="6"/>
  <c r="G113" i="16" s="1"/>
  <c r="F115" i="6"/>
  <c r="F113" i="16" s="1"/>
  <c r="E115" i="6"/>
  <c r="D113" i="16" s="1"/>
  <c r="F10" i="6"/>
  <c r="F8" i="16" s="1"/>
  <c r="P44" i="24"/>
  <c r="P49" i="16" s="1"/>
  <c r="Q49" i="16" s="1"/>
  <c r="L153" i="6"/>
  <c r="T151" i="16" s="1"/>
  <c r="U151" i="16" s="1"/>
  <c r="L149" i="6"/>
  <c r="T147" i="16" s="1"/>
  <c r="U147" i="16" s="1"/>
  <c r="L148" i="6"/>
  <c r="T146" i="16" s="1"/>
  <c r="U146" i="16" s="1"/>
  <c r="L147" i="6"/>
  <c r="T145" i="16" s="1"/>
  <c r="U145" i="16" s="1"/>
  <c r="L145" i="6"/>
  <c r="T143" i="16" s="1"/>
  <c r="U143" i="16" s="1"/>
  <c r="L144" i="6"/>
  <c r="T142" i="16" s="1"/>
  <c r="U142" i="16" s="1"/>
  <c r="L143" i="6"/>
  <c r="T141" i="16" s="1"/>
  <c r="U141" i="16" s="1"/>
  <c r="L25" i="6"/>
  <c r="T23" i="16" s="1"/>
  <c r="U23" i="16" s="1"/>
  <c r="L141" i="6"/>
  <c r="T139" i="16" s="1"/>
  <c r="U139" i="16" s="1"/>
  <c r="L140" i="6"/>
  <c r="T138" i="16" s="1"/>
  <c r="U138" i="16" s="1"/>
  <c r="L139" i="6"/>
  <c r="T137" i="16" s="1"/>
  <c r="U137" i="16" s="1"/>
  <c r="L138" i="6"/>
  <c r="T136" i="16" s="1"/>
  <c r="U136" i="16" s="1"/>
  <c r="L137" i="6"/>
  <c r="T135" i="16" s="1"/>
  <c r="U135" i="16" s="1"/>
  <c r="L136" i="6"/>
  <c r="T134" i="16" s="1"/>
  <c r="U134" i="16" s="1"/>
  <c r="L135" i="6"/>
  <c r="T133" i="16" s="1"/>
  <c r="U133" i="16" s="1"/>
  <c r="L134" i="6"/>
  <c r="T132" i="16" s="1"/>
  <c r="U132" i="16" s="1"/>
  <c r="L133" i="6"/>
  <c r="T131" i="16" s="1"/>
  <c r="U131" i="16" s="1"/>
  <c r="L131" i="6"/>
  <c r="T129" i="16" s="1"/>
  <c r="U129" i="16" s="1"/>
  <c r="L142" i="6"/>
  <c r="T140" i="16" s="1"/>
  <c r="U140" i="16" s="1"/>
  <c r="L126" i="6"/>
  <c r="T124" i="16" s="1"/>
  <c r="U124" i="16" s="1"/>
  <c r="L125" i="6"/>
  <c r="T123" i="16" s="1"/>
  <c r="U123" i="16" s="1"/>
  <c r="L124" i="6"/>
  <c r="T122" i="16" s="1"/>
  <c r="U122" i="16" s="1"/>
  <c r="L123" i="6"/>
  <c r="T121" i="16" s="1"/>
  <c r="U121" i="16" s="1"/>
  <c r="L122" i="6"/>
  <c r="T120" i="16" s="1"/>
  <c r="U120" i="16" s="1"/>
  <c r="L120" i="6"/>
  <c r="T118" i="16" s="1"/>
  <c r="U118" i="16" s="1"/>
  <c r="L119" i="6"/>
  <c r="T117" i="16" s="1"/>
  <c r="U117" i="16" s="1"/>
  <c r="L114" i="6"/>
  <c r="T112" i="16" s="1"/>
  <c r="U112" i="16" s="1"/>
  <c r="L113" i="6"/>
  <c r="T111" i="16" s="1"/>
  <c r="U111" i="16" s="1"/>
  <c r="L112" i="6"/>
  <c r="T110" i="16" s="1"/>
  <c r="U110" i="16" s="1"/>
  <c r="L111" i="6"/>
  <c r="T109" i="16" s="1"/>
  <c r="U109" i="16" s="1"/>
  <c r="L110" i="6"/>
  <c r="T108" i="16" s="1"/>
  <c r="U108" i="16" s="1"/>
  <c r="L109" i="6"/>
  <c r="T107" i="16" s="1"/>
  <c r="U107" i="16" s="1"/>
  <c r="L108" i="6"/>
  <c r="T106" i="16" s="1"/>
  <c r="U106" i="16" s="1"/>
  <c r="L107" i="6"/>
  <c r="T105" i="16" s="1"/>
  <c r="U105" i="16" s="1"/>
  <c r="L106" i="6"/>
  <c r="T104" i="16" s="1"/>
  <c r="U104" i="16" s="1"/>
  <c r="L100" i="6"/>
  <c r="T98" i="16" s="1"/>
  <c r="U98" i="16" s="1"/>
  <c r="L99" i="6"/>
  <c r="T97" i="16" s="1"/>
  <c r="U97" i="16" s="1"/>
  <c r="L98" i="6"/>
  <c r="T96" i="16" s="1"/>
  <c r="U96" i="16" s="1"/>
  <c r="L130" i="6"/>
  <c r="T128" i="16" s="1"/>
  <c r="U128" i="16" s="1"/>
  <c r="L129" i="6"/>
  <c r="T127" i="16" s="1"/>
  <c r="U127" i="16" s="1"/>
  <c r="L128" i="6"/>
  <c r="T126" i="16" s="1"/>
  <c r="U126" i="16" s="1"/>
  <c r="L127" i="6"/>
  <c r="T125" i="16" s="1"/>
  <c r="U125" i="16" s="1"/>
  <c r="L90" i="6"/>
  <c r="T88" i="16" s="1"/>
  <c r="U88" i="16" s="1"/>
  <c r="L89" i="6"/>
  <c r="T87" i="16" s="1"/>
  <c r="U87" i="16" s="1"/>
  <c r="L88" i="6"/>
  <c r="L87" i="6"/>
  <c r="T85" i="16" s="1"/>
  <c r="U85" i="16" s="1"/>
  <c r="L86" i="6"/>
  <c r="T84" i="16" s="1"/>
  <c r="U84" i="16" s="1"/>
  <c r="L85" i="6"/>
  <c r="T83" i="16" s="1"/>
  <c r="U83" i="16" s="1"/>
  <c r="L84" i="6"/>
  <c r="T82" i="16" s="1"/>
  <c r="U82" i="16" s="1"/>
  <c r="L79" i="6"/>
  <c r="T77" i="16" s="1"/>
  <c r="U77" i="16" s="1"/>
  <c r="L78" i="6"/>
  <c r="T76" i="16" s="1"/>
  <c r="U76" i="16" s="1"/>
  <c r="L77" i="6"/>
  <c r="T75" i="16" s="1"/>
  <c r="U75" i="16" s="1"/>
  <c r="L76" i="6"/>
  <c r="T74" i="16" s="1"/>
  <c r="U74" i="16" s="1"/>
  <c r="L75" i="6"/>
  <c r="T73" i="16" s="1"/>
  <c r="U73" i="16" s="1"/>
  <c r="L74" i="6"/>
  <c r="T72" i="16" s="1"/>
  <c r="U72" i="16" s="1"/>
  <c r="L73" i="6"/>
  <c r="T71" i="16" s="1"/>
  <c r="U71" i="16" s="1"/>
  <c r="L72" i="6"/>
  <c r="T70" i="16" s="1"/>
  <c r="U70" i="16" s="1"/>
  <c r="L69" i="6"/>
  <c r="T67" i="16" s="1"/>
  <c r="U67" i="16" s="1"/>
  <c r="L68" i="6"/>
  <c r="T66" i="16" s="1"/>
  <c r="U66" i="16" s="1"/>
  <c r="L67" i="6"/>
  <c r="T65" i="16" s="1"/>
  <c r="U65" i="16" s="1"/>
  <c r="L66" i="6"/>
  <c r="T64" i="16" s="1"/>
  <c r="U64" i="16" s="1"/>
  <c r="L65" i="6"/>
  <c r="T63" i="16" s="1"/>
  <c r="U63" i="16" s="1"/>
  <c r="L97" i="6"/>
  <c r="T95" i="16" s="1"/>
  <c r="U95" i="16" s="1"/>
  <c r="L96" i="6"/>
  <c r="T94" i="16" s="1"/>
  <c r="U94" i="16" s="1"/>
  <c r="L95" i="6"/>
  <c r="T93" i="16" s="1"/>
  <c r="U93" i="16" s="1"/>
  <c r="L94" i="6"/>
  <c r="T92" i="16" s="1"/>
  <c r="U92" i="16" s="1"/>
  <c r="L93" i="6"/>
  <c r="T91" i="16" s="1"/>
  <c r="U91" i="16" s="1"/>
  <c r="L22" i="6"/>
  <c r="T20" i="16" s="1"/>
  <c r="U20" i="16" s="1"/>
  <c r="L21" i="6"/>
  <c r="T19" i="16" s="1"/>
  <c r="U19" i="16" s="1"/>
  <c r="L20" i="6"/>
  <c r="T18" i="16" s="1"/>
  <c r="U18" i="16" s="1"/>
  <c r="L19" i="6"/>
  <c r="T17" i="16" s="1"/>
  <c r="U17" i="16" s="1"/>
  <c r="L17" i="6"/>
  <c r="T15" i="16" s="1"/>
  <c r="U15" i="16" s="1"/>
  <c r="L16" i="6"/>
  <c r="T14" i="16" s="1"/>
  <c r="U14" i="16" s="1"/>
  <c r="L15" i="6"/>
  <c r="T13" i="16" s="1"/>
  <c r="U13" i="16" s="1"/>
  <c r="L14" i="6"/>
  <c r="T12" i="16" s="1"/>
  <c r="U12" i="16" s="1"/>
  <c r="L12" i="6"/>
  <c r="T10" i="16" s="1"/>
  <c r="U10" i="16" s="1"/>
  <c r="L11" i="6"/>
  <c r="T9" i="16" s="1"/>
  <c r="U9" i="16" s="1"/>
  <c r="L10" i="6"/>
  <c r="T8" i="16" s="1"/>
  <c r="U8" i="16" s="1"/>
  <c r="L24" i="6"/>
  <c r="T22" i="16" s="1"/>
  <c r="U22" i="16" s="1"/>
  <c r="L34" i="6"/>
  <c r="T32" i="16" s="1"/>
  <c r="U32" i="16" s="1"/>
  <c r="L32" i="6"/>
  <c r="T30" i="16" s="1"/>
  <c r="U30" i="16" s="1"/>
  <c r="L41" i="6"/>
  <c r="T39" i="16" s="1"/>
  <c r="U39" i="16" s="1"/>
  <c r="L40" i="6"/>
  <c r="T38" i="16" s="1"/>
  <c r="U38" i="16" s="1"/>
  <c r="L38" i="6"/>
  <c r="T36" i="16" s="1"/>
  <c r="U36" i="16" s="1"/>
  <c r="L35" i="6"/>
  <c r="T33" i="16" s="1"/>
  <c r="U33" i="16" s="1"/>
  <c r="L49" i="6"/>
  <c r="T47" i="16" s="1"/>
  <c r="U47" i="16" s="1"/>
  <c r="L48" i="6"/>
  <c r="T46" i="16" s="1"/>
  <c r="U46" i="16" s="1"/>
  <c r="L47" i="6"/>
  <c r="T45" i="16" s="1"/>
  <c r="U45" i="16" s="1"/>
  <c r="L46" i="6"/>
  <c r="T44" i="16" s="1"/>
  <c r="U44" i="16" s="1"/>
  <c r="L45" i="6"/>
  <c r="T43" i="16" s="1"/>
  <c r="U43" i="16" s="1"/>
  <c r="L44" i="6"/>
  <c r="T42" i="16" s="1"/>
  <c r="U42" i="16" s="1"/>
  <c r="L43" i="6"/>
  <c r="T41" i="16" s="1"/>
  <c r="U41" i="16" s="1"/>
  <c r="L56" i="6"/>
  <c r="T54" i="16" s="1"/>
  <c r="U54" i="16" s="1"/>
  <c r="L63" i="6"/>
  <c r="T61" i="16" s="1"/>
  <c r="U61" i="16" s="1"/>
  <c r="L62" i="6"/>
  <c r="T60" i="16" s="1"/>
  <c r="U60" i="16" s="1"/>
  <c r="L61" i="6"/>
  <c r="T59" i="16" s="1"/>
  <c r="U59" i="16" s="1"/>
  <c r="L60" i="6"/>
  <c r="T58" i="16" s="1"/>
  <c r="U58" i="16" s="1"/>
  <c r="L59" i="6"/>
  <c r="T57" i="16" s="1"/>
  <c r="U57" i="16" s="1"/>
  <c r="L52" i="6"/>
  <c r="T50" i="16" s="1"/>
  <c r="U50" i="16" s="1"/>
  <c r="L51" i="6"/>
  <c r="T49" i="16" s="1"/>
  <c r="U49" i="16" s="1"/>
  <c r="L50" i="6"/>
  <c r="T48" i="16" s="1"/>
  <c r="U48" i="16" s="1"/>
  <c r="L37" i="6"/>
  <c r="T35" i="16" s="1"/>
  <c r="U35" i="16" s="1"/>
  <c r="L36" i="6"/>
  <c r="T34" i="16" s="1"/>
  <c r="U34" i="16" s="1"/>
  <c r="L27" i="6"/>
  <c r="T25" i="16" s="1"/>
  <c r="U25" i="16" s="1"/>
  <c r="L26" i="6"/>
  <c r="T24" i="16" s="1"/>
  <c r="U24" i="16" s="1"/>
  <c r="L18" i="6"/>
  <c r="T16" i="16" s="1"/>
  <c r="U16" i="16" s="1"/>
  <c r="K144" i="6"/>
  <c r="N142" i="16" s="1"/>
  <c r="O142" i="16" s="1"/>
  <c r="K143" i="6"/>
  <c r="N141" i="16" s="1"/>
  <c r="O141" i="16" s="1"/>
  <c r="K141" i="6"/>
  <c r="N139" i="16" s="1"/>
  <c r="K139" i="6"/>
  <c r="N137" i="16" s="1"/>
  <c r="O137" i="16" s="1"/>
  <c r="K138" i="6"/>
  <c r="N136" i="16" s="1"/>
  <c r="O136" i="16" s="1"/>
  <c r="K134" i="6"/>
  <c r="N132" i="16" s="1"/>
  <c r="O132" i="16" s="1"/>
  <c r="K133" i="6"/>
  <c r="N131" i="16" s="1"/>
  <c r="O131" i="16" s="1"/>
  <c r="K136" i="6"/>
  <c r="N134" i="16" s="1"/>
  <c r="O134" i="16" s="1"/>
  <c r="K131" i="6"/>
  <c r="N129" i="16" s="1"/>
  <c r="O129" i="16" s="1"/>
  <c r="K128" i="6"/>
  <c r="N126" i="16" s="1"/>
  <c r="O126" i="16" s="1"/>
  <c r="K125" i="6"/>
  <c r="N123" i="16" s="1"/>
  <c r="O123" i="16" s="1"/>
  <c r="K84" i="6"/>
  <c r="N82" i="16" s="1"/>
  <c r="O82" i="16" s="1"/>
  <c r="K95" i="6"/>
  <c r="N93" i="16" s="1"/>
  <c r="O93" i="16" s="1"/>
  <c r="K93" i="6"/>
  <c r="N91" i="16" s="1"/>
  <c r="K90" i="6"/>
  <c r="N88" i="16" s="1"/>
  <c r="O88" i="16" s="1"/>
  <c r="K79" i="6"/>
  <c r="N77" i="16" s="1"/>
  <c r="O77" i="16" s="1"/>
  <c r="K69" i="6"/>
  <c r="N67" i="16" s="1"/>
  <c r="O67" i="16" s="1"/>
  <c r="K68" i="6"/>
  <c r="N66" i="16" s="1"/>
  <c r="O66" i="16" s="1"/>
  <c r="K67" i="6"/>
  <c r="N65" i="16" s="1"/>
  <c r="O65" i="16" s="1"/>
  <c r="K66" i="6"/>
  <c r="N64" i="16" s="1"/>
  <c r="O64" i="16" s="1"/>
  <c r="K56" i="6"/>
  <c r="N54" i="16" s="1"/>
  <c r="O54" i="16" s="1"/>
  <c r="K50" i="6"/>
  <c r="N48" i="16" s="1"/>
  <c r="O48" i="16" s="1"/>
  <c r="K40" i="6"/>
  <c r="N38" i="16" s="1"/>
  <c r="O38" i="16" s="1"/>
  <c r="K38" i="6"/>
  <c r="N36" i="16" s="1"/>
  <c r="O36" i="16" s="1"/>
  <c r="K37" i="6"/>
  <c r="K32" i="6"/>
  <c r="N30" i="16" s="1"/>
  <c r="O30" i="16" s="1"/>
  <c r="K11" i="6"/>
  <c r="N9" i="16" s="1"/>
  <c r="O9" i="16" s="1"/>
  <c r="E150" i="25"/>
  <c r="F150" i="25"/>
  <c r="G150" i="25"/>
  <c r="H150" i="25"/>
  <c r="I150" i="25"/>
  <c r="J150" i="25"/>
  <c r="K150" i="25"/>
  <c r="L150" i="25"/>
  <c r="M150" i="25"/>
  <c r="N150" i="25"/>
  <c r="O150" i="25"/>
  <c r="P150" i="25"/>
  <c r="R150" i="25"/>
  <c r="S150" i="25"/>
  <c r="T150" i="25"/>
  <c r="U150" i="25"/>
  <c r="V150" i="25"/>
  <c r="X150" i="25"/>
  <c r="Y150" i="25"/>
  <c r="Z150" i="25"/>
  <c r="AA150" i="25"/>
  <c r="AB150" i="25"/>
  <c r="AC150" i="25"/>
  <c r="AD150" i="25"/>
  <c r="AE150" i="25"/>
  <c r="AF150" i="25"/>
  <c r="AG150" i="25"/>
  <c r="AH150" i="25"/>
  <c r="AI150" i="25"/>
  <c r="AJ150" i="25"/>
  <c r="AK150" i="25"/>
  <c r="AL150" i="25"/>
  <c r="AM150" i="25"/>
  <c r="AN150" i="25"/>
  <c r="AO150" i="25"/>
  <c r="AP150" i="25"/>
  <c r="AQ150" i="25"/>
  <c r="AR150" i="25"/>
  <c r="AS150" i="25"/>
  <c r="AT150" i="25"/>
  <c r="AV150" i="25"/>
  <c r="D150" i="25"/>
  <c r="N136" i="6"/>
  <c r="C2" i="21"/>
  <c r="A2" i="21"/>
  <c r="A1" i="21"/>
  <c r="L13" i="6"/>
  <c r="T11" i="16" s="1"/>
  <c r="U11" i="16" s="1"/>
  <c r="L23" i="6"/>
  <c r="L28" i="6"/>
  <c r="L29" i="6"/>
  <c r="L30" i="6"/>
  <c r="L31" i="6"/>
  <c r="L33" i="6"/>
  <c r="L39" i="6"/>
  <c r="T37" i="16" s="1"/>
  <c r="U37" i="16" s="1"/>
  <c r="L42" i="6"/>
  <c r="L53" i="6"/>
  <c r="L54" i="6"/>
  <c r="L55" i="6"/>
  <c r="L57" i="6"/>
  <c r="L58" i="6"/>
  <c r="L64" i="6"/>
  <c r="L101" i="6"/>
  <c r="L102" i="6"/>
  <c r="L103" i="6"/>
  <c r="L104" i="6"/>
  <c r="T102" i="16" s="1"/>
  <c r="U102" i="16" s="1"/>
  <c r="L105" i="6"/>
  <c r="T103" i="16" s="1"/>
  <c r="U103" i="16" s="1"/>
  <c r="L146" i="6"/>
  <c r="T144" i="16" s="1"/>
  <c r="U144" i="16" s="1"/>
  <c r="K12" i="6"/>
  <c r="N10" i="16" s="1"/>
  <c r="O10" i="16" s="1"/>
  <c r="K13" i="6"/>
  <c r="N11" i="16" s="1"/>
  <c r="O11" i="16" s="1"/>
  <c r="K14" i="6"/>
  <c r="N12" i="16" s="1"/>
  <c r="O12" i="16" s="1"/>
  <c r="K15" i="6"/>
  <c r="N13" i="16" s="1"/>
  <c r="O13" i="16" s="1"/>
  <c r="K16" i="6"/>
  <c r="N14" i="16" s="1"/>
  <c r="O14" i="16" s="1"/>
  <c r="K17" i="6"/>
  <c r="N15" i="16" s="1"/>
  <c r="O15" i="16" s="1"/>
  <c r="K18" i="6"/>
  <c r="N16" i="16" s="1"/>
  <c r="O16" i="16" s="1"/>
  <c r="K19" i="6"/>
  <c r="N17" i="16" s="1"/>
  <c r="O17" i="16" s="1"/>
  <c r="K20" i="6"/>
  <c r="N18" i="16" s="1"/>
  <c r="O18" i="16" s="1"/>
  <c r="K21" i="6"/>
  <c r="N19" i="16" s="1"/>
  <c r="O19" i="16" s="1"/>
  <c r="K22" i="6"/>
  <c r="N20" i="16" s="1"/>
  <c r="O20" i="16" s="1"/>
  <c r="K23" i="6"/>
  <c r="K24" i="6"/>
  <c r="N22" i="16" s="1"/>
  <c r="O22" i="16" s="1"/>
  <c r="K25" i="6"/>
  <c r="N23" i="16" s="1"/>
  <c r="O23" i="16" s="1"/>
  <c r="K26" i="6"/>
  <c r="N24" i="16" s="1"/>
  <c r="O24" i="16" s="1"/>
  <c r="K27" i="6"/>
  <c r="N25" i="16" s="1"/>
  <c r="O25" i="16" s="1"/>
  <c r="K28" i="6"/>
  <c r="K29" i="6"/>
  <c r="K30" i="6"/>
  <c r="K31" i="6"/>
  <c r="K33" i="6"/>
  <c r="K34" i="6"/>
  <c r="N32" i="16" s="1"/>
  <c r="O32" i="16" s="1"/>
  <c r="K35" i="6"/>
  <c r="N33" i="16" s="1"/>
  <c r="O33" i="16" s="1"/>
  <c r="K36" i="6"/>
  <c r="N34" i="16" s="1"/>
  <c r="O34" i="16" s="1"/>
  <c r="K39" i="6"/>
  <c r="K41" i="6"/>
  <c r="N39" i="16" s="1"/>
  <c r="O39" i="16" s="1"/>
  <c r="K42" i="6"/>
  <c r="K43" i="6"/>
  <c r="N41" i="16" s="1"/>
  <c r="O41" i="16" s="1"/>
  <c r="K44" i="6"/>
  <c r="N42" i="16" s="1"/>
  <c r="O42" i="16" s="1"/>
  <c r="K45" i="6"/>
  <c r="N43" i="16" s="1"/>
  <c r="O43" i="16" s="1"/>
  <c r="K46" i="6"/>
  <c r="N44" i="16" s="1"/>
  <c r="O44" i="16" s="1"/>
  <c r="K47" i="6"/>
  <c r="N45" i="16" s="1"/>
  <c r="O45" i="16" s="1"/>
  <c r="K48" i="6"/>
  <c r="N46" i="16" s="1"/>
  <c r="O46" i="16" s="1"/>
  <c r="K49" i="6"/>
  <c r="N47" i="16" s="1"/>
  <c r="O47" i="16" s="1"/>
  <c r="K51" i="6"/>
  <c r="N49" i="16" s="1"/>
  <c r="O49" i="16" s="1"/>
  <c r="K52" i="6"/>
  <c r="N50" i="16" s="1"/>
  <c r="O50" i="16" s="1"/>
  <c r="K53" i="6"/>
  <c r="K54" i="6"/>
  <c r="K55" i="6"/>
  <c r="K57" i="6"/>
  <c r="K58" i="6"/>
  <c r="K59" i="6"/>
  <c r="N57" i="16" s="1"/>
  <c r="O57" i="16" s="1"/>
  <c r="K60" i="6"/>
  <c r="N58" i="16" s="1"/>
  <c r="O58" i="16" s="1"/>
  <c r="K61" i="6"/>
  <c r="N59" i="16" s="1"/>
  <c r="O59" i="16" s="1"/>
  <c r="K62" i="6"/>
  <c r="N60" i="16" s="1"/>
  <c r="O60" i="16" s="1"/>
  <c r="K63" i="6"/>
  <c r="N61" i="16" s="1"/>
  <c r="O61" i="16" s="1"/>
  <c r="K64" i="6"/>
  <c r="K65" i="6"/>
  <c r="N63" i="16" s="1"/>
  <c r="O63" i="16" s="1"/>
  <c r="K72" i="6"/>
  <c r="N70" i="16" s="1"/>
  <c r="O70" i="16" s="1"/>
  <c r="K73" i="6"/>
  <c r="N71" i="16" s="1"/>
  <c r="O71" i="16" s="1"/>
  <c r="K74" i="6"/>
  <c r="N72" i="16" s="1"/>
  <c r="O72" i="16" s="1"/>
  <c r="K75" i="6"/>
  <c r="N73" i="16" s="1"/>
  <c r="O73" i="16" s="1"/>
  <c r="K76" i="6"/>
  <c r="N74" i="16" s="1"/>
  <c r="O74" i="16" s="1"/>
  <c r="K77" i="6"/>
  <c r="N75" i="16" s="1"/>
  <c r="O75" i="16" s="1"/>
  <c r="K78" i="6"/>
  <c r="N76" i="16" s="1"/>
  <c r="O76" i="16" s="1"/>
  <c r="K85" i="6"/>
  <c r="N83" i="16" s="1"/>
  <c r="O83" i="16" s="1"/>
  <c r="K86" i="6"/>
  <c r="N84" i="16" s="1"/>
  <c r="O84" i="16" s="1"/>
  <c r="K87" i="6"/>
  <c r="N85" i="16" s="1"/>
  <c r="O85" i="16" s="1"/>
  <c r="K88" i="6"/>
  <c r="K89" i="6"/>
  <c r="N87" i="16" s="1"/>
  <c r="O87" i="16" s="1"/>
  <c r="K94" i="6"/>
  <c r="N92" i="16" s="1"/>
  <c r="O92" i="16" s="1"/>
  <c r="K96" i="6"/>
  <c r="N94" i="16" s="1"/>
  <c r="O94" i="16" s="1"/>
  <c r="K97" i="6"/>
  <c r="N95" i="16" s="1"/>
  <c r="O95" i="16" s="1"/>
  <c r="K98" i="6"/>
  <c r="N96" i="16" s="1"/>
  <c r="O96" i="16" s="1"/>
  <c r="K99" i="6"/>
  <c r="K100" i="6"/>
  <c r="K101" i="6"/>
  <c r="K102" i="6"/>
  <c r="K103" i="6"/>
  <c r="K104" i="6"/>
  <c r="K105" i="6"/>
  <c r="K106" i="6"/>
  <c r="N104" i="16" s="1"/>
  <c r="O104" i="16" s="1"/>
  <c r="K107" i="6"/>
  <c r="N105" i="16" s="1"/>
  <c r="O105" i="16" s="1"/>
  <c r="K108" i="6"/>
  <c r="N106" i="16" s="1"/>
  <c r="O106" i="16" s="1"/>
  <c r="K109" i="6"/>
  <c r="N107" i="16" s="1"/>
  <c r="O107" i="16" s="1"/>
  <c r="K110" i="6"/>
  <c r="N108" i="16" s="1"/>
  <c r="O108" i="16" s="1"/>
  <c r="K111" i="6"/>
  <c r="N109" i="16" s="1"/>
  <c r="O109" i="16" s="1"/>
  <c r="K112" i="6"/>
  <c r="N110" i="16" s="1"/>
  <c r="O110" i="16" s="1"/>
  <c r="K113" i="6"/>
  <c r="N111" i="16" s="1"/>
  <c r="O111" i="16" s="1"/>
  <c r="K114" i="6"/>
  <c r="N112" i="16" s="1"/>
  <c r="O112" i="16" s="1"/>
  <c r="K119" i="6"/>
  <c r="N117" i="16" s="1"/>
  <c r="O117" i="16" s="1"/>
  <c r="K120" i="6"/>
  <c r="N118" i="16" s="1"/>
  <c r="O118" i="16" s="1"/>
  <c r="K122" i="6"/>
  <c r="N120" i="16" s="1"/>
  <c r="O120" i="16" s="1"/>
  <c r="K123" i="6"/>
  <c r="N121" i="16" s="1"/>
  <c r="O121" i="16" s="1"/>
  <c r="K124" i="6"/>
  <c r="N122" i="16" s="1"/>
  <c r="O122" i="16" s="1"/>
  <c r="K126" i="6"/>
  <c r="N124" i="16" s="1"/>
  <c r="O124" i="16" s="1"/>
  <c r="K127" i="6"/>
  <c r="N125" i="16" s="1"/>
  <c r="O125" i="16" s="1"/>
  <c r="K129" i="6"/>
  <c r="N127" i="16" s="1"/>
  <c r="O127" i="16" s="1"/>
  <c r="K130" i="6"/>
  <c r="N128" i="16" s="1"/>
  <c r="O128" i="16" s="1"/>
  <c r="K135" i="6"/>
  <c r="N133" i="16" s="1"/>
  <c r="O133" i="16" s="1"/>
  <c r="K137" i="6"/>
  <c r="N135" i="16" s="1"/>
  <c r="O135" i="16" s="1"/>
  <c r="K140" i="6"/>
  <c r="N138" i="16" s="1"/>
  <c r="O138" i="16" s="1"/>
  <c r="K142" i="6"/>
  <c r="N140" i="16" s="1"/>
  <c r="O140" i="16" s="1"/>
  <c r="K145" i="6"/>
  <c r="N143" i="16" s="1"/>
  <c r="O143" i="16" s="1"/>
  <c r="K146" i="6"/>
  <c r="N144" i="16" s="1"/>
  <c r="O144" i="16" s="1"/>
  <c r="K147" i="6"/>
  <c r="N145" i="16" s="1"/>
  <c r="O145" i="16" s="1"/>
  <c r="K148" i="6"/>
  <c r="N146" i="16" s="1"/>
  <c r="O146" i="16" s="1"/>
  <c r="K149" i="6"/>
  <c r="N147" i="16" s="1"/>
  <c r="O147" i="16" s="1"/>
  <c r="K153" i="6"/>
  <c r="N151" i="16" s="1"/>
  <c r="O151" i="16" s="1"/>
  <c r="K10" i="6"/>
  <c r="N8" i="16" s="1"/>
  <c r="O8" i="16" s="1"/>
  <c r="H11" i="6"/>
  <c r="J9" i="16" s="1"/>
  <c r="K9" i="16" s="1"/>
  <c r="H12" i="6"/>
  <c r="J10" i="16" s="1"/>
  <c r="H13" i="6"/>
  <c r="J11" i="16" s="1"/>
  <c r="K11" i="16" s="1"/>
  <c r="H14" i="6"/>
  <c r="J12" i="16" s="1"/>
  <c r="H15" i="6"/>
  <c r="J13" i="16" s="1"/>
  <c r="K13" i="16" s="1"/>
  <c r="H16" i="6"/>
  <c r="J14" i="16" s="1"/>
  <c r="K14" i="16" s="1"/>
  <c r="H17" i="6"/>
  <c r="J15" i="16" s="1"/>
  <c r="K15" i="16" s="1"/>
  <c r="H18" i="6"/>
  <c r="J16" i="16" s="1"/>
  <c r="K16" i="16" s="1"/>
  <c r="H19" i="6"/>
  <c r="J17" i="16" s="1"/>
  <c r="K17" i="16" s="1"/>
  <c r="H20" i="6"/>
  <c r="J18" i="16" s="1"/>
  <c r="K18" i="16" s="1"/>
  <c r="H21" i="6"/>
  <c r="J19" i="16" s="1"/>
  <c r="K19" i="16" s="1"/>
  <c r="H22" i="6"/>
  <c r="J20" i="16" s="1"/>
  <c r="K20" i="16" s="1"/>
  <c r="H23" i="6"/>
  <c r="H24" i="6"/>
  <c r="J22" i="16" s="1"/>
  <c r="K22" i="16" s="1"/>
  <c r="H25" i="6"/>
  <c r="J23" i="16" s="1"/>
  <c r="K23" i="16" s="1"/>
  <c r="H26" i="6"/>
  <c r="J24" i="16" s="1"/>
  <c r="H27" i="6"/>
  <c r="J25" i="16" s="1"/>
  <c r="H28" i="6"/>
  <c r="H29" i="6"/>
  <c r="H30" i="6"/>
  <c r="H31" i="6"/>
  <c r="H32" i="6"/>
  <c r="J30" i="16" s="1"/>
  <c r="K30" i="16" s="1"/>
  <c r="H33" i="6"/>
  <c r="H34" i="6"/>
  <c r="J32" i="16" s="1"/>
  <c r="K32" i="16" s="1"/>
  <c r="H35" i="6"/>
  <c r="J33" i="16" s="1"/>
  <c r="H36" i="6"/>
  <c r="J34" i="16" s="1"/>
  <c r="H37" i="6"/>
  <c r="J35" i="16" s="1"/>
  <c r="H38" i="6"/>
  <c r="J36" i="16" s="1"/>
  <c r="H39" i="6"/>
  <c r="H40" i="6"/>
  <c r="J38" i="16" s="1"/>
  <c r="K38" i="16" s="1"/>
  <c r="H41" i="6"/>
  <c r="J39" i="16" s="1"/>
  <c r="K39" i="16" s="1"/>
  <c r="H42" i="6"/>
  <c r="H43" i="6"/>
  <c r="J41" i="16" s="1"/>
  <c r="K41" i="16" s="1"/>
  <c r="H44" i="6"/>
  <c r="J42" i="16" s="1"/>
  <c r="K42" i="16" s="1"/>
  <c r="H45" i="6"/>
  <c r="J43" i="16" s="1"/>
  <c r="K43" i="16" s="1"/>
  <c r="H46" i="6"/>
  <c r="J44" i="16" s="1"/>
  <c r="K44" i="16" s="1"/>
  <c r="H47" i="6"/>
  <c r="J45" i="16" s="1"/>
  <c r="K45" i="16" s="1"/>
  <c r="H48" i="6"/>
  <c r="J46" i="16" s="1"/>
  <c r="K46" i="16" s="1"/>
  <c r="H49" i="6"/>
  <c r="J47" i="16" s="1"/>
  <c r="H50" i="6"/>
  <c r="J48" i="16" s="1"/>
  <c r="H51" i="6"/>
  <c r="J49" i="16" s="1"/>
  <c r="H52" i="6"/>
  <c r="J50" i="16" s="1"/>
  <c r="H53" i="6"/>
  <c r="H54" i="6"/>
  <c r="H55" i="6"/>
  <c r="H56" i="6"/>
  <c r="J54" i="16" s="1"/>
  <c r="H57" i="6"/>
  <c r="H58" i="6"/>
  <c r="H59" i="6"/>
  <c r="J57" i="16" s="1"/>
  <c r="H60" i="6"/>
  <c r="J58" i="16" s="1"/>
  <c r="H61" i="6"/>
  <c r="J59" i="16" s="1"/>
  <c r="H62" i="6"/>
  <c r="J60" i="16" s="1"/>
  <c r="H63" i="6"/>
  <c r="J61" i="16" s="1"/>
  <c r="H64" i="6"/>
  <c r="H65" i="6"/>
  <c r="J63" i="16" s="1"/>
  <c r="H66" i="6"/>
  <c r="J64" i="16" s="1"/>
  <c r="H67" i="6"/>
  <c r="J65" i="16" s="1"/>
  <c r="H68" i="6"/>
  <c r="J66" i="16" s="1"/>
  <c r="H69" i="6"/>
  <c r="J67" i="16" s="1"/>
  <c r="H72" i="6"/>
  <c r="J70" i="16" s="1"/>
  <c r="H73" i="6"/>
  <c r="J71" i="16" s="1"/>
  <c r="H74" i="6"/>
  <c r="J72" i="16" s="1"/>
  <c r="H75" i="6"/>
  <c r="J73" i="16" s="1"/>
  <c r="H76" i="6"/>
  <c r="J74" i="16" s="1"/>
  <c r="H77" i="6"/>
  <c r="J75" i="16" s="1"/>
  <c r="H78" i="6"/>
  <c r="J76" i="16" s="1"/>
  <c r="H79" i="6"/>
  <c r="J77" i="16" s="1"/>
  <c r="H84" i="6"/>
  <c r="J82" i="16" s="1"/>
  <c r="H85" i="6"/>
  <c r="J83" i="16" s="1"/>
  <c r="K83" i="16" s="1"/>
  <c r="H86" i="6"/>
  <c r="J84" i="16" s="1"/>
  <c r="K84" i="16" s="1"/>
  <c r="H87" i="6"/>
  <c r="J85" i="16" s="1"/>
  <c r="K85" i="16" s="1"/>
  <c r="H88" i="6"/>
  <c r="H89" i="6"/>
  <c r="J87" i="16" s="1"/>
  <c r="K87" i="16" s="1"/>
  <c r="H90" i="6"/>
  <c r="J88" i="16" s="1"/>
  <c r="K88" i="16" s="1"/>
  <c r="H93" i="6"/>
  <c r="J91" i="16" s="1"/>
  <c r="H94" i="6"/>
  <c r="J92" i="16" s="1"/>
  <c r="H95" i="6"/>
  <c r="J93" i="16" s="1"/>
  <c r="H96" i="6"/>
  <c r="J94" i="16" s="1"/>
  <c r="H97" i="6"/>
  <c r="J95" i="16" s="1"/>
  <c r="K95" i="16" s="1"/>
  <c r="H98" i="6"/>
  <c r="J96" i="16" s="1"/>
  <c r="H99" i="6"/>
  <c r="J97" i="16" s="1"/>
  <c r="H100" i="6"/>
  <c r="J98" i="16" s="1"/>
  <c r="H101" i="6"/>
  <c r="H102" i="6"/>
  <c r="H103" i="6"/>
  <c r="H104" i="6"/>
  <c r="H105" i="6"/>
  <c r="H106" i="6"/>
  <c r="J104" i="16" s="1"/>
  <c r="H107" i="6"/>
  <c r="J105" i="16" s="1"/>
  <c r="H108" i="6"/>
  <c r="J106" i="16" s="1"/>
  <c r="K106" i="16" s="1"/>
  <c r="H109" i="6"/>
  <c r="J107" i="16" s="1"/>
  <c r="K107" i="16" s="1"/>
  <c r="H110" i="6"/>
  <c r="J108" i="16" s="1"/>
  <c r="K108" i="16" s="1"/>
  <c r="H111" i="6"/>
  <c r="J109" i="16" s="1"/>
  <c r="K109" i="16" s="1"/>
  <c r="H112" i="6"/>
  <c r="J110" i="16" s="1"/>
  <c r="K110" i="16" s="1"/>
  <c r="H113" i="6"/>
  <c r="J111" i="16" s="1"/>
  <c r="K111" i="16" s="1"/>
  <c r="H114" i="6"/>
  <c r="J112" i="16" s="1"/>
  <c r="K112" i="16" s="1"/>
  <c r="H119" i="6"/>
  <c r="J117" i="16" s="1"/>
  <c r="K117" i="16" s="1"/>
  <c r="H120" i="6"/>
  <c r="J118" i="16" s="1"/>
  <c r="K118" i="16" s="1"/>
  <c r="H122" i="6"/>
  <c r="J120" i="16" s="1"/>
  <c r="K120" i="16" s="1"/>
  <c r="H123" i="6"/>
  <c r="J121" i="16" s="1"/>
  <c r="K121" i="16" s="1"/>
  <c r="H124" i="6"/>
  <c r="J122" i="16" s="1"/>
  <c r="H125" i="6"/>
  <c r="J123" i="16" s="1"/>
  <c r="K123" i="16" s="1"/>
  <c r="H126" i="6"/>
  <c r="J124" i="16" s="1"/>
  <c r="H127" i="6"/>
  <c r="J125" i="16" s="1"/>
  <c r="K125" i="16" s="1"/>
  <c r="H128" i="6"/>
  <c r="J126" i="16" s="1"/>
  <c r="K126" i="16" s="1"/>
  <c r="H129" i="6"/>
  <c r="J127" i="16" s="1"/>
  <c r="K127" i="16" s="1"/>
  <c r="H130" i="6"/>
  <c r="J128" i="16" s="1"/>
  <c r="K128" i="16" s="1"/>
  <c r="H131" i="6"/>
  <c r="J129" i="16" s="1"/>
  <c r="K129" i="16" s="1"/>
  <c r="H133" i="6"/>
  <c r="J131" i="16" s="1"/>
  <c r="K131" i="16" s="1"/>
  <c r="H134" i="6"/>
  <c r="J132" i="16" s="1"/>
  <c r="K132" i="16" s="1"/>
  <c r="H135" i="6"/>
  <c r="J133" i="16" s="1"/>
  <c r="K133" i="16" s="1"/>
  <c r="H136" i="6"/>
  <c r="J134" i="16" s="1"/>
  <c r="K134" i="16" s="1"/>
  <c r="H137" i="6"/>
  <c r="J135" i="16" s="1"/>
  <c r="K135" i="16" s="1"/>
  <c r="H138" i="6"/>
  <c r="J136" i="16" s="1"/>
  <c r="K136" i="16" s="1"/>
  <c r="H139" i="6"/>
  <c r="J137" i="16" s="1"/>
  <c r="K137" i="16" s="1"/>
  <c r="H140" i="6"/>
  <c r="J138" i="16" s="1"/>
  <c r="K138" i="16" s="1"/>
  <c r="H141" i="6"/>
  <c r="J139" i="16" s="1"/>
  <c r="H142" i="6"/>
  <c r="J140" i="16" s="1"/>
  <c r="H143" i="6"/>
  <c r="J141" i="16" s="1"/>
  <c r="K141" i="16" s="1"/>
  <c r="H144" i="6"/>
  <c r="J142" i="16" s="1"/>
  <c r="K142" i="16" s="1"/>
  <c r="H145" i="6"/>
  <c r="H146" i="6"/>
  <c r="H147" i="6"/>
  <c r="J145" i="16" s="1"/>
  <c r="H148" i="6"/>
  <c r="J146" i="16" s="1"/>
  <c r="H149" i="6"/>
  <c r="J147" i="16" s="1"/>
  <c r="H153" i="6"/>
  <c r="J151" i="16" s="1"/>
  <c r="K151" i="16" s="1"/>
  <c r="H10" i="6"/>
  <c r="J8" i="16" s="1"/>
  <c r="AS9" i="26"/>
  <c r="AR9" i="26"/>
  <c r="AQ9" i="26"/>
  <c r="AP9" i="26"/>
  <c r="AO9" i="26"/>
  <c r="AN9" i="26"/>
  <c r="AM9" i="26"/>
  <c r="AL9" i="26"/>
  <c r="AK9" i="26"/>
  <c r="AJ9" i="26"/>
  <c r="AI9" i="26"/>
  <c r="AH9" i="26"/>
  <c r="AG9" i="26"/>
  <c r="AF9" i="26"/>
  <c r="AE9" i="26"/>
  <c r="AD9" i="26"/>
  <c r="AC9" i="26"/>
  <c r="AB9" i="26"/>
  <c r="AA9" i="26"/>
  <c r="Z9" i="26"/>
  <c r="Y9" i="26"/>
  <c r="X9" i="26"/>
  <c r="W9" i="26"/>
  <c r="U9" i="26"/>
  <c r="T9" i="26"/>
  <c r="S9" i="26"/>
  <c r="R9" i="26"/>
  <c r="Q9" i="26"/>
  <c r="O9" i="26"/>
  <c r="N9" i="26"/>
  <c r="M9" i="26"/>
  <c r="L9" i="26"/>
  <c r="F9" i="26"/>
  <c r="D42" i="6"/>
  <c r="D31" i="6"/>
  <c r="C31" i="6"/>
  <c r="D30" i="6"/>
  <c r="C30" i="6"/>
  <c r="D29" i="6"/>
  <c r="B24" i="25" s="1"/>
  <c r="C29" i="6"/>
  <c r="D28" i="6"/>
  <c r="C28" i="6"/>
  <c r="B25" i="5" s="1"/>
  <c r="G11" i="11"/>
  <c r="I11" i="6"/>
  <c r="L9" i="16" s="1"/>
  <c r="I12" i="6"/>
  <c r="L10" i="16" s="1"/>
  <c r="I13" i="6"/>
  <c r="L11" i="16" s="1"/>
  <c r="I14" i="6"/>
  <c r="L12" i="16" s="1"/>
  <c r="I15" i="6"/>
  <c r="L13" i="16" s="1"/>
  <c r="M13" i="16" s="1"/>
  <c r="I16" i="6"/>
  <c r="L14" i="16" s="1"/>
  <c r="I17" i="6"/>
  <c r="L15" i="16" s="1"/>
  <c r="I18" i="6"/>
  <c r="L16" i="16" s="1"/>
  <c r="I19" i="6"/>
  <c r="L17" i="16" s="1"/>
  <c r="I20" i="6"/>
  <c r="L18" i="16" s="1"/>
  <c r="I21" i="6"/>
  <c r="L19" i="16" s="1"/>
  <c r="I22" i="6"/>
  <c r="L20" i="16" s="1"/>
  <c r="I23" i="6"/>
  <c r="I24" i="6"/>
  <c r="L22" i="16" s="1"/>
  <c r="I25" i="6"/>
  <c r="L23" i="16" s="1"/>
  <c r="I26" i="6"/>
  <c r="L24" i="16" s="1"/>
  <c r="I27" i="6"/>
  <c r="L25" i="16" s="1"/>
  <c r="I28" i="6"/>
  <c r="I29" i="6"/>
  <c r="I30" i="6"/>
  <c r="I31" i="6"/>
  <c r="I32" i="6"/>
  <c r="L30" i="16" s="1"/>
  <c r="I33" i="6"/>
  <c r="I34" i="6"/>
  <c r="L32" i="16" s="1"/>
  <c r="I35" i="6"/>
  <c r="L33" i="16" s="1"/>
  <c r="M33" i="16" s="1"/>
  <c r="I36" i="6"/>
  <c r="L34" i="16" s="1"/>
  <c r="M34" i="16" s="1"/>
  <c r="I37" i="6"/>
  <c r="L35" i="16" s="1"/>
  <c r="M35" i="16" s="1"/>
  <c r="I38" i="6"/>
  <c r="L36" i="16" s="1"/>
  <c r="I39" i="6"/>
  <c r="I40" i="6"/>
  <c r="L38" i="16" s="1"/>
  <c r="M38" i="16" s="1"/>
  <c r="I41" i="6"/>
  <c r="L39" i="16" s="1"/>
  <c r="M39" i="16" s="1"/>
  <c r="I42" i="6"/>
  <c r="I43" i="6"/>
  <c r="L41" i="16" s="1"/>
  <c r="I44" i="6"/>
  <c r="L42" i="16" s="1"/>
  <c r="I45" i="6"/>
  <c r="L43" i="16" s="1"/>
  <c r="I46" i="6"/>
  <c r="L44" i="16" s="1"/>
  <c r="I47" i="6"/>
  <c r="L45" i="16" s="1"/>
  <c r="I48" i="6"/>
  <c r="L46" i="16" s="1"/>
  <c r="I49" i="6"/>
  <c r="L47" i="16" s="1"/>
  <c r="I50" i="6"/>
  <c r="L48" i="16" s="1"/>
  <c r="I51" i="6"/>
  <c r="L49" i="16" s="1"/>
  <c r="I52" i="6"/>
  <c r="L50" i="16" s="1"/>
  <c r="I53" i="6"/>
  <c r="I54" i="6"/>
  <c r="I55" i="6"/>
  <c r="I56" i="6"/>
  <c r="L54" i="16" s="1"/>
  <c r="I57" i="6"/>
  <c r="I58" i="6"/>
  <c r="I59" i="6"/>
  <c r="L57" i="16" s="1"/>
  <c r="I60" i="6"/>
  <c r="L58" i="16" s="1"/>
  <c r="I61" i="6"/>
  <c r="L59" i="16" s="1"/>
  <c r="I62" i="6"/>
  <c r="L60" i="16" s="1"/>
  <c r="I63" i="6"/>
  <c r="L61" i="16" s="1"/>
  <c r="I64" i="6"/>
  <c r="I65" i="6"/>
  <c r="L63" i="16" s="1"/>
  <c r="I66" i="6"/>
  <c r="L64" i="16" s="1"/>
  <c r="I67" i="6"/>
  <c r="L65" i="16" s="1"/>
  <c r="I68" i="6"/>
  <c r="L66" i="16" s="1"/>
  <c r="I69" i="6"/>
  <c r="L67" i="16" s="1"/>
  <c r="I72" i="6"/>
  <c r="L70" i="16" s="1"/>
  <c r="I73" i="6"/>
  <c r="L71" i="16" s="1"/>
  <c r="I74" i="6"/>
  <c r="L72" i="16" s="1"/>
  <c r="I75" i="6"/>
  <c r="L73" i="16" s="1"/>
  <c r="I76" i="6"/>
  <c r="L74" i="16" s="1"/>
  <c r="I77" i="6"/>
  <c r="L75" i="16" s="1"/>
  <c r="I78" i="6"/>
  <c r="L76" i="16" s="1"/>
  <c r="I79" i="6"/>
  <c r="L77" i="16" s="1"/>
  <c r="I84" i="6"/>
  <c r="L82" i="16" s="1"/>
  <c r="I85" i="6"/>
  <c r="L83" i="16" s="1"/>
  <c r="I86" i="6"/>
  <c r="L84" i="16" s="1"/>
  <c r="I87" i="6"/>
  <c r="L85" i="16" s="1"/>
  <c r="I88" i="6"/>
  <c r="I89" i="6"/>
  <c r="L87" i="16" s="1"/>
  <c r="I90" i="6"/>
  <c r="L88" i="16" s="1"/>
  <c r="I93" i="6"/>
  <c r="L91" i="16" s="1"/>
  <c r="I94" i="6"/>
  <c r="L92" i="16" s="1"/>
  <c r="I95" i="6"/>
  <c r="L93" i="16" s="1"/>
  <c r="I96" i="6"/>
  <c r="L94" i="16" s="1"/>
  <c r="I97" i="6"/>
  <c r="L95" i="16" s="1"/>
  <c r="I98" i="6"/>
  <c r="L96" i="16" s="1"/>
  <c r="I99" i="6"/>
  <c r="L97" i="16" s="1"/>
  <c r="I100" i="6"/>
  <c r="L98" i="16" s="1"/>
  <c r="I101" i="6"/>
  <c r="I102" i="6"/>
  <c r="I103" i="6"/>
  <c r="I104" i="6"/>
  <c r="I105" i="6"/>
  <c r="I106" i="6"/>
  <c r="L104" i="16" s="1"/>
  <c r="I107" i="6"/>
  <c r="L105" i="16" s="1"/>
  <c r="I108" i="6"/>
  <c r="L106" i="16" s="1"/>
  <c r="I109" i="6"/>
  <c r="L107" i="16" s="1"/>
  <c r="I110" i="6"/>
  <c r="L108" i="16" s="1"/>
  <c r="I111" i="6"/>
  <c r="L109" i="16" s="1"/>
  <c r="I112" i="6"/>
  <c r="L110" i="16" s="1"/>
  <c r="I113" i="6"/>
  <c r="L111" i="16" s="1"/>
  <c r="I114" i="6"/>
  <c r="L112" i="16" s="1"/>
  <c r="I119" i="6"/>
  <c r="L117" i="16" s="1"/>
  <c r="I120" i="6"/>
  <c r="L118" i="16" s="1"/>
  <c r="I122" i="6"/>
  <c r="L120" i="16" s="1"/>
  <c r="I123" i="6"/>
  <c r="L121" i="16" s="1"/>
  <c r="I124" i="6"/>
  <c r="L122" i="16" s="1"/>
  <c r="I125" i="6"/>
  <c r="L123" i="16" s="1"/>
  <c r="I126" i="6"/>
  <c r="L124" i="16" s="1"/>
  <c r="I127" i="6"/>
  <c r="L125" i="16" s="1"/>
  <c r="I128" i="6"/>
  <c r="L126" i="16" s="1"/>
  <c r="I129" i="6"/>
  <c r="L127" i="16" s="1"/>
  <c r="I130" i="6"/>
  <c r="L128" i="16" s="1"/>
  <c r="I131" i="6"/>
  <c r="L129" i="16" s="1"/>
  <c r="M129" i="16" s="1"/>
  <c r="I133" i="6"/>
  <c r="L131" i="16" s="1"/>
  <c r="I134" i="6"/>
  <c r="L132" i="16" s="1"/>
  <c r="I135" i="6"/>
  <c r="L133" i="16" s="1"/>
  <c r="I136" i="6"/>
  <c r="L134" i="16" s="1"/>
  <c r="M134" i="16" s="1"/>
  <c r="I137" i="6"/>
  <c r="L135" i="16" s="1"/>
  <c r="M135" i="16" s="1"/>
  <c r="I138" i="6"/>
  <c r="L136" i="16" s="1"/>
  <c r="I139" i="6"/>
  <c r="L137" i="16" s="1"/>
  <c r="I140" i="6"/>
  <c r="L138" i="16" s="1"/>
  <c r="I141" i="6"/>
  <c r="L139" i="16" s="1"/>
  <c r="I142" i="6"/>
  <c r="L140" i="16" s="1"/>
  <c r="I143" i="6"/>
  <c r="L141" i="16" s="1"/>
  <c r="I144" i="6"/>
  <c r="L142" i="16" s="1"/>
  <c r="M142" i="16" s="1"/>
  <c r="I145" i="6"/>
  <c r="L143" i="16" s="1"/>
  <c r="M143" i="16" s="1"/>
  <c r="I146" i="6"/>
  <c r="L144" i="16" s="1"/>
  <c r="M144" i="16" s="1"/>
  <c r="I147" i="6"/>
  <c r="L145" i="16" s="1"/>
  <c r="I148" i="6"/>
  <c r="L146" i="16" s="1"/>
  <c r="I149" i="6"/>
  <c r="L147" i="16" s="1"/>
  <c r="I153" i="6"/>
  <c r="L151" i="16" s="1"/>
  <c r="M151" i="16" s="1"/>
  <c r="I10" i="6"/>
  <c r="L8" i="16" s="1"/>
  <c r="E11" i="6"/>
  <c r="D9" i="16" s="1"/>
  <c r="E12" i="6"/>
  <c r="D10" i="16" s="1"/>
  <c r="E13" i="6"/>
  <c r="D11" i="16" s="1"/>
  <c r="E14" i="6"/>
  <c r="D12" i="16" s="1"/>
  <c r="E15" i="6"/>
  <c r="D13" i="16" s="1"/>
  <c r="E16" i="6"/>
  <c r="D14" i="16" s="1"/>
  <c r="E17" i="6"/>
  <c r="D15" i="16" s="1"/>
  <c r="E18" i="6"/>
  <c r="D16" i="16" s="1"/>
  <c r="E19" i="6"/>
  <c r="D17" i="16" s="1"/>
  <c r="E20" i="6"/>
  <c r="D18" i="16" s="1"/>
  <c r="E21" i="6"/>
  <c r="D19" i="16" s="1"/>
  <c r="E22" i="6"/>
  <c r="D20" i="16" s="1"/>
  <c r="E23" i="6"/>
  <c r="D21" i="16" s="1"/>
  <c r="E24" i="6"/>
  <c r="D22" i="16" s="1"/>
  <c r="E25" i="6"/>
  <c r="D23" i="16" s="1"/>
  <c r="E26" i="6"/>
  <c r="D24" i="16" s="1"/>
  <c r="E27" i="6"/>
  <c r="D25" i="16" s="1"/>
  <c r="E28" i="6"/>
  <c r="D26" i="16" s="1"/>
  <c r="E29" i="6"/>
  <c r="D27" i="16" s="1"/>
  <c r="E30" i="6"/>
  <c r="D28" i="16" s="1"/>
  <c r="E31" i="6"/>
  <c r="D29" i="16" s="1"/>
  <c r="E32" i="6"/>
  <c r="D30" i="16" s="1"/>
  <c r="E33" i="6"/>
  <c r="D31" i="16" s="1"/>
  <c r="E34" i="6"/>
  <c r="D32" i="16" s="1"/>
  <c r="E35" i="6"/>
  <c r="D33" i="16" s="1"/>
  <c r="E36" i="6"/>
  <c r="D34" i="16" s="1"/>
  <c r="E37" i="6"/>
  <c r="D35" i="16" s="1"/>
  <c r="E38" i="6"/>
  <c r="D36" i="16" s="1"/>
  <c r="E39" i="6"/>
  <c r="D37" i="16" s="1"/>
  <c r="E40" i="6"/>
  <c r="D38" i="16" s="1"/>
  <c r="E41" i="6"/>
  <c r="D39" i="16" s="1"/>
  <c r="E42" i="6"/>
  <c r="D40" i="16" s="1"/>
  <c r="E43" i="6"/>
  <c r="D41" i="16" s="1"/>
  <c r="E44" i="6"/>
  <c r="D42" i="16" s="1"/>
  <c r="E45" i="6"/>
  <c r="D43" i="16" s="1"/>
  <c r="E46" i="6"/>
  <c r="D44" i="16" s="1"/>
  <c r="E47" i="6"/>
  <c r="D45" i="16" s="1"/>
  <c r="E48" i="6"/>
  <c r="D46" i="16" s="1"/>
  <c r="E49" i="6"/>
  <c r="D47" i="16" s="1"/>
  <c r="E50" i="6"/>
  <c r="D48" i="16" s="1"/>
  <c r="E51" i="6"/>
  <c r="D49" i="16" s="1"/>
  <c r="E52" i="6"/>
  <c r="D50" i="16" s="1"/>
  <c r="E53" i="6"/>
  <c r="D51" i="16" s="1"/>
  <c r="E54" i="6"/>
  <c r="D52" i="16" s="1"/>
  <c r="E55" i="6"/>
  <c r="D53" i="16" s="1"/>
  <c r="E56" i="6"/>
  <c r="D54" i="16" s="1"/>
  <c r="E57" i="6"/>
  <c r="D55" i="16" s="1"/>
  <c r="E58" i="6"/>
  <c r="D56" i="16" s="1"/>
  <c r="E59" i="6"/>
  <c r="D57" i="16" s="1"/>
  <c r="E60" i="6"/>
  <c r="D58" i="16" s="1"/>
  <c r="E61" i="6"/>
  <c r="D59" i="16" s="1"/>
  <c r="E62" i="6"/>
  <c r="D60" i="16" s="1"/>
  <c r="E63" i="6"/>
  <c r="D61" i="16" s="1"/>
  <c r="E64" i="6"/>
  <c r="D62" i="16" s="1"/>
  <c r="E65" i="6"/>
  <c r="D63" i="16" s="1"/>
  <c r="E66" i="6"/>
  <c r="D64" i="16" s="1"/>
  <c r="E67" i="6"/>
  <c r="D65" i="16" s="1"/>
  <c r="E68" i="6"/>
  <c r="D66" i="16" s="1"/>
  <c r="E69" i="6"/>
  <c r="D67" i="16" s="1"/>
  <c r="E72" i="6"/>
  <c r="D70" i="16" s="1"/>
  <c r="E73" i="6"/>
  <c r="D71" i="16" s="1"/>
  <c r="E74" i="6"/>
  <c r="D72" i="16" s="1"/>
  <c r="E75" i="6"/>
  <c r="D73" i="16" s="1"/>
  <c r="E76" i="6"/>
  <c r="D74" i="16" s="1"/>
  <c r="E77" i="6"/>
  <c r="D75" i="16" s="1"/>
  <c r="E78" i="6"/>
  <c r="D76" i="16" s="1"/>
  <c r="E79" i="6"/>
  <c r="D77" i="16" s="1"/>
  <c r="E84" i="6"/>
  <c r="D82" i="16" s="1"/>
  <c r="E85" i="6"/>
  <c r="D83" i="16" s="1"/>
  <c r="E86" i="6"/>
  <c r="D84" i="16" s="1"/>
  <c r="E87" i="6"/>
  <c r="D85" i="16" s="1"/>
  <c r="E88" i="6"/>
  <c r="D86" i="16" s="1"/>
  <c r="E89" i="6"/>
  <c r="D87" i="16" s="1"/>
  <c r="E90" i="6"/>
  <c r="D88" i="16" s="1"/>
  <c r="E93" i="6"/>
  <c r="D91" i="16" s="1"/>
  <c r="E94" i="6"/>
  <c r="D92" i="16" s="1"/>
  <c r="E95" i="6"/>
  <c r="D93" i="16" s="1"/>
  <c r="E96" i="6"/>
  <c r="D94" i="16" s="1"/>
  <c r="E97" i="6"/>
  <c r="D95" i="16" s="1"/>
  <c r="E98" i="6"/>
  <c r="D96" i="16" s="1"/>
  <c r="E99" i="6"/>
  <c r="D97" i="16" s="1"/>
  <c r="E100" i="6"/>
  <c r="D98" i="16" s="1"/>
  <c r="E101" i="6"/>
  <c r="D99" i="16" s="1"/>
  <c r="E102" i="6"/>
  <c r="D100" i="16" s="1"/>
  <c r="E103" i="6"/>
  <c r="D101" i="16" s="1"/>
  <c r="E104" i="6"/>
  <c r="D102" i="16" s="1"/>
  <c r="E105" i="6"/>
  <c r="D103" i="16" s="1"/>
  <c r="E106" i="6"/>
  <c r="D104" i="16" s="1"/>
  <c r="E107" i="6"/>
  <c r="D105" i="16" s="1"/>
  <c r="E108" i="6"/>
  <c r="D106" i="16" s="1"/>
  <c r="E109" i="6"/>
  <c r="D107" i="16" s="1"/>
  <c r="E110" i="6"/>
  <c r="D108" i="16" s="1"/>
  <c r="E111" i="6"/>
  <c r="D109" i="16" s="1"/>
  <c r="E112" i="6"/>
  <c r="D110" i="16" s="1"/>
  <c r="E113" i="6"/>
  <c r="D111" i="16" s="1"/>
  <c r="E114" i="6"/>
  <c r="D112" i="16" s="1"/>
  <c r="E119" i="6"/>
  <c r="D117" i="16" s="1"/>
  <c r="E120" i="6"/>
  <c r="D118" i="16" s="1"/>
  <c r="E122" i="6"/>
  <c r="D120" i="16" s="1"/>
  <c r="E123" i="6"/>
  <c r="D121" i="16" s="1"/>
  <c r="E124" i="6"/>
  <c r="D122" i="16" s="1"/>
  <c r="E125" i="6"/>
  <c r="D123" i="16" s="1"/>
  <c r="E126" i="6"/>
  <c r="D124" i="16" s="1"/>
  <c r="E127" i="6"/>
  <c r="D125" i="16" s="1"/>
  <c r="E128" i="6"/>
  <c r="D126" i="16" s="1"/>
  <c r="E129" i="6"/>
  <c r="D127" i="16" s="1"/>
  <c r="E130" i="6"/>
  <c r="D128" i="16" s="1"/>
  <c r="E131" i="6"/>
  <c r="D129" i="16" s="1"/>
  <c r="E133" i="6"/>
  <c r="D131" i="16" s="1"/>
  <c r="E134" i="6"/>
  <c r="D132" i="16" s="1"/>
  <c r="E135" i="6"/>
  <c r="D133" i="16" s="1"/>
  <c r="E136" i="6"/>
  <c r="D134" i="16" s="1"/>
  <c r="E137" i="6"/>
  <c r="D135" i="16" s="1"/>
  <c r="E138" i="6"/>
  <c r="D136" i="16" s="1"/>
  <c r="E139" i="6"/>
  <c r="D137" i="16" s="1"/>
  <c r="E140" i="6"/>
  <c r="D138" i="16" s="1"/>
  <c r="E141" i="6"/>
  <c r="D139" i="16" s="1"/>
  <c r="E142" i="6"/>
  <c r="D140" i="16" s="1"/>
  <c r="E143" i="6"/>
  <c r="D141" i="16" s="1"/>
  <c r="E144" i="6"/>
  <c r="D142" i="16" s="1"/>
  <c r="E145" i="6"/>
  <c r="D143" i="16" s="1"/>
  <c r="E146" i="6"/>
  <c r="D144" i="16" s="1"/>
  <c r="E147" i="6"/>
  <c r="D145" i="16" s="1"/>
  <c r="E148" i="6"/>
  <c r="D146" i="16" s="1"/>
  <c r="E149" i="6"/>
  <c r="D147" i="16" s="1"/>
  <c r="E153" i="6"/>
  <c r="D151" i="16" s="1"/>
  <c r="E10" i="6"/>
  <c r="D8" i="16" s="1"/>
  <c r="J9" i="6"/>
  <c r="J10" i="6"/>
  <c r="R8" i="16" s="1"/>
  <c r="S8" i="16" s="1"/>
  <c r="J11" i="6"/>
  <c r="R9" i="16" s="1"/>
  <c r="S9" i="16" s="1"/>
  <c r="J12" i="6"/>
  <c r="R10" i="16" s="1"/>
  <c r="S10" i="16" s="1"/>
  <c r="J13" i="6"/>
  <c r="R11" i="16" s="1"/>
  <c r="S11" i="16" s="1"/>
  <c r="J14" i="6"/>
  <c r="R12" i="16" s="1"/>
  <c r="S12" i="16" s="1"/>
  <c r="J15" i="6"/>
  <c r="R13" i="16" s="1"/>
  <c r="S13" i="16" s="1"/>
  <c r="J16" i="6"/>
  <c r="R14" i="16" s="1"/>
  <c r="S14" i="16" s="1"/>
  <c r="J17" i="6"/>
  <c r="R15" i="16" s="1"/>
  <c r="S15" i="16" s="1"/>
  <c r="J18" i="6"/>
  <c r="R16" i="16" s="1"/>
  <c r="S16" i="16" s="1"/>
  <c r="J19" i="6"/>
  <c r="R17" i="16" s="1"/>
  <c r="S17" i="16" s="1"/>
  <c r="J20" i="6"/>
  <c r="R18" i="16" s="1"/>
  <c r="S18" i="16" s="1"/>
  <c r="J21" i="6"/>
  <c r="R19" i="16" s="1"/>
  <c r="S19" i="16" s="1"/>
  <c r="J22" i="6"/>
  <c r="R20" i="16" s="1"/>
  <c r="S20" i="16" s="1"/>
  <c r="J23" i="6"/>
  <c r="J24" i="6"/>
  <c r="R22" i="16" s="1"/>
  <c r="S22" i="16" s="1"/>
  <c r="J25" i="6"/>
  <c r="R23" i="16" s="1"/>
  <c r="S23" i="16" s="1"/>
  <c r="J26" i="6"/>
  <c r="R24" i="16" s="1"/>
  <c r="S24" i="16" s="1"/>
  <c r="J27" i="6"/>
  <c r="R25" i="16" s="1"/>
  <c r="S25" i="16" s="1"/>
  <c r="J28" i="6"/>
  <c r="J29" i="6"/>
  <c r="J30" i="6"/>
  <c r="J31" i="6"/>
  <c r="J32" i="6"/>
  <c r="R30" i="16" s="1"/>
  <c r="S30" i="16" s="1"/>
  <c r="J33" i="6"/>
  <c r="R31" i="16" s="1"/>
  <c r="J34" i="6"/>
  <c r="R32" i="16" s="1"/>
  <c r="S32" i="16" s="1"/>
  <c r="J35" i="6"/>
  <c r="R33" i="16" s="1"/>
  <c r="S33" i="16" s="1"/>
  <c r="J36" i="6"/>
  <c r="R34" i="16" s="1"/>
  <c r="S34" i="16" s="1"/>
  <c r="J37" i="6"/>
  <c r="R35" i="16" s="1"/>
  <c r="S35" i="16" s="1"/>
  <c r="J38" i="6"/>
  <c r="R36" i="16" s="1"/>
  <c r="S36" i="16" s="1"/>
  <c r="J39" i="6"/>
  <c r="J40" i="6"/>
  <c r="R38" i="16" s="1"/>
  <c r="S38" i="16" s="1"/>
  <c r="J41" i="6"/>
  <c r="R39" i="16" s="1"/>
  <c r="S39" i="16" s="1"/>
  <c r="J42" i="6"/>
  <c r="J43" i="6"/>
  <c r="R41" i="16" s="1"/>
  <c r="S41" i="16" s="1"/>
  <c r="J44" i="6"/>
  <c r="R42" i="16" s="1"/>
  <c r="S42" i="16" s="1"/>
  <c r="J45" i="6"/>
  <c r="R43" i="16" s="1"/>
  <c r="S43" i="16" s="1"/>
  <c r="J46" i="6"/>
  <c r="R44" i="16" s="1"/>
  <c r="S44" i="16" s="1"/>
  <c r="J47" i="6"/>
  <c r="R45" i="16" s="1"/>
  <c r="S45" i="16" s="1"/>
  <c r="J48" i="6"/>
  <c r="R46" i="16" s="1"/>
  <c r="S46" i="16" s="1"/>
  <c r="J49" i="6"/>
  <c r="R47" i="16" s="1"/>
  <c r="S47" i="16" s="1"/>
  <c r="J50" i="6"/>
  <c r="R48" i="16" s="1"/>
  <c r="S48" i="16" s="1"/>
  <c r="J51" i="6"/>
  <c r="R49" i="16" s="1"/>
  <c r="S49" i="16" s="1"/>
  <c r="J52" i="6"/>
  <c r="R50" i="16" s="1"/>
  <c r="S50" i="16" s="1"/>
  <c r="J53" i="6"/>
  <c r="R51" i="16" s="1"/>
  <c r="J54" i="6"/>
  <c r="R52" i="16" s="1"/>
  <c r="J55" i="6"/>
  <c r="R53" i="16" s="1"/>
  <c r="J56" i="6"/>
  <c r="R54" i="16" s="1"/>
  <c r="S54" i="16" s="1"/>
  <c r="J57" i="6"/>
  <c r="R55" i="16" s="1"/>
  <c r="J58" i="6"/>
  <c r="R56" i="16" s="1"/>
  <c r="J59" i="6"/>
  <c r="R57" i="16" s="1"/>
  <c r="S57" i="16" s="1"/>
  <c r="J60" i="6"/>
  <c r="R58" i="16" s="1"/>
  <c r="S58" i="16" s="1"/>
  <c r="J61" i="6"/>
  <c r="R59" i="16" s="1"/>
  <c r="S59" i="16" s="1"/>
  <c r="J62" i="6"/>
  <c r="R60" i="16" s="1"/>
  <c r="S60" i="16" s="1"/>
  <c r="J63" i="6"/>
  <c r="R61" i="16" s="1"/>
  <c r="S61" i="16" s="1"/>
  <c r="J64" i="6"/>
  <c r="J65" i="6"/>
  <c r="R63" i="16" s="1"/>
  <c r="S63" i="16" s="1"/>
  <c r="J66" i="6"/>
  <c r="R64" i="16" s="1"/>
  <c r="S64" i="16" s="1"/>
  <c r="J67" i="6"/>
  <c r="R65" i="16" s="1"/>
  <c r="S65" i="16" s="1"/>
  <c r="J68" i="6"/>
  <c r="R66" i="16" s="1"/>
  <c r="S66" i="16" s="1"/>
  <c r="J69" i="6"/>
  <c r="R67" i="16" s="1"/>
  <c r="S67" i="16" s="1"/>
  <c r="J72" i="6"/>
  <c r="R70" i="16" s="1"/>
  <c r="S70" i="16" s="1"/>
  <c r="J73" i="6"/>
  <c r="R71" i="16" s="1"/>
  <c r="S71" i="16" s="1"/>
  <c r="J74" i="6"/>
  <c r="R72" i="16" s="1"/>
  <c r="S72" i="16" s="1"/>
  <c r="J75" i="6"/>
  <c r="R73" i="16" s="1"/>
  <c r="S73" i="16" s="1"/>
  <c r="J76" i="6"/>
  <c r="R74" i="16" s="1"/>
  <c r="S74" i="16" s="1"/>
  <c r="J77" i="6"/>
  <c r="R75" i="16" s="1"/>
  <c r="S75" i="16" s="1"/>
  <c r="J78" i="6"/>
  <c r="R76" i="16" s="1"/>
  <c r="S76" i="16" s="1"/>
  <c r="J79" i="6"/>
  <c r="R77" i="16" s="1"/>
  <c r="S77" i="16" s="1"/>
  <c r="J84" i="6"/>
  <c r="R82" i="16" s="1"/>
  <c r="S82" i="16" s="1"/>
  <c r="J85" i="6"/>
  <c r="R83" i="16" s="1"/>
  <c r="S83" i="16" s="1"/>
  <c r="J86" i="6"/>
  <c r="R84" i="16" s="1"/>
  <c r="S84" i="16" s="1"/>
  <c r="J87" i="6"/>
  <c r="R85" i="16" s="1"/>
  <c r="S85" i="16" s="1"/>
  <c r="J88" i="6"/>
  <c r="R86" i="16" s="1"/>
  <c r="J89" i="6"/>
  <c r="R87" i="16" s="1"/>
  <c r="S87" i="16" s="1"/>
  <c r="J90" i="6"/>
  <c r="R88" i="16" s="1"/>
  <c r="S88" i="16" s="1"/>
  <c r="J93" i="6"/>
  <c r="R91" i="16" s="1"/>
  <c r="S91" i="16" s="1"/>
  <c r="J94" i="6"/>
  <c r="R92" i="16" s="1"/>
  <c r="S92" i="16" s="1"/>
  <c r="J95" i="6"/>
  <c r="R93" i="16" s="1"/>
  <c r="S93" i="16" s="1"/>
  <c r="J96" i="6"/>
  <c r="R94" i="16" s="1"/>
  <c r="S94" i="16" s="1"/>
  <c r="J97" i="6"/>
  <c r="R95" i="16" s="1"/>
  <c r="S95" i="16" s="1"/>
  <c r="J98" i="6"/>
  <c r="R96" i="16" s="1"/>
  <c r="S96" i="16" s="1"/>
  <c r="J99" i="6"/>
  <c r="R97" i="16" s="1"/>
  <c r="S97" i="16" s="1"/>
  <c r="J100" i="6"/>
  <c r="R98" i="16" s="1"/>
  <c r="S98" i="16" s="1"/>
  <c r="J101" i="6"/>
  <c r="J102" i="6"/>
  <c r="J103" i="6"/>
  <c r="J104" i="6"/>
  <c r="R102" i="16" s="1"/>
  <c r="J105" i="6"/>
  <c r="R103" i="16" s="1"/>
  <c r="J106" i="6"/>
  <c r="R104" i="16" s="1"/>
  <c r="S104" i="16" s="1"/>
  <c r="J107" i="6"/>
  <c r="R105" i="16" s="1"/>
  <c r="S105" i="16" s="1"/>
  <c r="J108" i="6"/>
  <c r="R106" i="16" s="1"/>
  <c r="S106" i="16" s="1"/>
  <c r="J109" i="6"/>
  <c r="R107" i="16" s="1"/>
  <c r="S107" i="16" s="1"/>
  <c r="J110" i="6"/>
  <c r="R108" i="16" s="1"/>
  <c r="S108" i="16" s="1"/>
  <c r="J111" i="6"/>
  <c r="R109" i="16" s="1"/>
  <c r="S109" i="16" s="1"/>
  <c r="J112" i="6"/>
  <c r="R110" i="16" s="1"/>
  <c r="S110" i="16" s="1"/>
  <c r="J113" i="6"/>
  <c r="R111" i="16" s="1"/>
  <c r="S111" i="16" s="1"/>
  <c r="J114" i="6"/>
  <c r="R112" i="16" s="1"/>
  <c r="S112" i="16" s="1"/>
  <c r="J119" i="6"/>
  <c r="R117" i="16" s="1"/>
  <c r="S117" i="16" s="1"/>
  <c r="J120" i="6"/>
  <c r="R118" i="16" s="1"/>
  <c r="S118" i="16" s="1"/>
  <c r="J122" i="6"/>
  <c r="R120" i="16" s="1"/>
  <c r="S120" i="16" s="1"/>
  <c r="J123" i="6"/>
  <c r="R121" i="16" s="1"/>
  <c r="S121" i="16" s="1"/>
  <c r="J124" i="6"/>
  <c r="R122" i="16" s="1"/>
  <c r="S122" i="16" s="1"/>
  <c r="J125" i="6"/>
  <c r="R123" i="16" s="1"/>
  <c r="S123" i="16" s="1"/>
  <c r="J126" i="6"/>
  <c r="R124" i="16" s="1"/>
  <c r="S124" i="16" s="1"/>
  <c r="J127" i="6"/>
  <c r="R125" i="16" s="1"/>
  <c r="S125" i="16" s="1"/>
  <c r="J128" i="6"/>
  <c r="R126" i="16" s="1"/>
  <c r="S126" i="16" s="1"/>
  <c r="J129" i="6"/>
  <c r="J130" i="6"/>
  <c r="R128" i="16" s="1"/>
  <c r="S128" i="16" s="1"/>
  <c r="J131" i="6"/>
  <c r="R129" i="16" s="1"/>
  <c r="S129" i="16" s="1"/>
  <c r="J133" i="6"/>
  <c r="R131" i="16" s="1"/>
  <c r="S131" i="16" s="1"/>
  <c r="J134" i="6"/>
  <c r="R132" i="16" s="1"/>
  <c r="S132" i="16" s="1"/>
  <c r="J135" i="6"/>
  <c r="R133" i="16" s="1"/>
  <c r="S133" i="16" s="1"/>
  <c r="J136" i="6"/>
  <c r="R134" i="16" s="1"/>
  <c r="S134" i="16" s="1"/>
  <c r="J137" i="6"/>
  <c r="R135" i="16" s="1"/>
  <c r="S135" i="16" s="1"/>
  <c r="J138" i="6"/>
  <c r="R136" i="16" s="1"/>
  <c r="S136" i="16" s="1"/>
  <c r="J139" i="6"/>
  <c r="R137" i="16" s="1"/>
  <c r="S137" i="16" s="1"/>
  <c r="J140" i="6"/>
  <c r="R138" i="16" s="1"/>
  <c r="S138" i="16" s="1"/>
  <c r="J141" i="6"/>
  <c r="R139" i="16" s="1"/>
  <c r="S139" i="16" s="1"/>
  <c r="J142" i="6"/>
  <c r="R140" i="16" s="1"/>
  <c r="S140" i="16" s="1"/>
  <c r="J143" i="6"/>
  <c r="R141" i="16" s="1"/>
  <c r="S141" i="16" s="1"/>
  <c r="J144" i="6"/>
  <c r="R142" i="16" s="1"/>
  <c r="S142" i="16" s="1"/>
  <c r="J145" i="6"/>
  <c r="J146" i="6"/>
  <c r="J147" i="6"/>
  <c r="R145" i="16" s="1"/>
  <c r="S145" i="16" s="1"/>
  <c r="J148" i="6"/>
  <c r="R146" i="16" s="1"/>
  <c r="S146" i="16" s="1"/>
  <c r="J149" i="6"/>
  <c r="R147" i="16" s="1"/>
  <c r="S147" i="16" s="1"/>
  <c r="J153" i="6"/>
  <c r="R151" i="16" s="1"/>
  <c r="S151" i="16" s="1"/>
  <c r="E9" i="6"/>
  <c r="N39" i="6"/>
  <c r="M10" i="6"/>
  <c r="AA8" i="16" s="1"/>
  <c r="B42" i="6"/>
  <c r="B31" i="6"/>
  <c r="A29" i="16" s="1"/>
  <c r="B30" i="6"/>
  <c r="A28" i="16" s="1"/>
  <c r="B29" i="6"/>
  <c r="A27" i="16" s="1"/>
  <c r="B28" i="6"/>
  <c r="A26" i="16" s="1"/>
  <c r="N42" i="6"/>
  <c r="G42" i="6"/>
  <c r="G40" i="16" s="1"/>
  <c r="F42" i="6"/>
  <c r="F40" i="16" s="1"/>
  <c r="F33" i="6"/>
  <c r="F31" i="16" s="1"/>
  <c r="N33" i="6"/>
  <c r="G33" i="6"/>
  <c r="G31" i="16" s="1"/>
  <c r="N31" i="6"/>
  <c r="G31" i="6"/>
  <c r="G29" i="16" s="1"/>
  <c r="F31" i="6"/>
  <c r="F29" i="16" s="1"/>
  <c r="N30" i="6"/>
  <c r="G30" i="6"/>
  <c r="G28" i="16" s="1"/>
  <c r="F30" i="6"/>
  <c r="F28" i="16" s="1"/>
  <c r="N29" i="6"/>
  <c r="G29" i="6"/>
  <c r="G27" i="16" s="1"/>
  <c r="F29" i="6"/>
  <c r="F27" i="16" s="1"/>
  <c r="N28" i="6"/>
  <c r="G28" i="6"/>
  <c r="G26" i="16" s="1"/>
  <c r="F28" i="6"/>
  <c r="F26" i="16" s="1"/>
  <c r="N153" i="6"/>
  <c r="D153" i="6"/>
  <c r="C153" i="6"/>
  <c r="N32" i="6"/>
  <c r="N34" i="6"/>
  <c r="N35" i="6"/>
  <c r="C41" i="6"/>
  <c r="C43" i="6"/>
  <c r="C44" i="6"/>
  <c r="C45" i="6"/>
  <c r="C46" i="6"/>
  <c r="C47" i="6"/>
  <c r="C136" i="6"/>
  <c r="D96" i="6"/>
  <c r="C96" i="6"/>
  <c r="D95" i="6"/>
  <c r="C95" i="6"/>
  <c r="C12" i="12"/>
  <c r="D11" i="6"/>
  <c r="C11" i="6"/>
  <c r="A23" i="25"/>
  <c r="F153" i="6"/>
  <c r="F151" i="16" s="1"/>
  <c r="N67" i="6"/>
  <c r="V65" i="16" s="1"/>
  <c r="N41" i="6"/>
  <c r="G41" i="6"/>
  <c r="G39" i="16" s="1"/>
  <c r="F41" i="6"/>
  <c r="D41" i="6"/>
  <c r="B41" i="6"/>
  <c r="A39" i="16" s="1"/>
  <c r="C40" i="6"/>
  <c r="B37" i="5" s="1"/>
  <c r="D37" i="6"/>
  <c r="K9" i="6"/>
  <c r="G153" i="6"/>
  <c r="G151" i="16" s="1"/>
  <c r="I151" i="16" s="1"/>
  <c r="F136" i="6"/>
  <c r="F134" i="16" s="1"/>
  <c r="B136" i="6"/>
  <c r="A134" i="16" s="1"/>
  <c r="P131" i="24"/>
  <c r="P136" i="16" s="1"/>
  <c r="Q136" i="16" s="1"/>
  <c r="C135" i="5"/>
  <c r="C138" i="6"/>
  <c r="C137" i="6"/>
  <c r="N137" i="6"/>
  <c r="G137" i="6"/>
  <c r="G135" i="16" s="1"/>
  <c r="F137" i="6"/>
  <c r="F135" i="16" s="1"/>
  <c r="G136" i="6"/>
  <c r="G134" i="16" s="1"/>
  <c r="I134" i="16" s="1"/>
  <c r="C10" i="6"/>
  <c r="D10" i="6"/>
  <c r="B11" i="6"/>
  <c r="A9" i="16" s="1"/>
  <c r="B10" i="6"/>
  <c r="A7" i="5" s="1"/>
  <c r="A2" i="15"/>
  <c r="B2" i="9"/>
  <c r="A2" i="23"/>
  <c r="D2" i="23"/>
  <c r="A2" i="8"/>
  <c r="C2" i="22"/>
  <c r="C2" i="20"/>
  <c r="B2" i="19"/>
  <c r="C2" i="17"/>
  <c r="D2" i="16"/>
  <c r="C2" i="15"/>
  <c r="C2" i="14"/>
  <c r="C2" i="13"/>
  <c r="D2" i="12"/>
  <c r="D2" i="11"/>
  <c r="D2" i="10"/>
  <c r="C2" i="8"/>
  <c r="A2" i="22"/>
  <c r="A2" i="20"/>
  <c r="A2" i="19"/>
  <c r="A2" i="17"/>
  <c r="A2" i="16"/>
  <c r="A2" i="14"/>
  <c r="A2" i="13"/>
  <c r="A2" i="12"/>
  <c r="A2" i="11"/>
  <c r="A2" i="10"/>
  <c r="A1" i="23"/>
  <c r="A1" i="22"/>
  <c r="A1" i="20"/>
  <c r="A1" i="19"/>
  <c r="A1" i="17"/>
  <c r="A1" i="16"/>
  <c r="A1" i="15"/>
  <c r="A1" i="14"/>
  <c r="A1" i="13"/>
  <c r="A1" i="12"/>
  <c r="A1" i="11"/>
  <c r="A1" i="10"/>
  <c r="N27" i="6"/>
  <c r="N26" i="6"/>
  <c r="N37" i="6"/>
  <c r="B148" i="6"/>
  <c r="A146" i="16" s="1"/>
  <c r="C148" i="6"/>
  <c r="D148" i="6"/>
  <c r="F148" i="6"/>
  <c r="G148" i="6"/>
  <c r="G146" i="16" s="1"/>
  <c r="N148" i="6"/>
  <c r="B149" i="6"/>
  <c r="A147" i="16" s="1"/>
  <c r="C149" i="6"/>
  <c r="D149" i="6"/>
  <c r="F149" i="6"/>
  <c r="G149" i="6"/>
  <c r="G147" i="16" s="1"/>
  <c r="N149" i="6"/>
  <c r="V147" i="16" s="1"/>
  <c r="W147" i="16" s="1"/>
  <c r="B147" i="6"/>
  <c r="A145" i="16" s="1"/>
  <c r="C147" i="6"/>
  <c r="D147" i="6"/>
  <c r="F147" i="6"/>
  <c r="F145" i="16" s="1"/>
  <c r="G147" i="6"/>
  <c r="G145" i="16" s="1"/>
  <c r="N147" i="6"/>
  <c r="F131" i="6"/>
  <c r="F129" i="16" s="1"/>
  <c r="A146" i="25"/>
  <c r="P133" i="24"/>
  <c r="P138" i="16" s="1"/>
  <c r="Q138" i="16" s="1"/>
  <c r="C140" i="6"/>
  <c r="F140" i="6"/>
  <c r="G140" i="6"/>
  <c r="G138" i="16" s="1"/>
  <c r="N140" i="6"/>
  <c r="P132" i="24"/>
  <c r="P137" i="16" s="1"/>
  <c r="Q137" i="16" s="1"/>
  <c r="C107" i="6"/>
  <c r="D107" i="6"/>
  <c r="B102" i="25" s="1"/>
  <c r="F107" i="6"/>
  <c r="G107" i="6"/>
  <c r="G105" i="16" s="1"/>
  <c r="I105" i="16" s="1"/>
  <c r="N107" i="6"/>
  <c r="C106" i="6"/>
  <c r="B103" i="5" s="1"/>
  <c r="D106" i="6"/>
  <c r="F106" i="6"/>
  <c r="F104" i="16" s="1"/>
  <c r="G106" i="6"/>
  <c r="G104" i="16" s="1"/>
  <c r="I104" i="16" s="1"/>
  <c r="N106" i="6"/>
  <c r="C105" i="6"/>
  <c r="D105" i="6"/>
  <c r="F105" i="6"/>
  <c r="C100" i="25" s="1"/>
  <c r="G105" i="6"/>
  <c r="N105" i="6"/>
  <c r="C103" i="6"/>
  <c r="D103" i="6"/>
  <c r="F103" i="6"/>
  <c r="C98" i="25" s="1"/>
  <c r="G103" i="6"/>
  <c r="N103" i="6"/>
  <c r="C104" i="6"/>
  <c r="D104" i="6"/>
  <c r="F104" i="6"/>
  <c r="C99" i="25" s="1"/>
  <c r="G104" i="6"/>
  <c r="N104" i="6"/>
  <c r="C102" i="6"/>
  <c r="D102" i="6"/>
  <c r="F102" i="6"/>
  <c r="C97" i="25" s="1"/>
  <c r="G102" i="6"/>
  <c r="N102" i="6"/>
  <c r="P71" i="24"/>
  <c r="P76" i="16" s="1"/>
  <c r="Q76" i="16" s="1"/>
  <c r="C78" i="6"/>
  <c r="B75" i="5" s="1"/>
  <c r="D78" i="6"/>
  <c r="F78" i="6"/>
  <c r="G78" i="6"/>
  <c r="G76" i="16" s="1"/>
  <c r="N78" i="6"/>
  <c r="P70" i="24"/>
  <c r="P75" i="16" s="1"/>
  <c r="Q75" i="16" s="1"/>
  <c r="C77" i="6"/>
  <c r="D77" i="6"/>
  <c r="F77" i="6"/>
  <c r="G77" i="6"/>
  <c r="G75" i="16" s="1"/>
  <c r="N77" i="6"/>
  <c r="N76" i="6"/>
  <c r="C76" i="6"/>
  <c r="D76" i="6"/>
  <c r="F76" i="6"/>
  <c r="F74" i="16" s="1"/>
  <c r="G76" i="6"/>
  <c r="G74" i="16" s="1"/>
  <c r="P69" i="24"/>
  <c r="P74" i="16" s="1"/>
  <c r="Q74" i="16" s="1"/>
  <c r="N57" i="6"/>
  <c r="C57" i="6"/>
  <c r="A52" i="25" s="1"/>
  <c r="F57" i="6"/>
  <c r="G57" i="6"/>
  <c r="G55" i="16" s="1"/>
  <c r="C34" i="6"/>
  <c r="D34" i="6"/>
  <c r="F34" i="6"/>
  <c r="F32" i="16" s="1"/>
  <c r="G34" i="6"/>
  <c r="G32" i="16" s="1"/>
  <c r="G32" i="6"/>
  <c r="G30" i="16" s="1"/>
  <c r="F32" i="6"/>
  <c r="F30" i="16" s="1"/>
  <c r="D32" i="6"/>
  <c r="C32" i="6"/>
  <c r="A14" i="12" s="1"/>
  <c r="N146" i="6"/>
  <c r="G146" i="6"/>
  <c r="F146" i="6"/>
  <c r="C141" i="25" s="1"/>
  <c r="C146" i="6"/>
  <c r="B146" i="6"/>
  <c r="N145" i="6"/>
  <c r="G145" i="6"/>
  <c r="F145" i="6"/>
  <c r="C140" i="25" s="1"/>
  <c r="B145" i="6"/>
  <c r="N144" i="6"/>
  <c r="G144" i="6"/>
  <c r="G142" i="16" s="1"/>
  <c r="I142" i="16" s="1"/>
  <c r="F144" i="6"/>
  <c r="C144" i="6"/>
  <c r="B141" i="5" s="1"/>
  <c r="B144" i="6"/>
  <c r="N143" i="6"/>
  <c r="G143" i="6"/>
  <c r="G141" i="16" s="1"/>
  <c r="I141" i="16" s="1"/>
  <c r="F143" i="6"/>
  <c r="F141" i="16" s="1"/>
  <c r="D143" i="6"/>
  <c r="C143" i="6"/>
  <c r="B143" i="6"/>
  <c r="A141" i="16" s="1"/>
  <c r="N142" i="6"/>
  <c r="G142" i="6"/>
  <c r="G140" i="16" s="1"/>
  <c r="F142" i="6"/>
  <c r="F140" i="16" s="1"/>
  <c r="D142" i="6"/>
  <c r="C142" i="6"/>
  <c r="B142" i="6"/>
  <c r="A140" i="16" s="1"/>
  <c r="N141" i="6"/>
  <c r="G141" i="6"/>
  <c r="G139" i="16" s="1"/>
  <c r="F141" i="6"/>
  <c r="D141" i="6"/>
  <c r="C141" i="6"/>
  <c r="B141" i="6"/>
  <c r="A139" i="16" s="1"/>
  <c r="N139" i="6"/>
  <c r="G139" i="6"/>
  <c r="G137" i="16" s="1"/>
  <c r="F139" i="6"/>
  <c r="F137" i="16" s="1"/>
  <c r="C139" i="6"/>
  <c r="B139" i="6"/>
  <c r="N138" i="6"/>
  <c r="C41" i="12"/>
  <c r="G138" i="6"/>
  <c r="G136" i="16" s="1"/>
  <c r="F138" i="6"/>
  <c r="F136" i="16" s="1"/>
  <c r="B138" i="6"/>
  <c r="B137" i="6"/>
  <c r="N135" i="6"/>
  <c r="G135" i="6"/>
  <c r="G133" i="16" s="1"/>
  <c r="F135" i="6"/>
  <c r="C135" i="6"/>
  <c r="B135" i="6"/>
  <c r="N134" i="6"/>
  <c r="G134" i="6"/>
  <c r="G132" i="16" s="1"/>
  <c r="F134" i="6"/>
  <c r="D134" i="6"/>
  <c r="C134" i="6"/>
  <c r="B134" i="6"/>
  <c r="N133" i="6"/>
  <c r="G133" i="6"/>
  <c r="G131" i="16" s="1"/>
  <c r="F133" i="6"/>
  <c r="D133" i="6"/>
  <c r="C133" i="6"/>
  <c r="B133" i="6"/>
  <c r="N131" i="6"/>
  <c r="G131" i="6"/>
  <c r="G129" i="16" s="1"/>
  <c r="I129" i="16" s="1"/>
  <c r="D131" i="6"/>
  <c r="C131" i="6"/>
  <c r="B131" i="6"/>
  <c r="A129" i="16" s="1"/>
  <c r="N130" i="6"/>
  <c r="G130" i="6"/>
  <c r="G128" i="16" s="1"/>
  <c r="F130" i="6"/>
  <c r="D130" i="6"/>
  <c r="C130" i="6"/>
  <c r="B130" i="6"/>
  <c r="N129" i="6"/>
  <c r="G129" i="6"/>
  <c r="G127" i="16" s="1"/>
  <c r="F129" i="6"/>
  <c r="D129" i="6"/>
  <c r="C129" i="6"/>
  <c r="B129" i="6"/>
  <c r="N128" i="6"/>
  <c r="G128" i="6"/>
  <c r="G126" i="16" s="1"/>
  <c r="F128" i="6"/>
  <c r="F126" i="16" s="1"/>
  <c r="C128" i="6"/>
  <c r="B128" i="6"/>
  <c r="N127" i="6"/>
  <c r="G127" i="6"/>
  <c r="G125" i="16" s="1"/>
  <c r="F127" i="6"/>
  <c r="F125" i="16" s="1"/>
  <c r="D127" i="6"/>
  <c r="C127" i="6"/>
  <c r="B127" i="6"/>
  <c r="N126" i="6"/>
  <c r="G126" i="6"/>
  <c r="G124" i="16" s="1"/>
  <c r="F126" i="6"/>
  <c r="D126" i="6"/>
  <c r="C126" i="6"/>
  <c r="B126" i="6"/>
  <c r="A124" i="16" s="1"/>
  <c r="N125" i="6"/>
  <c r="G125" i="6"/>
  <c r="G123" i="16" s="1"/>
  <c r="F125" i="6"/>
  <c r="D125" i="6"/>
  <c r="C125" i="6"/>
  <c r="B125" i="6"/>
  <c r="A123" i="16" s="1"/>
  <c r="N124" i="6"/>
  <c r="G124" i="6"/>
  <c r="G122" i="16" s="1"/>
  <c r="F124" i="6"/>
  <c r="F122" i="16" s="1"/>
  <c r="D124" i="6"/>
  <c r="C124" i="6"/>
  <c r="B124" i="6"/>
  <c r="N123" i="6"/>
  <c r="G123" i="6"/>
  <c r="G121" i="16" s="1"/>
  <c r="F123" i="6"/>
  <c r="F121" i="16" s="1"/>
  <c r="D123" i="6"/>
  <c r="B118" i="25" s="1"/>
  <c r="C123" i="6"/>
  <c r="B123" i="6"/>
  <c r="N122" i="6"/>
  <c r="G122" i="6"/>
  <c r="G120" i="16" s="1"/>
  <c r="F122" i="6"/>
  <c r="D122" i="6"/>
  <c r="C122" i="6"/>
  <c r="B122" i="6"/>
  <c r="N120" i="6"/>
  <c r="G120" i="6"/>
  <c r="G118" i="16" s="1"/>
  <c r="I118" i="16" s="1"/>
  <c r="F120" i="6"/>
  <c r="D120" i="6"/>
  <c r="C120" i="6"/>
  <c r="B120" i="6"/>
  <c r="N119" i="6"/>
  <c r="G119" i="6"/>
  <c r="G117" i="16" s="1"/>
  <c r="I117" i="16" s="1"/>
  <c r="F119" i="6"/>
  <c r="D119" i="6"/>
  <c r="C119" i="6"/>
  <c r="B119" i="6"/>
  <c r="N114" i="6"/>
  <c r="G114" i="6"/>
  <c r="G112" i="16" s="1"/>
  <c r="F114" i="6"/>
  <c r="D114" i="6"/>
  <c r="C114" i="6"/>
  <c r="B114" i="6"/>
  <c r="N113" i="6"/>
  <c r="G113" i="6"/>
  <c r="G111" i="16" s="1"/>
  <c r="F113" i="6"/>
  <c r="D113" i="6"/>
  <c r="C110" i="5" s="1"/>
  <c r="C113" i="6"/>
  <c r="B113" i="6"/>
  <c r="N112" i="6"/>
  <c r="G112" i="6"/>
  <c r="G110" i="16" s="1"/>
  <c r="F112" i="6"/>
  <c r="D112" i="6"/>
  <c r="C112" i="6"/>
  <c r="A107" i="25" s="1"/>
  <c r="B112" i="6"/>
  <c r="N111" i="6"/>
  <c r="G111" i="6"/>
  <c r="G109" i="16" s="1"/>
  <c r="F111" i="6"/>
  <c r="D111" i="6"/>
  <c r="C111" i="6"/>
  <c r="B111" i="6"/>
  <c r="N110" i="6"/>
  <c r="G110" i="6"/>
  <c r="G108" i="16" s="1"/>
  <c r="F110" i="6"/>
  <c r="F108" i="16" s="1"/>
  <c r="D110" i="6"/>
  <c r="C110" i="6"/>
  <c r="B110" i="6"/>
  <c r="N109" i="6"/>
  <c r="G109" i="6"/>
  <c r="G107" i="16" s="1"/>
  <c r="F109" i="6"/>
  <c r="D109" i="6"/>
  <c r="C109" i="6"/>
  <c r="B109" i="6"/>
  <c r="N108" i="6"/>
  <c r="G108" i="6"/>
  <c r="G106" i="16" s="1"/>
  <c r="F108" i="6"/>
  <c r="D108" i="6"/>
  <c r="C108" i="6"/>
  <c r="A103" i="25" s="1"/>
  <c r="B108" i="6"/>
  <c r="A106" i="16" s="1"/>
  <c r="N101" i="6"/>
  <c r="G101" i="6"/>
  <c r="F101" i="6"/>
  <c r="C96" i="25" s="1"/>
  <c r="D101" i="6"/>
  <c r="C101" i="6"/>
  <c r="B101" i="6"/>
  <c r="N100" i="6"/>
  <c r="G100" i="6"/>
  <c r="G98" i="16" s="1"/>
  <c r="F100" i="6"/>
  <c r="D100" i="6"/>
  <c r="C100" i="6"/>
  <c r="B100" i="6"/>
  <c r="A98" i="16" s="1"/>
  <c r="N99" i="6"/>
  <c r="G99" i="6"/>
  <c r="G97" i="16" s="1"/>
  <c r="F99" i="6"/>
  <c r="D99" i="6"/>
  <c r="C99" i="6"/>
  <c r="B99" i="6"/>
  <c r="A97" i="16" s="1"/>
  <c r="N98" i="6"/>
  <c r="G98" i="6"/>
  <c r="G96" i="16" s="1"/>
  <c r="F98" i="6"/>
  <c r="F96" i="16" s="1"/>
  <c r="D98" i="6"/>
  <c r="C98" i="6"/>
  <c r="B98" i="6"/>
  <c r="A96" i="16" s="1"/>
  <c r="N97" i="6"/>
  <c r="G97" i="6"/>
  <c r="G95" i="16" s="1"/>
  <c r="I95" i="16" s="1"/>
  <c r="F97" i="6"/>
  <c r="D97" i="6"/>
  <c r="C97" i="6"/>
  <c r="B97" i="6"/>
  <c r="N96" i="6"/>
  <c r="G96" i="6"/>
  <c r="G94" i="16" s="1"/>
  <c r="F96" i="6"/>
  <c r="F94" i="16" s="1"/>
  <c r="B96" i="6"/>
  <c r="N95" i="6"/>
  <c r="G95" i="6"/>
  <c r="G93" i="16" s="1"/>
  <c r="F95" i="6"/>
  <c r="F93" i="16" s="1"/>
  <c r="B95" i="6"/>
  <c r="N94" i="6"/>
  <c r="G94" i="6"/>
  <c r="G92" i="16" s="1"/>
  <c r="F94" i="6"/>
  <c r="F92" i="16" s="1"/>
  <c r="D94" i="6"/>
  <c r="C94" i="6"/>
  <c r="B91" i="5" s="1"/>
  <c r="B94" i="6"/>
  <c r="A92" i="16" s="1"/>
  <c r="N93" i="6"/>
  <c r="G93" i="6"/>
  <c r="G91" i="16" s="1"/>
  <c r="F93" i="6"/>
  <c r="D93" i="6"/>
  <c r="C93" i="6"/>
  <c r="B93" i="6"/>
  <c r="N90" i="6"/>
  <c r="G90" i="6"/>
  <c r="G88" i="16" s="1"/>
  <c r="F90" i="6"/>
  <c r="D90" i="6"/>
  <c r="C90" i="6"/>
  <c r="B90" i="6"/>
  <c r="A87" i="5" s="1"/>
  <c r="N89" i="6"/>
  <c r="G89" i="6"/>
  <c r="G87" i="16" s="1"/>
  <c r="I87" i="16" s="1"/>
  <c r="F89" i="6"/>
  <c r="D89" i="6"/>
  <c r="C89" i="6"/>
  <c r="B89" i="6"/>
  <c r="N88" i="6"/>
  <c r="G88" i="6"/>
  <c r="G86" i="16" s="1"/>
  <c r="F88" i="6"/>
  <c r="D88" i="6"/>
  <c r="C88" i="6"/>
  <c r="B88" i="6"/>
  <c r="G87" i="6"/>
  <c r="G85" i="16" s="1"/>
  <c r="I85" i="16" s="1"/>
  <c r="F87" i="6"/>
  <c r="D87" i="6"/>
  <c r="C87" i="6"/>
  <c r="B87" i="6"/>
  <c r="N86" i="6"/>
  <c r="G86" i="6"/>
  <c r="G84" i="16" s="1"/>
  <c r="I84" i="16" s="1"/>
  <c r="F86" i="6"/>
  <c r="F84" i="16" s="1"/>
  <c r="D86" i="6"/>
  <c r="C86" i="6"/>
  <c r="B86" i="6"/>
  <c r="A84" i="16" s="1"/>
  <c r="N85" i="6"/>
  <c r="G85" i="6"/>
  <c r="G83" i="16" s="1"/>
  <c r="F85" i="6"/>
  <c r="F83" i="16" s="1"/>
  <c r="D85" i="6"/>
  <c r="C85" i="6"/>
  <c r="B85" i="6"/>
  <c r="N84" i="6"/>
  <c r="G84" i="6"/>
  <c r="G82" i="16" s="1"/>
  <c r="F84" i="6"/>
  <c r="F82" i="16" s="1"/>
  <c r="D84" i="6"/>
  <c r="C84" i="6"/>
  <c r="B84" i="6"/>
  <c r="A82" i="16" s="1"/>
  <c r="C78" i="25"/>
  <c r="B80" i="5"/>
  <c r="A80" i="5"/>
  <c r="A26" i="12"/>
  <c r="A79" i="5"/>
  <c r="A76" i="25"/>
  <c r="A78" i="5"/>
  <c r="C75" i="25"/>
  <c r="B77" i="5"/>
  <c r="N79" i="6"/>
  <c r="G79" i="6"/>
  <c r="G77" i="16" s="1"/>
  <c r="F79" i="6"/>
  <c r="F77" i="16" s="1"/>
  <c r="D79" i="6"/>
  <c r="C79" i="6"/>
  <c r="B79" i="6"/>
  <c r="N75" i="6"/>
  <c r="G75" i="6"/>
  <c r="G73" i="16" s="1"/>
  <c r="F75" i="6"/>
  <c r="D75" i="6"/>
  <c r="C75" i="6"/>
  <c r="B75" i="6"/>
  <c r="N74" i="6"/>
  <c r="G74" i="6"/>
  <c r="G72" i="16" s="1"/>
  <c r="F74" i="6"/>
  <c r="D74" i="6"/>
  <c r="C74" i="6"/>
  <c r="B74" i="6"/>
  <c r="N73" i="6"/>
  <c r="G73" i="6"/>
  <c r="G71" i="16" s="1"/>
  <c r="F73" i="6"/>
  <c r="D73" i="6"/>
  <c r="C73" i="6"/>
  <c r="B73" i="6"/>
  <c r="N72" i="6"/>
  <c r="G72" i="6"/>
  <c r="G70" i="16" s="1"/>
  <c r="F72" i="6"/>
  <c r="D72" i="6"/>
  <c r="B67" i="25" s="1"/>
  <c r="C72" i="6"/>
  <c r="B72" i="6"/>
  <c r="A70" i="16" s="1"/>
  <c r="A68" i="5"/>
  <c r="N69" i="6"/>
  <c r="G69" i="6"/>
  <c r="G67" i="16" s="1"/>
  <c r="F69" i="6"/>
  <c r="D69" i="6"/>
  <c r="C69" i="6"/>
  <c r="B69" i="6"/>
  <c r="N68" i="6"/>
  <c r="G68" i="6"/>
  <c r="G66" i="16" s="1"/>
  <c r="C63" i="25"/>
  <c r="D68" i="6"/>
  <c r="C68" i="6"/>
  <c r="B68" i="6"/>
  <c r="G67" i="6"/>
  <c r="G65" i="16" s="1"/>
  <c r="F67" i="6"/>
  <c r="D67" i="6"/>
  <c r="C67" i="6"/>
  <c r="B67" i="6"/>
  <c r="N66" i="6"/>
  <c r="G66" i="6"/>
  <c r="G64" i="16" s="1"/>
  <c r="D66" i="6"/>
  <c r="C66" i="6"/>
  <c r="B66" i="6"/>
  <c r="A64" i="16" s="1"/>
  <c r="N65" i="6"/>
  <c r="G65" i="6"/>
  <c r="G63" i="16" s="1"/>
  <c r="F65" i="6"/>
  <c r="F63" i="16" s="1"/>
  <c r="D65" i="6"/>
  <c r="C65" i="6"/>
  <c r="B65" i="6"/>
  <c r="A63" i="16" s="1"/>
  <c r="N64" i="6"/>
  <c r="G64" i="6"/>
  <c r="F64" i="6"/>
  <c r="D64" i="6"/>
  <c r="C64" i="6"/>
  <c r="A59" i="25" s="1"/>
  <c r="B64" i="6"/>
  <c r="N63" i="6"/>
  <c r="G63" i="6"/>
  <c r="G61" i="16" s="1"/>
  <c r="F63" i="6"/>
  <c r="D63" i="6"/>
  <c r="C63" i="6"/>
  <c r="B63" i="6"/>
  <c r="N62" i="6"/>
  <c r="G62" i="6"/>
  <c r="G60" i="16" s="1"/>
  <c r="F62" i="6"/>
  <c r="D62" i="6"/>
  <c r="C62" i="6"/>
  <c r="B62" i="6"/>
  <c r="N61" i="6"/>
  <c r="G61" i="6"/>
  <c r="G59" i="16" s="1"/>
  <c r="F61" i="6"/>
  <c r="D61" i="6"/>
  <c r="C61" i="6"/>
  <c r="B61" i="6"/>
  <c r="N60" i="6"/>
  <c r="G60" i="6"/>
  <c r="G58" i="16" s="1"/>
  <c r="F60" i="6"/>
  <c r="D60" i="6"/>
  <c r="C60" i="6"/>
  <c r="B60" i="6"/>
  <c r="N59" i="6"/>
  <c r="G59" i="6"/>
  <c r="G57" i="16" s="1"/>
  <c r="F59" i="6"/>
  <c r="D59" i="6"/>
  <c r="C56" i="5" s="1"/>
  <c r="C59" i="6"/>
  <c r="B59" i="6"/>
  <c r="N58" i="6"/>
  <c r="G58" i="6"/>
  <c r="G56" i="16" s="1"/>
  <c r="F58" i="6"/>
  <c r="D58" i="6"/>
  <c r="C58" i="6"/>
  <c r="B58" i="6"/>
  <c r="N56" i="6"/>
  <c r="G56" i="6"/>
  <c r="G54" i="16" s="1"/>
  <c r="F56" i="6"/>
  <c r="F54" i="16" s="1"/>
  <c r="D56" i="6"/>
  <c r="C56" i="6"/>
  <c r="B56" i="6"/>
  <c r="N55" i="6"/>
  <c r="G55" i="6"/>
  <c r="G53" i="16" s="1"/>
  <c r="F55" i="6"/>
  <c r="D55" i="6"/>
  <c r="C55" i="6"/>
  <c r="B55" i="6"/>
  <c r="N54" i="6"/>
  <c r="G54" i="6"/>
  <c r="G52" i="16" s="1"/>
  <c r="F54" i="6"/>
  <c r="D54" i="6"/>
  <c r="C54" i="6"/>
  <c r="B54" i="6"/>
  <c r="N53" i="6"/>
  <c r="G53" i="6"/>
  <c r="G51" i="16" s="1"/>
  <c r="F53" i="6"/>
  <c r="D53" i="6"/>
  <c r="C53" i="6"/>
  <c r="B53" i="6"/>
  <c r="N52" i="6"/>
  <c r="G52" i="6"/>
  <c r="G50" i="16" s="1"/>
  <c r="F52" i="6"/>
  <c r="D52" i="6"/>
  <c r="C52" i="6"/>
  <c r="B52" i="6"/>
  <c r="N51" i="6"/>
  <c r="G51" i="6"/>
  <c r="G49" i="16" s="1"/>
  <c r="F51" i="6"/>
  <c r="D51" i="6"/>
  <c r="C51" i="6"/>
  <c r="B51" i="6"/>
  <c r="N50" i="6"/>
  <c r="G50" i="6"/>
  <c r="G48" i="16" s="1"/>
  <c r="F50" i="6"/>
  <c r="D50" i="6"/>
  <c r="C50" i="6"/>
  <c r="A18" i="12" s="1"/>
  <c r="B50" i="6"/>
  <c r="N49" i="6"/>
  <c r="G49" i="6"/>
  <c r="G47" i="16" s="1"/>
  <c r="F49" i="6"/>
  <c r="D49" i="6"/>
  <c r="C49" i="6"/>
  <c r="B49" i="6"/>
  <c r="N48" i="6"/>
  <c r="G48" i="6"/>
  <c r="G46" i="16" s="1"/>
  <c r="F48" i="6"/>
  <c r="D48" i="6"/>
  <c r="C48" i="6"/>
  <c r="B48" i="6"/>
  <c r="N47" i="6"/>
  <c r="G47" i="6"/>
  <c r="G45" i="16" s="1"/>
  <c r="F47" i="6"/>
  <c r="D47" i="6"/>
  <c r="B47" i="6"/>
  <c r="N46" i="6"/>
  <c r="G46" i="6"/>
  <c r="G44" i="16" s="1"/>
  <c r="F46" i="6"/>
  <c r="D46" i="6"/>
  <c r="B46" i="6"/>
  <c r="N45" i="6"/>
  <c r="G45" i="6"/>
  <c r="G43" i="16" s="1"/>
  <c r="F45" i="6"/>
  <c r="D45" i="6"/>
  <c r="B45" i="6"/>
  <c r="N44" i="6"/>
  <c r="G44" i="6"/>
  <c r="G42" i="16" s="1"/>
  <c r="F44" i="6"/>
  <c r="D44" i="6"/>
  <c r="B44" i="6"/>
  <c r="N43" i="6"/>
  <c r="G43" i="6"/>
  <c r="G41" i="16" s="1"/>
  <c r="F43" i="6"/>
  <c r="D43" i="6"/>
  <c r="B43" i="6"/>
  <c r="N40" i="6"/>
  <c r="G40" i="6"/>
  <c r="G38" i="16" s="1"/>
  <c r="F40" i="6"/>
  <c r="F38" i="16" s="1"/>
  <c r="D40" i="6"/>
  <c r="B40" i="6"/>
  <c r="G39" i="6"/>
  <c r="G37" i="16" s="1"/>
  <c r="F39" i="6"/>
  <c r="D39" i="6"/>
  <c r="C39" i="6"/>
  <c r="B39" i="6"/>
  <c r="N38" i="6"/>
  <c r="G38" i="6"/>
  <c r="G36" i="16" s="1"/>
  <c r="F38" i="6"/>
  <c r="D38" i="6"/>
  <c r="C38" i="6"/>
  <c r="B38" i="6"/>
  <c r="G37" i="6"/>
  <c r="G35" i="16" s="1"/>
  <c r="F37" i="6"/>
  <c r="C37" i="6"/>
  <c r="B37" i="6"/>
  <c r="N36" i="6"/>
  <c r="G36" i="6"/>
  <c r="G34" i="16" s="1"/>
  <c r="F36" i="6"/>
  <c r="F34" i="16" s="1"/>
  <c r="D36" i="6"/>
  <c r="C36" i="6"/>
  <c r="B36" i="6"/>
  <c r="G35" i="6"/>
  <c r="G33" i="16" s="1"/>
  <c r="F35" i="6"/>
  <c r="D35" i="6"/>
  <c r="C35" i="6"/>
  <c r="B35" i="6"/>
  <c r="A33" i="16" s="1"/>
  <c r="G27" i="6"/>
  <c r="G25" i="16" s="1"/>
  <c r="F27" i="6"/>
  <c r="F25" i="16" s="1"/>
  <c r="D27" i="6"/>
  <c r="C27" i="6"/>
  <c r="B27" i="6"/>
  <c r="A25" i="16" s="1"/>
  <c r="G26" i="6"/>
  <c r="G24" i="16" s="1"/>
  <c r="F26" i="6"/>
  <c r="D26" i="6"/>
  <c r="C26" i="6"/>
  <c r="B26" i="6"/>
  <c r="A24" i="16" s="1"/>
  <c r="G25" i="6"/>
  <c r="G23" i="16" s="1"/>
  <c r="F25" i="6"/>
  <c r="D25" i="6"/>
  <c r="C25" i="6"/>
  <c r="B25" i="6"/>
  <c r="A23" i="16" s="1"/>
  <c r="N24" i="6"/>
  <c r="G24" i="6"/>
  <c r="G22" i="16" s="1"/>
  <c r="F24" i="6"/>
  <c r="D24" i="6"/>
  <c r="C24" i="6"/>
  <c r="B24" i="6"/>
  <c r="N23" i="6"/>
  <c r="G23" i="6"/>
  <c r="F23" i="6"/>
  <c r="D23" i="6"/>
  <c r="C23" i="6"/>
  <c r="B23" i="6"/>
  <c r="N22" i="6"/>
  <c r="G22" i="6"/>
  <c r="G20" i="16" s="1"/>
  <c r="F22" i="6"/>
  <c r="D22" i="6"/>
  <c r="C22" i="6"/>
  <c r="B22" i="6"/>
  <c r="N21" i="6"/>
  <c r="G21" i="6"/>
  <c r="G19" i="16" s="1"/>
  <c r="F21" i="6"/>
  <c r="F19" i="16" s="1"/>
  <c r="D21" i="6"/>
  <c r="C21" i="6"/>
  <c r="B21" i="6"/>
  <c r="A19" i="16" s="1"/>
  <c r="N20" i="6"/>
  <c r="G20" i="6"/>
  <c r="G18" i="16" s="1"/>
  <c r="F20" i="6"/>
  <c r="D20" i="6"/>
  <c r="C20" i="6"/>
  <c r="B20" i="6"/>
  <c r="A18" i="16" s="1"/>
  <c r="N19" i="6"/>
  <c r="G19" i="6"/>
  <c r="G17" i="16" s="1"/>
  <c r="F19" i="6"/>
  <c r="D19" i="6"/>
  <c r="C19" i="6"/>
  <c r="B19" i="6"/>
  <c r="N18" i="6"/>
  <c r="G18" i="6"/>
  <c r="G16" i="16" s="1"/>
  <c r="F18" i="6"/>
  <c r="D18" i="6"/>
  <c r="C18" i="6"/>
  <c r="B18" i="6"/>
  <c r="A16" i="16" s="1"/>
  <c r="N17" i="6"/>
  <c r="G17" i="6"/>
  <c r="G15" i="16" s="1"/>
  <c r="F17" i="6"/>
  <c r="D17" i="6"/>
  <c r="C17" i="6"/>
  <c r="B17" i="6"/>
  <c r="A15" i="16" s="1"/>
  <c r="N16" i="6"/>
  <c r="G16" i="6"/>
  <c r="G14" i="16" s="1"/>
  <c r="F16" i="6"/>
  <c r="D16" i="6"/>
  <c r="C16" i="6"/>
  <c r="B16" i="6"/>
  <c r="N15" i="6"/>
  <c r="G15" i="6"/>
  <c r="G13" i="16" s="1"/>
  <c r="I13" i="16" s="1"/>
  <c r="F15" i="6"/>
  <c r="D15" i="6"/>
  <c r="C15" i="6"/>
  <c r="B15" i="6"/>
  <c r="N14" i="6"/>
  <c r="G14" i="6"/>
  <c r="G12" i="16" s="1"/>
  <c r="F14" i="6"/>
  <c r="D14" i="6"/>
  <c r="C14" i="6"/>
  <c r="B14" i="6"/>
  <c r="N13" i="6"/>
  <c r="G13" i="6"/>
  <c r="G11" i="16" s="1"/>
  <c r="I11" i="16" s="1"/>
  <c r="F13" i="6"/>
  <c r="D13" i="6"/>
  <c r="C13" i="6"/>
  <c r="B13" i="6"/>
  <c r="N12" i="6"/>
  <c r="G12" i="6"/>
  <c r="G10" i="16" s="1"/>
  <c r="F12" i="6"/>
  <c r="D12" i="6"/>
  <c r="C12" i="6"/>
  <c r="B12" i="6"/>
  <c r="N11" i="6"/>
  <c r="G11" i="6"/>
  <c r="G9" i="16" s="1"/>
  <c r="F11" i="6"/>
  <c r="F9" i="16" s="1"/>
  <c r="P10" i="24"/>
  <c r="P15" i="16" s="1"/>
  <c r="Q15" i="16" s="1"/>
  <c r="P128" i="24"/>
  <c r="P133" i="16" s="1"/>
  <c r="Q133" i="16" s="1"/>
  <c r="P127" i="24"/>
  <c r="P132" i="16" s="1"/>
  <c r="Q132" i="16" s="1"/>
  <c r="P113" i="24"/>
  <c r="P118" i="16" s="1"/>
  <c r="Q118" i="16" s="1"/>
  <c r="P121" i="24"/>
  <c r="P126" i="16" s="1"/>
  <c r="Q126" i="16" s="1"/>
  <c r="P93" i="24"/>
  <c r="P98" i="16" s="1"/>
  <c r="Q98" i="16" s="1"/>
  <c r="P92" i="24"/>
  <c r="P97" i="16" s="1"/>
  <c r="Q97" i="16" s="1"/>
  <c r="P89" i="24"/>
  <c r="P94" i="16" s="1"/>
  <c r="Q94" i="16" s="1"/>
  <c r="P88" i="24"/>
  <c r="P93" i="16" s="1"/>
  <c r="Q93" i="16" s="1"/>
  <c r="P87" i="24"/>
  <c r="P92" i="16" s="1"/>
  <c r="Q92" i="16" s="1"/>
  <c r="P85" i="24"/>
  <c r="P90" i="16" s="1"/>
  <c r="Q90" i="16" s="1"/>
  <c r="P83" i="24"/>
  <c r="P88" i="16" s="1"/>
  <c r="Q88" i="16" s="1"/>
  <c r="P82" i="24"/>
  <c r="P87" i="16" s="1"/>
  <c r="Q87" i="16" s="1"/>
  <c r="P81" i="24"/>
  <c r="P79" i="24"/>
  <c r="P84" i="16" s="1"/>
  <c r="Q84" i="16" s="1"/>
  <c r="P68" i="24"/>
  <c r="P73" i="16" s="1"/>
  <c r="Q73" i="16" s="1"/>
  <c r="P67" i="24"/>
  <c r="P72" i="16" s="1"/>
  <c r="Q72" i="16" s="1"/>
  <c r="P66" i="24"/>
  <c r="P71" i="16" s="1"/>
  <c r="Q71" i="16" s="1"/>
  <c r="P15" i="24"/>
  <c r="P20" i="16" s="1"/>
  <c r="Q20" i="16" s="1"/>
  <c r="P16" i="24"/>
  <c r="P13" i="24"/>
  <c r="P18" i="16" s="1"/>
  <c r="Q18" i="16" s="1"/>
  <c r="P11" i="24"/>
  <c r="P16" i="16" s="1"/>
  <c r="Q16" i="16" s="1"/>
  <c r="P41" i="24"/>
  <c r="P46" i="16" s="1"/>
  <c r="Q46" i="16" s="1"/>
  <c r="P40" i="24"/>
  <c r="P45" i="16" s="1"/>
  <c r="Q45" i="16" s="1"/>
  <c r="P39" i="24"/>
  <c r="P44" i="16" s="1"/>
  <c r="Q44" i="16" s="1"/>
  <c r="P38" i="24"/>
  <c r="P43" i="16" s="1"/>
  <c r="Q43" i="16" s="1"/>
  <c r="P37" i="24"/>
  <c r="P42" i="16" s="1"/>
  <c r="Q42" i="16" s="1"/>
  <c r="P34" i="24"/>
  <c r="P39" i="16" s="1"/>
  <c r="Q39" i="16" s="1"/>
  <c r="P30" i="24"/>
  <c r="P35" i="16" s="1"/>
  <c r="Q35" i="16" s="1"/>
  <c r="P20" i="24"/>
  <c r="P25" i="16" s="1"/>
  <c r="Q25" i="16" s="1"/>
  <c r="P14" i="24"/>
  <c r="P19" i="16" s="1"/>
  <c r="Q19" i="16" s="1"/>
  <c r="P12" i="24"/>
  <c r="P17" i="16" s="1"/>
  <c r="Q17" i="16" s="1"/>
  <c r="P7" i="24"/>
  <c r="P12" i="16" s="1"/>
  <c r="Q12" i="16" s="1"/>
  <c r="P6" i="24"/>
  <c r="P11" i="16" s="1"/>
  <c r="Q11" i="16" s="1"/>
  <c r="G10" i="6"/>
  <c r="G8" i="16" s="1"/>
  <c r="N10" i="6"/>
  <c r="C11" i="11"/>
  <c r="C9" i="6"/>
  <c r="D9" i="6"/>
  <c r="F9" i="6"/>
  <c r="G9" i="6"/>
  <c r="H9" i="6"/>
  <c r="I9" i="6"/>
  <c r="L9" i="6"/>
  <c r="M9" i="6"/>
  <c r="N9" i="6"/>
  <c r="B7" i="6"/>
  <c r="C7" i="6"/>
  <c r="C13" i="12"/>
  <c r="A115" i="25"/>
  <c r="B140" i="25"/>
  <c r="C142" i="5"/>
  <c r="A77" i="5"/>
  <c r="C143" i="5"/>
  <c r="C76" i="25"/>
  <c r="C26" i="12"/>
  <c r="C43" i="12"/>
  <c r="C79" i="5"/>
  <c r="B26" i="12"/>
  <c r="A123" i="5"/>
  <c r="C84" i="5"/>
  <c r="C23" i="12"/>
  <c r="B141" i="25"/>
  <c r="B78" i="25"/>
  <c r="B27" i="12"/>
  <c r="C80" i="5"/>
  <c r="C113" i="25"/>
  <c r="A113" i="25"/>
  <c r="C27" i="5"/>
  <c r="C25" i="12"/>
  <c r="C132" i="25"/>
  <c r="A41" i="25"/>
  <c r="A196" i="25" s="1"/>
  <c r="B25" i="12"/>
  <c r="B78" i="5"/>
  <c r="B75" i="25"/>
  <c r="C95" i="5"/>
  <c r="C77" i="5"/>
  <c r="B82" i="25"/>
  <c r="C119" i="25"/>
  <c r="B41" i="12"/>
  <c r="A110" i="25"/>
  <c r="A267" i="25" s="1"/>
  <c r="A115" i="5"/>
  <c r="C110" i="25"/>
  <c r="C146" i="25"/>
  <c r="C134" i="25" l="1"/>
  <c r="A139" i="5"/>
  <c r="B61" i="5"/>
  <c r="C18" i="12"/>
  <c r="C137" i="25"/>
  <c r="C123" i="25"/>
  <c r="B109" i="5"/>
  <c r="A128" i="5"/>
  <c r="A83" i="5"/>
  <c r="C60" i="25"/>
  <c r="C69" i="5"/>
  <c r="A38" i="5"/>
  <c r="C28" i="12"/>
  <c r="A37" i="5"/>
  <c r="A38" i="16"/>
  <c r="C54" i="16"/>
  <c r="B55" i="14"/>
  <c r="B55" i="26"/>
  <c r="V70" i="16"/>
  <c r="W70" i="16" s="1"/>
  <c r="C71" i="14"/>
  <c r="B88" i="16"/>
  <c r="A89" i="26"/>
  <c r="A89" i="14"/>
  <c r="C103" i="25"/>
  <c r="F106" i="16"/>
  <c r="V109" i="16"/>
  <c r="W109" i="16" s="1"/>
  <c r="C110" i="14"/>
  <c r="V118" i="16"/>
  <c r="W118" i="16" s="1"/>
  <c r="C119" i="14"/>
  <c r="B123" i="16"/>
  <c r="A124" i="14"/>
  <c r="A124" i="26"/>
  <c r="B128" i="16"/>
  <c r="A129" i="26"/>
  <c r="A129" i="14"/>
  <c r="C52" i="25"/>
  <c r="F55" i="16"/>
  <c r="B103" i="16"/>
  <c r="A104" i="14"/>
  <c r="A104" i="26"/>
  <c r="B105" i="16"/>
  <c r="A106" i="14"/>
  <c r="A106" i="26"/>
  <c r="B147" i="16"/>
  <c r="A148" i="26"/>
  <c r="A148" i="14"/>
  <c r="A144" i="25"/>
  <c r="A301" i="25" s="1"/>
  <c r="V25" i="16"/>
  <c r="W25" i="16" s="1"/>
  <c r="C26" i="14"/>
  <c r="B136" i="16"/>
  <c r="A137" i="14"/>
  <c r="A137" i="26"/>
  <c r="C39" i="16"/>
  <c r="B40" i="14"/>
  <c r="B40" i="26"/>
  <c r="B43" i="16"/>
  <c r="A44" i="26"/>
  <c r="A44" i="14"/>
  <c r="A9" i="5"/>
  <c r="A10" i="16"/>
  <c r="C13" i="16"/>
  <c r="B14" i="26"/>
  <c r="B14" i="14"/>
  <c r="C18" i="16"/>
  <c r="B19" i="26"/>
  <c r="B19" i="14"/>
  <c r="A19" i="5"/>
  <c r="A20" i="16"/>
  <c r="C23" i="16"/>
  <c r="B24" i="26"/>
  <c r="B24" i="14"/>
  <c r="C25" i="16"/>
  <c r="B26" i="26"/>
  <c r="B26" i="14"/>
  <c r="C34" i="16"/>
  <c r="B35" i="14"/>
  <c r="B35" i="26"/>
  <c r="B16" i="12"/>
  <c r="C36" i="16"/>
  <c r="B37" i="26"/>
  <c r="B37" i="14"/>
  <c r="C38" i="16"/>
  <c r="B39" i="26"/>
  <c r="B39" i="14"/>
  <c r="C42" i="16"/>
  <c r="B43" i="26"/>
  <c r="B43" i="14"/>
  <c r="C44" i="16"/>
  <c r="B45" i="14"/>
  <c r="B45" i="26"/>
  <c r="B46" i="16"/>
  <c r="A47" i="14"/>
  <c r="A47" i="26"/>
  <c r="V47" i="16"/>
  <c r="W47" i="16" s="1"/>
  <c r="C48" i="14"/>
  <c r="C46" i="25"/>
  <c r="F49" i="16"/>
  <c r="B51" i="16"/>
  <c r="A52" i="26"/>
  <c r="A52" i="14"/>
  <c r="V52" i="16"/>
  <c r="C53" i="14"/>
  <c r="B57" i="16"/>
  <c r="A58" i="14"/>
  <c r="A58" i="26"/>
  <c r="V58" i="16"/>
  <c r="W58" i="16" s="1"/>
  <c r="C59" i="14"/>
  <c r="C57" i="25"/>
  <c r="F60" i="16"/>
  <c r="B62" i="16"/>
  <c r="A63" i="26"/>
  <c r="A63" i="14"/>
  <c r="C64" i="25"/>
  <c r="F67" i="16"/>
  <c r="A70" i="5"/>
  <c r="A71" i="16"/>
  <c r="C77" i="16"/>
  <c r="B78" i="26"/>
  <c r="B78" i="14"/>
  <c r="B83" i="16"/>
  <c r="A84" i="14"/>
  <c r="A84" i="26"/>
  <c r="V84" i="16"/>
  <c r="W84" i="16" s="1"/>
  <c r="C85" i="14"/>
  <c r="C88" i="16"/>
  <c r="B89" i="14"/>
  <c r="B89" i="26"/>
  <c r="C97" i="16"/>
  <c r="B98" i="14"/>
  <c r="B98" i="26"/>
  <c r="A98" i="5"/>
  <c r="A99" i="16"/>
  <c r="C108" i="16"/>
  <c r="B109" i="14"/>
  <c r="B109" i="26"/>
  <c r="A109" i="5"/>
  <c r="A110" i="16"/>
  <c r="C117" i="16"/>
  <c r="B118" i="14"/>
  <c r="B118" i="26"/>
  <c r="A119" i="5"/>
  <c r="A120" i="16"/>
  <c r="C123" i="16"/>
  <c r="B124" i="26"/>
  <c r="B124" i="14"/>
  <c r="V124" i="16"/>
  <c r="W124" i="16" s="1"/>
  <c r="C125" i="14"/>
  <c r="C128" i="16"/>
  <c r="B129" i="14"/>
  <c r="B129" i="26"/>
  <c r="B131" i="16"/>
  <c r="A132" i="26"/>
  <c r="A132" i="14"/>
  <c r="V132" i="16"/>
  <c r="W132" i="16" s="1"/>
  <c r="C133" i="14"/>
  <c r="C139" i="16"/>
  <c r="B140" i="14"/>
  <c r="B140" i="26"/>
  <c r="B30" i="16"/>
  <c r="A31" i="26"/>
  <c r="A31" i="14"/>
  <c r="B55" i="16"/>
  <c r="A56" i="14"/>
  <c r="A56" i="26"/>
  <c r="C72" i="25"/>
  <c r="F75" i="16"/>
  <c r="V100" i="16"/>
  <c r="C101" i="14"/>
  <c r="V101" i="16"/>
  <c r="C102" i="14"/>
  <c r="V104" i="16"/>
  <c r="W104" i="16" s="1"/>
  <c r="C105" i="14"/>
  <c r="C136" i="16"/>
  <c r="B137" i="26"/>
  <c r="B137" i="14"/>
  <c r="C36" i="25"/>
  <c r="F39" i="16"/>
  <c r="B42" i="16"/>
  <c r="A43" i="26"/>
  <c r="A43" i="14"/>
  <c r="V29" i="16"/>
  <c r="C30" i="14"/>
  <c r="B27" i="16"/>
  <c r="A28" i="14"/>
  <c r="A28" i="26"/>
  <c r="C31" i="16"/>
  <c r="B32" i="14"/>
  <c r="B32" i="26"/>
  <c r="V23" i="16"/>
  <c r="W23" i="16" s="1"/>
  <c r="C24" i="14"/>
  <c r="B113" i="16"/>
  <c r="A114" i="14"/>
  <c r="A114" i="26"/>
  <c r="B40" i="16"/>
  <c r="A41" i="26"/>
  <c r="A41" i="14"/>
  <c r="V60" i="16"/>
  <c r="W60" i="16" s="1"/>
  <c r="C61" i="14"/>
  <c r="V134" i="16"/>
  <c r="W134" i="16" s="1"/>
  <c r="C135" i="14"/>
  <c r="C113" i="16"/>
  <c r="B114" i="26"/>
  <c r="B114" i="14"/>
  <c r="C126" i="16"/>
  <c r="B127" i="26"/>
  <c r="B127" i="14"/>
  <c r="V9" i="16"/>
  <c r="W9" i="16" s="1"/>
  <c r="C10" i="14"/>
  <c r="A43" i="5"/>
  <c r="A44" i="16"/>
  <c r="C83" i="25"/>
  <c r="F86" i="16"/>
  <c r="C10" i="25"/>
  <c r="F13" i="16"/>
  <c r="B20" i="16"/>
  <c r="A21" i="26"/>
  <c r="A21" i="14"/>
  <c r="C33" i="25"/>
  <c r="F36" i="16"/>
  <c r="C57" i="16"/>
  <c r="B58" i="26"/>
  <c r="B58" i="14"/>
  <c r="A65" i="5"/>
  <c r="A66" i="16"/>
  <c r="V86" i="16"/>
  <c r="C87" i="14"/>
  <c r="V106" i="16"/>
  <c r="W106" i="16" s="1"/>
  <c r="C107" i="14"/>
  <c r="C120" i="25"/>
  <c r="F123" i="16"/>
  <c r="B141" i="16"/>
  <c r="A142" i="26"/>
  <c r="A142" i="14"/>
  <c r="A39" i="5"/>
  <c r="A40" i="16"/>
  <c r="C27" i="16"/>
  <c r="B28" i="26"/>
  <c r="B28" i="14"/>
  <c r="V67" i="16"/>
  <c r="W67" i="16" s="1"/>
  <c r="C68" i="14"/>
  <c r="B85" i="16"/>
  <c r="A86" i="14"/>
  <c r="A86" i="26"/>
  <c r="C99" i="16"/>
  <c r="B100" i="14"/>
  <c r="B100" i="26"/>
  <c r="C128" i="25"/>
  <c r="F131" i="16"/>
  <c r="C145" i="16"/>
  <c r="B146" i="26"/>
  <c r="B146" i="14"/>
  <c r="A9" i="14"/>
  <c r="A9" i="26"/>
  <c r="C7" i="25"/>
  <c r="F10" i="16"/>
  <c r="C12" i="25"/>
  <c r="F15" i="16"/>
  <c r="V36" i="16"/>
  <c r="W36" i="16" s="1"/>
  <c r="C37" i="14"/>
  <c r="V42" i="16"/>
  <c r="W42" i="16" s="1"/>
  <c r="C43" i="14"/>
  <c r="V44" i="16"/>
  <c r="W44" i="16" s="1"/>
  <c r="C45" i="14"/>
  <c r="C53" i="16"/>
  <c r="B54" i="26"/>
  <c r="B54" i="14"/>
  <c r="A55" i="5"/>
  <c r="A56" i="16"/>
  <c r="C59" i="16"/>
  <c r="B60" i="14"/>
  <c r="B60" i="26"/>
  <c r="A60" i="5"/>
  <c r="A61" i="16"/>
  <c r="C64" i="16"/>
  <c r="B65" i="14"/>
  <c r="B65" i="26"/>
  <c r="C66" i="16"/>
  <c r="B67" i="26"/>
  <c r="B67" i="14"/>
  <c r="C68" i="25"/>
  <c r="F71" i="16"/>
  <c r="B73" i="16"/>
  <c r="A74" i="26"/>
  <c r="A74" i="14"/>
  <c r="V77" i="16"/>
  <c r="W77" i="16" s="1"/>
  <c r="C78" i="14"/>
  <c r="C85" i="16"/>
  <c r="B86" i="26"/>
  <c r="B86" i="14"/>
  <c r="B87" i="16"/>
  <c r="A88" i="14"/>
  <c r="A88" i="26"/>
  <c r="V88" i="16"/>
  <c r="W88" i="16" s="1"/>
  <c r="C89" i="14"/>
  <c r="B92" i="16"/>
  <c r="A93" i="14"/>
  <c r="A93" i="26"/>
  <c r="B96" i="16"/>
  <c r="A97" i="14"/>
  <c r="A97" i="26"/>
  <c r="V97" i="16"/>
  <c r="W97" i="16" s="1"/>
  <c r="C98" i="14"/>
  <c r="B107" i="16"/>
  <c r="A108" i="26"/>
  <c r="A108" i="14"/>
  <c r="V108" i="16"/>
  <c r="W108" i="16" s="1"/>
  <c r="C109" i="14"/>
  <c r="C107" i="25"/>
  <c r="F110" i="16"/>
  <c r="B112" i="16"/>
  <c r="A113" i="14"/>
  <c r="A113" i="26"/>
  <c r="V117" i="16"/>
  <c r="W117" i="16" s="1"/>
  <c r="C118" i="14"/>
  <c r="C117" i="25"/>
  <c r="F120" i="16"/>
  <c r="B122" i="16"/>
  <c r="A123" i="14"/>
  <c r="A123" i="26"/>
  <c r="C34" i="12"/>
  <c r="C125" i="16"/>
  <c r="B126" i="26"/>
  <c r="B126" i="14"/>
  <c r="B127" i="16"/>
  <c r="A128" i="26"/>
  <c r="A128" i="14"/>
  <c r="V128" i="16"/>
  <c r="W128" i="16" s="1"/>
  <c r="C129" i="14"/>
  <c r="C130" i="25"/>
  <c r="F133" i="16"/>
  <c r="B137" i="16"/>
  <c r="A138" i="26"/>
  <c r="A138" i="14"/>
  <c r="V139" i="16"/>
  <c r="W139" i="16" s="1"/>
  <c r="C140" i="14"/>
  <c r="C138" i="25"/>
  <c r="C100" i="16"/>
  <c r="B101" i="26"/>
  <c r="B101" i="14"/>
  <c r="C101" i="16"/>
  <c r="B102" i="26"/>
  <c r="B102" i="14"/>
  <c r="C104" i="16"/>
  <c r="B105" i="26"/>
  <c r="B105" i="14"/>
  <c r="C135" i="25"/>
  <c r="F138" i="16"/>
  <c r="B145" i="16"/>
  <c r="A146" i="14"/>
  <c r="A146" i="26"/>
  <c r="C143" i="25"/>
  <c r="F146" i="16"/>
  <c r="B94" i="16"/>
  <c r="A95" i="14"/>
  <c r="A95" i="26"/>
  <c r="V33" i="16"/>
  <c r="W33" i="16" s="1"/>
  <c r="C34" i="14"/>
  <c r="V37" i="16"/>
  <c r="W37" i="16" s="1"/>
  <c r="C38" i="14"/>
  <c r="C28" i="16"/>
  <c r="B29" i="26"/>
  <c r="B29" i="14"/>
  <c r="V113" i="16"/>
  <c r="W113" i="16" s="1"/>
  <c r="C114" i="14"/>
  <c r="C55" i="16"/>
  <c r="B56" i="26"/>
  <c r="B56" i="14"/>
  <c r="B23" i="16"/>
  <c r="A24" i="26"/>
  <c r="A24" i="14"/>
  <c r="V8" i="16"/>
  <c r="W8" i="16" s="1"/>
  <c r="C9" i="14"/>
  <c r="B15" i="16"/>
  <c r="A16" i="14"/>
  <c r="A16" i="26"/>
  <c r="A47" i="5"/>
  <c r="A48" i="16"/>
  <c r="B71" i="16"/>
  <c r="A72" i="26"/>
  <c r="A72" i="14"/>
  <c r="A84" i="5"/>
  <c r="A85" i="16"/>
  <c r="V93" i="16"/>
  <c r="W93" i="16" s="1"/>
  <c r="C94" i="14"/>
  <c r="V121" i="16"/>
  <c r="W121" i="16" s="1"/>
  <c r="C122" i="14"/>
  <c r="V136" i="16"/>
  <c r="W136" i="16" s="1"/>
  <c r="C137" i="14"/>
  <c r="C75" i="16"/>
  <c r="B76" i="26"/>
  <c r="B76" i="14"/>
  <c r="C10" i="16"/>
  <c r="B11" i="14"/>
  <c r="B11" i="26"/>
  <c r="V54" i="16"/>
  <c r="W54" i="16" s="1"/>
  <c r="C55" i="14"/>
  <c r="A93" i="5"/>
  <c r="A94" i="16"/>
  <c r="C93" i="16"/>
  <c r="B94" i="26"/>
  <c r="B94" i="14"/>
  <c r="V31" i="16"/>
  <c r="C32" i="14"/>
  <c r="B28" i="16"/>
  <c r="A29" i="14"/>
  <c r="A29" i="26"/>
  <c r="B12" i="16"/>
  <c r="A13" i="26"/>
  <c r="A13" i="14"/>
  <c r="V18" i="16"/>
  <c r="W18" i="16" s="1"/>
  <c r="C19" i="14"/>
  <c r="V38" i="16"/>
  <c r="W38" i="16" s="1"/>
  <c r="C39" i="14"/>
  <c r="C48" i="16"/>
  <c r="B49" i="26"/>
  <c r="B49" i="14"/>
  <c r="A139" i="25"/>
  <c r="A296" i="25" s="1"/>
  <c r="A35" i="25"/>
  <c r="A27" i="25"/>
  <c r="A17" i="12"/>
  <c r="C12" i="16"/>
  <c r="B13" i="26"/>
  <c r="B13" i="14"/>
  <c r="C17" i="16"/>
  <c r="B18" i="26"/>
  <c r="B18" i="14"/>
  <c r="C22" i="16"/>
  <c r="B23" i="26"/>
  <c r="B23" i="14"/>
  <c r="B24" i="16"/>
  <c r="A25" i="14"/>
  <c r="A25" i="26"/>
  <c r="B33" i="16"/>
  <c r="A34" i="26"/>
  <c r="A34" i="14"/>
  <c r="A34" i="5"/>
  <c r="A35" i="16"/>
  <c r="A36" i="5"/>
  <c r="A37" i="16"/>
  <c r="A40" i="5"/>
  <c r="A41" i="16"/>
  <c r="A42" i="5"/>
  <c r="A43" i="16"/>
  <c r="A44" i="5"/>
  <c r="A45" i="16"/>
  <c r="V46" i="16"/>
  <c r="W46" i="16" s="1"/>
  <c r="C47" i="14"/>
  <c r="C45" i="25"/>
  <c r="F48" i="16"/>
  <c r="A47" i="25"/>
  <c r="A202" i="25" s="1"/>
  <c r="B50" i="16"/>
  <c r="A51" i="26"/>
  <c r="A51" i="14"/>
  <c r="V51" i="16"/>
  <c r="C52" i="14"/>
  <c r="C50" i="25"/>
  <c r="F53" i="16"/>
  <c r="B56" i="16"/>
  <c r="A57" i="14"/>
  <c r="A57" i="26"/>
  <c r="V57" i="16"/>
  <c r="W57" i="16" s="1"/>
  <c r="C58" i="14"/>
  <c r="C56" i="25"/>
  <c r="F59" i="16"/>
  <c r="B61" i="16"/>
  <c r="A62" i="26"/>
  <c r="A62" i="14"/>
  <c r="V62" i="16"/>
  <c r="C63" i="14"/>
  <c r="C73" i="16"/>
  <c r="B74" i="26"/>
  <c r="B74" i="14"/>
  <c r="B82" i="16"/>
  <c r="A83" i="26"/>
  <c r="A83" i="14"/>
  <c r="V83" i="16"/>
  <c r="W83" i="16" s="1"/>
  <c r="C84" i="14"/>
  <c r="C82" i="25"/>
  <c r="F85" i="16"/>
  <c r="C87" i="16"/>
  <c r="B88" i="26"/>
  <c r="B88" i="14"/>
  <c r="C92" i="16"/>
  <c r="B93" i="14"/>
  <c r="B93" i="26"/>
  <c r="C96" i="16"/>
  <c r="B97" i="26"/>
  <c r="B97" i="14"/>
  <c r="C107" i="16"/>
  <c r="B108" i="14"/>
  <c r="B108" i="26"/>
  <c r="A108" i="5"/>
  <c r="A109" i="16"/>
  <c r="B109" i="25"/>
  <c r="B266" i="25" s="1"/>
  <c r="C112" i="16"/>
  <c r="B113" i="14"/>
  <c r="B113" i="26"/>
  <c r="A117" i="5"/>
  <c r="A118" i="16"/>
  <c r="C122" i="16"/>
  <c r="B123" i="14"/>
  <c r="B123" i="26"/>
  <c r="V123" i="16"/>
  <c r="W123" i="16" s="1"/>
  <c r="C124" i="14"/>
  <c r="C127" i="16"/>
  <c r="B128" i="14"/>
  <c r="B128" i="26"/>
  <c r="V131" i="16"/>
  <c r="W131" i="16" s="1"/>
  <c r="C132" i="14"/>
  <c r="C137" i="16"/>
  <c r="B138" i="14"/>
  <c r="B138" i="26"/>
  <c r="V143" i="16"/>
  <c r="W143" i="16" s="1"/>
  <c r="C144" i="14"/>
  <c r="V76" i="16"/>
  <c r="W76" i="16" s="1"/>
  <c r="C77" i="14"/>
  <c r="B100" i="16"/>
  <c r="A101" i="26"/>
  <c r="A101" i="14"/>
  <c r="B101" i="16"/>
  <c r="A102" i="26"/>
  <c r="A102" i="14"/>
  <c r="B104" i="16"/>
  <c r="A105" i="14"/>
  <c r="A105" i="26"/>
  <c r="C138" i="16"/>
  <c r="B139" i="14"/>
  <c r="B139" i="26"/>
  <c r="C146" i="16"/>
  <c r="B147" i="26"/>
  <c r="B147" i="14"/>
  <c r="C135" i="16"/>
  <c r="B136" i="26"/>
  <c r="B136" i="14"/>
  <c r="C94" i="16"/>
  <c r="B95" i="26"/>
  <c r="B95" i="14"/>
  <c r="V32" i="16"/>
  <c r="W32" i="16" s="1"/>
  <c r="C33" i="14"/>
  <c r="V27" i="16"/>
  <c r="C28" i="14"/>
  <c r="B29" i="16"/>
  <c r="A30" i="26"/>
  <c r="A30" i="14"/>
  <c r="C144" i="16"/>
  <c r="B145" i="26"/>
  <c r="B145" i="14"/>
  <c r="B115" i="16"/>
  <c r="A116" i="14"/>
  <c r="A116" i="26"/>
  <c r="C8" i="25"/>
  <c r="F11" i="16"/>
  <c r="A45" i="5"/>
  <c r="A46" i="16"/>
  <c r="A82" i="5"/>
  <c r="A83" i="16"/>
  <c r="V16" i="16"/>
  <c r="W16" i="16" s="1"/>
  <c r="C17" i="14"/>
  <c r="B48" i="25"/>
  <c r="B203" i="25" s="1"/>
  <c r="C51" i="16"/>
  <c r="B52" i="14"/>
  <c r="B52" i="26"/>
  <c r="C62" i="16"/>
  <c r="B63" i="26"/>
  <c r="B63" i="14"/>
  <c r="C83" i="16"/>
  <c r="B84" i="14"/>
  <c r="B84" i="26"/>
  <c r="C85" i="25"/>
  <c r="F88" i="16"/>
  <c r="B99" i="16"/>
  <c r="A100" i="26"/>
  <c r="A100" i="14"/>
  <c r="B110" i="16"/>
  <c r="A111" i="26"/>
  <c r="A111" i="14"/>
  <c r="C125" i="25"/>
  <c r="F128" i="16"/>
  <c r="C48" i="25"/>
  <c r="F51" i="16"/>
  <c r="C71" i="16"/>
  <c r="B72" i="14"/>
  <c r="B72" i="26"/>
  <c r="A86" i="5"/>
  <c r="A87" i="16"/>
  <c r="A106" i="5"/>
  <c r="A107" i="16"/>
  <c r="B125" i="16"/>
  <c r="A126" i="14"/>
  <c r="A126" i="26"/>
  <c r="B39" i="16"/>
  <c r="A40" i="26"/>
  <c r="A40" i="14"/>
  <c r="V13" i="16"/>
  <c r="W13" i="16" s="1"/>
  <c r="C14" i="14"/>
  <c r="B17" i="16"/>
  <c r="A18" i="14"/>
  <c r="A18" i="26"/>
  <c r="C17" i="25"/>
  <c r="F20" i="16"/>
  <c r="B22" i="16"/>
  <c r="A23" i="26"/>
  <c r="A23" i="14"/>
  <c r="V34" i="16"/>
  <c r="W34" i="16" s="1"/>
  <c r="C35" i="14"/>
  <c r="A49" i="5"/>
  <c r="A50" i="16"/>
  <c r="A122" i="25"/>
  <c r="A279" i="25" s="1"/>
  <c r="A13" i="5"/>
  <c r="A14" i="16"/>
  <c r="C142" i="25"/>
  <c r="B135" i="5"/>
  <c r="B29" i="5"/>
  <c r="V10" i="16"/>
  <c r="W10" i="16" s="1"/>
  <c r="C11" i="14"/>
  <c r="C9" i="25"/>
  <c r="F12" i="16"/>
  <c r="B14" i="16"/>
  <c r="A15" i="14"/>
  <c r="A15" i="26"/>
  <c r="V15" i="16"/>
  <c r="W15" i="16" s="1"/>
  <c r="C16" i="14"/>
  <c r="C14" i="25"/>
  <c r="F17" i="16"/>
  <c r="B19" i="16"/>
  <c r="A20" i="26"/>
  <c r="A20" i="14"/>
  <c r="V20" i="16"/>
  <c r="W20" i="16" s="1"/>
  <c r="C21" i="14"/>
  <c r="C19" i="25"/>
  <c r="F22" i="16"/>
  <c r="C24" i="16"/>
  <c r="B25" i="14"/>
  <c r="B25" i="26"/>
  <c r="C33" i="16"/>
  <c r="B34" i="26"/>
  <c r="B34" i="14"/>
  <c r="B35" i="16"/>
  <c r="A36" i="14"/>
  <c r="A36" i="26"/>
  <c r="B37" i="16"/>
  <c r="A38" i="14"/>
  <c r="A38" i="26"/>
  <c r="C41" i="16"/>
  <c r="B42" i="14"/>
  <c r="B42" i="26"/>
  <c r="C43" i="16"/>
  <c r="B44" i="26"/>
  <c r="B44" i="14"/>
  <c r="C45" i="16"/>
  <c r="B46" i="26"/>
  <c r="B46" i="14"/>
  <c r="A46" i="5"/>
  <c r="A47" i="16"/>
  <c r="C50" i="16"/>
  <c r="B51" i="14"/>
  <c r="B51" i="26"/>
  <c r="A51" i="5"/>
  <c r="A52" i="16"/>
  <c r="C56" i="16"/>
  <c r="B57" i="26"/>
  <c r="B57" i="14"/>
  <c r="A57" i="5"/>
  <c r="A58" i="16"/>
  <c r="C61" i="16"/>
  <c r="B62" i="14"/>
  <c r="B62" i="26"/>
  <c r="B70" i="16"/>
  <c r="A71" i="26"/>
  <c r="A71" i="14"/>
  <c r="V71" i="16"/>
  <c r="W71" i="16" s="1"/>
  <c r="C72" i="14"/>
  <c r="C70" i="25"/>
  <c r="F73" i="16"/>
  <c r="C81" i="5"/>
  <c r="C82" i="16"/>
  <c r="B83" i="26"/>
  <c r="B83" i="14"/>
  <c r="C84" i="25"/>
  <c r="F87" i="16"/>
  <c r="V94" i="16"/>
  <c r="W94" i="16" s="1"/>
  <c r="C95" i="14"/>
  <c r="B98" i="16"/>
  <c r="A99" i="26"/>
  <c r="A99" i="14"/>
  <c r="V99" i="16"/>
  <c r="C100" i="14"/>
  <c r="C104" i="25"/>
  <c r="F107" i="16"/>
  <c r="B109" i="16"/>
  <c r="A110" i="26"/>
  <c r="A110" i="14"/>
  <c r="V110" i="16"/>
  <c r="W110" i="16" s="1"/>
  <c r="C111" i="14"/>
  <c r="C109" i="25"/>
  <c r="F112" i="16"/>
  <c r="B118" i="16"/>
  <c r="A119" i="26"/>
  <c r="A119" i="14"/>
  <c r="V120" i="16"/>
  <c r="W120" i="16" s="1"/>
  <c r="C121" i="14"/>
  <c r="C124" i="25"/>
  <c r="F127" i="16"/>
  <c r="B129" i="16"/>
  <c r="A130" i="26"/>
  <c r="A130" i="14"/>
  <c r="A131" i="5"/>
  <c r="A132" i="16"/>
  <c r="V133" i="16"/>
  <c r="W133" i="16" s="1"/>
  <c r="C134" i="14"/>
  <c r="B140" i="16"/>
  <c r="A141" i="26"/>
  <c r="A141" i="14"/>
  <c r="V141" i="16"/>
  <c r="W141" i="16" s="1"/>
  <c r="C142" i="14"/>
  <c r="A143" i="5"/>
  <c r="A144" i="16"/>
  <c r="C74" i="16"/>
  <c r="B75" i="14"/>
  <c r="B75" i="26"/>
  <c r="V102" i="16"/>
  <c r="W102" i="16" s="1"/>
  <c r="C103" i="14"/>
  <c r="V103" i="16"/>
  <c r="W103" i="16" s="1"/>
  <c r="C104" i="14"/>
  <c r="V105" i="16"/>
  <c r="W105" i="16" s="1"/>
  <c r="C106" i="14"/>
  <c r="B138" i="16"/>
  <c r="A139" i="26"/>
  <c r="A139" i="14"/>
  <c r="B146" i="16"/>
  <c r="A147" i="14"/>
  <c r="A147" i="26"/>
  <c r="B30" i="5"/>
  <c r="B134" i="16"/>
  <c r="A135" i="14"/>
  <c r="A135" i="26"/>
  <c r="V30" i="16"/>
  <c r="W30" i="16" s="1"/>
  <c r="C31" i="14"/>
  <c r="C29" i="16"/>
  <c r="B30" i="14"/>
  <c r="B30" i="26"/>
  <c r="B139" i="25"/>
  <c r="B296" i="25" s="1"/>
  <c r="C142" i="16"/>
  <c r="B143" i="14"/>
  <c r="B143" i="26"/>
  <c r="C115" i="16"/>
  <c r="B116" i="26"/>
  <c r="B116" i="14"/>
  <c r="B18" i="16"/>
  <c r="A19" i="14"/>
  <c r="A19" i="26"/>
  <c r="B34" i="16"/>
  <c r="A35" i="14"/>
  <c r="A35" i="26"/>
  <c r="C49" i="16"/>
  <c r="B50" i="14"/>
  <c r="B50" i="26"/>
  <c r="C67" i="16"/>
  <c r="B68" i="26"/>
  <c r="B68" i="14"/>
  <c r="B10" i="16"/>
  <c r="A11" i="26"/>
  <c r="A11" i="14"/>
  <c r="C20" i="25"/>
  <c r="F23" i="16"/>
  <c r="C46" i="16"/>
  <c r="B47" i="26"/>
  <c r="B47" i="14"/>
  <c r="V95" i="16"/>
  <c r="W95" i="16" s="1"/>
  <c r="C96" i="14"/>
  <c r="B120" i="16"/>
  <c r="A121" i="26"/>
  <c r="A121" i="14"/>
  <c r="C136" i="25"/>
  <c r="F139" i="16"/>
  <c r="V55" i="16"/>
  <c r="C56" i="14"/>
  <c r="V138" i="16"/>
  <c r="W138" i="16" s="1"/>
  <c r="C139" i="14"/>
  <c r="B41" i="16"/>
  <c r="A42" i="26"/>
  <c r="A42" i="14"/>
  <c r="A11" i="5"/>
  <c r="A12" i="16"/>
  <c r="A16" i="5"/>
  <c r="A17" i="16"/>
  <c r="V49" i="16"/>
  <c r="W49" i="16" s="1"/>
  <c r="C50" i="14"/>
  <c r="C59" i="25"/>
  <c r="F62" i="16"/>
  <c r="B133" i="16"/>
  <c r="A134" i="14"/>
  <c r="A134" i="26"/>
  <c r="C141" i="16"/>
  <c r="B142" i="26"/>
  <c r="B142" i="14"/>
  <c r="B75" i="16"/>
  <c r="A76" i="14"/>
  <c r="A76" i="26"/>
  <c r="V39" i="16"/>
  <c r="W39" i="16" s="1"/>
  <c r="C40" i="14"/>
  <c r="A41" i="12"/>
  <c r="A10" i="5"/>
  <c r="A11" i="16"/>
  <c r="C14" i="16"/>
  <c r="B15" i="14"/>
  <c r="B15" i="26"/>
  <c r="C19" i="16"/>
  <c r="B20" i="14"/>
  <c r="B20" i="26"/>
  <c r="A20" i="5"/>
  <c r="A21" i="16"/>
  <c r="C21" i="25"/>
  <c r="F24" i="16"/>
  <c r="C30" i="25"/>
  <c r="F33" i="16"/>
  <c r="C32" i="25"/>
  <c r="F35" i="16"/>
  <c r="C37" i="16"/>
  <c r="B38" i="26"/>
  <c r="B38" i="14"/>
  <c r="C38" i="25"/>
  <c r="F41" i="16"/>
  <c r="C40" i="25"/>
  <c r="F43" i="16"/>
  <c r="C42" i="25"/>
  <c r="F45" i="16"/>
  <c r="B47" i="16"/>
  <c r="A48" i="14"/>
  <c r="A48" i="26"/>
  <c r="V48" i="16"/>
  <c r="W48" i="16" s="1"/>
  <c r="C49" i="14"/>
  <c r="C47" i="25"/>
  <c r="F50" i="16"/>
  <c r="B52" i="16"/>
  <c r="A53" i="26"/>
  <c r="A53" i="14"/>
  <c r="V53" i="16"/>
  <c r="C54" i="14"/>
  <c r="C53" i="25"/>
  <c r="F56" i="16"/>
  <c r="B58" i="16"/>
  <c r="A59" i="14"/>
  <c r="A59" i="26"/>
  <c r="V59" i="16"/>
  <c r="W59" i="16" s="1"/>
  <c r="C60" i="14"/>
  <c r="C58" i="25"/>
  <c r="F61" i="16"/>
  <c r="B63" i="16"/>
  <c r="A64" i="26"/>
  <c r="A64" i="14"/>
  <c r="A64" i="5"/>
  <c r="A65" i="16"/>
  <c r="C70" i="16"/>
  <c r="B71" i="14"/>
  <c r="B71" i="26"/>
  <c r="A71" i="5"/>
  <c r="A72" i="16"/>
  <c r="B84" i="16"/>
  <c r="A85" i="14"/>
  <c r="A85" i="26"/>
  <c r="A85" i="5"/>
  <c r="A86" i="16"/>
  <c r="A90" i="5"/>
  <c r="A91" i="16"/>
  <c r="A94" i="5"/>
  <c r="A95" i="16"/>
  <c r="C98" i="16"/>
  <c r="B99" i="14"/>
  <c r="B99" i="26"/>
  <c r="C109" i="16"/>
  <c r="B110" i="14"/>
  <c r="B110" i="26"/>
  <c r="A110" i="5"/>
  <c r="A111" i="16"/>
  <c r="C118" i="16"/>
  <c r="B119" i="14"/>
  <c r="B119" i="26"/>
  <c r="A120" i="5"/>
  <c r="A121" i="16"/>
  <c r="B124" i="16"/>
  <c r="A125" i="14"/>
  <c r="A125" i="26"/>
  <c r="V125" i="16"/>
  <c r="W125" i="16" s="1"/>
  <c r="C126" i="14"/>
  <c r="C128" i="5"/>
  <c r="C129" i="16"/>
  <c r="B130" i="14"/>
  <c r="B130" i="26"/>
  <c r="B132" i="16"/>
  <c r="A133" i="14"/>
  <c r="A133" i="26"/>
  <c r="A134" i="5"/>
  <c r="A135" i="16"/>
  <c r="C140" i="16"/>
  <c r="B141" i="26"/>
  <c r="B141" i="14"/>
  <c r="A141" i="5"/>
  <c r="A142" i="16"/>
  <c r="B144" i="16"/>
  <c r="A145" i="14"/>
  <c r="A145" i="26"/>
  <c r="C31" i="5"/>
  <c r="C32" i="16"/>
  <c r="B33" i="26"/>
  <c r="B33" i="14"/>
  <c r="B74" i="16"/>
  <c r="A75" i="14"/>
  <c r="A75" i="26"/>
  <c r="C73" i="25"/>
  <c r="F76" i="16"/>
  <c r="C35" i="16"/>
  <c r="B36" i="26"/>
  <c r="B36" i="14"/>
  <c r="C134" i="16"/>
  <c r="B135" i="26"/>
  <c r="B135" i="14"/>
  <c r="B151" i="16"/>
  <c r="A152" i="26"/>
  <c r="A152" i="14"/>
  <c r="V40" i="16"/>
  <c r="C41" i="14"/>
  <c r="C40" i="16"/>
  <c r="B41" i="14"/>
  <c r="B41" i="26"/>
  <c r="A112" i="5"/>
  <c r="A113" i="16"/>
  <c r="V115" i="16"/>
  <c r="W115" i="16" s="1"/>
  <c r="C116" i="14"/>
  <c r="C13" i="25"/>
  <c r="F16" i="16"/>
  <c r="C18" i="25"/>
  <c r="F21" i="16"/>
  <c r="B25" i="16"/>
  <c r="A26" i="14"/>
  <c r="A26" i="26"/>
  <c r="A41" i="5"/>
  <c r="A42" i="16"/>
  <c r="A50" i="5"/>
  <c r="A51" i="16"/>
  <c r="C60" i="16"/>
  <c r="B61" i="14"/>
  <c r="B61" i="26"/>
  <c r="C62" i="25"/>
  <c r="F65" i="16"/>
  <c r="C69" i="25"/>
  <c r="F72" i="16"/>
  <c r="V21" i="16"/>
  <c r="C22" i="14"/>
  <c r="C41" i="25"/>
  <c r="F44" i="16"/>
  <c r="A58" i="5"/>
  <c r="A59" i="16"/>
  <c r="V72" i="16"/>
  <c r="W72" i="16" s="1"/>
  <c r="C73" i="14"/>
  <c r="V91" i="16"/>
  <c r="W91" i="16" s="1"/>
  <c r="C92" i="14"/>
  <c r="V111" i="16"/>
  <c r="W111" i="16" s="1"/>
  <c r="C112" i="14"/>
  <c r="V126" i="16"/>
  <c r="W126" i="16" s="1"/>
  <c r="C127" i="14"/>
  <c r="A132" i="5"/>
  <c r="A133" i="16"/>
  <c r="B27" i="25"/>
  <c r="C30" i="16"/>
  <c r="B31" i="14"/>
  <c r="B31" i="26"/>
  <c r="B93" i="16"/>
  <c r="A94" i="14"/>
  <c r="A94" i="26"/>
  <c r="A102" i="25"/>
  <c r="A259" i="25" s="1"/>
  <c r="C20" i="16"/>
  <c r="B21" i="14"/>
  <c r="B21" i="26"/>
  <c r="B48" i="16"/>
  <c r="A49" i="14"/>
  <c r="A49" i="26"/>
  <c r="C54" i="25"/>
  <c r="F57" i="16"/>
  <c r="B66" i="16"/>
  <c r="A67" i="14"/>
  <c r="A67" i="26"/>
  <c r="A111" i="5"/>
  <c r="A112" i="16"/>
  <c r="A126" i="5"/>
  <c r="A127" i="16"/>
  <c r="B146" i="5"/>
  <c r="B124" i="5"/>
  <c r="B54" i="25"/>
  <c r="B209" i="25" s="1"/>
  <c r="B11" i="16"/>
  <c r="A12" i="26"/>
  <c r="A12" i="14"/>
  <c r="V12" i="16"/>
  <c r="W12" i="16" s="1"/>
  <c r="C13" i="14"/>
  <c r="C11" i="25"/>
  <c r="F14" i="16"/>
  <c r="B16" i="16"/>
  <c r="A17" i="14"/>
  <c r="A17" i="26"/>
  <c r="V17" i="16"/>
  <c r="W17" i="16" s="1"/>
  <c r="C18" i="14"/>
  <c r="B21" i="16"/>
  <c r="A22" i="26"/>
  <c r="A22" i="14"/>
  <c r="V22" i="16"/>
  <c r="W22" i="16" s="1"/>
  <c r="C23" i="14"/>
  <c r="C34" i="25"/>
  <c r="F37" i="16"/>
  <c r="C47" i="16"/>
  <c r="B48" i="26"/>
  <c r="B48" i="14"/>
  <c r="A48" i="5"/>
  <c r="A49" i="16"/>
  <c r="C52" i="16"/>
  <c r="B53" i="26"/>
  <c r="B53" i="14"/>
  <c r="A53" i="5"/>
  <c r="A54" i="16"/>
  <c r="C58" i="16"/>
  <c r="B59" i="26"/>
  <c r="B59" i="14"/>
  <c r="A59" i="5"/>
  <c r="A60" i="16"/>
  <c r="C63" i="16"/>
  <c r="B64" i="26"/>
  <c r="B64" i="14"/>
  <c r="B65" i="16"/>
  <c r="A66" i="14"/>
  <c r="A66" i="26"/>
  <c r="A66" i="5"/>
  <c r="A67" i="16"/>
  <c r="C67" i="25"/>
  <c r="F70" i="16"/>
  <c r="B72" i="16"/>
  <c r="A73" i="26"/>
  <c r="A73" i="14"/>
  <c r="V73" i="16"/>
  <c r="W73" i="16" s="1"/>
  <c r="C74" i="14"/>
  <c r="C84" i="16"/>
  <c r="B85" i="26"/>
  <c r="B85" i="14"/>
  <c r="B85" i="5"/>
  <c r="B86" i="16"/>
  <c r="A87" i="14"/>
  <c r="A87" i="26"/>
  <c r="V87" i="16"/>
  <c r="W87" i="16" s="1"/>
  <c r="C88" i="14"/>
  <c r="B91" i="16"/>
  <c r="O91" i="16" s="1"/>
  <c r="A92" i="26"/>
  <c r="A92" i="14"/>
  <c r="V92" i="16"/>
  <c r="W92" i="16" s="1"/>
  <c r="C93" i="14"/>
  <c r="B95" i="16"/>
  <c r="A96" i="14"/>
  <c r="A96" i="26"/>
  <c r="V96" i="16"/>
  <c r="W96" i="16" s="1"/>
  <c r="C97" i="14"/>
  <c r="C95" i="25"/>
  <c r="F98" i="16"/>
  <c r="B106" i="16"/>
  <c r="A107" i="14"/>
  <c r="A107" i="26"/>
  <c r="V107" i="16"/>
  <c r="W107" i="16" s="1"/>
  <c r="C108" i="14"/>
  <c r="C106" i="25"/>
  <c r="F109" i="16"/>
  <c r="B111" i="16"/>
  <c r="A112" i="26"/>
  <c r="A112" i="14"/>
  <c r="V112" i="16"/>
  <c r="W112" i="16" s="1"/>
  <c r="C113" i="14"/>
  <c r="C115" i="25"/>
  <c r="F118" i="16"/>
  <c r="B121" i="16"/>
  <c r="A122" i="26"/>
  <c r="A122" i="14"/>
  <c r="V122" i="16"/>
  <c r="W122" i="16" s="1"/>
  <c r="C123" i="14"/>
  <c r="C124" i="16"/>
  <c r="B125" i="26"/>
  <c r="B125" i="14"/>
  <c r="A125" i="5"/>
  <c r="A126" i="16"/>
  <c r="V127" i="16"/>
  <c r="W127" i="16" s="1"/>
  <c r="C128" i="14"/>
  <c r="C132" i="16"/>
  <c r="B133" i="14"/>
  <c r="B133" i="26"/>
  <c r="A135" i="5"/>
  <c r="A136" i="16"/>
  <c r="V137" i="16"/>
  <c r="W137" i="16" s="1"/>
  <c r="C138" i="14"/>
  <c r="B142" i="16"/>
  <c r="A143" i="14"/>
  <c r="A143" i="26"/>
  <c r="B32" i="16"/>
  <c r="A33" i="26"/>
  <c r="A33" i="14"/>
  <c r="V74" i="16"/>
  <c r="W74" i="16" s="1"/>
  <c r="C75" i="14"/>
  <c r="C76" i="16"/>
  <c r="B77" i="26"/>
  <c r="B77" i="14"/>
  <c r="C102" i="25"/>
  <c r="F105" i="16"/>
  <c r="F147" i="16"/>
  <c r="C144" i="25"/>
  <c r="C36" i="14"/>
  <c r="V35" i="16"/>
  <c r="W35" i="16" s="1"/>
  <c r="V135" i="16"/>
  <c r="W135" i="16" s="1"/>
  <c r="C136" i="14"/>
  <c r="B38" i="16"/>
  <c r="A39" i="14"/>
  <c r="A39" i="26"/>
  <c r="B45" i="16"/>
  <c r="A46" i="14"/>
  <c r="A46" i="26"/>
  <c r="V28" i="16"/>
  <c r="C29" i="14"/>
  <c r="C15" i="12"/>
  <c r="N35" i="16"/>
  <c r="O35" i="16" s="1"/>
  <c r="A114" i="5"/>
  <c r="A115" i="16"/>
  <c r="B116" i="16"/>
  <c r="A117" i="14"/>
  <c r="A117" i="26"/>
  <c r="B13" i="16"/>
  <c r="A14" i="26"/>
  <c r="A14" i="14"/>
  <c r="V19" i="16"/>
  <c r="W19" i="16" s="1"/>
  <c r="C20" i="14"/>
  <c r="B36" i="16"/>
  <c r="A37" i="14"/>
  <c r="A37" i="26"/>
  <c r="A61" i="5"/>
  <c r="A62" i="16"/>
  <c r="C88" i="25"/>
  <c r="F91" i="16"/>
  <c r="V11" i="16"/>
  <c r="W11" i="16" s="1"/>
  <c r="C12" i="14"/>
  <c r="C15" i="25"/>
  <c r="F18" i="16"/>
  <c r="C39" i="25"/>
  <c r="F42" i="16"/>
  <c r="A52" i="5"/>
  <c r="A53" i="16"/>
  <c r="C94" i="25"/>
  <c r="F97" i="16"/>
  <c r="C114" i="25"/>
  <c r="F117" i="16"/>
  <c r="A124" i="5"/>
  <c r="A125" i="16"/>
  <c r="C131" i="16"/>
  <c r="B132" i="26"/>
  <c r="B132" i="14"/>
  <c r="A142" i="5"/>
  <c r="A143" i="16"/>
  <c r="B5" i="25"/>
  <c r="B160" i="25" s="1"/>
  <c r="B9" i="26"/>
  <c r="B9" i="14"/>
  <c r="V26" i="16"/>
  <c r="C27" i="14"/>
  <c r="C15" i="16"/>
  <c r="B16" i="26"/>
  <c r="B16" i="14"/>
  <c r="A21" i="5"/>
  <c r="A22" i="16"/>
  <c r="C43" i="25"/>
  <c r="F46" i="16"/>
  <c r="B53" i="16"/>
  <c r="A54" i="26"/>
  <c r="A54" i="14"/>
  <c r="B59" i="16"/>
  <c r="A60" i="26"/>
  <c r="A60" i="14"/>
  <c r="B64" i="16"/>
  <c r="A65" i="14"/>
  <c r="A65" i="26"/>
  <c r="A72" i="5"/>
  <c r="A73" i="16"/>
  <c r="C110" i="16"/>
  <c r="B111" i="26"/>
  <c r="B111" i="14"/>
  <c r="C120" i="16"/>
  <c r="B121" i="26"/>
  <c r="B121" i="14"/>
  <c r="A121" i="5"/>
  <c r="A122" i="16"/>
  <c r="A136" i="5"/>
  <c r="A137" i="16"/>
  <c r="A133" i="25"/>
  <c r="A290" i="25" s="1"/>
  <c r="A63" i="25"/>
  <c r="C11" i="16"/>
  <c r="B12" i="14"/>
  <c r="B12" i="26"/>
  <c r="A12" i="5"/>
  <c r="A13" i="16"/>
  <c r="C16" i="16"/>
  <c r="B17" i="26"/>
  <c r="B17" i="14"/>
  <c r="C21" i="16"/>
  <c r="B22" i="14"/>
  <c r="B22" i="26"/>
  <c r="A33" i="5"/>
  <c r="A34" i="16"/>
  <c r="A35" i="5"/>
  <c r="A36" i="16"/>
  <c r="V41" i="16"/>
  <c r="W41" i="16" s="1"/>
  <c r="C42" i="14"/>
  <c r="V43" i="16"/>
  <c r="W43" i="16" s="1"/>
  <c r="C44" i="14"/>
  <c r="V45" i="16"/>
  <c r="W45" i="16" s="1"/>
  <c r="C46" i="14"/>
  <c r="C44" i="25"/>
  <c r="F47" i="16"/>
  <c r="B49" i="16"/>
  <c r="A50" i="26"/>
  <c r="A50" i="14"/>
  <c r="V50" i="16"/>
  <c r="W50" i="16" s="1"/>
  <c r="C51" i="14"/>
  <c r="C49" i="25"/>
  <c r="F52" i="16"/>
  <c r="B53" i="5"/>
  <c r="B54" i="16"/>
  <c r="A55" i="14"/>
  <c r="A55" i="26"/>
  <c r="V56" i="16"/>
  <c r="C57" i="14"/>
  <c r="C55" i="25"/>
  <c r="F58" i="16"/>
  <c r="A57" i="25"/>
  <c r="A212" i="25" s="1"/>
  <c r="B60" i="16"/>
  <c r="A61" i="26"/>
  <c r="A61" i="14"/>
  <c r="V61" i="16"/>
  <c r="W61" i="16" s="1"/>
  <c r="C62" i="14"/>
  <c r="C65" i="16"/>
  <c r="B66" i="26"/>
  <c r="B66" i="14"/>
  <c r="A23" i="12"/>
  <c r="B67" i="16"/>
  <c r="A68" i="14"/>
  <c r="A68" i="26"/>
  <c r="C72" i="16"/>
  <c r="B73" i="26"/>
  <c r="B73" i="14"/>
  <c r="A76" i="5"/>
  <c r="A77" i="16"/>
  <c r="V82" i="16"/>
  <c r="W82" i="16" s="1"/>
  <c r="C83" i="14"/>
  <c r="C86" i="16"/>
  <c r="B87" i="26"/>
  <c r="B87" i="14"/>
  <c r="C91" i="16"/>
  <c r="B92" i="26"/>
  <c r="B92" i="14"/>
  <c r="A92" i="5"/>
  <c r="A93" i="16"/>
  <c r="C95" i="16"/>
  <c r="B96" i="26"/>
  <c r="B96" i="14"/>
  <c r="C106" i="16"/>
  <c r="B107" i="26"/>
  <c r="B107" i="14"/>
  <c r="A107" i="5"/>
  <c r="A108" i="16"/>
  <c r="C111" i="16"/>
  <c r="B112" i="26"/>
  <c r="B112" i="14"/>
  <c r="A116" i="5"/>
  <c r="A117" i="16"/>
  <c r="C121" i="16"/>
  <c r="B122" i="26"/>
  <c r="B122" i="14"/>
  <c r="C121" i="25"/>
  <c r="F124" i="16"/>
  <c r="B126" i="16"/>
  <c r="A127" i="14"/>
  <c r="A127" i="26"/>
  <c r="A127" i="5"/>
  <c r="A128" i="16"/>
  <c r="V129" i="16"/>
  <c r="W129" i="16" s="1"/>
  <c r="C130" i="14"/>
  <c r="C129" i="25"/>
  <c r="F132" i="16"/>
  <c r="C139" i="25"/>
  <c r="F142" i="16"/>
  <c r="V75" i="16"/>
  <c r="W75" i="16" s="1"/>
  <c r="C76" i="14"/>
  <c r="B76" i="16"/>
  <c r="A77" i="14"/>
  <c r="A77" i="26"/>
  <c r="C102" i="16"/>
  <c r="B103" i="14"/>
  <c r="B103" i="26"/>
  <c r="C103" i="16"/>
  <c r="B104" i="26"/>
  <c r="B104" i="14"/>
  <c r="C105" i="16"/>
  <c r="B106" i="26"/>
  <c r="B106" i="14"/>
  <c r="C147" i="16"/>
  <c r="B148" i="14"/>
  <c r="B148" i="26"/>
  <c r="B144" i="25"/>
  <c r="B301" i="25" s="1"/>
  <c r="V24" i="16"/>
  <c r="W24" i="16" s="1"/>
  <c r="C25" i="14"/>
  <c r="B135" i="16"/>
  <c r="A136" i="14"/>
  <c r="A136" i="26"/>
  <c r="B9" i="16"/>
  <c r="A10" i="26"/>
  <c r="A10" i="14"/>
  <c r="B44" i="16"/>
  <c r="A45" i="14"/>
  <c r="A45" i="26"/>
  <c r="V151" i="16"/>
  <c r="W151" i="16" s="1"/>
  <c r="C152" i="14"/>
  <c r="B26" i="16"/>
  <c r="A27" i="14"/>
  <c r="A27" i="26"/>
  <c r="C116" i="16"/>
  <c r="B117" i="26"/>
  <c r="B117" i="14"/>
  <c r="V14" i="16"/>
  <c r="W14" i="16" s="1"/>
  <c r="C15" i="14"/>
  <c r="A56" i="5"/>
  <c r="A57" i="16"/>
  <c r="B77" i="16"/>
  <c r="A78" i="14"/>
  <c r="A78" i="26"/>
  <c r="C92" i="25"/>
  <c r="F95" i="16"/>
  <c r="B97" i="16"/>
  <c r="A98" i="26"/>
  <c r="A98" i="14"/>
  <c r="V98" i="16"/>
  <c r="W98" i="16" s="1"/>
  <c r="C99" i="14"/>
  <c r="B108" i="16"/>
  <c r="A109" i="26"/>
  <c r="A109" i="14"/>
  <c r="C108" i="25"/>
  <c r="F111" i="16"/>
  <c r="B117" i="16"/>
  <c r="A118" i="26"/>
  <c r="A118" i="14"/>
  <c r="A130" i="5"/>
  <c r="A131" i="16"/>
  <c r="B139" i="16"/>
  <c r="A140" i="26"/>
  <c r="A140" i="14"/>
  <c r="V140" i="16"/>
  <c r="W140" i="16" s="1"/>
  <c r="C141" i="14"/>
  <c r="V144" i="16"/>
  <c r="W144" i="16" s="1"/>
  <c r="C145" i="14"/>
  <c r="B102" i="16"/>
  <c r="A103" i="14"/>
  <c r="A103" i="26"/>
  <c r="B6" i="25"/>
  <c r="B161" i="25" s="1"/>
  <c r="C9" i="16"/>
  <c r="B10" i="14"/>
  <c r="B10" i="26"/>
  <c r="C26" i="16"/>
  <c r="B27" i="26"/>
  <c r="B27" i="14"/>
  <c r="B31" i="16"/>
  <c r="A32" i="26"/>
  <c r="A32" i="14"/>
  <c r="C133" i="16"/>
  <c r="B134" i="26"/>
  <c r="B134" i="14"/>
  <c r="V116" i="16"/>
  <c r="W116" i="16" s="1"/>
  <c r="C117" i="14"/>
  <c r="V146" i="16"/>
  <c r="W146" i="16" s="1"/>
  <c r="C147" i="14"/>
  <c r="V145" i="16"/>
  <c r="W145" i="16" s="1"/>
  <c r="C146" i="14"/>
  <c r="C151" i="16"/>
  <c r="B152" i="14"/>
  <c r="B152" i="26"/>
  <c r="V142" i="16"/>
  <c r="W142" i="16" s="1"/>
  <c r="C143" i="14"/>
  <c r="V66" i="16"/>
  <c r="W66" i="16" s="1"/>
  <c r="C67" i="14"/>
  <c r="V63" i="16"/>
  <c r="W63" i="16" s="1"/>
  <c r="C64" i="14"/>
  <c r="V64" i="16"/>
  <c r="W64" i="16" s="1"/>
  <c r="C65" i="14"/>
  <c r="W65" i="16"/>
  <c r="C66" i="14"/>
  <c r="T154" i="26"/>
  <c r="AF154" i="26"/>
  <c r="G157" i="25"/>
  <c r="G158" i="25" s="1"/>
  <c r="G171" i="25" s="1"/>
  <c r="AO157" i="25"/>
  <c r="AO158" i="25" s="1"/>
  <c r="AO166" i="25" s="1"/>
  <c r="C148" i="14"/>
  <c r="AR7" i="26"/>
  <c r="AR8" i="26" s="1"/>
  <c r="AJ7" i="26"/>
  <c r="AJ8" i="26" s="1"/>
  <c r="AB7" i="26"/>
  <c r="AB8" i="26" s="1"/>
  <c r="D157" i="25"/>
  <c r="D158" i="25" s="1"/>
  <c r="C7" i="26"/>
  <c r="C8" i="26" s="1"/>
  <c r="K157" i="25"/>
  <c r="N49" i="26"/>
  <c r="I48" i="16" s="1"/>
  <c r="N50" i="26"/>
  <c r="I49" i="16" s="1"/>
  <c r="B259" i="25"/>
  <c r="A190" i="25"/>
  <c r="B234" i="25"/>
  <c r="B297" i="25"/>
  <c r="B268" i="25"/>
  <c r="A242" i="25"/>
  <c r="B275" i="25"/>
  <c r="B238" i="25"/>
  <c r="A218" i="25"/>
  <c r="A268" i="25"/>
  <c r="A207" i="25"/>
  <c r="B231" i="25"/>
  <c r="B298" i="25"/>
  <c r="A272" i="25"/>
  <c r="A178" i="25"/>
  <c r="A270" i="25"/>
  <c r="B182" i="25"/>
  <c r="A303" i="25"/>
  <c r="A232" i="25"/>
  <c r="B242" i="25"/>
  <c r="A264" i="25"/>
  <c r="A182" i="25"/>
  <c r="A260" i="25"/>
  <c r="B222" i="25"/>
  <c r="A214" i="25"/>
  <c r="AN151" i="26"/>
  <c r="AN154" i="26" s="1"/>
  <c r="R157" i="25"/>
  <c r="R158" i="25" s="1"/>
  <c r="J157" i="25"/>
  <c r="AH157" i="25"/>
  <c r="AH158" i="25" s="1"/>
  <c r="P157" i="25"/>
  <c r="P158" i="25" s="1"/>
  <c r="P279" i="25" s="1"/>
  <c r="AQ157" i="25"/>
  <c r="AQ158" i="25" s="1"/>
  <c r="AG157" i="25"/>
  <c r="AG158" i="25" s="1"/>
  <c r="O157" i="25"/>
  <c r="O158" i="25" s="1"/>
  <c r="AB157" i="25"/>
  <c r="E9" i="26"/>
  <c r="E154" i="26" s="1"/>
  <c r="M157" i="25"/>
  <c r="M158" i="25" s="1"/>
  <c r="M160" i="25" s="1"/>
  <c r="AJ157" i="25"/>
  <c r="AJ158" i="25" s="1"/>
  <c r="AT157" i="25"/>
  <c r="AT158" i="25" s="1"/>
  <c r="AL157" i="25"/>
  <c r="AL158" i="25" s="1"/>
  <c r="AD157" i="25"/>
  <c r="AD158" i="25" s="1"/>
  <c r="L157" i="25"/>
  <c r="L158" i="25" s="1"/>
  <c r="AS157" i="25"/>
  <c r="AC157" i="25"/>
  <c r="AC158" i="25" s="1"/>
  <c r="T157" i="25"/>
  <c r="T158" i="25" s="1"/>
  <c r="AA157" i="25"/>
  <c r="AA158" i="25" s="1"/>
  <c r="AI157" i="25"/>
  <c r="AI158" i="25" s="1"/>
  <c r="AA147" i="26"/>
  <c r="I146" i="16" s="1"/>
  <c r="B8" i="16"/>
  <c r="B7" i="5"/>
  <c r="B101" i="25"/>
  <c r="A5" i="25"/>
  <c r="A160" i="25" s="1"/>
  <c r="C24" i="12"/>
  <c r="B150" i="5"/>
  <c r="C35" i="12"/>
  <c r="C150" i="5"/>
  <c r="C16" i="12"/>
  <c r="C44" i="12"/>
  <c r="C32" i="12"/>
  <c r="C27" i="25"/>
  <c r="B133" i="5"/>
  <c r="B33" i="25"/>
  <c r="C111" i="5"/>
  <c r="C105" i="25"/>
  <c r="C136" i="5"/>
  <c r="B42" i="12"/>
  <c r="B136" i="25"/>
  <c r="B293" i="25" s="1"/>
  <c r="C29" i="5"/>
  <c r="B53" i="25"/>
  <c r="B208" i="25" s="1"/>
  <c r="B14" i="12"/>
  <c r="C138" i="5"/>
  <c r="A31" i="12"/>
  <c r="B92" i="5"/>
  <c r="B52" i="25"/>
  <c r="B207" i="25" s="1"/>
  <c r="B36" i="12"/>
  <c r="C21" i="12"/>
  <c r="C31" i="12"/>
  <c r="C122" i="25"/>
  <c r="B40" i="12"/>
  <c r="A8" i="5"/>
  <c r="A42" i="25"/>
  <c r="B131" i="25"/>
  <c r="B90" i="5"/>
  <c r="A90" i="25"/>
  <c r="A247" i="25" s="1"/>
  <c r="B79" i="25"/>
  <c r="C8" i="5"/>
  <c r="C29" i="12"/>
  <c r="B123" i="25"/>
  <c r="B280" i="25" s="1"/>
  <c r="C125" i="5"/>
  <c r="A112" i="25"/>
  <c r="A269" i="25" s="1"/>
  <c r="A40" i="12"/>
  <c r="A131" i="25"/>
  <c r="B126" i="25"/>
  <c r="B283" i="25" s="1"/>
  <c r="A137" i="25"/>
  <c r="B35" i="12"/>
  <c r="B28" i="12"/>
  <c r="B112" i="25"/>
  <c r="A95" i="5"/>
  <c r="A104" i="25"/>
  <c r="B121" i="5"/>
  <c r="A135" i="25"/>
  <c r="B137" i="5"/>
  <c r="B74" i="5"/>
  <c r="B124" i="25"/>
  <c r="C40" i="5"/>
  <c r="A11" i="25"/>
  <c r="A72" i="25"/>
  <c r="B43" i="12"/>
  <c r="A119" i="25"/>
  <c r="B38" i="25"/>
  <c r="C54" i="5"/>
  <c r="B7" i="25"/>
  <c r="B162" i="25" s="1"/>
  <c r="B20" i="5"/>
  <c r="A51" i="25"/>
  <c r="A70" i="25"/>
  <c r="A244" i="25"/>
  <c r="B96" i="5"/>
  <c r="B105" i="25"/>
  <c r="B33" i="12"/>
  <c r="C122" i="5"/>
  <c r="B145" i="5"/>
  <c r="B12" i="12"/>
  <c r="C141" i="5"/>
  <c r="B114" i="5"/>
  <c r="B41" i="25"/>
  <c r="B196" i="25" s="1"/>
  <c r="C53" i="5"/>
  <c r="B62" i="25"/>
  <c r="B217" i="25" s="1"/>
  <c r="C86" i="5"/>
  <c r="B85" i="25"/>
  <c r="C96" i="5"/>
  <c r="B106" i="5"/>
  <c r="B129" i="25"/>
  <c r="B286" i="25" s="1"/>
  <c r="C134" i="5"/>
  <c r="C133" i="5"/>
  <c r="B17" i="25"/>
  <c r="B172" i="25" s="1"/>
  <c r="A21" i="25"/>
  <c r="A176" i="25" s="1"/>
  <c r="A32" i="25"/>
  <c r="B52" i="5"/>
  <c r="B69" i="25"/>
  <c r="B104" i="25"/>
  <c r="B120" i="5"/>
  <c r="B136" i="5"/>
  <c r="C75" i="5"/>
  <c r="B98" i="25"/>
  <c r="A101" i="25"/>
  <c r="A258" i="25" s="1"/>
  <c r="B12" i="5"/>
  <c r="A16" i="25"/>
  <c r="C33" i="5"/>
  <c r="C52" i="5"/>
  <c r="C58" i="5"/>
  <c r="B61" i="25"/>
  <c r="B66" i="5"/>
  <c r="B43" i="5"/>
  <c r="C132" i="5"/>
  <c r="B115" i="5"/>
  <c r="C17" i="5"/>
  <c r="B22" i="5"/>
  <c r="B45" i="25"/>
  <c r="B200" i="25" s="1"/>
  <c r="A54" i="25"/>
  <c r="C70" i="5"/>
  <c r="B108" i="25"/>
  <c r="B97" i="25"/>
  <c r="B146" i="25"/>
  <c r="A40" i="25"/>
  <c r="C51" i="5"/>
  <c r="B83" i="5"/>
  <c r="B117" i="5"/>
  <c r="A36" i="12"/>
  <c r="C101" i="5"/>
  <c r="B104" i="5"/>
  <c r="B142" i="25"/>
  <c r="B133" i="25"/>
  <c r="A91" i="25"/>
  <c r="A248" i="25" s="1"/>
  <c r="B21" i="5"/>
  <c r="A33" i="25"/>
  <c r="C45" i="5"/>
  <c r="B55" i="5"/>
  <c r="A106" i="25"/>
  <c r="B123" i="5"/>
  <c r="A99" i="25"/>
  <c r="B40" i="5"/>
  <c r="A26" i="25"/>
  <c r="A181" i="25" s="1"/>
  <c r="C112" i="5"/>
  <c r="A7" i="25"/>
  <c r="B14" i="5"/>
  <c r="B19" i="25"/>
  <c r="B24" i="5"/>
  <c r="C35" i="5"/>
  <c r="C44" i="5"/>
  <c r="B106" i="25"/>
  <c r="A33" i="12"/>
  <c r="B125" i="25"/>
  <c r="B282" i="25" s="1"/>
  <c r="B26" i="25"/>
  <c r="B181" i="25" s="1"/>
  <c r="B132" i="5"/>
  <c r="B122" i="5"/>
  <c r="A114" i="25"/>
  <c r="A271" i="25" s="1"/>
  <c r="A105" i="25"/>
  <c r="A34" i="12"/>
  <c r="B107" i="5"/>
  <c r="C127" i="5"/>
  <c r="B116" i="5"/>
  <c r="A130" i="25"/>
  <c r="A287" i="25" s="1"/>
  <c r="B91" i="25"/>
  <c r="C108" i="5"/>
  <c r="C76" i="5"/>
  <c r="B23" i="25"/>
  <c r="B178" i="25" s="1"/>
  <c r="A138" i="5"/>
  <c r="C25" i="5"/>
  <c r="A53" i="25"/>
  <c r="B135" i="25"/>
  <c r="B292" i="25" s="1"/>
  <c r="C36" i="12"/>
  <c r="C137" i="5"/>
  <c r="B143" i="25"/>
  <c r="B36" i="25"/>
  <c r="C93" i="5"/>
  <c r="C145" i="5"/>
  <c r="B28" i="5"/>
  <c r="A69" i="5"/>
  <c r="B32" i="12"/>
  <c r="C101" i="25"/>
  <c r="A38" i="25"/>
  <c r="A193" i="25" s="1"/>
  <c r="C12" i="5"/>
  <c r="B10" i="25"/>
  <c r="C38" i="5"/>
  <c r="A48" i="25"/>
  <c r="C17" i="12"/>
  <c r="B37" i="25"/>
  <c r="Y157" i="25"/>
  <c r="Y158" i="25" s="1"/>
  <c r="B13" i="5"/>
  <c r="A13" i="25"/>
  <c r="A168" i="25" s="1"/>
  <c r="B15" i="5"/>
  <c r="C31" i="25"/>
  <c r="B59" i="25"/>
  <c r="B214" i="25" s="1"/>
  <c r="A23" i="5"/>
  <c r="B80" i="25"/>
  <c r="B236" i="25" s="1"/>
  <c r="C83" i="5"/>
  <c r="B48" i="5"/>
  <c r="A63" i="5"/>
  <c r="B81" i="25"/>
  <c r="A81" i="5"/>
  <c r="C82" i="5"/>
  <c r="B9" i="25"/>
  <c r="B120" i="25"/>
  <c r="A27" i="12"/>
  <c r="C116" i="5"/>
  <c r="A124" i="25"/>
  <c r="A94" i="25"/>
  <c r="A251" i="25" s="1"/>
  <c r="B34" i="12"/>
  <c r="B40" i="25"/>
  <c r="B18" i="12"/>
  <c r="B36" i="5"/>
  <c r="B9" i="5"/>
  <c r="A89" i="25"/>
  <c r="A50" i="25"/>
  <c r="C34" i="5"/>
  <c r="B110" i="25"/>
  <c r="B144" i="5"/>
  <c r="A148" i="25"/>
  <c r="A305" i="25" s="1"/>
  <c r="B90" i="25"/>
  <c r="C39" i="5"/>
  <c r="B54" i="5"/>
  <c r="C126" i="5"/>
  <c r="B105" i="5"/>
  <c r="C112" i="25"/>
  <c r="B31" i="12"/>
  <c r="A39" i="12"/>
  <c r="A142" i="25"/>
  <c r="A299" i="25" s="1"/>
  <c r="C39" i="12"/>
  <c r="A118" i="25"/>
  <c r="A275" i="25" s="1"/>
  <c r="C30" i="12"/>
  <c r="C20" i="12"/>
  <c r="C92" i="5"/>
  <c r="B110" i="5"/>
  <c r="C5" i="25"/>
  <c r="A18" i="25"/>
  <c r="A173" i="25" s="1"/>
  <c r="C89" i="25"/>
  <c r="C66" i="5"/>
  <c r="B64" i="25"/>
  <c r="B98" i="5"/>
  <c r="B128" i="25"/>
  <c r="A43" i="25"/>
  <c r="A96" i="25"/>
  <c r="A253" i="25" s="1"/>
  <c r="C130" i="5"/>
  <c r="C80" i="25"/>
  <c r="C62" i="5"/>
  <c r="B38" i="12"/>
  <c r="B23" i="12"/>
  <c r="B86" i="5"/>
  <c r="B131" i="5"/>
  <c r="A84" i="25"/>
  <c r="A240" i="25" s="1"/>
  <c r="B30" i="12"/>
  <c r="B33" i="5"/>
  <c r="B70" i="5"/>
  <c r="A21" i="12"/>
  <c r="B108" i="5"/>
  <c r="A141" i="25"/>
  <c r="A298" i="25" s="1"/>
  <c r="C119" i="5"/>
  <c r="C140" i="5"/>
  <c r="C22" i="12"/>
  <c r="A78" i="25"/>
  <c r="A234" i="25" s="1"/>
  <c r="A19" i="12"/>
  <c r="A129" i="25"/>
  <c r="A286" i="25" s="1"/>
  <c r="C73" i="5"/>
  <c r="A46" i="25"/>
  <c r="A201" i="25" s="1"/>
  <c r="B51" i="25"/>
  <c r="B117" i="25"/>
  <c r="B274" i="25" s="1"/>
  <c r="C14" i="12"/>
  <c r="B143" i="5"/>
  <c r="B79" i="5"/>
  <c r="C42" i="12"/>
  <c r="B25" i="25"/>
  <c r="A15" i="12"/>
  <c r="A88" i="25"/>
  <c r="A245" i="25" s="1"/>
  <c r="C91" i="25"/>
  <c r="B19" i="12"/>
  <c r="B88" i="25"/>
  <c r="B245" i="25" s="1"/>
  <c r="A62" i="25"/>
  <c r="A217" i="25" s="1"/>
  <c r="C43" i="5"/>
  <c r="B39" i="5"/>
  <c r="A29" i="12"/>
  <c r="B139" i="5"/>
  <c r="C90" i="5"/>
  <c r="A32" i="5"/>
  <c r="A77" i="25"/>
  <c r="A37" i="25"/>
  <c r="A192" i="25" s="1"/>
  <c r="C38" i="12"/>
  <c r="B113" i="25"/>
  <c r="A133" i="5"/>
  <c r="A8" i="16"/>
  <c r="B95" i="5"/>
  <c r="B42" i="25"/>
  <c r="B197" i="25" s="1"/>
  <c r="C11" i="5"/>
  <c r="B45" i="5"/>
  <c r="B60" i="25"/>
  <c r="B44" i="25"/>
  <c r="B199" i="25" s="1"/>
  <c r="C60" i="5"/>
  <c r="B17" i="5"/>
  <c r="A98" i="25"/>
  <c r="A255" i="25" s="1"/>
  <c r="A93" i="25"/>
  <c r="A250" i="25" s="1"/>
  <c r="C117" i="5"/>
  <c r="C29" i="25"/>
  <c r="B15" i="25"/>
  <c r="A85" i="25"/>
  <c r="A241" i="25" s="1"/>
  <c r="B77" i="25"/>
  <c r="C46" i="5"/>
  <c r="B93" i="5"/>
  <c r="B49" i="5"/>
  <c r="B87" i="5"/>
  <c r="C26" i="5"/>
  <c r="A24" i="5"/>
  <c r="C47" i="5"/>
  <c r="A16" i="12"/>
  <c r="A43" i="12"/>
  <c r="A32" i="12"/>
  <c r="B82" i="5"/>
  <c r="A73" i="25"/>
  <c r="A39" i="25"/>
  <c r="A194" i="25" s="1"/>
  <c r="B100" i="5"/>
  <c r="A143" i="25"/>
  <c r="C139" i="5"/>
  <c r="C36" i="5"/>
  <c r="B41" i="5"/>
  <c r="C19" i="12"/>
  <c r="A12" i="12"/>
  <c r="B71" i="25"/>
  <c r="B21" i="12"/>
  <c r="C24" i="5"/>
  <c r="B132" i="25"/>
  <c r="B289" i="25" s="1"/>
  <c r="A28" i="12"/>
  <c r="B22" i="25"/>
  <c r="B177" i="25" s="1"/>
  <c r="A14" i="5"/>
  <c r="B23" i="5"/>
  <c r="A29" i="25"/>
  <c r="B99" i="25"/>
  <c r="B99" i="5"/>
  <c r="A61" i="25"/>
  <c r="C94" i="5"/>
  <c r="B8" i="5"/>
  <c r="C148" i="25"/>
  <c r="B89" i="25"/>
  <c r="B246" i="25" s="1"/>
  <c r="B31" i="5"/>
  <c r="A97" i="25"/>
  <c r="A105" i="5"/>
  <c r="C93" i="25"/>
  <c r="A126" i="25"/>
  <c r="B81" i="5"/>
  <c r="C57" i="5"/>
  <c r="B56" i="25"/>
  <c r="A22" i="25"/>
  <c r="C42" i="5"/>
  <c r="C32" i="5"/>
  <c r="B58" i="25"/>
  <c r="B213" i="25" s="1"/>
  <c r="B59" i="5"/>
  <c r="C28" i="5"/>
  <c r="B70" i="25"/>
  <c r="B225" i="25" s="1"/>
  <c r="B83" i="25"/>
  <c r="B239" i="25" s="1"/>
  <c r="B84" i="5"/>
  <c r="C85" i="5"/>
  <c r="C133" i="25"/>
  <c r="B119" i="25"/>
  <c r="C22" i="25"/>
  <c r="B50" i="25"/>
  <c r="B130" i="25"/>
  <c r="B126" i="5"/>
  <c r="B148" i="25"/>
  <c r="B305" i="25" s="1"/>
  <c r="B21" i="25"/>
  <c r="B12" i="25"/>
  <c r="B167" i="25" s="1"/>
  <c r="A96" i="5"/>
  <c r="C40" i="12"/>
  <c r="B26" i="5"/>
  <c r="C120" i="5"/>
  <c r="C30" i="5"/>
  <c r="B119" i="5"/>
  <c r="A69" i="25"/>
  <c r="A224" i="25" s="1"/>
  <c r="A10" i="25"/>
  <c r="A165" i="25" s="1"/>
  <c r="C72" i="5"/>
  <c r="C144" i="5"/>
  <c r="C8" i="16"/>
  <c r="C23" i="5"/>
  <c r="B28" i="25"/>
  <c r="A117" i="25"/>
  <c r="A274" i="25" s="1"/>
  <c r="C7" i="5"/>
  <c r="A22" i="5"/>
  <c r="B96" i="25"/>
  <c r="B253" i="25" s="1"/>
  <c r="C98" i="5"/>
  <c r="C27" i="12"/>
  <c r="C99" i="5"/>
  <c r="B29" i="12"/>
  <c r="B84" i="25"/>
  <c r="B240" i="25" s="1"/>
  <c r="A42" i="12"/>
  <c r="A75" i="25"/>
  <c r="A35" i="12"/>
  <c r="A17" i="25"/>
  <c r="A172" i="25" s="1"/>
  <c r="C71" i="25"/>
  <c r="A15" i="25"/>
  <c r="A170" i="25" s="1"/>
  <c r="B30" i="25"/>
  <c r="B15" i="12"/>
  <c r="B102" i="5"/>
  <c r="B73" i="25"/>
  <c r="B228" i="25" s="1"/>
  <c r="A136" i="25"/>
  <c r="A293" i="25" s="1"/>
  <c r="A25" i="25"/>
  <c r="A180" i="25" s="1"/>
  <c r="B138" i="5"/>
  <c r="A140" i="5"/>
  <c r="A64" i="25"/>
  <c r="A219" i="25" s="1"/>
  <c r="C87" i="5"/>
  <c r="B16" i="5"/>
  <c r="A97" i="5"/>
  <c r="C63" i="5"/>
  <c r="B115" i="25"/>
  <c r="A121" i="25"/>
  <c r="A278" i="25" s="1"/>
  <c r="A60" i="25"/>
  <c r="A122" i="5"/>
  <c r="B71" i="5"/>
  <c r="B39" i="12"/>
  <c r="A36" i="25"/>
  <c r="C79" i="25"/>
  <c r="B20" i="25"/>
  <c r="B128" i="5"/>
  <c r="A25" i="12"/>
  <c r="A67" i="25"/>
  <c r="A55" i="25"/>
  <c r="B32" i="25"/>
  <c r="B103" i="25"/>
  <c r="B260" i="25" s="1"/>
  <c r="B35" i="5"/>
  <c r="A100" i="25"/>
  <c r="B20" i="12"/>
  <c r="B27" i="5"/>
  <c r="A14" i="25"/>
  <c r="A169" i="25" s="1"/>
  <c r="C131" i="5"/>
  <c r="B134" i="5"/>
  <c r="B24" i="12"/>
  <c r="C107" i="5"/>
  <c r="B34" i="25"/>
  <c r="B189" i="25" s="1"/>
  <c r="B13" i="25"/>
  <c r="B168" i="25" s="1"/>
  <c r="A6" i="25"/>
  <c r="A161" i="25" s="1"/>
  <c r="B68" i="25"/>
  <c r="B57" i="25"/>
  <c r="A38" i="12"/>
  <c r="C121" i="5"/>
  <c r="B95" i="25"/>
  <c r="B22" i="12"/>
  <c r="B64" i="5"/>
  <c r="A49" i="25"/>
  <c r="C91" i="5"/>
  <c r="A140" i="25"/>
  <c r="A134" i="25"/>
  <c r="A291" i="25" s="1"/>
  <c r="B57" i="5"/>
  <c r="B74" i="25"/>
  <c r="B72" i="5"/>
  <c r="B122" i="25"/>
  <c r="A109" i="25"/>
  <c r="C100" i="5"/>
  <c r="C22" i="5"/>
  <c r="B51" i="5"/>
  <c r="B13" i="12"/>
  <c r="B137" i="25"/>
  <c r="C14" i="5"/>
  <c r="C105" i="5"/>
  <c r="B69" i="5"/>
  <c r="A80" i="25"/>
  <c r="B111" i="5"/>
  <c r="A56" i="25"/>
  <c r="A211" i="25" s="1"/>
  <c r="B107" i="25"/>
  <c r="C13" i="5"/>
  <c r="A128" i="25"/>
  <c r="A285" i="25" s="1"/>
  <c r="C123" i="5"/>
  <c r="B58" i="5"/>
  <c r="A108" i="25"/>
  <c r="A83" i="25"/>
  <c r="B125" i="5"/>
  <c r="B19" i="5"/>
  <c r="B244" i="25"/>
  <c r="B92" i="25"/>
  <c r="A30" i="12"/>
  <c r="C59" i="5"/>
  <c r="C65" i="5"/>
  <c r="C16" i="25"/>
  <c r="B114" i="25"/>
  <c r="C106" i="5"/>
  <c r="B56" i="5"/>
  <c r="B18" i="5"/>
  <c r="B29" i="25"/>
  <c r="A81" i="25"/>
  <c r="C124" i="5"/>
  <c r="C61" i="5"/>
  <c r="A123" i="25"/>
  <c r="B63" i="25"/>
  <c r="B218" i="25" s="1"/>
  <c r="B121" i="25"/>
  <c r="B278" i="25" s="1"/>
  <c r="B31" i="25"/>
  <c r="B186" i="25" s="1"/>
  <c r="B130" i="5"/>
  <c r="B142" i="5"/>
  <c r="C109" i="5"/>
  <c r="B38" i="5"/>
  <c r="C97" i="5"/>
  <c r="H12" i="10"/>
  <c r="K8" i="16" s="1"/>
  <c r="H11" i="11"/>
  <c r="C33" i="12"/>
  <c r="AN157" i="25"/>
  <c r="AN158" i="25" s="1"/>
  <c r="AF157" i="25"/>
  <c r="AF158" i="25" s="1"/>
  <c r="X157" i="25"/>
  <c r="X158" i="25" s="1"/>
  <c r="B16" i="25"/>
  <c r="B43" i="25"/>
  <c r="C41" i="5"/>
  <c r="C51" i="25"/>
  <c r="C18" i="5"/>
  <c r="C15" i="5"/>
  <c r="C61" i="25"/>
  <c r="A13" i="12"/>
  <c r="A8" i="25"/>
  <c r="A163" i="25" s="1"/>
  <c r="A79" i="25"/>
  <c r="A235" i="25" s="1"/>
  <c r="X24" i="26"/>
  <c r="X154" i="26" s="1"/>
  <c r="N157" i="25"/>
  <c r="N158" i="25" s="1"/>
  <c r="V157" i="25"/>
  <c r="V158" i="25" s="1"/>
  <c r="U83" i="26"/>
  <c r="AE157" i="25"/>
  <c r="AE158" i="25" s="1"/>
  <c r="AV157" i="25"/>
  <c r="AV158" i="25" s="1"/>
  <c r="AM157" i="25"/>
  <c r="AM158" i="25" s="1"/>
  <c r="F157" i="25"/>
  <c r="F158" i="25" s="1"/>
  <c r="AS84" i="26"/>
  <c r="I83" i="16" s="1"/>
  <c r="A18" i="5"/>
  <c r="B18" i="25"/>
  <c r="B173" i="25" s="1"/>
  <c r="B10" i="5"/>
  <c r="A31" i="25"/>
  <c r="B17" i="12"/>
  <c r="A17" i="5"/>
  <c r="B39" i="25"/>
  <c r="C37" i="5"/>
  <c r="B47" i="25"/>
  <c r="B47" i="5"/>
  <c r="C55" i="5"/>
  <c r="C64" i="5"/>
  <c r="B62" i="5"/>
  <c r="B63" i="5"/>
  <c r="A45" i="25"/>
  <c r="C48" i="5"/>
  <c r="C49" i="5"/>
  <c r="B44" i="12"/>
  <c r="C9" i="5"/>
  <c r="A20" i="12"/>
  <c r="B138" i="25"/>
  <c r="B295" i="25" s="1"/>
  <c r="A62" i="5"/>
  <c r="C114" i="5"/>
  <c r="A15" i="5"/>
  <c r="A24" i="25"/>
  <c r="C115" i="5"/>
  <c r="B32" i="5"/>
  <c r="B112" i="5"/>
  <c r="AR157" i="25"/>
  <c r="AR158" i="25" s="1"/>
  <c r="Z157" i="25"/>
  <c r="Z158" i="25" s="1"/>
  <c r="I157" i="25"/>
  <c r="I158" i="25" s="1"/>
  <c r="AK157" i="25"/>
  <c r="AK158" i="25" s="1"/>
  <c r="A19" i="25"/>
  <c r="A20" i="25"/>
  <c r="A12" i="25"/>
  <c r="A44" i="25"/>
  <c r="A30" i="25"/>
  <c r="B46" i="5"/>
  <c r="C103" i="5"/>
  <c r="B46" i="25"/>
  <c r="C74" i="5"/>
  <c r="B11" i="25"/>
  <c r="A68" i="25"/>
  <c r="C146" i="5"/>
  <c r="C16" i="5"/>
  <c r="B100" i="25"/>
  <c r="B14" i="25"/>
  <c r="B35" i="25"/>
  <c r="B190" i="25" s="1"/>
  <c r="A34" i="25"/>
  <c r="B34" i="5"/>
  <c r="B50" i="5"/>
  <c r="C20" i="5"/>
  <c r="B93" i="25"/>
  <c r="C102" i="5"/>
  <c r="C131" i="25"/>
  <c r="AC83" i="26"/>
  <c r="AC154" i="26" s="1"/>
  <c r="Q157" i="25"/>
  <c r="Q158" i="25" s="1"/>
  <c r="S157" i="25"/>
  <c r="S158" i="25" s="1"/>
  <c r="H157" i="25"/>
  <c r="H158" i="25" s="1"/>
  <c r="AP157" i="25"/>
  <c r="AP158" i="25" s="1"/>
  <c r="E157" i="25"/>
  <c r="E158" i="25" s="1"/>
  <c r="U157" i="25"/>
  <c r="U158" i="25" s="1"/>
  <c r="C10" i="5"/>
  <c r="B127" i="5"/>
  <c r="A125" i="25"/>
  <c r="A9" i="25"/>
  <c r="B11" i="5"/>
  <c r="C35" i="25"/>
  <c r="C77" i="25"/>
  <c r="B140" i="5"/>
  <c r="A44" i="12"/>
  <c r="A138" i="25"/>
  <c r="A71" i="25"/>
  <c r="B8" i="25"/>
  <c r="C6" i="25"/>
  <c r="B76" i="5"/>
  <c r="A24" i="12"/>
  <c r="C118" i="25"/>
  <c r="A74" i="25"/>
  <c r="B73" i="5"/>
  <c r="B60" i="5"/>
  <c r="A58" i="25"/>
  <c r="A22" i="12"/>
  <c r="B65" i="5"/>
  <c r="C71" i="5"/>
  <c r="A92" i="25"/>
  <c r="B94" i="5"/>
  <c r="B94" i="25"/>
  <c r="A95" i="25"/>
  <c r="B97" i="5"/>
  <c r="C50" i="5"/>
  <c r="C74" i="25"/>
  <c r="A82" i="25"/>
  <c r="C90" i="25"/>
  <c r="C21" i="5"/>
  <c r="B49" i="25"/>
  <c r="B55" i="25"/>
  <c r="C104" i="5"/>
  <c r="B42" i="5"/>
  <c r="C19" i="5"/>
  <c r="B44" i="5"/>
  <c r="C78" i="5"/>
  <c r="B76" i="25"/>
  <c r="C81" i="25"/>
  <c r="A91" i="5"/>
  <c r="A132" i="25"/>
  <c r="B134" i="25"/>
  <c r="C126" i="25"/>
  <c r="B72" i="25"/>
  <c r="B101" i="5"/>
  <c r="D160" i="25" l="1"/>
  <c r="D285" i="25"/>
  <c r="AO160" i="25"/>
  <c r="G160" i="25"/>
  <c r="AO167" i="25"/>
  <c r="M85" i="16"/>
  <c r="M89" i="16"/>
  <c r="AO289" i="25"/>
  <c r="AO249" i="25"/>
  <c r="AO251" i="25"/>
  <c r="AO230" i="25"/>
  <c r="G197" i="25"/>
  <c r="AO284" i="25"/>
  <c r="G163" i="25"/>
  <c r="AO269" i="25"/>
  <c r="D263" i="25"/>
  <c r="AO203" i="25"/>
  <c r="G282" i="25"/>
  <c r="AO283" i="25"/>
  <c r="G222" i="25"/>
  <c r="AO297" i="25"/>
  <c r="D258" i="25"/>
  <c r="D253" i="25"/>
  <c r="AO301" i="25"/>
  <c r="AO210" i="25"/>
  <c r="D195" i="25"/>
  <c r="G203" i="25"/>
  <c r="D194" i="25"/>
  <c r="AO277" i="25"/>
  <c r="AO180" i="25"/>
  <c r="D165" i="25"/>
  <c r="D181" i="25"/>
  <c r="AO218" i="25"/>
  <c r="D161" i="25"/>
  <c r="AO255" i="25"/>
  <c r="AO272" i="25"/>
  <c r="I82" i="16"/>
  <c r="G258" i="25"/>
  <c r="G187" i="25"/>
  <c r="G281" i="25"/>
  <c r="G264" i="25"/>
  <c r="G195" i="25"/>
  <c r="AO302" i="25"/>
  <c r="AO257" i="25"/>
  <c r="AO236" i="25"/>
  <c r="AO161" i="25"/>
  <c r="G289" i="25"/>
  <c r="G241" i="25"/>
  <c r="G161" i="25"/>
  <c r="AO252" i="25"/>
  <c r="AO229" i="25"/>
  <c r="G296" i="25"/>
  <c r="G251" i="25"/>
  <c r="G184" i="25"/>
  <c r="G277" i="25"/>
  <c r="G219" i="25"/>
  <c r="G166" i="25"/>
  <c r="G226" i="25"/>
  <c r="G205" i="25"/>
  <c r="AO285" i="25"/>
  <c r="AO240" i="25"/>
  <c r="AO190" i="25"/>
  <c r="G279" i="25"/>
  <c r="G278" i="25"/>
  <c r="G262" i="25"/>
  <c r="G243" i="25"/>
  <c r="G206" i="25"/>
  <c r="G188" i="25"/>
  <c r="G172" i="25"/>
  <c r="G257" i="25"/>
  <c r="G263" i="25"/>
  <c r="G256" i="25"/>
  <c r="G225" i="25"/>
  <c r="G198" i="25"/>
  <c r="G178" i="25"/>
  <c r="AO215" i="25"/>
  <c r="G297" i="25"/>
  <c r="G232" i="25"/>
  <c r="G266" i="25"/>
  <c r="G247" i="25"/>
  <c r="G217" i="25"/>
  <c r="G196" i="25"/>
  <c r="G173" i="25"/>
  <c r="G303" i="25"/>
  <c r="G283" i="25"/>
  <c r="G260" i="25"/>
  <c r="G234" i="25"/>
  <c r="G194" i="25"/>
  <c r="G177" i="25"/>
  <c r="G176" i="25"/>
  <c r="N154" i="26"/>
  <c r="G304" i="25"/>
  <c r="G300" i="25"/>
  <c r="G240" i="25"/>
  <c r="G211" i="25"/>
  <c r="G229" i="25"/>
  <c r="G192" i="25"/>
  <c r="G167" i="25"/>
  <c r="AO265" i="25"/>
  <c r="AO226" i="25"/>
  <c r="AO184" i="25"/>
  <c r="C9" i="26"/>
  <c r="C150" i="26"/>
  <c r="C35" i="26"/>
  <c r="G295" i="25"/>
  <c r="G293" i="25"/>
  <c r="G298" i="25"/>
  <c r="G292" i="25"/>
  <c r="G236" i="25"/>
  <c r="G276" i="25"/>
  <c r="G216" i="25"/>
  <c r="G248" i="25"/>
  <c r="G224" i="25"/>
  <c r="G235" i="25"/>
  <c r="G200" i="25"/>
  <c r="G221" i="25"/>
  <c r="G208" i="25"/>
  <c r="G185" i="25"/>
  <c r="G191" i="25"/>
  <c r="G169" i="25"/>
  <c r="G165" i="25"/>
  <c r="G164" i="25"/>
  <c r="AO305" i="25"/>
  <c r="AO228" i="25"/>
  <c r="AO212" i="25"/>
  <c r="AO235" i="25"/>
  <c r="AO225" i="25"/>
  <c r="AO170" i="25"/>
  <c r="G285" i="25"/>
  <c r="G255" i="25"/>
  <c r="G290" i="25"/>
  <c r="G284" i="25"/>
  <c r="G259" i="25"/>
  <c r="G268" i="25"/>
  <c r="G270" i="25"/>
  <c r="G238" i="25"/>
  <c r="G214" i="25"/>
  <c r="G218" i="25"/>
  <c r="G227" i="25"/>
  <c r="G213" i="25"/>
  <c r="G209" i="25"/>
  <c r="G183" i="25"/>
  <c r="G186" i="25"/>
  <c r="G179" i="25"/>
  <c r="G175" i="25"/>
  <c r="G174" i="25"/>
  <c r="AA154" i="26"/>
  <c r="AS154" i="26"/>
  <c r="G301" i="25"/>
  <c r="G267" i="25"/>
  <c r="G288" i="25"/>
  <c r="G271" i="25"/>
  <c r="G265" i="25"/>
  <c r="G273" i="25"/>
  <c r="G269" i="25"/>
  <c r="G254" i="25"/>
  <c r="G239" i="25"/>
  <c r="G207" i="25"/>
  <c r="G245" i="25"/>
  <c r="G228" i="25"/>
  <c r="G231" i="25"/>
  <c r="G210" i="25"/>
  <c r="G199" i="25"/>
  <c r="G189" i="25"/>
  <c r="G168" i="25"/>
  <c r="G170" i="25"/>
  <c r="AO253" i="25"/>
  <c r="AO261" i="25"/>
  <c r="AO264" i="25"/>
  <c r="AO237" i="25"/>
  <c r="AO187" i="25"/>
  <c r="AO174" i="25"/>
  <c r="G287" i="25"/>
  <c r="G305" i="25"/>
  <c r="G280" i="25"/>
  <c r="G299" i="25"/>
  <c r="G294" i="25"/>
  <c r="G252" i="25"/>
  <c r="G261" i="25"/>
  <c r="G244" i="25"/>
  <c r="G230" i="25"/>
  <c r="G250" i="25"/>
  <c r="G237" i="25"/>
  <c r="G220" i="25"/>
  <c r="G223" i="25"/>
  <c r="G202" i="25"/>
  <c r="G193" i="25"/>
  <c r="G190" i="25"/>
  <c r="G181" i="25"/>
  <c r="G162" i="25"/>
  <c r="AO298" i="25"/>
  <c r="AO224" i="25"/>
  <c r="AO258" i="25"/>
  <c r="AO220" i="25"/>
  <c r="AO185" i="25"/>
  <c r="G275" i="25"/>
  <c r="G302" i="25"/>
  <c r="G274" i="25"/>
  <c r="G291" i="25"/>
  <c r="G286" i="25"/>
  <c r="G246" i="25"/>
  <c r="G253" i="25"/>
  <c r="G272" i="25"/>
  <c r="G249" i="25"/>
  <c r="G242" i="25"/>
  <c r="G233" i="25"/>
  <c r="G212" i="25"/>
  <c r="G215" i="25"/>
  <c r="G204" i="25"/>
  <c r="G201" i="25"/>
  <c r="G180" i="25"/>
  <c r="G182" i="25"/>
  <c r="U154" i="26"/>
  <c r="K98" i="16"/>
  <c r="K97" i="16"/>
  <c r="M8" i="16"/>
  <c r="M98" i="16"/>
  <c r="M97" i="16"/>
  <c r="K35" i="16"/>
  <c r="K47" i="16"/>
  <c r="K63" i="16"/>
  <c r="K73" i="16"/>
  <c r="K82" i="16"/>
  <c r="K93" i="16"/>
  <c r="K68" i="16"/>
  <c r="K77" i="16"/>
  <c r="K58" i="16"/>
  <c r="K104" i="16"/>
  <c r="K59" i="16"/>
  <c r="K79" i="16"/>
  <c r="K71" i="16"/>
  <c r="K92" i="16"/>
  <c r="K10" i="16"/>
  <c r="K36" i="16"/>
  <c r="K48" i="16"/>
  <c r="K64" i="16"/>
  <c r="K74" i="16"/>
  <c r="K94" i="16"/>
  <c r="K139" i="16"/>
  <c r="K24" i="16"/>
  <c r="K25" i="16"/>
  <c r="K78" i="16"/>
  <c r="K145" i="16"/>
  <c r="K80" i="16"/>
  <c r="K34" i="16"/>
  <c r="K72" i="16"/>
  <c r="K49" i="16"/>
  <c r="K65" i="16"/>
  <c r="K75" i="16"/>
  <c r="K140" i="16"/>
  <c r="K54" i="16"/>
  <c r="K122" i="16"/>
  <c r="K57" i="16"/>
  <c r="K124" i="16"/>
  <c r="K60" i="16"/>
  <c r="K91" i="16"/>
  <c r="K81" i="16"/>
  <c r="K147" i="16"/>
  <c r="K12" i="16"/>
  <c r="K50" i="16"/>
  <c r="K66" i="16"/>
  <c r="K76" i="16"/>
  <c r="K96" i="16"/>
  <c r="K67" i="16"/>
  <c r="K70" i="16"/>
  <c r="K33" i="16"/>
  <c r="K146" i="16"/>
  <c r="K61" i="16"/>
  <c r="K69" i="16"/>
  <c r="K105" i="16"/>
  <c r="M15" i="16"/>
  <c r="M30" i="16"/>
  <c r="M43" i="16"/>
  <c r="M58" i="16"/>
  <c r="M69" i="16"/>
  <c r="M78" i="16"/>
  <c r="M90" i="16"/>
  <c r="M104" i="16"/>
  <c r="M114" i="16"/>
  <c r="M124" i="16"/>
  <c r="M73" i="16"/>
  <c r="M138" i="16"/>
  <c r="M64" i="16"/>
  <c r="M119" i="16"/>
  <c r="M140" i="16"/>
  <c r="M42" i="16"/>
  <c r="M77" i="16"/>
  <c r="M123" i="16"/>
  <c r="M16" i="16"/>
  <c r="M32" i="16"/>
  <c r="M44" i="16"/>
  <c r="M59" i="16"/>
  <c r="M70" i="16"/>
  <c r="M79" i="16"/>
  <c r="M105" i="16"/>
  <c r="M115" i="16"/>
  <c r="M125" i="16"/>
  <c r="M145" i="16"/>
  <c r="M19" i="16"/>
  <c r="M63" i="16"/>
  <c r="M108" i="16"/>
  <c r="M36" i="16"/>
  <c r="M57" i="16"/>
  <c r="M88" i="16"/>
  <c r="M133" i="16"/>
  <c r="M17" i="16"/>
  <c r="M45" i="16"/>
  <c r="M60" i="16"/>
  <c r="M71" i="16"/>
  <c r="M80" i="16"/>
  <c r="M91" i="16"/>
  <c r="M106" i="16"/>
  <c r="M116" i="16"/>
  <c r="M126" i="16"/>
  <c r="M136" i="16"/>
  <c r="M146" i="16"/>
  <c r="M9" i="16"/>
  <c r="M82" i="16"/>
  <c r="M128" i="16"/>
  <c r="M48" i="16"/>
  <c r="M120" i="16"/>
  <c r="M25" i="16"/>
  <c r="M18" i="16"/>
  <c r="M46" i="16"/>
  <c r="M61" i="16"/>
  <c r="M72" i="16"/>
  <c r="M81" i="16"/>
  <c r="M92" i="16"/>
  <c r="M107" i="16"/>
  <c r="M117" i="16"/>
  <c r="M127" i="16"/>
  <c r="M137" i="16"/>
  <c r="M147" i="16"/>
  <c r="M47" i="16"/>
  <c r="M93" i="16"/>
  <c r="M118" i="16"/>
  <c r="M20" i="16"/>
  <c r="M74" i="16"/>
  <c r="M83" i="16"/>
  <c r="M94" i="16"/>
  <c r="M109" i="16"/>
  <c r="M139" i="16"/>
  <c r="M110" i="16"/>
  <c r="M14" i="16"/>
  <c r="M68" i="16"/>
  <c r="M113" i="16"/>
  <c r="M10" i="16"/>
  <c r="M11" i="16"/>
  <c r="M22" i="16"/>
  <c r="M49" i="16"/>
  <c r="M65" i="16"/>
  <c r="M75" i="16"/>
  <c r="M84" i="16"/>
  <c r="M95" i="16"/>
  <c r="M12" i="16"/>
  <c r="M23" i="16"/>
  <c r="M50" i="16"/>
  <c r="M66" i="16"/>
  <c r="M76" i="16"/>
  <c r="M96" i="16"/>
  <c r="M111" i="16"/>
  <c r="M121" i="16"/>
  <c r="M131" i="16"/>
  <c r="M141" i="16"/>
  <c r="M24" i="16"/>
  <c r="M41" i="16"/>
  <c r="M54" i="16"/>
  <c r="M67" i="16"/>
  <c r="M87" i="16"/>
  <c r="M112" i="16"/>
  <c r="M122" i="16"/>
  <c r="M132" i="16"/>
  <c r="AS158" i="25"/>
  <c r="AS160" i="25" s="1"/>
  <c r="AB158" i="25"/>
  <c r="AB160" i="25" s="1"/>
  <c r="AO213" i="25"/>
  <c r="AO233" i="25"/>
  <c r="AO200" i="25"/>
  <c r="AO194" i="25"/>
  <c r="AO192" i="25"/>
  <c r="AO181" i="25"/>
  <c r="AO169" i="25"/>
  <c r="AO168" i="25"/>
  <c r="AO279" i="25"/>
  <c r="AO287" i="25"/>
  <c r="AO290" i="25"/>
  <c r="AO267" i="25"/>
  <c r="AO296" i="25"/>
  <c r="AO275" i="25"/>
  <c r="AO270" i="25"/>
  <c r="AO256" i="25"/>
  <c r="AO241" i="25"/>
  <c r="AO216" i="25"/>
  <c r="AO247" i="25"/>
  <c r="AO222" i="25"/>
  <c r="AO217" i="25"/>
  <c r="AO204" i="25"/>
  <c r="AO195" i="25"/>
  <c r="AO182" i="25"/>
  <c r="AO183" i="25"/>
  <c r="AO172" i="25"/>
  <c r="AO303" i="25"/>
  <c r="AO291" i="25"/>
  <c r="AO282" i="25"/>
  <c r="AO294" i="25"/>
  <c r="AO288" i="25"/>
  <c r="AO238" i="25"/>
  <c r="AO262" i="25"/>
  <c r="AO246" i="25"/>
  <c r="AO232" i="25"/>
  <c r="AO211" i="25"/>
  <c r="AO239" i="25"/>
  <c r="AO214" i="25"/>
  <c r="AO201" i="25"/>
  <c r="AO206" i="25"/>
  <c r="AO197" i="25"/>
  <c r="AO177" i="25"/>
  <c r="AO175" i="25"/>
  <c r="AO164" i="25"/>
  <c r="AO304" i="25"/>
  <c r="AO281" i="25"/>
  <c r="AO276" i="25"/>
  <c r="AO286" i="25"/>
  <c r="AO280" i="25"/>
  <c r="AO268" i="25"/>
  <c r="AO254" i="25"/>
  <c r="AO274" i="25"/>
  <c r="AO209" i="25"/>
  <c r="AO205" i="25"/>
  <c r="AO227" i="25"/>
  <c r="AO231" i="25"/>
  <c r="AO208" i="25"/>
  <c r="AO198" i="25"/>
  <c r="AO179" i="25"/>
  <c r="AO163" i="25"/>
  <c r="AO176" i="25"/>
  <c r="AO173" i="25"/>
  <c r="AO300" i="25"/>
  <c r="AO295" i="25"/>
  <c r="AO292" i="25"/>
  <c r="AO278" i="25"/>
  <c r="AO271" i="25"/>
  <c r="AO260" i="25"/>
  <c r="AO263" i="25"/>
  <c r="AO266" i="25"/>
  <c r="AO196" i="25"/>
  <c r="AO244" i="25"/>
  <c r="AO219" i="25"/>
  <c r="AO223" i="25"/>
  <c r="AO199" i="25"/>
  <c r="AO189" i="25"/>
  <c r="AO188" i="25"/>
  <c r="AO186" i="25"/>
  <c r="AO178" i="25"/>
  <c r="AO165" i="25"/>
  <c r="J158" i="25"/>
  <c r="J160" i="25" s="1"/>
  <c r="K158" i="25"/>
  <c r="K294" i="25" s="1"/>
  <c r="AO259" i="25"/>
  <c r="AO299" i="25"/>
  <c r="AO293" i="25"/>
  <c r="AO273" i="25"/>
  <c r="AO248" i="25"/>
  <c r="AO234" i="25"/>
  <c r="AO242" i="25"/>
  <c r="AO250" i="25"/>
  <c r="AO243" i="25"/>
  <c r="AO245" i="25"/>
  <c r="AO221" i="25"/>
  <c r="AO207" i="25"/>
  <c r="AO202" i="25"/>
  <c r="AO193" i="25"/>
  <c r="AO191" i="25"/>
  <c r="AO171" i="25"/>
  <c r="AO162" i="25"/>
  <c r="D215" i="25"/>
  <c r="D303" i="25"/>
  <c r="D212" i="25"/>
  <c r="D271" i="25"/>
  <c r="D191" i="25"/>
  <c r="D287" i="25"/>
  <c r="D208" i="25"/>
  <c r="D281" i="25"/>
  <c r="D217" i="25"/>
  <c r="AB59" i="26"/>
  <c r="AB140" i="26"/>
  <c r="AB35" i="26"/>
  <c r="AB61" i="26"/>
  <c r="AB60" i="26"/>
  <c r="AB62" i="26"/>
  <c r="AJ19" i="26"/>
  <c r="I18" i="16" s="1"/>
  <c r="AJ21" i="26"/>
  <c r="I20" i="16" s="1"/>
  <c r="AJ20" i="26"/>
  <c r="AR125" i="26"/>
  <c r="AR124" i="26"/>
  <c r="D290" i="25"/>
  <c r="D293" i="25"/>
  <c r="D295" i="25"/>
  <c r="D289" i="25"/>
  <c r="D274" i="25"/>
  <c r="D268" i="25"/>
  <c r="D266" i="25"/>
  <c r="D261" i="25"/>
  <c r="D238" i="25"/>
  <c r="D240" i="25"/>
  <c r="D214" i="25"/>
  <c r="D225" i="25"/>
  <c r="D220" i="25"/>
  <c r="D209" i="25"/>
  <c r="D192" i="25"/>
  <c r="D187" i="25"/>
  <c r="D162" i="25"/>
  <c r="D169" i="25"/>
  <c r="AB65" i="26"/>
  <c r="AJ17" i="26"/>
  <c r="I16" i="16" s="1"/>
  <c r="D294" i="25"/>
  <c r="D277" i="25"/>
  <c r="D279" i="25"/>
  <c r="D299" i="25"/>
  <c r="D270" i="25"/>
  <c r="D255" i="25"/>
  <c r="D275" i="25"/>
  <c r="D252" i="25"/>
  <c r="D247" i="25"/>
  <c r="D250" i="25"/>
  <c r="D232" i="25"/>
  <c r="D190" i="25"/>
  <c r="D203" i="25"/>
  <c r="D184" i="25"/>
  <c r="D193" i="25"/>
  <c r="D189" i="25"/>
  <c r="D166" i="25"/>
  <c r="D171" i="25"/>
  <c r="AB58" i="26"/>
  <c r="AJ23" i="26"/>
  <c r="D305" i="25"/>
  <c r="D284" i="25"/>
  <c r="D237" i="25"/>
  <c r="D249" i="25"/>
  <c r="D291" i="25"/>
  <c r="D260" i="25"/>
  <c r="D273" i="25"/>
  <c r="D267" i="25"/>
  <c r="D244" i="25"/>
  <c r="D239" i="25"/>
  <c r="D242" i="25"/>
  <c r="D224" i="25"/>
  <c r="D234" i="25"/>
  <c r="D205" i="25"/>
  <c r="D196" i="25"/>
  <c r="D185" i="25"/>
  <c r="D183" i="25"/>
  <c r="D172" i="25"/>
  <c r="D163" i="25"/>
  <c r="AJ15" i="26"/>
  <c r="D300" i="25"/>
  <c r="D304" i="25"/>
  <c r="D278" i="25"/>
  <c r="D296" i="25"/>
  <c r="D283" i="25"/>
  <c r="D213" i="25"/>
  <c r="D265" i="25"/>
  <c r="D259" i="25"/>
  <c r="D236" i="25"/>
  <c r="D229" i="25"/>
  <c r="D227" i="25"/>
  <c r="D216" i="25"/>
  <c r="D226" i="25"/>
  <c r="D199" i="25"/>
  <c r="D197" i="25"/>
  <c r="D182" i="25"/>
  <c r="D176" i="25"/>
  <c r="D164" i="25"/>
  <c r="AJ18" i="26"/>
  <c r="D292" i="25"/>
  <c r="D302" i="25"/>
  <c r="D276" i="25"/>
  <c r="D288" i="25"/>
  <c r="D200" i="25"/>
  <c r="D264" i="25"/>
  <c r="D257" i="25"/>
  <c r="D245" i="25"/>
  <c r="D231" i="25"/>
  <c r="D219" i="25"/>
  <c r="D204" i="25"/>
  <c r="D202" i="25"/>
  <c r="D218" i="25"/>
  <c r="D206" i="25"/>
  <c r="D198" i="25"/>
  <c r="D177" i="25"/>
  <c r="D174" i="25"/>
  <c r="D175" i="25"/>
  <c r="D282" i="25"/>
  <c r="D298" i="25"/>
  <c r="D256" i="25"/>
  <c r="D280" i="25"/>
  <c r="D262" i="25"/>
  <c r="D254" i="25"/>
  <c r="D251" i="25"/>
  <c r="D235" i="25"/>
  <c r="D221" i="25"/>
  <c r="D211" i="25"/>
  <c r="D230" i="25"/>
  <c r="D201" i="25"/>
  <c r="D210" i="25"/>
  <c r="D207" i="25"/>
  <c r="D188" i="25"/>
  <c r="D186" i="25"/>
  <c r="D178" i="25"/>
  <c r="D167" i="25"/>
  <c r="AJ16" i="26"/>
  <c r="D286" i="25"/>
  <c r="D301" i="25"/>
  <c r="D243" i="25"/>
  <c r="D297" i="25"/>
  <c r="D223" i="25"/>
  <c r="D272" i="25"/>
  <c r="D241" i="25"/>
  <c r="D269" i="25"/>
  <c r="D246" i="25"/>
  <c r="D248" i="25"/>
  <c r="D222" i="25"/>
  <c r="D233" i="25"/>
  <c r="D228" i="25"/>
  <c r="D173" i="25"/>
  <c r="D180" i="25"/>
  <c r="D170" i="25"/>
  <c r="D179" i="25"/>
  <c r="D168" i="25"/>
  <c r="AE37" i="26"/>
  <c r="AH112" i="26"/>
  <c r="AK125" i="26"/>
  <c r="AK124" i="26"/>
  <c r="S64" i="26"/>
  <c r="S72" i="26"/>
  <c r="I71" i="16" s="1"/>
  <c r="S77" i="26"/>
  <c r="I76" i="16" s="1"/>
  <c r="S66" i="26"/>
  <c r="S74" i="26"/>
  <c r="S81" i="26"/>
  <c r="S71" i="26"/>
  <c r="I70" i="16" s="1"/>
  <c r="S78" i="26"/>
  <c r="S76" i="26"/>
  <c r="I75" i="16" s="1"/>
  <c r="S73" i="26"/>
  <c r="I72" i="16" s="1"/>
  <c r="S67" i="26"/>
  <c r="S75" i="26"/>
  <c r="I74" i="16" s="1"/>
  <c r="S82" i="26"/>
  <c r="AG47" i="26"/>
  <c r="I46" i="16" s="1"/>
  <c r="AG44" i="26"/>
  <c r="I43" i="16" s="1"/>
  <c r="AG46" i="26"/>
  <c r="I45" i="16" s="1"/>
  <c r="AG43" i="26"/>
  <c r="I42" i="16" s="1"/>
  <c r="AG45" i="26"/>
  <c r="I44" i="16" s="1"/>
  <c r="AG42" i="26"/>
  <c r="J99" i="26"/>
  <c r="I98" i="16" s="1"/>
  <c r="J23" i="26"/>
  <c r="J98" i="26"/>
  <c r="I97" i="16" s="1"/>
  <c r="J97" i="26"/>
  <c r="L11" i="26"/>
  <c r="L13" i="26"/>
  <c r="I12" i="16" s="1"/>
  <c r="O127" i="26"/>
  <c r="O132" i="26"/>
  <c r="O129" i="26"/>
  <c r="O126" i="26"/>
  <c r="O128" i="26"/>
  <c r="O136" i="26"/>
  <c r="O133" i="26"/>
  <c r="H23" i="26"/>
  <c r="H114" i="26"/>
  <c r="H111" i="26"/>
  <c r="H97" i="26"/>
  <c r="H113" i="26"/>
  <c r="H110" i="26"/>
  <c r="H107" i="26"/>
  <c r="H112" i="26"/>
  <c r="AM166" i="25"/>
  <c r="AM174" i="25"/>
  <c r="AM164" i="25"/>
  <c r="AM172" i="25"/>
  <c r="AM163" i="25"/>
  <c r="AM171" i="25"/>
  <c r="AM162" i="25"/>
  <c r="AM170" i="25"/>
  <c r="AM167" i="25"/>
  <c r="AM176" i="25"/>
  <c r="AM169" i="25"/>
  <c r="AM182" i="25"/>
  <c r="AM181" i="25"/>
  <c r="AM161" i="25"/>
  <c r="AM179" i="25"/>
  <c r="AM178" i="25"/>
  <c r="AM184" i="25"/>
  <c r="AM190" i="25"/>
  <c r="AM168" i="25"/>
  <c r="AM189" i="25"/>
  <c r="AM173" i="25"/>
  <c r="AM188" i="25"/>
  <c r="AM175" i="25"/>
  <c r="AM180" i="25"/>
  <c r="AM183" i="25"/>
  <c r="AM186" i="25"/>
  <c r="AM195" i="25"/>
  <c r="AM185" i="25"/>
  <c r="AM193" i="25"/>
  <c r="AM201" i="25"/>
  <c r="AM165" i="25"/>
  <c r="AM177" i="25"/>
  <c r="AM191" i="25"/>
  <c r="AM199" i="25"/>
  <c r="AM197" i="25"/>
  <c r="AM204" i="25"/>
  <c r="AM187" i="25"/>
  <c r="AM200" i="25"/>
  <c r="AM202" i="25"/>
  <c r="AM210" i="25"/>
  <c r="AM209" i="25"/>
  <c r="AM196" i="25"/>
  <c r="AM208" i="25"/>
  <c r="AM206" i="25"/>
  <c r="AM194" i="25"/>
  <c r="AM215" i="25"/>
  <c r="AM223" i="25"/>
  <c r="AM231" i="25"/>
  <c r="AM198" i="25"/>
  <c r="AM213" i="25"/>
  <c r="AM221" i="25"/>
  <c r="AM229" i="25"/>
  <c r="AM192" i="25"/>
  <c r="AM203" i="25"/>
  <c r="AM212" i="25"/>
  <c r="AM220" i="25"/>
  <c r="AM228" i="25"/>
  <c r="AM219" i="25"/>
  <c r="AM227" i="25"/>
  <c r="AM205" i="25"/>
  <c r="AM217" i="25"/>
  <c r="AM225" i="25"/>
  <c r="AM233" i="25"/>
  <c r="AM214" i="25"/>
  <c r="AM224" i="25"/>
  <c r="AM237" i="25"/>
  <c r="AM245" i="25"/>
  <c r="AM230" i="25"/>
  <c r="AM235" i="25"/>
  <c r="AM243" i="25"/>
  <c r="AM251" i="25"/>
  <c r="AM211" i="25"/>
  <c r="AM216" i="25"/>
  <c r="AM226" i="25"/>
  <c r="AM234" i="25"/>
  <c r="AM242" i="25"/>
  <c r="AM250" i="25"/>
  <c r="AM241" i="25"/>
  <c r="AM249" i="25"/>
  <c r="AM218" i="25"/>
  <c r="AM239" i="25"/>
  <c r="AM247" i="25"/>
  <c r="AM256" i="25"/>
  <c r="AM264" i="25"/>
  <c r="AM272" i="25"/>
  <c r="AM254" i="25"/>
  <c r="AM262" i="25"/>
  <c r="AM270" i="25"/>
  <c r="AM253" i="25"/>
  <c r="AM261" i="25"/>
  <c r="AM269" i="25"/>
  <c r="AM207" i="25"/>
  <c r="AM238" i="25"/>
  <c r="AM248" i="25"/>
  <c r="AM252" i="25"/>
  <c r="AM260" i="25"/>
  <c r="AM268" i="25"/>
  <c r="AM276" i="25"/>
  <c r="AM244" i="25"/>
  <c r="AM258" i="25"/>
  <c r="AM266" i="25"/>
  <c r="AM255" i="25"/>
  <c r="AM265" i="25"/>
  <c r="AM271" i="25"/>
  <c r="AM274" i="25"/>
  <c r="AM236" i="25"/>
  <c r="AM257" i="25"/>
  <c r="AM267" i="25"/>
  <c r="AM232" i="25"/>
  <c r="AM259" i="25"/>
  <c r="AM240" i="25"/>
  <c r="AM273" i="25"/>
  <c r="AM278" i="25"/>
  <c r="AM286" i="25"/>
  <c r="AM294" i="25"/>
  <c r="AM263" i="25"/>
  <c r="AM277" i="25"/>
  <c r="AM284" i="25"/>
  <c r="AM292" i="25"/>
  <c r="AM300" i="25"/>
  <c r="AM283" i="25"/>
  <c r="AM291" i="25"/>
  <c r="AM282" i="25"/>
  <c r="AM290" i="25"/>
  <c r="AM298" i="25"/>
  <c r="AM222" i="25"/>
  <c r="AM280" i="25"/>
  <c r="AM288" i="25"/>
  <c r="AM296" i="25"/>
  <c r="AM275" i="25"/>
  <c r="AM285" i="25"/>
  <c r="AM295" i="25"/>
  <c r="AM281" i="25"/>
  <c r="AM305" i="25"/>
  <c r="AM287" i="25"/>
  <c r="AM297" i="25"/>
  <c r="AM304" i="25"/>
  <c r="AM303" i="25"/>
  <c r="AM246" i="25"/>
  <c r="AM293" i="25"/>
  <c r="AM302" i="25"/>
  <c r="AM279" i="25"/>
  <c r="AM289" i="25"/>
  <c r="AM299" i="25"/>
  <c r="AM301" i="25"/>
  <c r="A237" i="25"/>
  <c r="A208" i="25"/>
  <c r="B258" i="25"/>
  <c r="U164" i="25"/>
  <c r="U172" i="25"/>
  <c r="U162" i="25"/>
  <c r="U170" i="25"/>
  <c r="U161" i="25"/>
  <c r="U169" i="25"/>
  <c r="U168" i="25"/>
  <c r="U165" i="25"/>
  <c r="U173" i="25"/>
  <c r="U167" i="25"/>
  <c r="U182" i="25"/>
  <c r="U163" i="25"/>
  <c r="U180" i="25"/>
  <c r="U179" i="25"/>
  <c r="U177" i="25"/>
  <c r="U176" i="25"/>
  <c r="U174" i="25"/>
  <c r="U184" i="25"/>
  <c r="U190" i="25"/>
  <c r="U188" i="25"/>
  <c r="U166" i="25"/>
  <c r="U187" i="25"/>
  <c r="U171" i="25"/>
  <c r="U178" i="25"/>
  <c r="U183" i="25"/>
  <c r="U186" i="25"/>
  <c r="U193" i="25"/>
  <c r="U189" i="25"/>
  <c r="U199" i="25"/>
  <c r="U175" i="25"/>
  <c r="U181" i="25"/>
  <c r="U185" i="25"/>
  <c r="U198" i="25"/>
  <c r="U197" i="25"/>
  <c r="U195" i="25"/>
  <c r="U202" i="25"/>
  <c r="U210" i="25"/>
  <c r="U191" i="25"/>
  <c r="U192" i="25"/>
  <c r="U194" i="25"/>
  <c r="U208" i="25"/>
  <c r="U200" i="25"/>
  <c r="U207" i="25"/>
  <c r="U201" i="25"/>
  <c r="U206" i="25"/>
  <c r="U204" i="25"/>
  <c r="U213" i="25"/>
  <c r="U221" i="25"/>
  <c r="U229" i="25"/>
  <c r="U196" i="25"/>
  <c r="U211" i="25"/>
  <c r="U219" i="25"/>
  <c r="U227" i="25"/>
  <c r="U218" i="25"/>
  <c r="U226" i="25"/>
  <c r="U203" i="25"/>
  <c r="U217" i="25"/>
  <c r="U225" i="25"/>
  <c r="U233" i="25"/>
  <c r="U209" i="25"/>
  <c r="U215" i="25"/>
  <c r="U223" i="25"/>
  <c r="U231" i="25"/>
  <c r="U228" i="25"/>
  <c r="U235" i="25"/>
  <c r="U243" i="25"/>
  <c r="U251" i="25"/>
  <c r="U241" i="25"/>
  <c r="U249" i="25"/>
  <c r="U220" i="25"/>
  <c r="U230" i="25"/>
  <c r="U240" i="25"/>
  <c r="U248" i="25"/>
  <c r="U216" i="25"/>
  <c r="U239" i="25"/>
  <c r="U247" i="25"/>
  <c r="U212" i="25"/>
  <c r="U222" i="25"/>
  <c r="U232" i="25"/>
  <c r="U237" i="25"/>
  <c r="U245" i="25"/>
  <c r="U205" i="25"/>
  <c r="U214" i="25"/>
  <c r="U254" i="25"/>
  <c r="U262" i="25"/>
  <c r="U270" i="25"/>
  <c r="U224" i="25"/>
  <c r="U236" i="25"/>
  <c r="U246" i="25"/>
  <c r="U252" i="25"/>
  <c r="U260" i="25"/>
  <c r="U268" i="25"/>
  <c r="U276" i="25"/>
  <c r="U259" i="25"/>
  <c r="U267" i="25"/>
  <c r="U242" i="25"/>
  <c r="U258" i="25"/>
  <c r="U266" i="25"/>
  <c r="U274" i="25"/>
  <c r="U256" i="25"/>
  <c r="U264" i="25"/>
  <c r="U269" i="25"/>
  <c r="U273" i="25"/>
  <c r="U255" i="25"/>
  <c r="U265" i="25"/>
  <c r="U234" i="25"/>
  <c r="U261" i="25"/>
  <c r="U272" i="25"/>
  <c r="U253" i="25"/>
  <c r="U263" i="25"/>
  <c r="U271" i="25"/>
  <c r="U250" i="25"/>
  <c r="U284" i="25"/>
  <c r="U292" i="25"/>
  <c r="U300" i="25"/>
  <c r="U244" i="25"/>
  <c r="U238" i="25"/>
  <c r="U282" i="25"/>
  <c r="U290" i="25"/>
  <c r="U298" i="25"/>
  <c r="U281" i="25"/>
  <c r="U289" i="25"/>
  <c r="U297" i="25"/>
  <c r="U280" i="25"/>
  <c r="U288" i="25"/>
  <c r="U296" i="25"/>
  <c r="U257" i="25"/>
  <c r="U275" i="25"/>
  <c r="U278" i="25"/>
  <c r="U286" i="25"/>
  <c r="U294" i="25"/>
  <c r="U299" i="25"/>
  <c r="U305" i="25"/>
  <c r="U285" i="25"/>
  <c r="U295" i="25"/>
  <c r="U301" i="25"/>
  <c r="U304" i="25"/>
  <c r="U303" i="25"/>
  <c r="U291" i="25"/>
  <c r="U287" i="25"/>
  <c r="U302" i="25"/>
  <c r="U283" i="25"/>
  <c r="U293" i="25"/>
  <c r="U277" i="25"/>
  <c r="U279" i="25"/>
  <c r="H167" i="25"/>
  <c r="H175" i="25"/>
  <c r="H165" i="25"/>
  <c r="H173" i="25"/>
  <c r="H164" i="25"/>
  <c r="H172" i="25"/>
  <c r="H163" i="25"/>
  <c r="H171" i="25"/>
  <c r="H168" i="25"/>
  <c r="H170" i="25"/>
  <c r="H177" i="25"/>
  <c r="H161" i="25"/>
  <c r="H166" i="25"/>
  <c r="H183" i="25"/>
  <c r="H162" i="25"/>
  <c r="H182" i="25"/>
  <c r="H180" i="25"/>
  <c r="H179" i="25"/>
  <c r="H184" i="25"/>
  <c r="H185" i="25"/>
  <c r="H191" i="25"/>
  <c r="H190" i="25"/>
  <c r="H176" i="25"/>
  <c r="H181" i="25"/>
  <c r="H189" i="25"/>
  <c r="H174" i="25"/>
  <c r="H187" i="25"/>
  <c r="H186" i="25"/>
  <c r="H196" i="25"/>
  <c r="H194" i="25"/>
  <c r="H169" i="25"/>
  <c r="H188" i="25"/>
  <c r="H192" i="25"/>
  <c r="H193" i="25"/>
  <c r="H200" i="25"/>
  <c r="H198" i="25"/>
  <c r="H201" i="25"/>
  <c r="H205" i="25"/>
  <c r="H197" i="25"/>
  <c r="H203" i="25"/>
  <c r="H211" i="25"/>
  <c r="H178" i="25"/>
  <c r="H202" i="25"/>
  <c r="H209" i="25"/>
  <c r="H207" i="25"/>
  <c r="H216" i="25"/>
  <c r="H224" i="25"/>
  <c r="H232" i="25"/>
  <c r="H195" i="25"/>
  <c r="H214" i="25"/>
  <c r="H222" i="25"/>
  <c r="H230" i="25"/>
  <c r="H213" i="25"/>
  <c r="H221" i="25"/>
  <c r="H229" i="25"/>
  <c r="H199" i="25"/>
  <c r="H206" i="25"/>
  <c r="H210" i="25"/>
  <c r="H212" i="25"/>
  <c r="H220" i="25"/>
  <c r="H228" i="25"/>
  <c r="H218" i="25"/>
  <c r="H226" i="25"/>
  <c r="H234" i="25"/>
  <c r="H231" i="25"/>
  <c r="H238" i="25"/>
  <c r="H246" i="25"/>
  <c r="H236" i="25"/>
  <c r="H244" i="25"/>
  <c r="H252" i="25"/>
  <c r="H208" i="25"/>
  <c r="H223" i="25"/>
  <c r="H233" i="25"/>
  <c r="H235" i="25"/>
  <c r="H243" i="25"/>
  <c r="H251" i="25"/>
  <c r="H219" i="25"/>
  <c r="H242" i="25"/>
  <c r="H250" i="25"/>
  <c r="H215" i="25"/>
  <c r="H225" i="25"/>
  <c r="H240" i="25"/>
  <c r="H248" i="25"/>
  <c r="H257" i="25"/>
  <c r="H265" i="25"/>
  <c r="H273" i="25"/>
  <c r="H217" i="25"/>
  <c r="H239" i="25"/>
  <c r="H249" i="25"/>
  <c r="H255" i="25"/>
  <c r="H263" i="25"/>
  <c r="H271" i="25"/>
  <c r="H254" i="25"/>
  <c r="H262" i="25"/>
  <c r="H270" i="25"/>
  <c r="H227" i="25"/>
  <c r="H245" i="25"/>
  <c r="H253" i="25"/>
  <c r="H261" i="25"/>
  <c r="H269" i="25"/>
  <c r="H204" i="25"/>
  <c r="H259" i="25"/>
  <c r="H267" i="25"/>
  <c r="H276" i="25"/>
  <c r="H258" i="25"/>
  <c r="H268" i="25"/>
  <c r="H264" i="25"/>
  <c r="H272" i="25"/>
  <c r="H256" i="25"/>
  <c r="H266" i="25"/>
  <c r="H274" i="25"/>
  <c r="H247" i="25"/>
  <c r="H260" i="25"/>
  <c r="H275" i="25"/>
  <c r="H279" i="25"/>
  <c r="H287" i="25"/>
  <c r="H295" i="25"/>
  <c r="H241" i="25"/>
  <c r="H278" i="25"/>
  <c r="H277" i="25"/>
  <c r="H285" i="25"/>
  <c r="H293" i="25"/>
  <c r="H301" i="25"/>
  <c r="H284" i="25"/>
  <c r="H292" i="25"/>
  <c r="H283" i="25"/>
  <c r="H291" i="25"/>
  <c r="H299" i="25"/>
  <c r="H281" i="25"/>
  <c r="H289" i="25"/>
  <c r="H297" i="25"/>
  <c r="H300" i="25"/>
  <c r="H288" i="25"/>
  <c r="H298" i="25"/>
  <c r="H237" i="25"/>
  <c r="H294" i="25"/>
  <c r="H302" i="25"/>
  <c r="H305" i="25"/>
  <c r="H280" i="25"/>
  <c r="H290" i="25"/>
  <c r="H304" i="25"/>
  <c r="H303" i="25"/>
  <c r="H286" i="25"/>
  <c r="H296" i="25"/>
  <c r="H282" i="25"/>
  <c r="A199" i="25"/>
  <c r="I168" i="25"/>
  <c r="I166" i="25"/>
  <c r="I174" i="25"/>
  <c r="I165" i="25"/>
  <c r="I173" i="25"/>
  <c r="I164" i="25"/>
  <c r="I172" i="25"/>
  <c r="I161" i="25"/>
  <c r="I169" i="25"/>
  <c r="I178" i="25"/>
  <c r="I171" i="25"/>
  <c r="I176" i="25"/>
  <c r="I184" i="25"/>
  <c r="I183" i="25"/>
  <c r="I163" i="25"/>
  <c r="I181" i="25"/>
  <c r="I180" i="25"/>
  <c r="I167" i="25"/>
  <c r="I186" i="25"/>
  <c r="I192" i="25"/>
  <c r="I191" i="25"/>
  <c r="I170" i="25"/>
  <c r="I190" i="25"/>
  <c r="I177" i="25"/>
  <c r="I182" i="25"/>
  <c r="I188" i="25"/>
  <c r="I197" i="25"/>
  <c r="I162" i="25"/>
  <c r="I175" i="25"/>
  <c r="I187" i="25"/>
  <c r="I195" i="25"/>
  <c r="I194" i="25"/>
  <c r="I179" i="25"/>
  <c r="I200" i="25"/>
  <c r="I206" i="25"/>
  <c r="I204" i="25"/>
  <c r="I189" i="25"/>
  <c r="I203" i="25"/>
  <c r="I193" i="25"/>
  <c r="I198" i="25"/>
  <c r="I202" i="25"/>
  <c r="I210" i="25"/>
  <c r="I199" i="25"/>
  <c r="I208" i="25"/>
  <c r="I217" i="25"/>
  <c r="I225" i="25"/>
  <c r="I233" i="25"/>
  <c r="I211" i="25"/>
  <c r="I215" i="25"/>
  <c r="I223" i="25"/>
  <c r="I231" i="25"/>
  <c r="I205" i="25"/>
  <c r="I214" i="25"/>
  <c r="I222" i="25"/>
  <c r="I230" i="25"/>
  <c r="I213" i="25"/>
  <c r="I221" i="25"/>
  <c r="I229" i="25"/>
  <c r="I201" i="25"/>
  <c r="I207" i="25"/>
  <c r="I219" i="25"/>
  <c r="I227" i="25"/>
  <c r="I216" i="25"/>
  <c r="I226" i="25"/>
  <c r="I239" i="25"/>
  <c r="I247" i="25"/>
  <c r="I209" i="25"/>
  <c r="I232" i="25"/>
  <c r="I237" i="25"/>
  <c r="I245" i="25"/>
  <c r="I218" i="25"/>
  <c r="I228" i="25"/>
  <c r="I236" i="25"/>
  <c r="I244" i="25"/>
  <c r="I252" i="25"/>
  <c r="I235" i="25"/>
  <c r="I243" i="25"/>
  <c r="I251" i="25"/>
  <c r="I185" i="25"/>
  <c r="I196" i="25"/>
  <c r="I220" i="25"/>
  <c r="I241" i="25"/>
  <c r="I249" i="25"/>
  <c r="I224" i="25"/>
  <c r="I258" i="25"/>
  <c r="I266" i="25"/>
  <c r="I274" i="25"/>
  <c r="I212" i="25"/>
  <c r="I234" i="25"/>
  <c r="I256" i="25"/>
  <c r="I264" i="25"/>
  <c r="I272" i="25"/>
  <c r="I255" i="25"/>
  <c r="I263" i="25"/>
  <c r="I240" i="25"/>
  <c r="I250" i="25"/>
  <c r="I254" i="25"/>
  <c r="I262" i="25"/>
  <c r="I270" i="25"/>
  <c r="I246" i="25"/>
  <c r="I260" i="25"/>
  <c r="I268" i="25"/>
  <c r="I257" i="25"/>
  <c r="I267" i="25"/>
  <c r="I253" i="25"/>
  <c r="I273" i="25"/>
  <c r="I276" i="25"/>
  <c r="I259" i="25"/>
  <c r="I269" i="25"/>
  <c r="I242" i="25"/>
  <c r="I248" i="25"/>
  <c r="I261" i="25"/>
  <c r="I271" i="25"/>
  <c r="I280" i="25"/>
  <c r="I288" i="25"/>
  <c r="I296" i="25"/>
  <c r="I238" i="25"/>
  <c r="I275" i="25"/>
  <c r="I265" i="25"/>
  <c r="I278" i="25"/>
  <c r="I286" i="25"/>
  <c r="I294" i="25"/>
  <c r="I302" i="25"/>
  <c r="I277" i="25"/>
  <c r="I285" i="25"/>
  <c r="I293" i="25"/>
  <c r="I284" i="25"/>
  <c r="I292" i="25"/>
  <c r="I282" i="25"/>
  <c r="I290" i="25"/>
  <c r="I298" i="25"/>
  <c r="I287" i="25"/>
  <c r="I297" i="25"/>
  <c r="I301" i="25"/>
  <c r="I283" i="25"/>
  <c r="I300" i="25"/>
  <c r="I279" i="25"/>
  <c r="I289" i="25"/>
  <c r="I299" i="25"/>
  <c r="I305" i="25"/>
  <c r="I295" i="25"/>
  <c r="I304" i="25"/>
  <c r="I281" i="25"/>
  <c r="I291" i="25"/>
  <c r="I303" i="25"/>
  <c r="B202" i="25"/>
  <c r="AV167" i="25"/>
  <c r="AV165" i="25"/>
  <c r="AV173" i="25"/>
  <c r="AV164" i="25"/>
  <c r="AV172" i="25"/>
  <c r="AV163" i="25"/>
  <c r="AV171" i="25"/>
  <c r="AV168" i="25"/>
  <c r="AV177" i="25"/>
  <c r="AV162" i="25"/>
  <c r="AV175" i="25"/>
  <c r="AV183" i="25"/>
  <c r="AV182" i="25"/>
  <c r="AV180" i="25"/>
  <c r="AV169" i="25"/>
  <c r="AV174" i="25"/>
  <c r="AV179" i="25"/>
  <c r="AV185" i="25"/>
  <c r="AV191" i="25"/>
  <c r="AV176" i="25"/>
  <c r="AV181" i="25"/>
  <c r="AV190" i="25"/>
  <c r="AV189" i="25"/>
  <c r="AV161" i="25"/>
  <c r="AV178" i="25"/>
  <c r="AV187" i="25"/>
  <c r="AV170" i="25"/>
  <c r="AV196" i="25"/>
  <c r="AV188" i="25"/>
  <c r="AV194" i="25"/>
  <c r="AV193" i="25"/>
  <c r="AV184" i="25"/>
  <c r="AV166" i="25"/>
  <c r="AV192" i="25"/>
  <c r="AV198" i="25"/>
  <c r="AV205" i="25"/>
  <c r="AV199" i="25"/>
  <c r="AV200" i="25"/>
  <c r="AV203" i="25"/>
  <c r="AV202" i="25"/>
  <c r="AV201" i="25"/>
  <c r="AV209" i="25"/>
  <c r="AV195" i="25"/>
  <c r="AV207" i="25"/>
  <c r="AV204" i="25"/>
  <c r="AV216" i="25"/>
  <c r="AV224" i="25"/>
  <c r="AV232" i="25"/>
  <c r="AV214" i="25"/>
  <c r="AV222" i="25"/>
  <c r="AV230" i="25"/>
  <c r="AV186" i="25"/>
  <c r="AV206" i="25"/>
  <c r="AV213" i="25"/>
  <c r="AV221" i="25"/>
  <c r="AV229" i="25"/>
  <c r="AV212" i="25"/>
  <c r="AV220" i="25"/>
  <c r="AV228" i="25"/>
  <c r="AV208" i="25"/>
  <c r="AV218" i="25"/>
  <c r="AV226" i="25"/>
  <c r="AV217" i="25"/>
  <c r="AV227" i="25"/>
  <c r="AV238" i="25"/>
  <c r="AV246" i="25"/>
  <c r="AV210" i="25"/>
  <c r="AV223" i="25"/>
  <c r="AV233" i="25"/>
  <c r="AV236" i="25"/>
  <c r="AV244" i="25"/>
  <c r="AV219" i="25"/>
  <c r="AV235" i="25"/>
  <c r="AV243" i="25"/>
  <c r="AV251" i="25"/>
  <c r="AV234" i="25"/>
  <c r="AV242" i="25"/>
  <c r="AV250" i="25"/>
  <c r="AV211" i="25"/>
  <c r="AV240" i="25"/>
  <c r="AV248" i="25"/>
  <c r="AV257" i="25"/>
  <c r="AV265" i="25"/>
  <c r="AV273" i="25"/>
  <c r="AV215" i="25"/>
  <c r="AV255" i="25"/>
  <c r="AV263" i="25"/>
  <c r="AV271" i="25"/>
  <c r="AV245" i="25"/>
  <c r="AV254" i="25"/>
  <c r="AV262" i="25"/>
  <c r="AV225" i="25"/>
  <c r="AV231" i="25"/>
  <c r="AV241" i="25"/>
  <c r="AV253" i="25"/>
  <c r="AV261" i="25"/>
  <c r="AV269" i="25"/>
  <c r="AV197" i="25"/>
  <c r="AV237" i="25"/>
  <c r="AV247" i="25"/>
  <c r="AV259" i="25"/>
  <c r="AV267" i="25"/>
  <c r="AV239" i="25"/>
  <c r="AV258" i="25"/>
  <c r="AV268" i="25"/>
  <c r="AV270" i="25"/>
  <c r="AV249" i="25"/>
  <c r="AV264" i="25"/>
  <c r="AV260" i="25"/>
  <c r="AV252" i="25"/>
  <c r="AV279" i="25"/>
  <c r="AV287" i="25"/>
  <c r="AV295" i="25"/>
  <c r="AV278" i="25"/>
  <c r="AV277" i="25"/>
  <c r="AV285" i="25"/>
  <c r="AV293" i="25"/>
  <c r="AV301" i="25"/>
  <c r="AV275" i="25"/>
  <c r="AV276" i="25"/>
  <c r="AV284" i="25"/>
  <c r="AV292" i="25"/>
  <c r="AV256" i="25"/>
  <c r="AV272" i="25"/>
  <c r="AV283" i="25"/>
  <c r="AV291" i="25"/>
  <c r="AV266" i="25"/>
  <c r="AV274" i="25"/>
  <c r="AV281" i="25"/>
  <c r="AV289" i="25"/>
  <c r="AV297" i="25"/>
  <c r="AV288" i="25"/>
  <c r="AV298" i="25"/>
  <c r="AV294" i="25"/>
  <c r="AV300" i="25"/>
  <c r="AV280" i="25"/>
  <c r="AV290" i="25"/>
  <c r="AV305" i="25"/>
  <c r="AV299" i="25"/>
  <c r="AV304" i="25"/>
  <c r="AV286" i="25"/>
  <c r="AV296" i="25"/>
  <c r="AV303" i="25"/>
  <c r="AV282" i="25"/>
  <c r="AV302" i="25"/>
  <c r="N165" i="25"/>
  <c r="N173" i="25"/>
  <c r="N163" i="25"/>
  <c r="N171" i="25"/>
  <c r="N162" i="25"/>
  <c r="N170" i="25"/>
  <c r="N161" i="25"/>
  <c r="N169" i="25"/>
  <c r="N166" i="25"/>
  <c r="N174" i="25"/>
  <c r="N183" i="25"/>
  <c r="N181" i="25"/>
  <c r="N175" i="25"/>
  <c r="N180" i="25"/>
  <c r="N178" i="25"/>
  <c r="N167" i="25"/>
  <c r="N172" i="25"/>
  <c r="N177" i="25"/>
  <c r="N182" i="25"/>
  <c r="N191" i="25"/>
  <c r="N189" i="25"/>
  <c r="N179" i="25"/>
  <c r="N188" i="25"/>
  <c r="N184" i="25"/>
  <c r="N187" i="25"/>
  <c r="N176" i="25"/>
  <c r="N185" i="25"/>
  <c r="N194" i="25"/>
  <c r="N186" i="25"/>
  <c r="N200" i="25"/>
  <c r="N199" i="25"/>
  <c r="N198" i="25"/>
  <c r="N196" i="25"/>
  <c r="N192" i="25"/>
  <c r="N203" i="25"/>
  <c r="N211" i="25"/>
  <c r="N164" i="25"/>
  <c r="N209" i="25"/>
  <c r="N190" i="25"/>
  <c r="N208" i="25"/>
  <c r="N197" i="25"/>
  <c r="N207" i="25"/>
  <c r="N168" i="25"/>
  <c r="N193" i="25"/>
  <c r="N201" i="25"/>
  <c r="N205" i="25"/>
  <c r="N202" i="25"/>
  <c r="N210" i="25"/>
  <c r="N214" i="25"/>
  <c r="N222" i="25"/>
  <c r="N230" i="25"/>
  <c r="N212" i="25"/>
  <c r="N220" i="25"/>
  <c r="N228" i="25"/>
  <c r="N195" i="25"/>
  <c r="N204" i="25"/>
  <c r="N219" i="25"/>
  <c r="N227" i="25"/>
  <c r="N218" i="25"/>
  <c r="N226" i="25"/>
  <c r="N206" i="25"/>
  <c r="N216" i="25"/>
  <c r="N224" i="25"/>
  <c r="N232" i="25"/>
  <c r="N215" i="25"/>
  <c r="N225" i="25"/>
  <c r="N236" i="25"/>
  <c r="N244" i="25"/>
  <c r="N221" i="25"/>
  <c r="N231" i="25"/>
  <c r="N234" i="25"/>
  <c r="N242" i="25"/>
  <c r="N250" i="25"/>
  <c r="N217" i="25"/>
  <c r="N241" i="25"/>
  <c r="N249" i="25"/>
  <c r="N240" i="25"/>
  <c r="N248" i="25"/>
  <c r="N238" i="25"/>
  <c r="N246" i="25"/>
  <c r="N213" i="25"/>
  <c r="N251" i="25"/>
  <c r="N255" i="25"/>
  <c r="N263" i="25"/>
  <c r="N271" i="25"/>
  <c r="N223" i="25"/>
  <c r="N229" i="25"/>
  <c r="N253" i="25"/>
  <c r="N261" i="25"/>
  <c r="N269" i="25"/>
  <c r="N243" i="25"/>
  <c r="N252" i="25"/>
  <c r="N260" i="25"/>
  <c r="N268" i="25"/>
  <c r="N233" i="25"/>
  <c r="N239" i="25"/>
  <c r="N259" i="25"/>
  <c r="N267" i="25"/>
  <c r="N275" i="25"/>
  <c r="N235" i="25"/>
  <c r="N245" i="25"/>
  <c r="N257" i="25"/>
  <c r="N265" i="25"/>
  <c r="N247" i="25"/>
  <c r="N256" i="25"/>
  <c r="N266" i="25"/>
  <c r="N274" i="25"/>
  <c r="N262" i="25"/>
  <c r="N258" i="25"/>
  <c r="N237" i="25"/>
  <c r="N273" i="25"/>
  <c r="N277" i="25"/>
  <c r="N285" i="25"/>
  <c r="N293" i="25"/>
  <c r="N276" i="25"/>
  <c r="N254" i="25"/>
  <c r="N272" i="25"/>
  <c r="N283" i="25"/>
  <c r="N291" i="25"/>
  <c r="N299" i="25"/>
  <c r="N282" i="25"/>
  <c r="N290" i="25"/>
  <c r="N298" i="25"/>
  <c r="N264" i="25"/>
  <c r="N270" i="25"/>
  <c r="N281" i="25"/>
  <c r="N289" i="25"/>
  <c r="N297" i="25"/>
  <c r="N279" i="25"/>
  <c r="N287" i="25"/>
  <c r="N295" i="25"/>
  <c r="N286" i="25"/>
  <c r="N296" i="25"/>
  <c r="N305" i="25"/>
  <c r="N292" i="25"/>
  <c r="N304" i="25"/>
  <c r="N288" i="25"/>
  <c r="N303" i="25"/>
  <c r="N278" i="25"/>
  <c r="N300" i="25"/>
  <c r="N301" i="25"/>
  <c r="N284" i="25"/>
  <c r="N294" i="25"/>
  <c r="N280" i="25"/>
  <c r="N302" i="25"/>
  <c r="A236" i="25"/>
  <c r="B212" i="25"/>
  <c r="B256" i="25"/>
  <c r="B170" i="25"/>
  <c r="B179" i="25"/>
  <c r="B285" i="25"/>
  <c r="A246" i="25"/>
  <c r="B164" i="25"/>
  <c r="B192" i="25"/>
  <c r="A262" i="25"/>
  <c r="A162" i="25"/>
  <c r="A188" i="25"/>
  <c r="B290" i="25"/>
  <c r="B241" i="25"/>
  <c r="A276" i="25"/>
  <c r="A166" i="25"/>
  <c r="A294" i="25"/>
  <c r="AQ162" i="25"/>
  <c r="AQ170" i="25"/>
  <c r="AQ168" i="25"/>
  <c r="AQ167" i="25"/>
  <c r="AQ166" i="25"/>
  <c r="AQ174" i="25"/>
  <c r="AQ163" i="25"/>
  <c r="AQ171" i="25"/>
  <c r="AQ180" i="25"/>
  <c r="AQ173" i="25"/>
  <c r="AQ178" i="25"/>
  <c r="AQ177" i="25"/>
  <c r="AQ165" i="25"/>
  <c r="AQ175" i="25"/>
  <c r="AQ182" i="25"/>
  <c r="AQ183" i="25"/>
  <c r="AQ188" i="25"/>
  <c r="AQ169" i="25"/>
  <c r="AQ186" i="25"/>
  <c r="AQ185" i="25"/>
  <c r="AQ184" i="25"/>
  <c r="AQ192" i="25"/>
  <c r="AQ172" i="25"/>
  <c r="AQ179" i="25"/>
  <c r="AQ190" i="25"/>
  <c r="AQ199" i="25"/>
  <c r="AQ189" i="25"/>
  <c r="AQ197" i="25"/>
  <c r="AQ196" i="25"/>
  <c r="AQ195" i="25"/>
  <c r="AQ181" i="25"/>
  <c r="AQ193" i="25"/>
  <c r="AQ161" i="25"/>
  <c r="AQ176" i="25"/>
  <c r="AQ208" i="25"/>
  <c r="AQ194" i="25"/>
  <c r="AQ206" i="25"/>
  <c r="AQ164" i="25"/>
  <c r="AQ187" i="25"/>
  <c r="AQ205" i="25"/>
  <c r="AQ204" i="25"/>
  <c r="AQ200" i="25"/>
  <c r="AQ202" i="25"/>
  <c r="AQ211" i="25"/>
  <c r="AQ219" i="25"/>
  <c r="AQ227" i="25"/>
  <c r="AQ210" i="25"/>
  <c r="AQ217" i="25"/>
  <c r="AQ225" i="25"/>
  <c r="AQ233" i="25"/>
  <c r="AQ198" i="25"/>
  <c r="AQ207" i="25"/>
  <c r="AQ216" i="25"/>
  <c r="AQ224" i="25"/>
  <c r="AQ232" i="25"/>
  <c r="AQ203" i="25"/>
  <c r="AQ215" i="25"/>
  <c r="AQ223" i="25"/>
  <c r="AQ231" i="25"/>
  <c r="AQ209" i="25"/>
  <c r="AQ213" i="25"/>
  <c r="AQ221" i="25"/>
  <c r="AQ229" i="25"/>
  <c r="AQ218" i="25"/>
  <c r="AQ228" i="25"/>
  <c r="AQ241" i="25"/>
  <c r="AQ249" i="25"/>
  <c r="AQ201" i="25"/>
  <c r="AQ239" i="25"/>
  <c r="AQ247" i="25"/>
  <c r="AQ191" i="25"/>
  <c r="AQ220" i="25"/>
  <c r="AQ230" i="25"/>
  <c r="AQ238" i="25"/>
  <c r="AQ246" i="25"/>
  <c r="AQ237" i="25"/>
  <c r="AQ245" i="25"/>
  <c r="AQ212" i="25"/>
  <c r="AQ222" i="25"/>
  <c r="AQ235" i="25"/>
  <c r="AQ243" i="25"/>
  <c r="AQ251" i="25"/>
  <c r="AQ252" i="25"/>
  <c r="AQ260" i="25"/>
  <c r="AQ268" i="25"/>
  <c r="AQ226" i="25"/>
  <c r="AQ236" i="25"/>
  <c r="AQ258" i="25"/>
  <c r="AQ266" i="25"/>
  <c r="AQ274" i="25"/>
  <c r="AQ214" i="25"/>
  <c r="AQ257" i="25"/>
  <c r="AQ265" i="25"/>
  <c r="AQ242" i="25"/>
  <c r="AQ256" i="25"/>
  <c r="AQ264" i="25"/>
  <c r="AQ272" i="25"/>
  <c r="AQ248" i="25"/>
  <c r="AQ254" i="25"/>
  <c r="AQ262" i="25"/>
  <c r="AQ244" i="25"/>
  <c r="AQ250" i="25"/>
  <c r="AQ259" i="25"/>
  <c r="AQ269" i="25"/>
  <c r="AQ255" i="25"/>
  <c r="AQ275" i="25"/>
  <c r="AQ261" i="25"/>
  <c r="AQ271" i="25"/>
  <c r="AQ234" i="25"/>
  <c r="AQ240" i="25"/>
  <c r="AQ253" i="25"/>
  <c r="AQ263" i="25"/>
  <c r="AQ270" i="25"/>
  <c r="AQ273" i="25"/>
  <c r="AQ276" i="25"/>
  <c r="AQ282" i="25"/>
  <c r="AQ290" i="25"/>
  <c r="AQ298" i="25"/>
  <c r="AQ280" i="25"/>
  <c r="AQ288" i="25"/>
  <c r="AQ296" i="25"/>
  <c r="AQ279" i="25"/>
  <c r="AQ287" i="25"/>
  <c r="AQ295" i="25"/>
  <c r="AQ267" i="25"/>
  <c r="AQ278" i="25"/>
  <c r="AQ286" i="25"/>
  <c r="AQ294" i="25"/>
  <c r="AQ277" i="25"/>
  <c r="AQ284" i="25"/>
  <c r="AQ292" i="25"/>
  <c r="AQ300" i="25"/>
  <c r="AQ289" i="25"/>
  <c r="AQ303" i="25"/>
  <c r="AQ285" i="25"/>
  <c r="AQ299" i="25"/>
  <c r="AQ302" i="25"/>
  <c r="AQ301" i="25"/>
  <c r="AQ281" i="25"/>
  <c r="AQ291" i="25"/>
  <c r="AQ297" i="25"/>
  <c r="AQ283" i="25"/>
  <c r="AQ293" i="25"/>
  <c r="AQ305" i="25"/>
  <c r="AQ304" i="25"/>
  <c r="B227" i="25"/>
  <c r="A230" i="25"/>
  <c r="B163" i="25"/>
  <c r="A295" i="25"/>
  <c r="AR163" i="25"/>
  <c r="AR171" i="25"/>
  <c r="AR161" i="25"/>
  <c r="AR169" i="25"/>
  <c r="AR168" i="25"/>
  <c r="AR167" i="25"/>
  <c r="AR164" i="25"/>
  <c r="AR172" i="25"/>
  <c r="AR181" i="25"/>
  <c r="AR179" i="25"/>
  <c r="AR173" i="25"/>
  <c r="AR178" i="25"/>
  <c r="AR176" i="25"/>
  <c r="AR165" i="25"/>
  <c r="AR170" i="25"/>
  <c r="AR175" i="25"/>
  <c r="AR180" i="25"/>
  <c r="AR189" i="25"/>
  <c r="AR187" i="25"/>
  <c r="AR174" i="25"/>
  <c r="AR177" i="25"/>
  <c r="AR182" i="25"/>
  <c r="AR186" i="25"/>
  <c r="AR162" i="25"/>
  <c r="AR185" i="25"/>
  <c r="AR166" i="25"/>
  <c r="AR191" i="25"/>
  <c r="AR184" i="25"/>
  <c r="AR192" i="25"/>
  <c r="AR198" i="25"/>
  <c r="AR197" i="25"/>
  <c r="AR190" i="25"/>
  <c r="AR196" i="25"/>
  <c r="AR194" i="25"/>
  <c r="AR199" i="25"/>
  <c r="AR201" i="25"/>
  <c r="AR209" i="25"/>
  <c r="AR183" i="25"/>
  <c r="AR188" i="25"/>
  <c r="AR207" i="25"/>
  <c r="AR206" i="25"/>
  <c r="AR195" i="25"/>
  <c r="AR205" i="25"/>
  <c r="AR203" i="25"/>
  <c r="AR212" i="25"/>
  <c r="AR220" i="25"/>
  <c r="AR228" i="25"/>
  <c r="AR193" i="25"/>
  <c r="AR200" i="25"/>
  <c r="AR218" i="25"/>
  <c r="AR226" i="25"/>
  <c r="AR202" i="25"/>
  <c r="AR210" i="25"/>
  <c r="AR217" i="25"/>
  <c r="AR225" i="25"/>
  <c r="AR233" i="25"/>
  <c r="AR216" i="25"/>
  <c r="AR224" i="25"/>
  <c r="AR232" i="25"/>
  <c r="AR204" i="25"/>
  <c r="AR214" i="25"/>
  <c r="AR222" i="25"/>
  <c r="AR230" i="25"/>
  <c r="AR208" i="25"/>
  <c r="AR213" i="25"/>
  <c r="AR223" i="25"/>
  <c r="AR234" i="25"/>
  <c r="AR242" i="25"/>
  <c r="AR250" i="25"/>
  <c r="AR219" i="25"/>
  <c r="AR229" i="25"/>
  <c r="AR240" i="25"/>
  <c r="AR248" i="25"/>
  <c r="AR215" i="25"/>
  <c r="AR239" i="25"/>
  <c r="AR247" i="25"/>
  <c r="AR238" i="25"/>
  <c r="AR246" i="25"/>
  <c r="AR236" i="25"/>
  <c r="AR244" i="25"/>
  <c r="AR249" i="25"/>
  <c r="AR253" i="25"/>
  <c r="AR261" i="25"/>
  <c r="AR269" i="25"/>
  <c r="AR259" i="25"/>
  <c r="AR267" i="25"/>
  <c r="AR275" i="25"/>
  <c r="AR231" i="25"/>
  <c r="AR241" i="25"/>
  <c r="AR251" i="25"/>
  <c r="AR258" i="25"/>
  <c r="AR266" i="25"/>
  <c r="AR237" i="25"/>
  <c r="AR257" i="25"/>
  <c r="AR265" i="25"/>
  <c r="AR273" i="25"/>
  <c r="AR243" i="25"/>
  <c r="AR255" i="25"/>
  <c r="AR263" i="25"/>
  <c r="AR254" i="25"/>
  <c r="AR264" i="25"/>
  <c r="AR276" i="25"/>
  <c r="AR272" i="25"/>
  <c r="AR211" i="25"/>
  <c r="AR227" i="25"/>
  <c r="AR260" i="25"/>
  <c r="AR221" i="25"/>
  <c r="AR256" i="25"/>
  <c r="AR283" i="25"/>
  <c r="AR291" i="25"/>
  <c r="AR299" i="25"/>
  <c r="AR252" i="25"/>
  <c r="AR270" i="25"/>
  <c r="AR281" i="25"/>
  <c r="AR289" i="25"/>
  <c r="AR297" i="25"/>
  <c r="AR262" i="25"/>
  <c r="AR268" i="25"/>
  <c r="AR274" i="25"/>
  <c r="AR280" i="25"/>
  <c r="AR288" i="25"/>
  <c r="AR296" i="25"/>
  <c r="AR235" i="25"/>
  <c r="AR271" i="25"/>
  <c r="AR279" i="25"/>
  <c r="AR287" i="25"/>
  <c r="AR295" i="25"/>
  <c r="AR245" i="25"/>
  <c r="AR278" i="25"/>
  <c r="AR277" i="25"/>
  <c r="AR285" i="25"/>
  <c r="AR293" i="25"/>
  <c r="AR301" i="25"/>
  <c r="AR284" i="25"/>
  <c r="AR294" i="25"/>
  <c r="AR304" i="25"/>
  <c r="AR303" i="25"/>
  <c r="AR290" i="25"/>
  <c r="AR302" i="25"/>
  <c r="AR286" i="25"/>
  <c r="AR282" i="25"/>
  <c r="AR292" i="25"/>
  <c r="AR300" i="25"/>
  <c r="AR298" i="25"/>
  <c r="AR305" i="25"/>
  <c r="X167" i="25"/>
  <c r="X165" i="25"/>
  <c r="X173" i="25"/>
  <c r="X164" i="25"/>
  <c r="X172" i="25"/>
  <c r="X163" i="25"/>
  <c r="X171" i="25"/>
  <c r="X168" i="25"/>
  <c r="X161" i="25"/>
  <c r="X166" i="25"/>
  <c r="X177" i="25"/>
  <c r="X175" i="25"/>
  <c r="X183" i="25"/>
  <c r="X182" i="25"/>
  <c r="X169" i="25"/>
  <c r="X174" i="25"/>
  <c r="X180" i="25"/>
  <c r="X170" i="25"/>
  <c r="X179" i="25"/>
  <c r="X185" i="25"/>
  <c r="X176" i="25"/>
  <c r="X181" i="25"/>
  <c r="X184" i="25"/>
  <c r="X191" i="25"/>
  <c r="X190" i="25"/>
  <c r="X189" i="25"/>
  <c r="X187" i="25"/>
  <c r="X196" i="25"/>
  <c r="X194" i="25"/>
  <c r="X162" i="25"/>
  <c r="X193" i="25"/>
  <c r="X192" i="25"/>
  <c r="X186" i="25"/>
  <c r="X198" i="25"/>
  <c r="X197" i="25"/>
  <c r="X205" i="25"/>
  <c r="X203" i="25"/>
  <c r="X211" i="25"/>
  <c r="X202" i="25"/>
  <c r="X178" i="25"/>
  <c r="X209" i="25"/>
  <c r="X201" i="25"/>
  <c r="X207" i="25"/>
  <c r="X216" i="25"/>
  <c r="X224" i="25"/>
  <c r="X232" i="25"/>
  <c r="X206" i="25"/>
  <c r="X214" i="25"/>
  <c r="X222" i="25"/>
  <c r="X230" i="25"/>
  <c r="X200" i="25"/>
  <c r="X213" i="25"/>
  <c r="X221" i="25"/>
  <c r="X229" i="25"/>
  <c r="X195" i="25"/>
  <c r="X212" i="25"/>
  <c r="X220" i="25"/>
  <c r="X228" i="25"/>
  <c r="X210" i="25"/>
  <c r="X218" i="25"/>
  <c r="X226" i="25"/>
  <c r="X188" i="25"/>
  <c r="X238" i="25"/>
  <c r="X246" i="25"/>
  <c r="X219" i="25"/>
  <c r="X236" i="25"/>
  <c r="X244" i="25"/>
  <c r="X204" i="25"/>
  <c r="X235" i="25"/>
  <c r="X243" i="25"/>
  <c r="X251" i="25"/>
  <c r="X215" i="25"/>
  <c r="X225" i="25"/>
  <c r="X234" i="25"/>
  <c r="X242" i="25"/>
  <c r="X250" i="25"/>
  <c r="X199" i="25"/>
  <c r="X208" i="25"/>
  <c r="X231" i="25"/>
  <c r="X240" i="25"/>
  <c r="X248" i="25"/>
  <c r="X239" i="25"/>
  <c r="X249" i="25"/>
  <c r="X257" i="25"/>
  <c r="X265" i="25"/>
  <c r="X273" i="25"/>
  <c r="X245" i="25"/>
  <c r="X255" i="25"/>
  <c r="X263" i="25"/>
  <c r="X271" i="25"/>
  <c r="X241" i="25"/>
  <c r="X254" i="25"/>
  <c r="X262" i="25"/>
  <c r="X217" i="25"/>
  <c r="X223" i="25"/>
  <c r="X253" i="25"/>
  <c r="X261" i="25"/>
  <c r="X269" i="25"/>
  <c r="X227" i="25"/>
  <c r="X233" i="25"/>
  <c r="X259" i="25"/>
  <c r="X267" i="25"/>
  <c r="X274" i="25"/>
  <c r="X247" i="25"/>
  <c r="X264" i="25"/>
  <c r="X260" i="25"/>
  <c r="X270" i="25"/>
  <c r="X237" i="25"/>
  <c r="X256" i="25"/>
  <c r="X268" i="25"/>
  <c r="X275" i="25"/>
  <c r="X279" i="25"/>
  <c r="X287" i="25"/>
  <c r="X295" i="25"/>
  <c r="X278" i="25"/>
  <c r="X266" i="25"/>
  <c r="X277" i="25"/>
  <c r="X285" i="25"/>
  <c r="X293" i="25"/>
  <c r="X301" i="25"/>
  <c r="X284" i="25"/>
  <c r="X292" i="25"/>
  <c r="X283" i="25"/>
  <c r="X291" i="25"/>
  <c r="X299" i="25"/>
  <c r="X272" i="25"/>
  <c r="X276" i="25"/>
  <c r="X252" i="25"/>
  <c r="X258" i="25"/>
  <c r="X281" i="25"/>
  <c r="X289" i="25"/>
  <c r="X297" i="25"/>
  <c r="X302" i="25"/>
  <c r="X294" i="25"/>
  <c r="X280" i="25"/>
  <c r="X290" i="25"/>
  <c r="X300" i="25"/>
  <c r="X305" i="25"/>
  <c r="X286" i="25"/>
  <c r="X296" i="25"/>
  <c r="X304" i="25"/>
  <c r="X282" i="25"/>
  <c r="X303" i="25"/>
  <c r="X160" i="25"/>
  <c r="X298" i="25"/>
  <c r="X288" i="25"/>
  <c r="A280" i="25"/>
  <c r="B184" i="25"/>
  <c r="A265" i="25"/>
  <c r="B230" i="25"/>
  <c r="B252" i="25"/>
  <c r="B223" i="25"/>
  <c r="B211" i="25"/>
  <c r="A283" i="25"/>
  <c r="A184" i="25"/>
  <c r="B267" i="25"/>
  <c r="B191" i="25"/>
  <c r="B303" i="25"/>
  <c r="A171" i="25"/>
  <c r="B261" i="25"/>
  <c r="B269" i="25"/>
  <c r="B288" i="25"/>
  <c r="T163" i="25"/>
  <c r="T171" i="25"/>
  <c r="T161" i="25"/>
  <c r="T169" i="25"/>
  <c r="T168" i="25"/>
  <c r="T167" i="25"/>
  <c r="T175" i="25"/>
  <c r="T164" i="25"/>
  <c r="T172" i="25"/>
  <c r="T162" i="25"/>
  <c r="T181" i="25"/>
  <c r="T173" i="25"/>
  <c r="T179" i="25"/>
  <c r="T174" i="25"/>
  <c r="T178" i="25"/>
  <c r="T165" i="25"/>
  <c r="T170" i="25"/>
  <c r="T176" i="25"/>
  <c r="T166" i="25"/>
  <c r="T183" i="25"/>
  <c r="T189" i="25"/>
  <c r="T177" i="25"/>
  <c r="T182" i="25"/>
  <c r="T187" i="25"/>
  <c r="T186" i="25"/>
  <c r="T185" i="25"/>
  <c r="T191" i="25"/>
  <c r="T188" i="25"/>
  <c r="T192" i="25"/>
  <c r="T184" i="25"/>
  <c r="T198" i="25"/>
  <c r="T190" i="25"/>
  <c r="T197" i="25"/>
  <c r="T180" i="25"/>
  <c r="T196" i="25"/>
  <c r="T194" i="25"/>
  <c r="T193" i="25"/>
  <c r="T209" i="25"/>
  <c r="T200" i="25"/>
  <c r="T207" i="25"/>
  <c r="T195" i="25"/>
  <c r="T201" i="25"/>
  <c r="T206" i="25"/>
  <c r="T199" i="25"/>
  <c r="T205" i="25"/>
  <c r="T203" i="25"/>
  <c r="T212" i="25"/>
  <c r="T220" i="25"/>
  <c r="T228" i="25"/>
  <c r="T202" i="25"/>
  <c r="T218" i="25"/>
  <c r="T226" i="25"/>
  <c r="T217" i="25"/>
  <c r="T225" i="25"/>
  <c r="T233" i="25"/>
  <c r="T208" i="25"/>
  <c r="T210" i="25"/>
  <c r="T216" i="25"/>
  <c r="T224" i="25"/>
  <c r="T232" i="25"/>
  <c r="T214" i="25"/>
  <c r="T222" i="25"/>
  <c r="T230" i="25"/>
  <c r="T234" i="25"/>
  <c r="T242" i="25"/>
  <c r="T250" i="25"/>
  <c r="T204" i="25"/>
  <c r="T215" i="25"/>
  <c r="T240" i="25"/>
  <c r="T248" i="25"/>
  <c r="T239" i="25"/>
  <c r="T247" i="25"/>
  <c r="T221" i="25"/>
  <c r="T231" i="25"/>
  <c r="T238" i="25"/>
  <c r="T246" i="25"/>
  <c r="T227" i="25"/>
  <c r="T236" i="25"/>
  <c r="T244" i="25"/>
  <c r="T235" i="25"/>
  <c r="T245" i="25"/>
  <c r="T253" i="25"/>
  <c r="T261" i="25"/>
  <c r="T269" i="25"/>
  <c r="T213" i="25"/>
  <c r="T219" i="25"/>
  <c r="T241" i="25"/>
  <c r="T251" i="25"/>
  <c r="T259" i="25"/>
  <c r="T267" i="25"/>
  <c r="T275" i="25"/>
  <c r="T223" i="25"/>
  <c r="T229" i="25"/>
  <c r="T237" i="25"/>
  <c r="T258" i="25"/>
  <c r="T266" i="25"/>
  <c r="T257" i="25"/>
  <c r="T265" i="25"/>
  <c r="T273" i="25"/>
  <c r="T211" i="25"/>
  <c r="T255" i="25"/>
  <c r="T263" i="25"/>
  <c r="T276" i="25"/>
  <c r="T260" i="25"/>
  <c r="T270" i="25"/>
  <c r="T256" i="25"/>
  <c r="T243" i="25"/>
  <c r="T249" i="25"/>
  <c r="T268" i="25"/>
  <c r="T283" i="25"/>
  <c r="T291" i="25"/>
  <c r="T299" i="25"/>
  <c r="T274" i="25"/>
  <c r="T281" i="25"/>
  <c r="T289" i="25"/>
  <c r="T297" i="25"/>
  <c r="T254" i="25"/>
  <c r="T272" i="25"/>
  <c r="T280" i="25"/>
  <c r="T288" i="25"/>
  <c r="T296" i="25"/>
  <c r="T279" i="25"/>
  <c r="T287" i="25"/>
  <c r="T295" i="25"/>
  <c r="T252" i="25"/>
  <c r="T264" i="25"/>
  <c r="T278" i="25"/>
  <c r="T277" i="25"/>
  <c r="T285" i="25"/>
  <c r="T293" i="25"/>
  <c r="T301" i="25"/>
  <c r="T300" i="25"/>
  <c r="T304" i="25"/>
  <c r="T290" i="25"/>
  <c r="T303" i="25"/>
  <c r="T286" i="25"/>
  <c r="T282" i="25"/>
  <c r="T292" i="25"/>
  <c r="T302" i="25"/>
  <c r="T298" i="25"/>
  <c r="T294" i="25"/>
  <c r="T305" i="25"/>
  <c r="T262" i="25"/>
  <c r="T271" i="25"/>
  <c r="T284" i="25"/>
  <c r="L163" i="25"/>
  <c r="L171" i="25"/>
  <c r="L161" i="25"/>
  <c r="L169" i="25"/>
  <c r="L168" i="25"/>
  <c r="L167" i="25"/>
  <c r="L175" i="25"/>
  <c r="L164" i="25"/>
  <c r="L172" i="25"/>
  <c r="L174" i="25"/>
  <c r="L181" i="25"/>
  <c r="L165" i="25"/>
  <c r="L170" i="25"/>
  <c r="L179" i="25"/>
  <c r="L166" i="25"/>
  <c r="L178" i="25"/>
  <c r="L162" i="25"/>
  <c r="L176" i="25"/>
  <c r="L183" i="25"/>
  <c r="L173" i="25"/>
  <c r="L189" i="25"/>
  <c r="L184" i="25"/>
  <c r="L187" i="25"/>
  <c r="L186" i="25"/>
  <c r="L180" i="25"/>
  <c r="L185" i="25"/>
  <c r="L193" i="25"/>
  <c r="L191" i="25"/>
  <c r="L182" i="25"/>
  <c r="L190" i="25"/>
  <c r="L198" i="25"/>
  <c r="L197" i="25"/>
  <c r="L192" i="25"/>
  <c r="L196" i="25"/>
  <c r="L194" i="25"/>
  <c r="L195" i="25"/>
  <c r="L199" i="25"/>
  <c r="L209" i="25"/>
  <c r="L207" i="25"/>
  <c r="L200" i="25"/>
  <c r="L206" i="25"/>
  <c r="L201" i="25"/>
  <c r="L205" i="25"/>
  <c r="L203" i="25"/>
  <c r="L212" i="25"/>
  <c r="L220" i="25"/>
  <c r="L228" i="25"/>
  <c r="L204" i="25"/>
  <c r="L218" i="25"/>
  <c r="L226" i="25"/>
  <c r="L217" i="25"/>
  <c r="L225" i="25"/>
  <c r="L233" i="25"/>
  <c r="L211" i="25"/>
  <c r="L216" i="25"/>
  <c r="L224" i="25"/>
  <c r="L232" i="25"/>
  <c r="L177" i="25"/>
  <c r="L188" i="25"/>
  <c r="L214" i="25"/>
  <c r="L222" i="25"/>
  <c r="L230" i="25"/>
  <c r="L234" i="25"/>
  <c r="L242" i="25"/>
  <c r="L250" i="25"/>
  <c r="L210" i="25"/>
  <c r="L240" i="25"/>
  <c r="L248" i="25"/>
  <c r="L227" i="25"/>
  <c r="L239" i="25"/>
  <c r="L247" i="25"/>
  <c r="L202" i="25"/>
  <c r="L208" i="25"/>
  <c r="L213" i="25"/>
  <c r="L223" i="25"/>
  <c r="L238" i="25"/>
  <c r="L246" i="25"/>
  <c r="L219" i="25"/>
  <c r="L229" i="25"/>
  <c r="L236" i="25"/>
  <c r="L244" i="25"/>
  <c r="L252" i="25"/>
  <c r="L237" i="25"/>
  <c r="L253" i="25"/>
  <c r="L261" i="25"/>
  <c r="L269" i="25"/>
  <c r="L243" i="25"/>
  <c r="L259" i="25"/>
  <c r="L267" i="25"/>
  <c r="L275" i="25"/>
  <c r="L258" i="25"/>
  <c r="L266" i="25"/>
  <c r="L249" i="25"/>
  <c r="L257" i="25"/>
  <c r="L265" i="25"/>
  <c r="L273" i="25"/>
  <c r="L215" i="25"/>
  <c r="L221" i="25"/>
  <c r="L255" i="25"/>
  <c r="L263" i="25"/>
  <c r="L235" i="25"/>
  <c r="L241" i="25"/>
  <c r="L271" i="25"/>
  <c r="L274" i="25"/>
  <c r="L262" i="25"/>
  <c r="L231" i="25"/>
  <c r="L245" i="25"/>
  <c r="L251" i="25"/>
  <c r="L268" i="25"/>
  <c r="L260" i="25"/>
  <c r="L270" i="25"/>
  <c r="L276" i="25"/>
  <c r="L283" i="25"/>
  <c r="L291" i="25"/>
  <c r="L299" i="25"/>
  <c r="L254" i="25"/>
  <c r="L272" i="25"/>
  <c r="L281" i="25"/>
  <c r="L289" i="25"/>
  <c r="L297" i="25"/>
  <c r="L264" i="25"/>
  <c r="L280" i="25"/>
  <c r="L288" i="25"/>
  <c r="L296" i="25"/>
  <c r="L279" i="25"/>
  <c r="L287" i="25"/>
  <c r="L295" i="25"/>
  <c r="L278" i="25"/>
  <c r="L277" i="25"/>
  <c r="L285" i="25"/>
  <c r="L293" i="25"/>
  <c r="L301" i="25"/>
  <c r="L304" i="25"/>
  <c r="L282" i="25"/>
  <c r="L292" i="25"/>
  <c r="L303" i="25"/>
  <c r="L256" i="25"/>
  <c r="L298" i="25"/>
  <c r="L300" i="25"/>
  <c r="L284" i="25"/>
  <c r="L294" i="25"/>
  <c r="L290" i="25"/>
  <c r="L302" i="25"/>
  <c r="L286" i="25"/>
  <c r="L305" i="25"/>
  <c r="AB178" i="25"/>
  <c r="AB216" i="25"/>
  <c r="AB236" i="25"/>
  <c r="AB264" i="25"/>
  <c r="AB295" i="25"/>
  <c r="AB252" i="25"/>
  <c r="B279" i="25"/>
  <c r="A227" i="25"/>
  <c r="R161" i="25"/>
  <c r="R169" i="25"/>
  <c r="R167" i="25"/>
  <c r="R166" i="25"/>
  <c r="R174" i="25"/>
  <c r="R165" i="25"/>
  <c r="R173" i="25"/>
  <c r="R162" i="25"/>
  <c r="R170" i="25"/>
  <c r="R179" i="25"/>
  <c r="R164" i="25"/>
  <c r="R177" i="25"/>
  <c r="R176" i="25"/>
  <c r="R184" i="25"/>
  <c r="R175" i="25"/>
  <c r="R182" i="25"/>
  <c r="R171" i="25"/>
  <c r="R181" i="25"/>
  <c r="R168" i="25"/>
  <c r="R187" i="25"/>
  <c r="R172" i="25"/>
  <c r="R185" i="25"/>
  <c r="R178" i="25"/>
  <c r="R183" i="25"/>
  <c r="R192" i="25"/>
  <c r="R191" i="25"/>
  <c r="R180" i="25"/>
  <c r="R189" i="25"/>
  <c r="R198" i="25"/>
  <c r="R190" i="25"/>
  <c r="R196" i="25"/>
  <c r="R195" i="25"/>
  <c r="R186" i="25"/>
  <c r="R194" i="25"/>
  <c r="R200" i="25"/>
  <c r="R207" i="25"/>
  <c r="R205" i="25"/>
  <c r="R199" i="25"/>
  <c r="R204" i="25"/>
  <c r="R203" i="25"/>
  <c r="R211" i="25"/>
  <c r="R188" i="25"/>
  <c r="R197" i="25"/>
  <c r="R209" i="25"/>
  <c r="R163" i="25"/>
  <c r="R206" i="25"/>
  <c r="R218" i="25"/>
  <c r="R226" i="25"/>
  <c r="R210" i="25"/>
  <c r="R216" i="25"/>
  <c r="R224" i="25"/>
  <c r="R232" i="25"/>
  <c r="R208" i="25"/>
  <c r="R215" i="25"/>
  <c r="R223" i="25"/>
  <c r="R231" i="25"/>
  <c r="R214" i="25"/>
  <c r="R222" i="25"/>
  <c r="R230" i="25"/>
  <c r="R193" i="25"/>
  <c r="R212" i="25"/>
  <c r="R220" i="25"/>
  <c r="R228" i="25"/>
  <c r="R219" i="25"/>
  <c r="R229" i="25"/>
  <c r="R240" i="25"/>
  <c r="R248" i="25"/>
  <c r="R225" i="25"/>
  <c r="R238" i="25"/>
  <c r="R246" i="25"/>
  <c r="R221" i="25"/>
  <c r="R237" i="25"/>
  <c r="R245" i="25"/>
  <c r="R236" i="25"/>
  <c r="R244" i="25"/>
  <c r="R202" i="25"/>
  <c r="R213" i="25"/>
  <c r="R234" i="25"/>
  <c r="R242" i="25"/>
  <c r="R250" i="25"/>
  <c r="R259" i="25"/>
  <c r="R267" i="25"/>
  <c r="R275" i="25"/>
  <c r="R201" i="25"/>
  <c r="R257" i="25"/>
  <c r="R265" i="25"/>
  <c r="R273" i="25"/>
  <c r="R217" i="25"/>
  <c r="R247" i="25"/>
  <c r="R256" i="25"/>
  <c r="R264" i="25"/>
  <c r="R243" i="25"/>
  <c r="R255" i="25"/>
  <c r="R263" i="25"/>
  <c r="R271" i="25"/>
  <c r="R239" i="25"/>
  <c r="R249" i="25"/>
  <c r="R253" i="25"/>
  <c r="R261" i="25"/>
  <c r="R269" i="25"/>
  <c r="R227" i="25"/>
  <c r="R260" i="25"/>
  <c r="R270" i="25"/>
  <c r="R235" i="25"/>
  <c r="R241" i="25"/>
  <c r="R272" i="25"/>
  <c r="R266" i="25"/>
  <c r="R251" i="25"/>
  <c r="R252" i="25"/>
  <c r="R262" i="25"/>
  <c r="R254" i="25"/>
  <c r="R274" i="25"/>
  <c r="R281" i="25"/>
  <c r="R289" i="25"/>
  <c r="R297" i="25"/>
  <c r="R279" i="25"/>
  <c r="R287" i="25"/>
  <c r="R295" i="25"/>
  <c r="R278" i="25"/>
  <c r="R286" i="25"/>
  <c r="R294" i="25"/>
  <c r="R276" i="25"/>
  <c r="R277" i="25"/>
  <c r="R285" i="25"/>
  <c r="R293" i="25"/>
  <c r="R258" i="25"/>
  <c r="R283" i="25"/>
  <c r="R291" i="25"/>
  <c r="R299" i="25"/>
  <c r="R280" i="25"/>
  <c r="R290" i="25"/>
  <c r="R233" i="25"/>
  <c r="R296" i="25"/>
  <c r="R302" i="25"/>
  <c r="R282" i="25"/>
  <c r="R292" i="25"/>
  <c r="R268" i="25"/>
  <c r="R288" i="25"/>
  <c r="R298" i="25"/>
  <c r="R305" i="25"/>
  <c r="R284" i="25"/>
  <c r="R304" i="25"/>
  <c r="R301" i="25"/>
  <c r="R303" i="25"/>
  <c r="R300" i="25"/>
  <c r="A226" i="25"/>
  <c r="S162" i="25"/>
  <c r="S170" i="25"/>
  <c r="S168" i="25"/>
  <c r="S167" i="25"/>
  <c r="S166" i="25"/>
  <c r="S174" i="25"/>
  <c r="S163" i="25"/>
  <c r="S171" i="25"/>
  <c r="S172" i="25"/>
  <c r="S180" i="25"/>
  <c r="S178" i="25"/>
  <c r="S164" i="25"/>
  <c r="S169" i="25"/>
  <c r="S177" i="25"/>
  <c r="S183" i="25"/>
  <c r="S161" i="25"/>
  <c r="S175" i="25"/>
  <c r="S182" i="25"/>
  <c r="S176" i="25"/>
  <c r="S181" i="25"/>
  <c r="S188" i="25"/>
  <c r="S186" i="25"/>
  <c r="S185" i="25"/>
  <c r="S165" i="25"/>
  <c r="S192" i="25"/>
  <c r="S184" i="25"/>
  <c r="S190" i="25"/>
  <c r="S199" i="25"/>
  <c r="S197" i="25"/>
  <c r="S196" i="25"/>
  <c r="S191" i="25"/>
  <c r="S195" i="25"/>
  <c r="S173" i="25"/>
  <c r="S187" i="25"/>
  <c r="S193" i="25"/>
  <c r="S198" i="25"/>
  <c r="S208" i="25"/>
  <c r="S201" i="25"/>
  <c r="S206" i="25"/>
  <c r="S205" i="25"/>
  <c r="S204" i="25"/>
  <c r="S179" i="25"/>
  <c r="S202" i="25"/>
  <c r="S211" i="25"/>
  <c r="S219" i="25"/>
  <c r="S227" i="25"/>
  <c r="S200" i="25"/>
  <c r="S207" i="25"/>
  <c r="S217" i="25"/>
  <c r="S225" i="25"/>
  <c r="S233" i="25"/>
  <c r="S203" i="25"/>
  <c r="S210" i="25"/>
  <c r="S216" i="25"/>
  <c r="S224" i="25"/>
  <c r="S232" i="25"/>
  <c r="S215" i="25"/>
  <c r="S223" i="25"/>
  <c r="S231" i="25"/>
  <c r="S213" i="25"/>
  <c r="S221" i="25"/>
  <c r="S229" i="25"/>
  <c r="S194" i="25"/>
  <c r="S214" i="25"/>
  <c r="S241" i="25"/>
  <c r="S249" i="25"/>
  <c r="S220" i="25"/>
  <c r="S230" i="25"/>
  <c r="S239" i="25"/>
  <c r="S247" i="25"/>
  <c r="S209" i="25"/>
  <c r="S238" i="25"/>
  <c r="S246" i="25"/>
  <c r="S226" i="25"/>
  <c r="S237" i="25"/>
  <c r="S245" i="25"/>
  <c r="S235" i="25"/>
  <c r="S243" i="25"/>
  <c r="S251" i="25"/>
  <c r="S240" i="25"/>
  <c r="S250" i="25"/>
  <c r="S252" i="25"/>
  <c r="S260" i="25"/>
  <c r="S268" i="25"/>
  <c r="S276" i="25"/>
  <c r="S189" i="25"/>
  <c r="S212" i="25"/>
  <c r="S218" i="25"/>
  <c r="S258" i="25"/>
  <c r="S266" i="25"/>
  <c r="S274" i="25"/>
  <c r="S242" i="25"/>
  <c r="S257" i="25"/>
  <c r="S265" i="25"/>
  <c r="S222" i="25"/>
  <c r="S228" i="25"/>
  <c r="S256" i="25"/>
  <c r="S264" i="25"/>
  <c r="S272" i="25"/>
  <c r="S234" i="25"/>
  <c r="S244" i="25"/>
  <c r="S254" i="25"/>
  <c r="S262" i="25"/>
  <c r="S270" i="25"/>
  <c r="S236" i="25"/>
  <c r="S255" i="25"/>
  <c r="S261" i="25"/>
  <c r="S267" i="25"/>
  <c r="S282" i="25"/>
  <c r="S290" i="25"/>
  <c r="S298" i="25"/>
  <c r="S273" i="25"/>
  <c r="S280" i="25"/>
  <c r="S288" i="25"/>
  <c r="S296" i="25"/>
  <c r="S248" i="25"/>
  <c r="S279" i="25"/>
  <c r="S287" i="25"/>
  <c r="S295" i="25"/>
  <c r="S253" i="25"/>
  <c r="S259" i="25"/>
  <c r="S278" i="25"/>
  <c r="S286" i="25"/>
  <c r="S294" i="25"/>
  <c r="S275" i="25"/>
  <c r="S277" i="25"/>
  <c r="S263" i="25"/>
  <c r="S269" i="25"/>
  <c r="S271" i="25"/>
  <c r="S284" i="25"/>
  <c r="S292" i="25"/>
  <c r="S300" i="25"/>
  <c r="S285" i="25"/>
  <c r="S301" i="25"/>
  <c r="S303" i="25"/>
  <c r="S281" i="25"/>
  <c r="S291" i="25"/>
  <c r="S302" i="25"/>
  <c r="S297" i="25"/>
  <c r="S283" i="25"/>
  <c r="S293" i="25"/>
  <c r="S305" i="25"/>
  <c r="S304" i="25"/>
  <c r="S299" i="25"/>
  <c r="S289" i="25"/>
  <c r="B294" i="25"/>
  <c r="B187" i="25"/>
  <c r="B185" i="25"/>
  <c r="B176" i="25"/>
  <c r="B287" i="25"/>
  <c r="A216" i="25"/>
  <c r="A300" i="25"/>
  <c r="B195" i="25"/>
  <c r="A203" i="25"/>
  <c r="B300" i="25"/>
  <c r="B174" i="25"/>
  <c r="B299" i="25"/>
  <c r="B193" i="25"/>
  <c r="A292" i="25"/>
  <c r="A197" i="25"/>
  <c r="B188" i="25"/>
  <c r="AJ163" i="25"/>
  <c r="AJ171" i="25"/>
  <c r="AJ161" i="25"/>
  <c r="AJ169" i="25"/>
  <c r="AJ168" i="25"/>
  <c r="AJ167" i="25"/>
  <c r="AJ164" i="25"/>
  <c r="AJ172" i="25"/>
  <c r="AJ173" i="25"/>
  <c r="AJ181" i="25"/>
  <c r="AJ179" i="25"/>
  <c r="AJ165" i="25"/>
  <c r="AJ170" i="25"/>
  <c r="AJ178" i="25"/>
  <c r="AJ176" i="25"/>
  <c r="AJ162" i="25"/>
  <c r="AJ175" i="25"/>
  <c r="AJ177" i="25"/>
  <c r="AJ182" i="25"/>
  <c r="AJ189" i="25"/>
  <c r="AJ174" i="25"/>
  <c r="AJ187" i="25"/>
  <c r="AJ186" i="25"/>
  <c r="AJ183" i="25"/>
  <c r="AJ185" i="25"/>
  <c r="AJ191" i="25"/>
  <c r="AJ198" i="25"/>
  <c r="AJ197" i="25"/>
  <c r="AJ192" i="25"/>
  <c r="AJ196" i="25"/>
  <c r="AJ180" i="25"/>
  <c r="AJ188" i="25"/>
  <c r="AJ194" i="25"/>
  <c r="AJ200" i="25"/>
  <c r="AJ209" i="25"/>
  <c r="AJ207" i="25"/>
  <c r="AJ206" i="25"/>
  <c r="AJ166" i="25"/>
  <c r="AJ199" i="25"/>
  <c r="AJ205" i="25"/>
  <c r="AJ184" i="25"/>
  <c r="AJ190" i="25"/>
  <c r="AJ193" i="25"/>
  <c r="AJ203" i="25"/>
  <c r="AJ202" i="25"/>
  <c r="AJ212" i="25"/>
  <c r="AJ220" i="25"/>
  <c r="AJ228" i="25"/>
  <c r="AJ208" i="25"/>
  <c r="AJ218" i="25"/>
  <c r="AJ226" i="25"/>
  <c r="AJ204" i="25"/>
  <c r="AJ211" i="25"/>
  <c r="AJ217" i="25"/>
  <c r="AJ225" i="25"/>
  <c r="AJ233" i="25"/>
  <c r="AJ216" i="25"/>
  <c r="AJ224" i="25"/>
  <c r="AJ232" i="25"/>
  <c r="AJ195" i="25"/>
  <c r="AJ210" i="25"/>
  <c r="AJ214" i="25"/>
  <c r="AJ222" i="25"/>
  <c r="AJ230" i="25"/>
  <c r="AJ215" i="25"/>
  <c r="AJ234" i="25"/>
  <c r="AJ242" i="25"/>
  <c r="AJ250" i="25"/>
  <c r="AJ221" i="25"/>
  <c r="AJ231" i="25"/>
  <c r="AJ240" i="25"/>
  <c r="AJ248" i="25"/>
  <c r="AJ239" i="25"/>
  <c r="AJ247" i="25"/>
  <c r="AJ227" i="25"/>
  <c r="AJ238" i="25"/>
  <c r="AJ246" i="25"/>
  <c r="AJ236" i="25"/>
  <c r="AJ244" i="25"/>
  <c r="AJ241" i="25"/>
  <c r="AJ251" i="25"/>
  <c r="AJ253" i="25"/>
  <c r="AJ261" i="25"/>
  <c r="AJ269" i="25"/>
  <c r="AJ201" i="25"/>
  <c r="AJ259" i="25"/>
  <c r="AJ267" i="25"/>
  <c r="AJ275" i="25"/>
  <c r="AJ213" i="25"/>
  <c r="AJ219" i="25"/>
  <c r="AJ243" i="25"/>
  <c r="AJ258" i="25"/>
  <c r="AJ266" i="25"/>
  <c r="AJ257" i="25"/>
  <c r="AJ265" i="25"/>
  <c r="AJ273" i="25"/>
  <c r="AJ235" i="25"/>
  <c r="AJ245" i="25"/>
  <c r="AJ255" i="25"/>
  <c r="AJ263" i="25"/>
  <c r="AJ249" i="25"/>
  <c r="AJ256" i="25"/>
  <c r="AJ237" i="25"/>
  <c r="AJ252" i="25"/>
  <c r="AJ262" i="25"/>
  <c r="AJ270" i="25"/>
  <c r="AJ229" i="25"/>
  <c r="AJ272" i="25"/>
  <c r="AJ274" i="25"/>
  <c r="AJ283" i="25"/>
  <c r="AJ291" i="25"/>
  <c r="AJ299" i="25"/>
  <c r="AJ268" i="25"/>
  <c r="AJ281" i="25"/>
  <c r="AJ289" i="25"/>
  <c r="AJ297" i="25"/>
  <c r="AJ271" i="25"/>
  <c r="AJ276" i="25"/>
  <c r="AJ280" i="25"/>
  <c r="AJ288" i="25"/>
  <c r="AJ296" i="25"/>
  <c r="AJ279" i="25"/>
  <c r="AJ287" i="25"/>
  <c r="AJ295" i="25"/>
  <c r="AJ254" i="25"/>
  <c r="AJ260" i="25"/>
  <c r="AJ278" i="25"/>
  <c r="AJ223" i="25"/>
  <c r="AJ277" i="25"/>
  <c r="AJ285" i="25"/>
  <c r="AJ293" i="25"/>
  <c r="AJ301" i="25"/>
  <c r="AJ286" i="25"/>
  <c r="AJ304" i="25"/>
  <c r="AJ264" i="25"/>
  <c r="AJ303" i="25"/>
  <c r="AJ282" i="25"/>
  <c r="AJ292" i="25"/>
  <c r="AJ300" i="25"/>
  <c r="AJ302" i="25"/>
  <c r="AJ298" i="25"/>
  <c r="AJ284" i="25"/>
  <c r="AJ294" i="25"/>
  <c r="AJ290" i="25"/>
  <c r="AJ305" i="25"/>
  <c r="P167" i="25"/>
  <c r="P175" i="25"/>
  <c r="P165" i="25"/>
  <c r="P173" i="25"/>
  <c r="P164" i="25"/>
  <c r="P172" i="25"/>
  <c r="P163" i="25"/>
  <c r="P171" i="25"/>
  <c r="P168" i="25"/>
  <c r="P177" i="25"/>
  <c r="P169" i="25"/>
  <c r="P174" i="25"/>
  <c r="P183" i="25"/>
  <c r="P170" i="25"/>
  <c r="P182" i="25"/>
  <c r="P161" i="25"/>
  <c r="P166" i="25"/>
  <c r="P180" i="25"/>
  <c r="P162" i="25"/>
  <c r="P179" i="25"/>
  <c r="P185" i="25"/>
  <c r="P178" i="25"/>
  <c r="P191" i="25"/>
  <c r="P190" i="25"/>
  <c r="P189" i="25"/>
  <c r="P187" i="25"/>
  <c r="P196" i="25"/>
  <c r="P181" i="25"/>
  <c r="P194" i="25"/>
  <c r="P186" i="25"/>
  <c r="P193" i="25"/>
  <c r="P188" i="25"/>
  <c r="P198" i="25"/>
  <c r="P205" i="25"/>
  <c r="P195" i="25"/>
  <c r="P203" i="25"/>
  <c r="P211" i="25"/>
  <c r="P202" i="25"/>
  <c r="P184" i="25"/>
  <c r="P209" i="25"/>
  <c r="P200" i="25"/>
  <c r="P207" i="25"/>
  <c r="P197" i="25"/>
  <c r="P201" i="25"/>
  <c r="P216" i="25"/>
  <c r="P224" i="25"/>
  <c r="P232" i="25"/>
  <c r="P208" i="25"/>
  <c r="P214" i="25"/>
  <c r="P222" i="25"/>
  <c r="P230" i="25"/>
  <c r="P213" i="25"/>
  <c r="P221" i="25"/>
  <c r="P229" i="25"/>
  <c r="P204" i="25"/>
  <c r="P212" i="25"/>
  <c r="P220" i="25"/>
  <c r="P228" i="25"/>
  <c r="P199" i="25"/>
  <c r="P218" i="25"/>
  <c r="P226" i="25"/>
  <c r="P238" i="25"/>
  <c r="P246" i="25"/>
  <c r="P236" i="25"/>
  <c r="P244" i="25"/>
  <c r="P210" i="25"/>
  <c r="P231" i="25"/>
  <c r="P235" i="25"/>
  <c r="P243" i="25"/>
  <c r="P251" i="25"/>
  <c r="P192" i="25"/>
  <c r="P217" i="25"/>
  <c r="P227" i="25"/>
  <c r="P234" i="25"/>
  <c r="P242" i="25"/>
  <c r="P250" i="25"/>
  <c r="P223" i="25"/>
  <c r="P233" i="25"/>
  <c r="P240" i="25"/>
  <c r="P248" i="25"/>
  <c r="P176" i="25"/>
  <c r="P219" i="25"/>
  <c r="P225" i="25"/>
  <c r="P241" i="25"/>
  <c r="P257" i="25"/>
  <c r="P265" i="25"/>
  <c r="P273" i="25"/>
  <c r="P206" i="25"/>
  <c r="P237" i="25"/>
  <c r="P247" i="25"/>
  <c r="P255" i="25"/>
  <c r="P263" i="25"/>
  <c r="P271" i="25"/>
  <c r="P254" i="25"/>
  <c r="P262" i="25"/>
  <c r="P270" i="25"/>
  <c r="P253" i="25"/>
  <c r="P261" i="25"/>
  <c r="P269" i="25"/>
  <c r="P215" i="25"/>
  <c r="P259" i="25"/>
  <c r="P267" i="25"/>
  <c r="P272" i="25"/>
  <c r="P275" i="25"/>
  <c r="P256" i="25"/>
  <c r="P266" i="25"/>
  <c r="P252" i="25"/>
  <c r="P239" i="25"/>
  <c r="P245" i="25"/>
  <c r="P274" i="25"/>
  <c r="P264" i="25"/>
  <c r="P287" i="25"/>
  <c r="P295" i="25"/>
  <c r="P278" i="25"/>
  <c r="P260" i="25"/>
  <c r="P276" i="25"/>
  <c r="P277" i="25"/>
  <c r="P285" i="25"/>
  <c r="P293" i="25"/>
  <c r="P301" i="25"/>
  <c r="P284" i="25"/>
  <c r="P292" i="25"/>
  <c r="P258" i="25"/>
  <c r="P283" i="25"/>
  <c r="P291" i="25"/>
  <c r="P299" i="25"/>
  <c r="P249" i="25"/>
  <c r="P268" i="25"/>
  <c r="P281" i="25"/>
  <c r="P289" i="25"/>
  <c r="P297" i="25"/>
  <c r="P286" i="25"/>
  <c r="P296" i="25"/>
  <c r="P302" i="25"/>
  <c r="P282" i="25"/>
  <c r="P305" i="25"/>
  <c r="P288" i="25"/>
  <c r="P298" i="25"/>
  <c r="P304" i="25"/>
  <c r="P300" i="25"/>
  <c r="P303" i="25"/>
  <c r="P294" i="25"/>
  <c r="P280" i="25"/>
  <c r="P290" i="25"/>
  <c r="B281" i="25"/>
  <c r="A164" i="25"/>
  <c r="E164" i="25"/>
  <c r="E172" i="25"/>
  <c r="E162" i="25"/>
  <c r="E170" i="25"/>
  <c r="E161" i="25"/>
  <c r="E169" i="25"/>
  <c r="E168" i="25"/>
  <c r="E165" i="25"/>
  <c r="E173" i="25"/>
  <c r="E182" i="25"/>
  <c r="E167" i="25"/>
  <c r="E180" i="25"/>
  <c r="E179" i="25"/>
  <c r="E177" i="25"/>
  <c r="E174" i="25"/>
  <c r="E176" i="25"/>
  <c r="E190" i="25"/>
  <c r="E171" i="25"/>
  <c r="E188" i="25"/>
  <c r="E181" i="25"/>
  <c r="E187" i="25"/>
  <c r="E175" i="25"/>
  <c r="E186" i="25"/>
  <c r="E178" i="25"/>
  <c r="E183" i="25"/>
  <c r="E184" i="25"/>
  <c r="E192" i="25"/>
  <c r="E199" i="25"/>
  <c r="E198" i="25"/>
  <c r="E163" i="25"/>
  <c r="E166" i="25"/>
  <c r="E189" i="25"/>
  <c r="E197" i="25"/>
  <c r="E195" i="25"/>
  <c r="E185" i="25"/>
  <c r="E191" i="25"/>
  <c r="E202" i="25"/>
  <c r="E210" i="25"/>
  <c r="E208" i="25"/>
  <c r="E193" i="25"/>
  <c r="E207" i="25"/>
  <c r="E194" i="25"/>
  <c r="E206" i="25"/>
  <c r="E200" i="25"/>
  <c r="E201" i="25"/>
  <c r="E204" i="25"/>
  <c r="E196" i="25"/>
  <c r="E209" i="25"/>
  <c r="E211" i="25"/>
  <c r="E213" i="25"/>
  <c r="E221" i="25"/>
  <c r="E229" i="25"/>
  <c r="E219" i="25"/>
  <c r="E227" i="25"/>
  <c r="E218" i="25"/>
  <c r="E226" i="25"/>
  <c r="E234" i="25"/>
  <c r="E217" i="25"/>
  <c r="E225" i="25"/>
  <c r="E233" i="25"/>
  <c r="E203" i="25"/>
  <c r="E215" i="25"/>
  <c r="E223" i="25"/>
  <c r="E231" i="25"/>
  <c r="E212" i="25"/>
  <c r="E222" i="25"/>
  <c r="E232" i="25"/>
  <c r="E235" i="25"/>
  <c r="E243" i="25"/>
  <c r="E251" i="25"/>
  <c r="E228" i="25"/>
  <c r="E241" i="25"/>
  <c r="E249" i="25"/>
  <c r="E214" i="25"/>
  <c r="E224" i="25"/>
  <c r="E240" i="25"/>
  <c r="E248" i="25"/>
  <c r="E239" i="25"/>
  <c r="E247" i="25"/>
  <c r="E216" i="25"/>
  <c r="E237" i="25"/>
  <c r="E245" i="25"/>
  <c r="E254" i="25"/>
  <c r="E262" i="25"/>
  <c r="E270" i="25"/>
  <c r="E260" i="25"/>
  <c r="E268" i="25"/>
  <c r="E276" i="25"/>
  <c r="E250" i="25"/>
  <c r="E259" i="25"/>
  <c r="E267" i="25"/>
  <c r="E236" i="25"/>
  <c r="E246" i="25"/>
  <c r="E258" i="25"/>
  <c r="E266" i="25"/>
  <c r="E274" i="25"/>
  <c r="E220" i="25"/>
  <c r="E242" i="25"/>
  <c r="E252" i="25"/>
  <c r="E256" i="25"/>
  <c r="E264" i="25"/>
  <c r="E205" i="25"/>
  <c r="E253" i="25"/>
  <c r="E263" i="25"/>
  <c r="E272" i="25"/>
  <c r="E275" i="25"/>
  <c r="E269" i="25"/>
  <c r="E238" i="25"/>
  <c r="E244" i="25"/>
  <c r="E255" i="25"/>
  <c r="E265" i="25"/>
  <c r="E257" i="25"/>
  <c r="E273" i="25"/>
  <c r="E284" i="25"/>
  <c r="E292" i="25"/>
  <c r="E300" i="25"/>
  <c r="E282" i="25"/>
  <c r="E290" i="25"/>
  <c r="E298" i="25"/>
  <c r="E271" i="25"/>
  <c r="E281" i="25"/>
  <c r="E289" i="25"/>
  <c r="E297" i="25"/>
  <c r="E230" i="25"/>
  <c r="E280" i="25"/>
  <c r="E288" i="25"/>
  <c r="E296" i="25"/>
  <c r="E278" i="25"/>
  <c r="E286" i="25"/>
  <c r="E294" i="25"/>
  <c r="E302" i="25"/>
  <c r="E283" i="25"/>
  <c r="E293" i="25"/>
  <c r="E305" i="25"/>
  <c r="E279" i="25"/>
  <c r="E304" i="25"/>
  <c r="E299" i="25"/>
  <c r="E303" i="25"/>
  <c r="E285" i="25"/>
  <c r="E295" i="25"/>
  <c r="E277" i="25"/>
  <c r="E291" i="25"/>
  <c r="E301" i="25"/>
  <c r="E261" i="25"/>
  <c r="E287" i="25"/>
  <c r="Q168" i="25"/>
  <c r="Q166" i="25"/>
  <c r="Q174" i="25"/>
  <c r="Q165" i="25"/>
  <c r="Q173" i="25"/>
  <c r="Q164" i="25"/>
  <c r="Q172" i="25"/>
  <c r="Q161" i="25"/>
  <c r="Q169" i="25"/>
  <c r="Q163" i="25"/>
  <c r="Q178" i="25"/>
  <c r="Q176" i="25"/>
  <c r="Q184" i="25"/>
  <c r="Q183" i="25"/>
  <c r="Q171" i="25"/>
  <c r="Q181" i="25"/>
  <c r="Q180" i="25"/>
  <c r="Q162" i="25"/>
  <c r="Q186" i="25"/>
  <c r="Q192" i="25"/>
  <c r="Q191" i="25"/>
  <c r="Q179" i="25"/>
  <c r="Q190" i="25"/>
  <c r="Q175" i="25"/>
  <c r="Q188" i="25"/>
  <c r="Q177" i="25"/>
  <c r="Q189" i="25"/>
  <c r="Q197" i="25"/>
  <c r="Q185" i="25"/>
  <c r="Q195" i="25"/>
  <c r="Q194" i="25"/>
  <c r="Q193" i="25"/>
  <c r="Q170" i="25"/>
  <c r="Q201" i="25"/>
  <c r="Q206" i="25"/>
  <c r="Q199" i="25"/>
  <c r="Q204" i="25"/>
  <c r="Q203" i="25"/>
  <c r="Q196" i="25"/>
  <c r="Q202" i="25"/>
  <c r="Q210" i="25"/>
  <c r="Q182" i="25"/>
  <c r="Q208" i="25"/>
  <c r="Q217" i="25"/>
  <c r="Q225" i="25"/>
  <c r="Q233" i="25"/>
  <c r="Q215" i="25"/>
  <c r="Q223" i="25"/>
  <c r="Q231" i="25"/>
  <c r="Q214" i="25"/>
  <c r="Q222" i="25"/>
  <c r="Q230" i="25"/>
  <c r="Q187" i="25"/>
  <c r="Q209" i="25"/>
  <c r="Q213" i="25"/>
  <c r="Q221" i="25"/>
  <c r="Q229" i="25"/>
  <c r="Q205" i="25"/>
  <c r="Q219" i="25"/>
  <c r="Q227" i="25"/>
  <c r="Q167" i="25"/>
  <c r="Q224" i="25"/>
  <c r="Q239" i="25"/>
  <c r="Q247" i="25"/>
  <c r="Q198" i="25"/>
  <c r="Q237" i="25"/>
  <c r="Q245" i="25"/>
  <c r="Q216" i="25"/>
  <c r="Q226" i="25"/>
  <c r="Q236" i="25"/>
  <c r="Q244" i="25"/>
  <c r="Q212" i="25"/>
  <c r="Q235" i="25"/>
  <c r="Q243" i="25"/>
  <c r="Q251" i="25"/>
  <c r="Q207" i="25"/>
  <c r="Q211" i="25"/>
  <c r="Q218" i="25"/>
  <c r="Q228" i="25"/>
  <c r="Q241" i="25"/>
  <c r="Q249" i="25"/>
  <c r="Q200" i="25"/>
  <c r="Q258" i="25"/>
  <c r="Q266" i="25"/>
  <c r="Q274" i="25"/>
  <c r="Q242" i="25"/>
  <c r="Q256" i="25"/>
  <c r="Q264" i="25"/>
  <c r="Q272" i="25"/>
  <c r="Q255" i="25"/>
  <c r="Q263" i="25"/>
  <c r="Q238" i="25"/>
  <c r="Q248" i="25"/>
  <c r="Q254" i="25"/>
  <c r="Q262" i="25"/>
  <c r="Q270" i="25"/>
  <c r="Q232" i="25"/>
  <c r="Q252" i="25"/>
  <c r="Q260" i="25"/>
  <c r="Q268" i="25"/>
  <c r="Q265" i="25"/>
  <c r="Q220" i="25"/>
  <c r="Q261" i="25"/>
  <c r="Q275" i="25"/>
  <c r="Q234" i="25"/>
  <c r="Q240" i="25"/>
  <c r="Q246" i="25"/>
  <c r="Q257" i="25"/>
  <c r="Q267" i="25"/>
  <c r="Q271" i="25"/>
  <c r="Q259" i="25"/>
  <c r="Q269" i="25"/>
  <c r="Q273" i="25"/>
  <c r="Q280" i="25"/>
  <c r="Q288" i="25"/>
  <c r="Q296" i="25"/>
  <c r="Q278" i="25"/>
  <c r="Q286" i="25"/>
  <c r="Q294" i="25"/>
  <c r="Q302" i="25"/>
  <c r="Q253" i="25"/>
  <c r="Q276" i="25"/>
  <c r="Q277" i="25"/>
  <c r="Q285" i="25"/>
  <c r="Q293" i="25"/>
  <c r="Q284" i="25"/>
  <c r="Q292" i="25"/>
  <c r="Q282" i="25"/>
  <c r="Q290" i="25"/>
  <c r="Q298" i="25"/>
  <c r="Q295" i="25"/>
  <c r="Q281" i="25"/>
  <c r="Q291" i="25"/>
  <c r="Q287" i="25"/>
  <c r="Q297" i="25"/>
  <c r="Q283" i="25"/>
  <c r="Q305" i="25"/>
  <c r="Q304" i="25"/>
  <c r="Q250" i="25"/>
  <c r="Q279" i="25"/>
  <c r="Q289" i="25"/>
  <c r="Q299" i="25"/>
  <c r="Q300" i="25"/>
  <c r="Q301" i="25"/>
  <c r="Q303" i="25"/>
  <c r="B250" i="25"/>
  <c r="B169" i="25"/>
  <c r="B166" i="25"/>
  <c r="A175" i="25"/>
  <c r="Z161" i="25"/>
  <c r="Z169" i="25"/>
  <c r="Z167" i="25"/>
  <c r="Z166" i="25"/>
  <c r="Z174" i="25"/>
  <c r="Z165" i="25"/>
  <c r="Z173" i="25"/>
  <c r="Z162" i="25"/>
  <c r="Z170" i="25"/>
  <c r="Z179" i="25"/>
  <c r="Z172" i="25"/>
  <c r="Z177" i="25"/>
  <c r="Z176" i="25"/>
  <c r="Z164" i="25"/>
  <c r="Z182" i="25"/>
  <c r="Z181" i="25"/>
  <c r="Z163" i="25"/>
  <c r="Z187" i="25"/>
  <c r="Z185" i="25"/>
  <c r="Z184" i="25"/>
  <c r="Z191" i="25"/>
  <c r="Z178" i="25"/>
  <c r="Z183" i="25"/>
  <c r="Z189" i="25"/>
  <c r="Z198" i="25"/>
  <c r="Z168" i="25"/>
  <c r="Z188" i="25"/>
  <c r="Z196" i="25"/>
  <c r="Z195" i="25"/>
  <c r="Z175" i="25"/>
  <c r="Z194" i="25"/>
  <c r="Z201" i="25"/>
  <c r="Z207" i="25"/>
  <c r="Z186" i="25"/>
  <c r="Z193" i="25"/>
  <c r="Z205" i="25"/>
  <c r="Z192" i="25"/>
  <c r="Z204" i="25"/>
  <c r="Z190" i="25"/>
  <c r="Z203" i="25"/>
  <c r="Z211" i="25"/>
  <c r="Z209" i="25"/>
  <c r="Z199" i="25"/>
  <c r="Z218" i="25"/>
  <c r="Z226" i="25"/>
  <c r="Z197" i="25"/>
  <c r="Z216" i="25"/>
  <c r="Z224" i="25"/>
  <c r="Z232" i="25"/>
  <c r="Z171" i="25"/>
  <c r="Z206" i="25"/>
  <c r="Z215" i="25"/>
  <c r="Z223" i="25"/>
  <c r="Z231" i="25"/>
  <c r="Z200" i="25"/>
  <c r="Z202" i="25"/>
  <c r="Z214" i="25"/>
  <c r="Z222" i="25"/>
  <c r="Z230" i="25"/>
  <c r="Z208" i="25"/>
  <c r="Z212" i="25"/>
  <c r="Z220" i="25"/>
  <c r="Z228" i="25"/>
  <c r="Z217" i="25"/>
  <c r="Z227" i="25"/>
  <c r="Z240" i="25"/>
  <c r="Z248" i="25"/>
  <c r="Z233" i="25"/>
  <c r="Z238" i="25"/>
  <c r="Z246" i="25"/>
  <c r="Z180" i="25"/>
  <c r="Z219" i="25"/>
  <c r="Z229" i="25"/>
  <c r="Z237" i="25"/>
  <c r="Z245" i="25"/>
  <c r="Z236" i="25"/>
  <c r="Z244" i="25"/>
  <c r="Z221" i="25"/>
  <c r="Z234" i="25"/>
  <c r="Z242" i="25"/>
  <c r="Z250" i="25"/>
  <c r="Z259" i="25"/>
  <c r="Z267" i="25"/>
  <c r="Z275" i="25"/>
  <c r="Z210" i="25"/>
  <c r="Z213" i="25"/>
  <c r="Z235" i="25"/>
  <c r="Z257" i="25"/>
  <c r="Z265" i="25"/>
  <c r="Z273" i="25"/>
  <c r="Z256" i="25"/>
  <c r="Z264" i="25"/>
  <c r="Z241" i="25"/>
  <c r="Z251" i="25"/>
  <c r="Z255" i="25"/>
  <c r="Z263" i="25"/>
  <c r="Z271" i="25"/>
  <c r="Z247" i="25"/>
  <c r="Z253" i="25"/>
  <c r="Z261" i="25"/>
  <c r="Z269" i="25"/>
  <c r="Z258" i="25"/>
  <c r="Z268" i="25"/>
  <c r="Z254" i="25"/>
  <c r="Z274" i="25"/>
  <c r="Z260" i="25"/>
  <c r="Z252" i="25"/>
  <c r="Z262" i="25"/>
  <c r="Z272" i="25"/>
  <c r="Z281" i="25"/>
  <c r="Z289" i="25"/>
  <c r="Z297" i="25"/>
  <c r="Z279" i="25"/>
  <c r="Z287" i="25"/>
  <c r="Z295" i="25"/>
  <c r="Z266" i="25"/>
  <c r="Z278" i="25"/>
  <c r="Z286" i="25"/>
  <c r="Z294" i="25"/>
  <c r="Z277" i="25"/>
  <c r="Z285" i="25"/>
  <c r="Z293" i="25"/>
  <c r="Z239" i="25"/>
  <c r="Z270" i="25"/>
  <c r="Z249" i="25"/>
  <c r="Z283" i="25"/>
  <c r="Z291" i="25"/>
  <c r="Z299" i="25"/>
  <c r="Z225" i="25"/>
  <c r="Z288" i="25"/>
  <c r="Z298" i="25"/>
  <c r="Z284" i="25"/>
  <c r="Z302" i="25"/>
  <c r="Z276" i="25"/>
  <c r="Z280" i="25"/>
  <c r="Z290" i="25"/>
  <c r="Z243" i="25"/>
  <c r="Z300" i="25"/>
  <c r="Z296" i="25"/>
  <c r="Z301" i="25"/>
  <c r="Z305" i="25"/>
  <c r="Z282" i="25"/>
  <c r="Z292" i="25"/>
  <c r="Z304" i="25"/>
  <c r="Z303" i="25"/>
  <c r="B194" i="25"/>
  <c r="AF167" i="25"/>
  <c r="AF165" i="25"/>
  <c r="AF173" i="25"/>
  <c r="AF164" i="25"/>
  <c r="AF172" i="25"/>
  <c r="AF163" i="25"/>
  <c r="AF171" i="25"/>
  <c r="AF168" i="25"/>
  <c r="AF169" i="25"/>
  <c r="AF174" i="25"/>
  <c r="AF177" i="25"/>
  <c r="AF175" i="25"/>
  <c r="AF183" i="25"/>
  <c r="AF161" i="25"/>
  <c r="AF166" i="25"/>
  <c r="AF182" i="25"/>
  <c r="AF180" i="25"/>
  <c r="AF179" i="25"/>
  <c r="AF178" i="25"/>
  <c r="AF185" i="25"/>
  <c r="AF162" i="25"/>
  <c r="AF191" i="25"/>
  <c r="AF190" i="25"/>
  <c r="AF189" i="25"/>
  <c r="AF187" i="25"/>
  <c r="AF196" i="25"/>
  <c r="AF192" i="25"/>
  <c r="AF194" i="25"/>
  <c r="AF176" i="25"/>
  <c r="AF193" i="25"/>
  <c r="AF181" i="25"/>
  <c r="AF188" i="25"/>
  <c r="AF184" i="25"/>
  <c r="AF198" i="25"/>
  <c r="AF170" i="25"/>
  <c r="AF195" i="25"/>
  <c r="AF205" i="25"/>
  <c r="AF203" i="25"/>
  <c r="AF211" i="25"/>
  <c r="AF186" i="25"/>
  <c r="AF197" i="25"/>
  <c r="AF202" i="25"/>
  <c r="AF200" i="25"/>
  <c r="AF209" i="25"/>
  <c r="AF207" i="25"/>
  <c r="AF208" i="25"/>
  <c r="AF216" i="25"/>
  <c r="AF224" i="25"/>
  <c r="AF232" i="25"/>
  <c r="AF204" i="25"/>
  <c r="AF214" i="25"/>
  <c r="AF222" i="25"/>
  <c r="AF230" i="25"/>
  <c r="AF210" i="25"/>
  <c r="AF213" i="25"/>
  <c r="AF221" i="25"/>
  <c r="AF229" i="25"/>
  <c r="AF212" i="25"/>
  <c r="AF220" i="25"/>
  <c r="AF228" i="25"/>
  <c r="AF218" i="25"/>
  <c r="AF226" i="25"/>
  <c r="AF201" i="25"/>
  <c r="AF238" i="25"/>
  <c r="AF246" i="25"/>
  <c r="AF217" i="25"/>
  <c r="AF227" i="25"/>
  <c r="AF236" i="25"/>
  <c r="AF244" i="25"/>
  <c r="AF235" i="25"/>
  <c r="AF243" i="25"/>
  <c r="AF251" i="25"/>
  <c r="AF223" i="25"/>
  <c r="AF233" i="25"/>
  <c r="AF234" i="25"/>
  <c r="AF242" i="25"/>
  <c r="AF250" i="25"/>
  <c r="AF199" i="25"/>
  <c r="AF240" i="25"/>
  <c r="AF248" i="25"/>
  <c r="AF215" i="25"/>
  <c r="AF237" i="25"/>
  <c r="AF247" i="25"/>
  <c r="AF257" i="25"/>
  <c r="AF265" i="25"/>
  <c r="AF273" i="25"/>
  <c r="AF206" i="25"/>
  <c r="AF219" i="25"/>
  <c r="AF225" i="25"/>
  <c r="AF231" i="25"/>
  <c r="AF255" i="25"/>
  <c r="AF263" i="25"/>
  <c r="AF271" i="25"/>
  <c r="AF239" i="25"/>
  <c r="AF249" i="25"/>
  <c r="AF254" i="25"/>
  <c r="AF262" i="25"/>
  <c r="AF253" i="25"/>
  <c r="AF261" i="25"/>
  <c r="AF269" i="25"/>
  <c r="AF241" i="25"/>
  <c r="AF259" i="25"/>
  <c r="AF267" i="25"/>
  <c r="AF252" i="25"/>
  <c r="AF258" i="25"/>
  <c r="AF268" i="25"/>
  <c r="AF279" i="25"/>
  <c r="AF287" i="25"/>
  <c r="AF295" i="25"/>
  <c r="AF278" i="25"/>
  <c r="AF256" i="25"/>
  <c r="AF276" i="25"/>
  <c r="AF277" i="25"/>
  <c r="AF285" i="25"/>
  <c r="AF293" i="25"/>
  <c r="AF301" i="25"/>
  <c r="AF275" i="25"/>
  <c r="AF284" i="25"/>
  <c r="AF292" i="25"/>
  <c r="AF245" i="25"/>
  <c r="AF260" i="25"/>
  <c r="AF266" i="25"/>
  <c r="AF283" i="25"/>
  <c r="AF291" i="25"/>
  <c r="AF299" i="25"/>
  <c r="AF264" i="25"/>
  <c r="AF274" i="25"/>
  <c r="AF281" i="25"/>
  <c r="AF289" i="25"/>
  <c r="AF297" i="25"/>
  <c r="AF282" i="25"/>
  <c r="AF272" i="25"/>
  <c r="AF288" i="25"/>
  <c r="AF298" i="25"/>
  <c r="AF305" i="25"/>
  <c r="AF294" i="25"/>
  <c r="AF304" i="25"/>
  <c r="AF280" i="25"/>
  <c r="AF290" i="25"/>
  <c r="AF303" i="25"/>
  <c r="AF270" i="25"/>
  <c r="AF302" i="25"/>
  <c r="AF296" i="25"/>
  <c r="AF286" i="25"/>
  <c r="AF300" i="25"/>
  <c r="B249" i="25"/>
  <c r="A210" i="25"/>
  <c r="B175" i="25"/>
  <c r="B183" i="25"/>
  <c r="B205" i="25"/>
  <c r="B233" i="25"/>
  <c r="B270" i="25"/>
  <c r="A281" i="25"/>
  <c r="B254" i="25"/>
  <c r="B265" i="25"/>
  <c r="B216" i="25"/>
  <c r="A187" i="25"/>
  <c r="AC164" i="25"/>
  <c r="AC172" i="25"/>
  <c r="AC162" i="25"/>
  <c r="AC170" i="25"/>
  <c r="AC161" i="25"/>
  <c r="AC169" i="25"/>
  <c r="AC168" i="25"/>
  <c r="AC165" i="25"/>
  <c r="AC173" i="25"/>
  <c r="AC182" i="25"/>
  <c r="AC166" i="25"/>
  <c r="AC171" i="25"/>
  <c r="AC180" i="25"/>
  <c r="AC167" i="25"/>
  <c r="AC179" i="25"/>
  <c r="AC163" i="25"/>
  <c r="AC177" i="25"/>
  <c r="AC176" i="25"/>
  <c r="AC183" i="25"/>
  <c r="AC190" i="25"/>
  <c r="AC175" i="25"/>
  <c r="AC188" i="25"/>
  <c r="AC187" i="25"/>
  <c r="AC181" i="25"/>
  <c r="AC186" i="25"/>
  <c r="AC178" i="25"/>
  <c r="AC191" i="25"/>
  <c r="AC193" i="25"/>
  <c r="AC199" i="25"/>
  <c r="AC198" i="25"/>
  <c r="AC197" i="25"/>
  <c r="AC185" i="25"/>
  <c r="AC195" i="25"/>
  <c r="AC196" i="25"/>
  <c r="AC202" i="25"/>
  <c r="AC210" i="25"/>
  <c r="AC200" i="25"/>
  <c r="AC208" i="25"/>
  <c r="AC201" i="25"/>
  <c r="AC207" i="25"/>
  <c r="AC174" i="25"/>
  <c r="AC192" i="25"/>
  <c r="AC206" i="25"/>
  <c r="AC189" i="25"/>
  <c r="AC204" i="25"/>
  <c r="AC213" i="25"/>
  <c r="AC221" i="25"/>
  <c r="AC229" i="25"/>
  <c r="AC205" i="25"/>
  <c r="AC219" i="25"/>
  <c r="AC227" i="25"/>
  <c r="AC218" i="25"/>
  <c r="AC226" i="25"/>
  <c r="AC217" i="25"/>
  <c r="AC225" i="25"/>
  <c r="AC233" i="25"/>
  <c r="AC194" i="25"/>
  <c r="AC215" i="25"/>
  <c r="AC223" i="25"/>
  <c r="AC231" i="25"/>
  <c r="AC235" i="25"/>
  <c r="AC243" i="25"/>
  <c r="AC251" i="25"/>
  <c r="AC241" i="25"/>
  <c r="AC249" i="25"/>
  <c r="AC228" i="25"/>
  <c r="AC240" i="25"/>
  <c r="AC248" i="25"/>
  <c r="AC184" i="25"/>
  <c r="AC214" i="25"/>
  <c r="AC224" i="25"/>
  <c r="AC239" i="25"/>
  <c r="AC247" i="25"/>
  <c r="AC203" i="25"/>
  <c r="AC209" i="25"/>
  <c r="AC220" i="25"/>
  <c r="AC230" i="25"/>
  <c r="AC237" i="25"/>
  <c r="AC245" i="25"/>
  <c r="AC232" i="25"/>
  <c r="AC238" i="25"/>
  <c r="AC254" i="25"/>
  <c r="AC262" i="25"/>
  <c r="AC270" i="25"/>
  <c r="AC234" i="25"/>
  <c r="AC244" i="25"/>
  <c r="AC252" i="25"/>
  <c r="AC260" i="25"/>
  <c r="AC268" i="25"/>
  <c r="AC276" i="25"/>
  <c r="AC259" i="25"/>
  <c r="AC267" i="25"/>
  <c r="AC212" i="25"/>
  <c r="AC250" i="25"/>
  <c r="AC258" i="25"/>
  <c r="AC266" i="25"/>
  <c r="AC274" i="25"/>
  <c r="AC211" i="25"/>
  <c r="AC216" i="25"/>
  <c r="AC222" i="25"/>
  <c r="AC256" i="25"/>
  <c r="AC264" i="25"/>
  <c r="AC272" i="25"/>
  <c r="AC275" i="25"/>
  <c r="AC236" i="25"/>
  <c r="AC242" i="25"/>
  <c r="AC253" i="25"/>
  <c r="AC263" i="25"/>
  <c r="AC246" i="25"/>
  <c r="AC269" i="25"/>
  <c r="AC271" i="25"/>
  <c r="AC261" i="25"/>
  <c r="AC257" i="25"/>
  <c r="AC284" i="25"/>
  <c r="AC292" i="25"/>
  <c r="AC300" i="25"/>
  <c r="AC255" i="25"/>
  <c r="AC282" i="25"/>
  <c r="AC290" i="25"/>
  <c r="AC298" i="25"/>
  <c r="AC281" i="25"/>
  <c r="AC289" i="25"/>
  <c r="AC297" i="25"/>
  <c r="AC265" i="25"/>
  <c r="AC280" i="25"/>
  <c r="AC288" i="25"/>
  <c r="AC296" i="25"/>
  <c r="AC273" i="25"/>
  <c r="AC278" i="25"/>
  <c r="AC286" i="25"/>
  <c r="AC294" i="25"/>
  <c r="AC277" i="25"/>
  <c r="AC305" i="25"/>
  <c r="AC283" i="25"/>
  <c r="AC293" i="25"/>
  <c r="AC304" i="25"/>
  <c r="AC279" i="25"/>
  <c r="AC303" i="25"/>
  <c r="AC299" i="25"/>
  <c r="AC285" i="25"/>
  <c r="AC295" i="25"/>
  <c r="AC302" i="25"/>
  <c r="AC291" i="25"/>
  <c r="AC287" i="25"/>
  <c r="AC301" i="25"/>
  <c r="AD165" i="25"/>
  <c r="AD173" i="25"/>
  <c r="AD163" i="25"/>
  <c r="AD171" i="25"/>
  <c r="AD162" i="25"/>
  <c r="AD170" i="25"/>
  <c r="AD161" i="25"/>
  <c r="AD169" i="25"/>
  <c r="AD166" i="25"/>
  <c r="AD174" i="25"/>
  <c r="AD175" i="25"/>
  <c r="AD183" i="25"/>
  <c r="AD181" i="25"/>
  <c r="AD180" i="25"/>
  <c r="AD168" i="25"/>
  <c r="AD178" i="25"/>
  <c r="AD177" i="25"/>
  <c r="AD184" i="25"/>
  <c r="AD191" i="25"/>
  <c r="AD189" i="25"/>
  <c r="AD167" i="25"/>
  <c r="AD188" i="25"/>
  <c r="AD172" i="25"/>
  <c r="AD176" i="25"/>
  <c r="AD187" i="25"/>
  <c r="AD182" i="25"/>
  <c r="AD185" i="25"/>
  <c r="AD164" i="25"/>
  <c r="AD186" i="25"/>
  <c r="AD192" i="25"/>
  <c r="AD194" i="25"/>
  <c r="AD200" i="25"/>
  <c r="AD199" i="25"/>
  <c r="AD198" i="25"/>
  <c r="AD196" i="25"/>
  <c r="AD203" i="25"/>
  <c r="AD211" i="25"/>
  <c r="AD197" i="25"/>
  <c r="AD209" i="25"/>
  <c r="AD208" i="25"/>
  <c r="AD193" i="25"/>
  <c r="AD201" i="25"/>
  <c r="AD207" i="25"/>
  <c r="AD205" i="25"/>
  <c r="AD179" i="25"/>
  <c r="AD214" i="25"/>
  <c r="AD222" i="25"/>
  <c r="AD230" i="25"/>
  <c r="AD210" i="25"/>
  <c r="AD212" i="25"/>
  <c r="AD220" i="25"/>
  <c r="AD228" i="25"/>
  <c r="AD219" i="25"/>
  <c r="AD227" i="25"/>
  <c r="AD190" i="25"/>
  <c r="AD206" i="25"/>
  <c r="AD218" i="25"/>
  <c r="AD226" i="25"/>
  <c r="AD202" i="25"/>
  <c r="AD216" i="25"/>
  <c r="AD224" i="25"/>
  <c r="AD232" i="25"/>
  <c r="AD221" i="25"/>
  <c r="AD231" i="25"/>
  <c r="AD236" i="25"/>
  <c r="AD244" i="25"/>
  <c r="AD234" i="25"/>
  <c r="AD242" i="25"/>
  <c r="AD250" i="25"/>
  <c r="AD195" i="25"/>
  <c r="AD213" i="25"/>
  <c r="AD223" i="25"/>
  <c r="AD233" i="25"/>
  <c r="AD241" i="25"/>
  <c r="AD249" i="25"/>
  <c r="AD204" i="25"/>
  <c r="AD240" i="25"/>
  <c r="AD248" i="25"/>
  <c r="AD215" i="25"/>
  <c r="AD225" i="25"/>
  <c r="AD238" i="25"/>
  <c r="AD246" i="25"/>
  <c r="AD255" i="25"/>
  <c r="AD263" i="25"/>
  <c r="AD271" i="25"/>
  <c r="AD239" i="25"/>
  <c r="AD253" i="25"/>
  <c r="AD261" i="25"/>
  <c r="AD269" i="25"/>
  <c r="AD252" i="25"/>
  <c r="AD260" i="25"/>
  <c r="AD268" i="25"/>
  <c r="AD229" i="25"/>
  <c r="AD235" i="25"/>
  <c r="AD245" i="25"/>
  <c r="AD259" i="25"/>
  <c r="AD267" i="25"/>
  <c r="AD275" i="25"/>
  <c r="AD217" i="25"/>
  <c r="AD251" i="25"/>
  <c r="AD257" i="25"/>
  <c r="AD265" i="25"/>
  <c r="AD237" i="25"/>
  <c r="AD243" i="25"/>
  <c r="AD262" i="25"/>
  <c r="AD258" i="25"/>
  <c r="AD272" i="25"/>
  <c r="AD247" i="25"/>
  <c r="AD254" i="25"/>
  <c r="AD264" i="25"/>
  <c r="AD256" i="25"/>
  <c r="AD266" i="25"/>
  <c r="AD270" i="25"/>
  <c r="AD273" i="25"/>
  <c r="AD277" i="25"/>
  <c r="AD285" i="25"/>
  <c r="AD293" i="25"/>
  <c r="AD276" i="25"/>
  <c r="AD283" i="25"/>
  <c r="AD291" i="25"/>
  <c r="AD299" i="25"/>
  <c r="AD282" i="25"/>
  <c r="AD290" i="25"/>
  <c r="AD298" i="25"/>
  <c r="AD274" i="25"/>
  <c r="AD281" i="25"/>
  <c r="AD289" i="25"/>
  <c r="AD297" i="25"/>
  <c r="AD279" i="25"/>
  <c r="AD287" i="25"/>
  <c r="AD295" i="25"/>
  <c r="AD292" i="25"/>
  <c r="AD301" i="25"/>
  <c r="AD288" i="25"/>
  <c r="AD305" i="25"/>
  <c r="AD304" i="25"/>
  <c r="AD284" i="25"/>
  <c r="AD294" i="25"/>
  <c r="AD303" i="25"/>
  <c r="AD280" i="25"/>
  <c r="AD302" i="25"/>
  <c r="AD278" i="25"/>
  <c r="AD286" i="25"/>
  <c r="AD296" i="25"/>
  <c r="AD300" i="25"/>
  <c r="O166" i="25"/>
  <c r="O174" i="25"/>
  <c r="O164" i="25"/>
  <c r="O172" i="25"/>
  <c r="O163" i="25"/>
  <c r="O171" i="25"/>
  <c r="O162" i="25"/>
  <c r="O170" i="25"/>
  <c r="O167" i="25"/>
  <c r="O175" i="25"/>
  <c r="O168" i="25"/>
  <c r="O173" i="25"/>
  <c r="O176" i="25"/>
  <c r="O184" i="25"/>
  <c r="O182" i="25"/>
  <c r="O165" i="25"/>
  <c r="O181" i="25"/>
  <c r="O179" i="25"/>
  <c r="O178" i="25"/>
  <c r="O177" i="25"/>
  <c r="O183" i="25"/>
  <c r="O190" i="25"/>
  <c r="O189" i="25"/>
  <c r="O188" i="25"/>
  <c r="O169" i="25"/>
  <c r="O186" i="25"/>
  <c r="O161" i="25"/>
  <c r="O195" i="25"/>
  <c r="O193" i="25"/>
  <c r="O201" i="25"/>
  <c r="O180" i="25"/>
  <c r="O191" i="25"/>
  <c r="O187" i="25"/>
  <c r="O199" i="25"/>
  <c r="O192" i="25"/>
  <c r="O197" i="25"/>
  <c r="O194" i="25"/>
  <c r="O204" i="25"/>
  <c r="O185" i="25"/>
  <c r="O202" i="25"/>
  <c r="O210" i="25"/>
  <c r="O196" i="25"/>
  <c r="O209" i="25"/>
  <c r="O208" i="25"/>
  <c r="O198" i="25"/>
  <c r="O206" i="25"/>
  <c r="O200" i="25"/>
  <c r="O207" i="25"/>
  <c r="O215" i="25"/>
  <c r="O223" i="25"/>
  <c r="O231" i="25"/>
  <c r="O203" i="25"/>
  <c r="O213" i="25"/>
  <c r="O221" i="25"/>
  <c r="O229" i="25"/>
  <c r="O212" i="25"/>
  <c r="O220" i="25"/>
  <c r="O228" i="25"/>
  <c r="O219" i="25"/>
  <c r="O227" i="25"/>
  <c r="O211" i="25"/>
  <c r="O217" i="25"/>
  <c r="O225" i="25"/>
  <c r="O233" i="25"/>
  <c r="O205" i="25"/>
  <c r="O237" i="25"/>
  <c r="O245" i="25"/>
  <c r="O216" i="25"/>
  <c r="O226" i="25"/>
  <c r="O235" i="25"/>
  <c r="O243" i="25"/>
  <c r="O251" i="25"/>
  <c r="O234" i="25"/>
  <c r="O242" i="25"/>
  <c r="O250" i="25"/>
  <c r="O222" i="25"/>
  <c r="O232" i="25"/>
  <c r="O241" i="25"/>
  <c r="O249" i="25"/>
  <c r="O239" i="25"/>
  <c r="O247" i="25"/>
  <c r="O236" i="25"/>
  <c r="O246" i="25"/>
  <c r="O256" i="25"/>
  <c r="O264" i="25"/>
  <c r="O272" i="25"/>
  <c r="O218" i="25"/>
  <c r="O254" i="25"/>
  <c r="O262" i="25"/>
  <c r="O270" i="25"/>
  <c r="O238" i="25"/>
  <c r="O248" i="25"/>
  <c r="O253" i="25"/>
  <c r="O261" i="25"/>
  <c r="O269" i="25"/>
  <c r="O252" i="25"/>
  <c r="O260" i="25"/>
  <c r="O268" i="25"/>
  <c r="O276" i="25"/>
  <c r="O240" i="25"/>
  <c r="O258" i="25"/>
  <c r="O266" i="25"/>
  <c r="O230" i="25"/>
  <c r="O224" i="25"/>
  <c r="O257" i="25"/>
  <c r="O267" i="25"/>
  <c r="O271" i="25"/>
  <c r="O244" i="25"/>
  <c r="O278" i="25"/>
  <c r="O286" i="25"/>
  <c r="O294" i="25"/>
  <c r="O214" i="25"/>
  <c r="O255" i="25"/>
  <c r="O273" i="25"/>
  <c r="O277" i="25"/>
  <c r="O284" i="25"/>
  <c r="O292" i="25"/>
  <c r="O300" i="25"/>
  <c r="O259" i="25"/>
  <c r="O265" i="25"/>
  <c r="O283" i="25"/>
  <c r="O291" i="25"/>
  <c r="O299" i="25"/>
  <c r="O275" i="25"/>
  <c r="O282" i="25"/>
  <c r="O290" i="25"/>
  <c r="O298" i="25"/>
  <c r="O263" i="25"/>
  <c r="O280" i="25"/>
  <c r="O288" i="25"/>
  <c r="O296" i="25"/>
  <c r="O281" i="25"/>
  <c r="O302" i="25"/>
  <c r="O287" i="25"/>
  <c r="O297" i="25"/>
  <c r="O305" i="25"/>
  <c r="O304" i="25"/>
  <c r="O274" i="25"/>
  <c r="O293" i="25"/>
  <c r="O303" i="25"/>
  <c r="O279" i="25"/>
  <c r="O289" i="25"/>
  <c r="O301" i="25"/>
  <c r="O295" i="25"/>
  <c r="O285" i="25"/>
  <c r="AT165" i="25"/>
  <c r="AT173" i="25"/>
  <c r="AT163" i="25"/>
  <c r="AT171" i="25"/>
  <c r="AT162" i="25"/>
  <c r="AT170" i="25"/>
  <c r="AT161" i="25"/>
  <c r="AT169" i="25"/>
  <c r="AT166" i="25"/>
  <c r="AT174" i="25"/>
  <c r="AT175" i="25"/>
  <c r="AT183" i="25"/>
  <c r="AT167" i="25"/>
  <c r="AT172" i="25"/>
  <c r="AT181" i="25"/>
  <c r="AT168" i="25"/>
  <c r="AT180" i="25"/>
  <c r="AT164" i="25"/>
  <c r="AT178" i="25"/>
  <c r="AT177" i="25"/>
  <c r="AT191" i="25"/>
  <c r="AT176" i="25"/>
  <c r="AT189" i="25"/>
  <c r="AT188" i="25"/>
  <c r="AT182" i="25"/>
  <c r="AT187" i="25"/>
  <c r="AT185" i="25"/>
  <c r="AT194" i="25"/>
  <c r="AT200" i="25"/>
  <c r="AT184" i="25"/>
  <c r="AT192" i="25"/>
  <c r="AT198" i="25"/>
  <c r="AT186" i="25"/>
  <c r="AT196" i="25"/>
  <c r="AT179" i="25"/>
  <c r="AT197" i="25"/>
  <c r="AT203" i="25"/>
  <c r="AT193" i="25"/>
  <c r="AT201" i="25"/>
  <c r="AT209" i="25"/>
  <c r="AT208" i="25"/>
  <c r="AT207" i="25"/>
  <c r="AT205" i="25"/>
  <c r="AT214" i="25"/>
  <c r="AT222" i="25"/>
  <c r="AT230" i="25"/>
  <c r="AT206" i="25"/>
  <c r="AT212" i="25"/>
  <c r="AT220" i="25"/>
  <c r="AT228" i="25"/>
  <c r="AT211" i="25"/>
  <c r="AT219" i="25"/>
  <c r="AT227" i="25"/>
  <c r="AT199" i="25"/>
  <c r="AT202" i="25"/>
  <c r="AT210" i="25"/>
  <c r="AT218" i="25"/>
  <c r="AT226" i="25"/>
  <c r="AT216" i="25"/>
  <c r="AT224" i="25"/>
  <c r="AT232" i="25"/>
  <c r="AT236" i="25"/>
  <c r="AT244" i="25"/>
  <c r="AT190" i="25"/>
  <c r="AT234" i="25"/>
  <c r="AT242" i="25"/>
  <c r="AT250" i="25"/>
  <c r="AT229" i="25"/>
  <c r="AT241" i="25"/>
  <c r="AT249" i="25"/>
  <c r="AT195" i="25"/>
  <c r="AT215" i="25"/>
  <c r="AT225" i="25"/>
  <c r="AT240" i="25"/>
  <c r="AT248" i="25"/>
  <c r="AT204" i="25"/>
  <c r="AT221" i="25"/>
  <c r="AT231" i="25"/>
  <c r="AT238" i="25"/>
  <c r="AT246" i="25"/>
  <c r="AT239" i="25"/>
  <c r="AT255" i="25"/>
  <c r="AT263" i="25"/>
  <c r="AT271" i="25"/>
  <c r="AT235" i="25"/>
  <c r="AT245" i="25"/>
  <c r="AT253" i="25"/>
  <c r="AT261" i="25"/>
  <c r="AT269" i="25"/>
  <c r="AT252" i="25"/>
  <c r="AT260" i="25"/>
  <c r="AT268" i="25"/>
  <c r="AT251" i="25"/>
  <c r="AT259" i="25"/>
  <c r="AT267" i="25"/>
  <c r="AT275" i="25"/>
  <c r="AT213" i="25"/>
  <c r="AT257" i="25"/>
  <c r="AT265" i="25"/>
  <c r="AT223" i="25"/>
  <c r="AT270" i="25"/>
  <c r="AT273" i="25"/>
  <c r="AT233" i="25"/>
  <c r="AT254" i="25"/>
  <c r="AT264" i="25"/>
  <c r="AT237" i="25"/>
  <c r="AT243" i="25"/>
  <c r="AT272" i="25"/>
  <c r="AT262" i="25"/>
  <c r="AT277" i="25"/>
  <c r="AT285" i="25"/>
  <c r="AT293" i="25"/>
  <c r="AT247" i="25"/>
  <c r="AT258" i="25"/>
  <c r="AT276" i="25"/>
  <c r="AT283" i="25"/>
  <c r="AT291" i="25"/>
  <c r="AT299" i="25"/>
  <c r="AT217" i="25"/>
  <c r="AT256" i="25"/>
  <c r="AT282" i="25"/>
  <c r="AT290" i="25"/>
  <c r="AT298" i="25"/>
  <c r="AT274" i="25"/>
  <c r="AT281" i="25"/>
  <c r="AT289" i="25"/>
  <c r="AT297" i="25"/>
  <c r="AT266" i="25"/>
  <c r="AT279" i="25"/>
  <c r="AT287" i="25"/>
  <c r="AT295" i="25"/>
  <c r="AT278" i="25"/>
  <c r="AT284" i="25"/>
  <c r="AT294" i="25"/>
  <c r="AT300" i="25"/>
  <c r="AT305" i="25"/>
  <c r="AT280" i="25"/>
  <c r="AT304" i="25"/>
  <c r="AT303" i="25"/>
  <c r="AT286" i="25"/>
  <c r="AT296" i="25"/>
  <c r="AT301" i="25"/>
  <c r="AT302" i="25"/>
  <c r="AT292" i="25"/>
  <c r="AT288" i="25"/>
  <c r="A252" i="25"/>
  <c r="A249" i="25"/>
  <c r="B291" i="25"/>
  <c r="B232" i="25"/>
  <c r="A213" i="25"/>
  <c r="B201" i="25"/>
  <c r="A186" i="25"/>
  <c r="F165" i="25"/>
  <c r="F173" i="25"/>
  <c r="F163" i="25"/>
  <c r="F171" i="25"/>
  <c r="F162" i="25"/>
  <c r="F170" i="25"/>
  <c r="F161" i="25"/>
  <c r="F169" i="25"/>
  <c r="F166" i="25"/>
  <c r="F174" i="25"/>
  <c r="F175" i="25"/>
  <c r="F183" i="25"/>
  <c r="F181" i="25"/>
  <c r="F167" i="25"/>
  <c r="F172" i="25"/>
  <c r="F180" i="25"/>
  <c r="F178" i="25"/>
  <c r="F164" i="25"/>
  <c r="F177" i="25"/>
  <c r="F179" i="25"/>
  <c r="F191" i="25"/>
  <c r="F189" i="25"/>
  <c r="F176" i="25"/>
  <c r="F188" i="25"/>
  <c r="F187" i="25"/>
  <c r="F168" i="25"/>
  <c r="F185" i="25"/>
  <c r="F194" i="25"/>
  <c r="F193" i="25"/>
  <c r="F200" i="25"/>
  <c r="F199" i="25"/>
  <c r="F198" i="25"/>
  <c r="F190" i="25"/>
  <c r="F196" i="25"/>
  <c r="F203" i="25"/>
  <c r="F211" i="25"/>
  <c r="F209" i="25"/>
  <c r="F184" i="25"/>
  <c r="F208" i="25"/>
  <c r="F207" i="25"/>
  <c r="F195" i="25"/>
  <c r="F205" i="25"/>
  <c r="F192" i="25"/>
  <c r="F204" i="25"/>
  <c r="F214" i="25"/>
  <c r="F222" i="25"/>
  <c r="F230" i="25"/>
  <c r="F182" i="25"/>
  <c r="F212" i="25"/>
  <c r="F220" i="25"/>
  <c r="F228" i="25"/>
  <c r="F206" i="25"/>
  <c r="F210" i="25"/>
  <c r="F219" i="25"/>
  <c r="F227" i="25"/>
  <c r="F218" i="25"/>
  <c r="F226" i="25"/>
  <c r="F234" i="25"/>
  <c r="F216" i="25"/>
  <c r="F224" i="25"/>
  <c r="F232" i="25"/>
  <c r="F217" i="25"/>
  <c r="F236" i="25"/>
  <c r="F244" i="25"/>
  <c r="F252" i="25"/>
  <c r="F213" i="25"/>
  <c r="F223" i="25"/>
  <c r="F233" i="25"/>
  <c r="F242" i="25"/>
  <c r="F250" i="25"/>
  <c r="F202" i="25"/>
  <c r="F241" i="25"/>
  <c r="F249" i="25"/>
  <c r="F229" i="25"/>
  <c r="F240" i="25"/>
  <c r="F248" i="25"/>
  <c r="F201" i="25"/>
  <c r="F186" i="25"/>
  <c r="F238" i="25"/>
  <c r="F246" i="25"/>
  <c r="F243" i="25"/>
  <c r="F255" i="25"/>
  <c r="F263" i="25"/>
  <c r="F271" i="25"/>
  <c r="F253" i="25"/>
  <c r="F261" i="25"/>
  <c r="F269" i="25"/>
  <c r="F235" i="25"/>
  <c r="F245" i="25"/>
  <c r="F260" i="25"/>
  <c r="F268" i="25"/>
  <c r="F215" i="25"/>
  <c r="F221" i="25"/>
  <c r="F259" i="25"/>
  <c r="F267" i="25"/>
  <c r="F275" i="25"/>
  <c r="F197" i="25"/>
  <c r="F225" i="25"/>
  <c r="F231" i="25"/>
  <c r="F237" i="25"/>
  <c r="F247" i="25"/>
  <c r="F257" i="25"/>
  <c r="F265" i="25"/>
  <c r="F258" i="25"/>
  <c r="F251" i="25"/>
  <c r="F239" i="25"/>
  <c r="F254" i="25"/>
  <c r="F264" i="25"/>
  <c r="F266" i="25"/>
  <c r="F277" i="25"/>
  <c r="F285" i="25"/>
  <c r="F293" i="25"/>
  <c r="F270" i="25"/>
  <c r="F283" i="25"/>
  <c r="F291" i="25"/>
  <c r="F299" i="25"/>
  <c r="F282" i="25"/>
  <c r="F290" i="25"/>
  <c r="F298" i="25"/>
  <c r="F274" i="25"/>
  <c r="F281" i="25"/>
  <c r="F289" i="25"/>
  <c r="F297" i="25"/>
  <c r="F256" i="25"/>
  <c r="F262" i="25"/>
  <c r="F273" i="25"/>
  <c r="F276" i="25"/>
  <c r="F279" i="25"/>
  <c r="F287" i="25"/>
  <c r="F295" i="25"/>
  <c r="F272" i="25"/>
  <c r="F288" i="25"/>
  <c r="F302" i="25"/>
  <c r="F305" i="25"/>
  <c r="F284" i="25"/>
  <c r="F294" i="25"/>
  <c r="F304" i="25"/>
  <c r="F278" i="25"/>
  <c r="F280" i="25"/>
  <c r="F303" i="25"/>
  <c r="F286" i="25"/>
  <c r="F296" i="25"/>
  <c r="F301" i="25"/>
  <c r="F292" i="25"/>
  <c r="F300" i="25"/>
  <c r="AE166" i="25"/>
  <c r="AE174" i="25"/>
  <c r="AE164" i="25"/>
  <c r="AE172" i="25"/>
  <c r="AE163" i="25"/>
  <c r="AE171" i="25"/>
  <c r="AE162" i="25"/>
  <c r="AE170" i="25"/>
  <c r="AE167" i="25"/>
  <c r="AE176" i="25"/>
  <c r="AE184" i="25"/>
  <c r="AE161" i="25"/>
  <c r="AE182" i="25"/>
  <c r="AE181" i="25"/>
  <c r="AE179" i="25"/>
  <c r="AE168" i="25"/>
  <c r="AE173" i="25"/>
  <c r="AE178" i="25"/>
  <c r="AE169" i="25"/>
  <c r="AE190" i="25"/>
  <c r="AE175" i="25"/>
  <c r="AE180" i="25"/>
  <c r="AE189" i="25"/>
  <c r="AE188" i="25"/>
  <c r="AE165" i="25"/>
  <c r="AE177" i="25"/>
  <c r="AE186" i="25"/>
  <c r="AE195" i="25"/>
  <c r="AE183" i="25"/>
  <c r="AE187" i="25"/>
  <c r="AE193" i="25"/>
  <c r="AE201" i="25"/>
  <c r="AE199" i="25"/>
  <c r="AE197" i="25"/>
  <c r="AE204" i="25"/>
  <c r="AE202" i="25"/>
  <c r="AE210" i="25"/>
  <c r="AE200" i="25"/>
  <c r="AE209" i="25"/>
  <c r="AE185" i="25"/>
  <c r="AE191" i="25"/>
  <c r="AE198" i="25"/>
  <c r="AE208" i="25"/>
  <c r="AE194" i="25"/>
  <c r="AE206" i="25"/>
  <c r="AE203" i="25"/>
  <c r="AE211" i="25"/>
  <c r="AE215" i="25"/>
  <c r="AE223" i="25"/>
  <c r="AE231" i="25"/>
  <c r="AE192" i="25"/>
  <c r="AE213" i="25"/>
  <c r="AE221" i="25"/>
  <c r="AE229" i="25"/>
  <c r="AE205" i="25"/>
  <c r="AE212" i="25"/>
  <c r="AE220" i="25"/>
  <c r="AE228" i="25"/>
  <c r="AE196" i="25"/>
  <c r="AE219" i="25"/>
  <c r="AE227" i="25"/>
  <c r="AE207" i="25"/>
  <c r="AE217" i="25"/>
  <c r="AE225" i="25"/>
  <c r="AE233" i="25"/>
  <c r="AE216" i="25"/>
  <c r="AE226" i="25"/>
  <c r="AE237" i="25"/>
  <c r="AE245" i="25"/>
  <c r="AE222" i="25"/>
  <c r="AE232" i="25"/>
  <c r="AE235" i="25"/>
  <c r="AE243" i="25"/>
  <c r="AE251" i="25"/>
  <c r="AE218" i="25"/>
  <c r="AE234" i="25"/>
  <c r="AE242" i="25"/>
  <c r="AE250" i="25"/>
  <c r="AE241" i="25"/>
  <c r="AE249" i="25"/>
  <c r="AE239" i="25"/>
  <c r="AE247" i="25"/>
  <c r="AE256" i="25"/>
  <c r="AE264" i="25"/>
  <c r="AE272" i="25"/>
  <c r="AE214" i="25"/>
  <c r="AE254" i="25"/>
  <c r="AE262" i="25"/>
  <c r="AE270" i="25"/>
  <c r="AE224" i="25"/>
  <c r="AE230" i="25"/>
  <c r="AE244" i="25"/>
  <c r="AE253" i="25"/>
  <c r="AE261" i="25"/>
  <c r="AE269" i="25"/>
  <c r="AE240" i="25"/>
  <c r="AE252" i="25"/>
  <c r="AE260" i="25"/>
  <c r="AE268" i="25"/>
  <c r="AE276" i="25"/>
  <c r="AE236" i="25"/>
  <c r="AE246" i="25"/>
  <c r="AE258" i="25"/>
  <c r="AE266" i="25"/>
  <c r="AE257" i="25"/>
  <c r="AE267" i="25"/>
  <c r="AE248" i="25"/>
  <c r="AE275" i="25"/>
  <c r="AE263" i="25"/>
  <c r="AE259" i="25"/>
  <c r="AE278" i="25"/>
  <c r="AE286" i="25"/>
  <c r="AE294" i="25"/>
  <c r="AE271" i="25"/>
  <c r="AE277" i="25"/>
  <c r="AE284" i="25"/>
  <c r="AE292" i="25"/>
  <c r="AE300" i="25"/>
  <c r="AE238" i="25"/>
  <c r="AE255" i="25"/>
  <c r="AE283" i="25"/>
  <c r="AE291" i="25"/>
  <c r="AE299" i="25"/>
  <c r="AE282" i="25"/>
  <c r="AE290" i="25"/>
  <c r="AE298" i="25"/>
  <c r="AE265" i="25"/>
  <c r="AE274" i="25"/>
  <c r="AE273" i="25"/>
  <c r="AE280" i="25"/>
  <c r="AE288" i="25"/>
  <c r="AE296" i="25"/>
  <c r="AE287" i="25"/>
  <c r="AE297" i="25"/>
  <c r="AE301" i="25"/>
  <c r="AE293" i="25"/>
  <c r="AE305" i="25"/>
  <c r="AE279" i="25"/>
  <c r="AE289" i="25"/>
  <c r="AE304" i="25"/>
  <c r="AE303" i="25"/>
  <c r="AE285" i="25"/>
  <c r="AE295" i="25"/>
  <c r="AE281" i="25"/>
  <c r="AE302" i="25"/>
  <c r="B271" i="25"/>
  <c r="A266" i="25"/>
  <c r="A297" i="25"/>
  <c r="A215" i="25"/>
  <c r="B219" i="25"/>
  <c r="Y168" i="25"/>
  <c r="Y166" i="25"/>
  <c r="Y174" i="25"/>
  <c r="Y165" i="25"/>
  <c r="Y173" i="25"/>
  <c r="Y164" i="25"/>
  <c r="Y172" i="25"/>
  <c r="Y161" i="25"/>
  <c r="Y169" i="25"/>
  <c r="Y171" i="25"/>
  <c r="Y178" i="25"/>
  <c r="Y162" i="25"/>
  <c r="Y167" i="25"/>
  <c r="Y176" i="25"/>
  <c r="Y163" i="25"/>
  <c r="Y175" i="25"/>
  <c r="Y183" i="25"/>
  <c r="Y181" i="25"/>
  <c r="Y180" i="25"/>
  <c r="Y186" i="25"/>
  <c r="Y192" i="25"/>
  <c r="Y184" i="25"/>
  <c r="Y191" i="25"/>
  <c r="Y177" i="25"/>
  <c r="Y182" i="25"/>
  <c r="Y190" i="25"/>
  <c r="Y170" i="25"/>
  <c r="Y188" i="25"/>
  <c r="Y187" i="25"/>
  <c r="Y197" i="25"/>
  <c r="Y195" i="25"/>
  <c r="Y189" i="25"/>
  <c r="Y194" i="25"/>
  <c r="Y193" i="25"/>
  <c r="Y179" i="25"/>
  <c r="Y206" i="25"/>
  <c r="Y198" i="25"/>
  <c r="Y204" i="25"/>
  <c r="Y185" i="25"/>
  <c r="Y203" i="25"/>
  <c r="Y202" i="25"/>
  <c r="Y210" i="25"/>
  <c r="Y199" i="25"/>
  <c r="Y200" i="25"/>
  <c r="Y208" i="25"/>
  <c r="Y217" i="25"/>
  <c r="Y225" i="25"/>
  <c r="Y233" i="25"/>
  <c r="Y215" i="25"/>
  <c r="Y223" i="25"/>
  <c r="Y231" i="25"/>
  <c r="Y196" i="25"/>
  <c r="Y201" i="25"/>
  <c r="Y214" i="25"/>
  <c r="Y222" i="25"/>
  <c r="Y230" i="25"/>
  <c r="Y207" i="25"/>
  <c r="Y211" i="25"/>
  <c r="Y213" i="25"/>
  <c r="Y221" i="25"/>
  <c r="Y229" i="25"/>
  <c r="Y219" i="25"/>
  <c r="Y227" i="25"/>
  <c r="Y232" i="25"/>
  <c r="Y239" i="25"/>
  <c r="Y247" i="25"/>
  <c r="Y205" i="25"/>
  <c r="Y237" i="25"/>
  <c r="Y245" i="25"/>
  <c r="Y224" i="25"/>
  <c r="Y236" i="25"/>
  <c r="Y244" i="25"/>
  <c r="Y209" i="25"/>
  <c r="Y220" i="25"/>
  <c r="Y235" i="25"/>
  <c r="Y243" i="25"/>
  <c r="Y251" i="25"/>
  <c r="Y216" i="25"/>
  <c r="Y226" i="25"/>
  <c r="Y241" i="25"/>
  <c r="Y249" i="25"/>
  <c r="Y234" i="25"/>
  <c r="Y258" i="25"/>
  <c r="Y266" i="25"/>
  <c r="Y274" i="25"/>
  <c r="Y240" i="25"/>
  <c r="Y250" i="25"/>
  <c r="Y256" i="25"/>
  <c r="Y264" i="25"/>
  <c r="Y272" i="25"/>
  <c r="Y212" i="25"/>
  <c r="Y218" i="25"/>
  <c r="Y255" i="25"/>
  <c r="Y263" i="25"/>
  <c r="Y246" i="25"/>
  <c r="Y254" i="25"/>
  <c r="Y262" i="25"/>
  <c r="Y270" i="25"/>
  <c r="Y252" i="25"/>
  <c r="Y260" i="25"/>
  <c r="Y268" i="25"/>
  <c r="Y242" i="25"/>
  <c r="Y248" i="25"/>
  <c r="Y271" i="25"/>
  <c r="Y259" i="25"/>
  <c r="Y269" i="25"/>
  <c r="Y228" i="25"/>
  <c r="Y265" i="25"/>
  <c r="Y273" i="25"/>
  <c r="Y238" i="25"/>
  <c r="Y257" i="25"/>
  <c r="Y267" i="25"/>
  <c r="Y280" i="25"/>
  <c r="Y288" i="25"/>
  <c r="Y296" i="25"/>
  <c r="Y261" i="25"/>
  <c r="Y275" i="25"/>
  <c r="Y278" i="25"/>
  <c r="Y286" i="25"/>
  <c r="Y294" i="25"/>
  <c r="Y302" i="25"/>
  <c r="Y277" i="25"/>
  <c r="Y285" i="25"/>
  <c r="Y293" i="25"/>
  <c r="Y284" i="25"/>
  <c r="Y292" i="25"/>
  <c r="Y253" i="25"/>
  <c r="Y276" i="25"/>
  <c r="Y282" i="25"/>
  <c r="Y290" i="25"/>
  <c r="Y298" i="25"/>
  <c r="Y279" i="25"/>
  <c r="Y289" i="25"/>
  <c r="Y299" i="25"/>
  <c r="Y295" i="25"/>
  <c r="Y300" i="25"/>
  <c r="Y281" i="25"/>
  <c r="Y291" i="25"/>
  <c r="Y301" i="25"/>
  <c r="Y305" i="25"/>
  <c r="Y304" i="25"/>
  <c r="Y287" i="25"/>
  <c r="Y297" i="25"/>
  <c r="Y303" i="25"/>
  <c r="Y283" i="25"/>
  <c r="A256" i="25"/>
  <c r="A263" i="25"/>
  <c r="B255" i="25"/>
  <c r="B235" i="25"/>
  <c r="AI162" i="25"/>
  <c r="AI170" i="25"/>
  <c r="AI168" i="25"/>
  <c r="AI167" i="25"/>
  <c r="AI166" i="25"/>
  <c r="AI174" i="25"/>
  <c r="AI163" i="25"/>
  <c r="AI171" i="25"/>
  <c r="AI180" i="25"/>
  <c r="AI165" i="25"/>
  <c r="AI178" i="25"/>
  <c r="AI177" i="25"/>
  <c r="AI175" i="25"/>
  <c r="AI172" i="25"/>
  <c r="AI182" i="25"/>
  <c r="AI164" i="25"/>
  <c r="AI188" i="25"/>
  <c r="AI186" i="25"/>
  <c r="AI173" i="25"/>
  <c r="AI179" i="25"/>
  <c r="AI183" i="25"/>
  <c r="AI185" i="25"/>
  <c r="AI161" i="25"/>
  <c r="AI184" i="25"/>
  <c r="AI192" i="25"/>
  <c r="AI176" i="25"/>
  <c r="AI181" i="25"/>
  <c r="AI190" i="25"/>
  <c r="AI199" i="25"/>
  <c r="AI191" i="25"/>
  <c r="AI197" i="25"/>
  <c r="AI196" i="25"/>
  <c r="AI187" i="25"/>
  <c r="AI195" i="25"/>
  <c r="AI193" i="25"/>
  <c r="AI201" i="25"/>
  <c r="AI208" i="25"/>
  <c r="AI206" i="25"/>
  <c r="AI205" i="25"/>
  <c r="AI204" i="25"/>
  <c r="AI198" i="25"/>
  <c r="AI202" i="25"/>
  <c r="AI207" i="25"/>
  <c r="AI219" i="25"/>
  <c r="AI227" i="25"/>
  <c r="AI169" i="25"/>
  <c r="AI189" i="25"/>
  <c r="AI211" i="25"/>
  <c r="AI217" i="25"/>
  <c r="AI225" i="25"/>
  <c r="AI233" i="25"/>
  <c r="AI209" i="25"/>
  <c r="AI216" i="25"/>
  <c r="AI224" i="25"/>
  <c r="AI232" i="25"/>
  <c r="AI215" i="25"/>
  <c r="AI223" i="25"/>
  <c r="AI231" i="25"/>
  <c r="AI213" i="25"/>
  <c r="AI221" i="25"/>
  <c r="AI229" i="25"/>
  <c r="AI220" i="25"/>
  <c r="AI230" i="25"/>
  <c r="AI241" i="25"/>
  <c r="AI249" i="25"/>
  <c r="AI226" i="25"/>
  <c r="AI239" i="25"/>
  <c r="AI247" i="25"/>
  <c r="AI200" i="25"/>
  <c r="AI212" i="25"/>
  <c r="AI222" i="25"/>
  <c r="AI238" i="25"/>
  <c r="AI246" i="25"/>
  <c r="AI237" i="25"/>
  <c r="AI245" i="25"/>
  <c r="AI203" i="25"/>
  <c r="AI214" i="25"/>
  <c r="AI235" i="25"/>
  <c r="AI243" i="25"/>
  <c r="AI251" i="25"/>
  <c r="AI252" i="25"/>
  <c r="AI260" i="25"/>
  <c r="AI268" i="25"/>
  <c r="AI276" i="25"/>
  <c r="AI210" i="25"/>
  <c r="AI258" i="25"/>
  <c r="AI266" i="25"/>
  <c r="AI274" i="25"/>
  <c r="AI248" i="25"/>
  <c r="AI257" i="25"/>
  <c r="AI265" i="25"/>
  <c r="AI194" i="25"/>
  <c r="AI218" i="25"/>
  <c r="AI234" i="25"/>
  <c r="AI244" i="25"/>
  <c r="AI256" i="25"/>
  <c r="AI264" i="25"/>
  <c r="AI272" i="25"/>
  <c r="AI228" i="25"/>
  <c r="AI240" i="25"/>
  <c r="AI250" i="25"/>
  <c r="AI254" i="25"/>
  <c r="AI262" i="25"/>
  <c r="AI261" i="25"/>
  <c r="AI270" i="25"/>
  <c r="AI273" i="25"/>
  <c r="AI236" i="25"/>
  <c r="AI242" i="25"/>
  <c r="AI267" i="25"/>
  <c r="AI253" i="25"/>
  <c r="AI263" i="25"/>
  <c r="AI255" i="25"/>
  <c r="AI271" i="25"/>
  <c r="AI269" i="25"/>
  <c r="AI282" i="25"/>
  <c r="AI290" i="25"/>
  <c r="AI298" i="25"/>
  <c r="AI280" i="25"/>
  <c r="AI288" i="25"/>
  <c r="AI296" i="25"/>
  <c r="AI279" i="25"/>
  <c r="AI287" i="25"/>
  <c r="AI295" i="25"/>
  <c r="AI278" i="25"/>
  <c r="AI286" i="25"/>
  <c r="AI294" i="25"/>
  <c r="AI275" i="25"/>
  <c r="AI277" i="25"/>
  <c r="AI259" i="25"/>
  <c r="AI284" i="25"/>
  <c r="AI292" i="25"/>
  <c r="AI300" i="25"/>
  <c r="AI281" i="25"/>
  <c r="AI291" i="25"/>
  <c r="AI303" i="25"/>
  <c r="AI302" i="25"/>
  <c r="AI297" i="25"/>
  <c r="AI283" i="25"/>
  <c r="AI293" i="25"/>
  <c r="AI301" i="25"/>
  <c r="AI289" i="25"/>
  <c r="AI299" i="25"/>
  <c r="AI285" i="25"/>
  <c r="AI305" i="25"/>
  <c r="AI304" i="25"/>
  <c r="AH161" i="25"/>
  <c r="AH169" i="25"/>
  <c r="AH167" i="25"/>
  <c r="AH166" i="25"/>
  <c r="AH174" i="25"/>
  <c r="AH165" i="25"/>
  <c r="AH173" i="25"/>
  <c r="AH162" i="25"/>
  <c r="AH170" i="25"/>
  <c r="AH164" i="25"/>
  <c r="AH179" i="25"/>
  <c r="AH177" i="25"/>
  <c r="AH176" i="25"/>
  <c r="AH172" i="25"/>
  <c r="AH182" i="25"/>
  <c r="AH181" i="25"/>
  <c r="AH187" i="25"/>
  <c r="AH168" i="25"/>
  <c r="AH183" i="25"/>
  <c r="AH185" i="25"/>
  <c r="AH184" i="25"/>
  <c r="AH175" i="25"/>
  <c r="AH180" i="25"/>
  <c r="AH191" i="25"/>
  <c r="AH171" i="25"/>
  <c r="AH189" i="25"/>
  <c r="AH190" i="25"/>
  <c r="AH198" i="25"/>
  <c r="AH186" i="25"/>
  <c r="AH196" i="25"/>
  <c r="AH192" i="25"/>
  <c r="AH195" i="25"/>
  <c r="AH194" i="25"/>
  <c r="AH163" i="25"/>
  <c r="AH188" i="25"/>
  <c r="AH207" i="25"/>
  <c r="AH205" i="25"/>
  <c r="AH199" i="25"/>
  <c r="AH204" i="25"/>
  <c r="AH197" i="25"/>
  <c r="AH203" i="25"/>
  <c r="AH211" i="25"/>
  <c r="AH200" i="25"/>
  <c r="AH209" i="25"/>
  <c r="AH193" i="25"/>
  <c r="AH218" i="25"/>
  <c r="AH226" i="25"/>
  <c r="AH216" i="25"/>
  <c r="AH224" i="25"/>
  <c r="AH232" i="25"/>
  <c r="AH215" i="25"/>
  <c r="AH223" i="25"/>
  <c r="AH231" i="25"/>
  <c r="AH210" i="25"/>
  <c r="AH214" i="25"/>
  <c r="AH222" i="25"/>
  <c r="AH230" i="25"/>
  <c r="AH201" i="25"/>
  <c r="AH206" i="25"/>
  <c r="AH212" i="25"/>
  <c r="AH220" i="25"/>
  <c r="AH228" i="25"/>
  <c r="AH225" i="25"/>
  <c r="AH240" i="25"/>
  <c r="AH248" i="25"/>
  <c r="AH178" i="25"/>
  <c r="AH238" i="25"/>
  <c r="AH246" i="25"/>
  <c r="AH217" i="25"/>
  <c r="AH227" i="25"/>
  <c r="AH237" i="25"/>
  <c r="AH245" i="25"/>
  <c r="AH213" i="25"/>
  <c r="AH236" i="25"/>
  <c r="AH244" i="25"/>
  <c r="AH219" i="25"/>
  <c r="AH229" i="25"/>
  <c r="AH234" i="25"/>
  <c r="AH242" i="25"/>
  <c r="AH250" i="25"/>
  <c r="AH221" i="25"/>
  <c r="AH259" i="25"/>
  <c r="AH267" i="25"/>
  <c r="AH275" i="25"/>
  <c r="AH243" i="25"/>
  <c r="AH257" i="25"/>
  <c r="AH265" i="25"/>
  <c r="AH273" i="25"/>
  <c r="AH202" i="25"/>
  <c r="AH256" i="25"/>
  <c r="AH264" i="25"/>
  <c r="AH239" i="25"/>
  <c r="AH249" i="25"/>
  <c r="AH255" i="25"/>
  <c r="AH263" i="25"/>
  <c r="AH271" i="25"/>
  <c r="AH208" i="25"/>
  <c r="AH253" i="25"/>
  <c r="AH261" i="25"/>
  <c r="AH269" i="25"/>
  <c r="AH233" i="25"/>
  <c r="AH266" i="25"/>
  <c r="AH270" i="25"/>
  <c r="AH252" i="25"/>
  <c r="AH262" i="25"/>
  <c r="AH276" i="25"/>
  <c r="AH235" i="25"/>
  <c r="AH241" i="25"/>
  <c r="AH247" i="25"/>
  <c r="AH258" i="25"/>
  <c r="AH268" i="25"/>
  <c r="AH272" i="25"/>
  <c r="AH260" i="25"/>
  <c r="AH281" i="25"/>
  <c r="AH289" i="25"/>
  <c r="AH297" i="25"/>
  <c r="AH279" i="25"/>
  <c r="AH287" i="25"/>
  <c r="AH295" i="25"/>
  <c r="AH251" i="25"/>
  <c r="AH278" i="25"/>
  <c r="AH286" i="25"/>
  <c r="AH294" i="25"/>
  <c r="AH254" i="25"/>
  <c r="AH277" i="25"/>
  <c r="AH285" i="25"/>
  <c r="AH293" i="25"/>
  <c r="AH283" i="25"/>
  <c r="AH291" i="25"/>
  <c r="AH299" i="25"/>
  <c r="AH296" i="25"/>
  <c r="AH302" i="25"/>
  <c r="AH282" i="25"/>
  <c r="AH292" i="25"/>
  <c r="AH300" i="25"/>
  <c r="AH288" i="25"/>
  <c r="AH298" i="25"/>
  <c r="AH301" i="25"/>
  <c r="AH284" i="25"/>
  <c r="AH274" i="25"/>
  <c r="AH305" i="25"/>
  <c r="AH280" i="25"/>
  <c r="AH290" i="25"/>
  <c r="AH304" i="25"/>
  <c r="AH303" i="25"/>
  <c r="A282" i="25"/>
  <c r="AP161" i="25"/>
  <c r="AP169" i="25"/>
  <c r="AP167" i="25"/>
  <c r="AP166" i="25"/>
  <c r="AP174" i="25"/>
  <c r="AP165" i="25"/>
  <c r="AP173" i="25"/>
  <c r="AP162" i="25"/>
  <c r="AP170" i="25"/>
  <c r="AP172" i="25"/>
  <c r="AP179" i="25"/>
  <c r="AP163" i="25"/>
  <c r="AP168" i="25"/>
  <c r="AP177" i="25"/>
  <c r="AP164" i="25"/>
  <c r="AP176" i="25"/>
  <c r="AP182" i="25"/>
  <c r="AP181" i="25"/>
  <c r="AP187" i="25"/>
  <c r="AP185" i="25"/>
  <c r="AP184" i="25"/>
  <c r="AP178" i="25"/>
  <c r="AP191" i="25"/>
  <c r="AP189" i="25"/>
  <c r="AP188" i="25"/>
  <c r="AP198" i="25"/>
  <c r="AP171" i="25"/>
  <c r="AP196" i="25"/>
  <c r="AP190" i="25"/>
  <c r="AP195" i="25"/>
  <c r="AP183" i="25"/>
  <c r="AP194" i="25"/>
  <c r="AP175" i="25"/>
  <c r="AP192" i="25"/>
  <c r="AP193" i="25"/>
  <c r="AP207" i="25"/>
  <c r="AP180" i="25"/>
  <c r="AP205" i="25"/>
  <c r="AP204" i="25"/>
  <c r="AP186" i="25"/>
  <c r="AP203" i="25"/>
  <c r="AP211" i="25"/>
  <c r="AP201" i="25"/>
  <c r="AP209" i="25"/>
  <c r="AP218" i="25"/>
  <c r="AP226" i="25"/>
  <c r="AP202" i="25"/>
  <c r="AP216" i="25"/>
  <c r="AP224" i="25"/>
  <c r="AP232" i="25"/>
  <c r="AP199" i="25"/>
  <c r="AP215" i="25"/>
  <c r="AP223" i="25"/>
  <c r="AP231" i="25"/>
  <c r="AP197" i="25"/>
  <c r="AP208" i="25"/>
  <c r="AP214" i="25"/>
  <c r="AP222" i="25"/>
  <c r="AP230" i="25"/>
  <c r="AP212" i="25"/>
  <c r="AP220" i="25"/>
  <c r="AP228" i="25"/>
  <c r="AP233" i="25"/>
  <c r="AP240" i="25"/>
  <c r="AP248" i="25"/>
  <c r="AP238" i="25"/>
  <c r="AP246" i="25"/>
  <c r="AP206" i="25"/>
  <c r="AP225" i="25"/>
  <c r="AP237" i="25"/>
  <c r="AP245" i="25"/>
  <c r="AP200" i="25"/>
  <c r="AP221" i="25"/>
  <c r="AP236" i="25"/>
  <c r="AP244" i="25"/>
  <c r="AP217" i="25"/>
  <c r="AP227" i="25"/>
  <c r="AP234" i="25"/>
  <c r="AP242" i="25"/>
  <c r="AP250" i="25"/>
  <c r="AP235" i="25"/>
  <c r="AP259" i="25"/>
  <c r="AP267" i="25"/>
  <c r="AP275" i="25"/>
  <c r="AP241" i="25"/>
  <c r="AP251" i="25"/>
  <c r="AP257" i="25"/>
  <c r="AP265" i="25"/>
  <c r="AP273" i="25"/>
  <c r="AP210" i="25"/>
  <c r="AP256" i="25"/>
  <c r="AP264" i="25"/>
  <c r="AP213" i="25"/>
  <c r="AP219" i="25"/>
  <c r="AP247" i="25"/>
  <c r="AP255" i="25"/>
  <c r="AP263" i="25"/>
  <c r="AP271" i="25"/>
  <c r="AP229" i="25"/>
  <c r="AP253" i="25"/>
  <c r="AP261" i="25"/>
  <c r="AP269" i="25"/>
  <c r="AP272" i="25"/>
  <c r="AP243" i="25"/>
  <c r="AP249" i="25"/>
  <c r="AP260" i="25"/>
  <c r="AP266" i="25"/>
  <c r="AP258" i="25"/>
  <c r="AP268" i="25"/>
  <c r="AP252" i="25"/>
  <c r="AP281" i="25"/>
  <c r="AP289" i="25"/>
  <c r="AP297" i="25"/>
  <c r="AP270" i="25"/>
  <c r="AP262" i="25"/>
  <c r="AP274" i="25"/>
  <c r="AP279" i="25"/>
  <c r="AP287" i="25"/>
  <c r="AP295" i="25"/>
  <c r="AP278" i="25"/>
  <c r="AP286" i="25"/>
  <c r="AP294" i="25"/>
  <c r="AP277" i="25"/>
  <c r="AP285" i="25"/>
  <c r="AP293" i="25"/>
  <c r="AP239" i="25"/>
  <c r="AP254" i="25"/>
  <c r="AP283" i="25"/>
  <c r="AP291" i="25"/>
  <c r="AP299" i="25"/>
  <c r="AP302" i="25"/>
  <c r="AP280" i="25"/>
  <c r="AP290" i="25"/>
  <c r="AP301" i="25"/>
  <c r="AP276" i="25"/>
  <c r="AP296" i="25"/>
  <c r="AP282" i="25"/>
  <c r="AP292" i="25"/>
  <c r="AP305" i="25"/>
  <c r="AP288" i="25"/>
  <c r="AP298" i="25"/>
  <c r="AP300" i="25"/>
  <c r="AP304" i="25"/>
  <c r="AP284" i="25"/>
  <c r="AP303" i="25"/>
  <c r="B257" i="25"/>
  <c r="A185" i="25"/>
  <c r="A174" i="25"/>
  <c r="A179" i="25"/>
  <c r="A200" i="25"/>
  <c r="AN167" i="25"/>
  <c r="AN165" i="25"/>
  <c r="AN173" i="25"/>
  <c r="AN164" i="25"/>
  <c r="AN172" i="25"/>
  <c r="AN163" i="25"/>
  <c r="AN171" i="25"/>
  <c r="AN168" i="25"/>
  <c r="AN177" i="25"/>
  <c r="AN175" i="25"/>
  <c r="AN183" i="25"/>
  <c r="AN169" i="25"/>
  <c r="AN174" i="25"/>
  <c r="AN182" i="25"/>
  <c r="AN180" i="25"/>
  <c r="AN161" i="25"/>
  <c r="AN166" i="25"/>
  <c r="AN179" i="25"/>
  <c r="AN170" i="25"/>
  <c r="AN176" i="25"/>
  <c r="AN181" i="25"/>
  <c r="AN185" i="25"/>
  <c r="AN191" i="25"/>
  <c r="AN162" i="25"/>
  <c r="AN178" i="25"/>
  <c r="AN190" i="25"/>
  <c r="AN189" i="25"/>
  <c r="AN187" i="25"/>
  <c r="AN192" i="25"/>
  <c r="AN196" i="25"/>
  <c r="AN194" i="25"/>
  <c r="AN193" i="25"/>
  <c r="AN186" i="25"/>
  <c r="AN198" i="25"/>
  <c r="AN205" i="25"/>
  <c r="AN203" i="25"/>
  <c r="AN195" i="25"/>
  <c r="AN200" i="25"/>
  <c r="AN202" i="25"/>
  <c r="AN201" i="25"/>
  <c r="AN209" i="25"/>
  <c r="AN197" i="25"/>
  <c r="AN207" i="25"/>
  <c r="AN188" i="25"/>
  <c r="AN206" i="25"/>
  <c r="AN210" i="25"/>
  <c r="AN216" i="25"/>
  <c r="AN224" i="25"/>
  <c r="AN232" i="25"/>
  <c r="AN199" i="25"/>
  <c r="AN214" i="25"/>
  <c r="AN222" i="25"/>
  <c r="AN230" i="25"/>
  <c r="AN208" i="25"/>
  <c r="AN213" i="25"/>
  <c r="AN221" i="25"/>
  <c r="AN229" i="25"/>
  <c r="AN212" i="25"/>
  <c r="AN220" i="25"/>
  <c r="AN228" i="25"/>
  <c r="AN184" i="25"/>
  <c r="AN211" i="25"/>
  <c r="AN218" i="25"/>
  <c r="AN226" i="25"/>
  <c r="AN219" i="25"/>
  <c r="AN238" i="25"/>
  <c r="AN246" i="25"/>
  <c r="AN215" i="25"/>
  <c r="AN225" i="25"/>
  <c r="AN236" i="25"/>
  <c r="AN244" i="25"/>
  <c r="AN235" i="25"/>
  <c r="AN243" i="25"/>
  <c r="AN251" i="25"/>
  <c r="AN231" i="25"/>
  <c r="AN234" i="25"/>
  <c r="AN242" i="25"/>
  <c r="AN250" i="25"/>
  <c r="AN204" i="25"/>
  <c r="AN240" i="25"/>
  <c r="AN248" i="25"/>
  <c r="AN227" i="25"/>
  <c r="AN233" i="25"/>
  <c r="AN245" i="25"/>
  <c r="AN257" i="25"/>
  <c r="AN265" i="25"/>
  <c r="AN273" i="25"/>
  <c r="AN255" i="25"/>
  <c r="AN263" i="25"/>
  <c r="AN271" i="25"/>
  <c r="AN237" i="25"/>
  <c r="AN247" i="25"/>
  <c r="AN254" i="25"/>
  <c r="AN262" i="25"/>
  <c r="AN253" i="25"/>
  <c r="AN261" i="25"/>
  <c r="AN269" i="25"/>
  <c r="AN217" i="25"/>
  <c r="AN223" i="25"/>
  <c r="AN239" i="25"/>
  <c r="AN249" i="25"/>
  <c r="AN259" i="25"/>
  <c r="AN267" i="25"/>
  <c r="AN260" i="25"/>
  <c r="AN256" i="25"/>
  <c r="AN266" i="25"/>
  <c r="AN252" i="25"/>
  <c r="AN258" i="25"/>
  <c r="AN264" i="25"/>
  <c r="AN270" i="25"/>
  <c r="AN275" i="25"/>
  <c r="AN279" i="25"/>
  <c r="AN287" i="25"/>
  <c r="AN295" i="25"/>
  <c r="AN274" i="25"/>
  <c r="AN278" i="25"/>
  <c r="AN241" i="25"/>
  <c r="AN268" i="25"/>
  <c r="AN272" i="25"/>
  <c r="AN277" i="25"/>
  <c r="AN285" i="25"/>
  <c r="AN293" i="25"/>
  <c r="AN301" i="25"/>
  <c r="AN284" i="25"/>
  <c r="AN292" i="25"/>
  <c r="AN283" i="25"/>
  <c r="AN291" i="25"/>
  <c r="AN299" i="25"/>
  <c r="AN276" i="25"/>
  <c r="AN281" i="25"/>
  <c r="AN289" i="25"/>
  <c r="AN297" i="25"/>
  <c r="AN280" i="25"/>
  <c r="AN290" i="25"/>
  <c r="AN286" i="25"/>
  <c r="AN296" i="25"/>
  <c r="AN282" i="25"/>
  <c r="AN305" i="25"/>
  <c r="AN300" i="25"/>
  <c r="AN304" i="25"/>
  <c r="AN288" i="25"/>
  <c r="AN298" i="25"/>
  <c r="AN303" i="25"/>
  <c r="AN302" i="25"/>
  <c r="AN294" i="25"/>
  <c r="B264" i="25"/>
  <c r="A257" i="25"/>
  <c r="A222" i="25"/>
  <c r="A191" i="25"/>
  <c r="B272" i="25"/>
  <c r="B276" i="25"/>
  <c r="B215" i="25"/>
  <c r="A233" i="25"/>
  <c r="A198" i="25"/>
  <c r="B247" i="25"/>
  <c r="B165" i="25"/>
  <c r="B248" i="25"/>
  <c r="A195" i="25"/>
  <c r="A209" i="25"/>
  <c r="B224" i="25"/>
  <c r="A206" i="25"/>
  <c r="A261" i="25"/>
  <c r="A288" i="25"/>
  <c r="AA162" i="25"/>
  <c r="AA170" i="25"/>
  <c r="AA168" i="25"/>
  <c r="AA167" i="25"/>
  <c r="AA166" i="25"/>
  <c r="AA174" i="25"/>
  <c r="AA163" i="25"/>
  <c r="AA171" i="25"/>
  <c r="AA180" i="25"/>
  <c r="AA178" i="25"/>
  <c r="AA172" i="25"/>
  <c r="AA177" i="25"/>
  <c r="AA175" i="25"/>
  <c r="AA164" i="25"/>
  <c r="AA169" i="25"/>
  <c r="AA182" i="25"/>
  <c r="AA179" i="25"/>
  <c r="AA188" i="25"/>
  <c r="AA173" i="25"/>
  <c r="AA186" i="25"/>
  <c r="AA161" i="25"/>
  <c r="AA176" i="25"/>
  <c r="AA181" i="25"/>
  <c r="AA185" i="25"/>
  <c r="AA192" i="25"/>
  <c r="AA190" i="25"/>
  <c r="AA199" i="25"/>
  <c r="AA165" i="25"/>
  <c r="AA197" i="25"/>
  <c r="AA196" i="25"/>
  <c r="AA184" i="25"/>
  <c r="AA189" i="25"/>
  <c r="AA195" i="25"/>
  <c r="AA193" i="25"/>
  <c r="AA200" i="25"/>
  <c r="AA208" i="25"/>
  <c r="AA206" i="25"/>
  <c r="AA191" i="25"/>
  <c r="AA198" i="25"/>
  <c r="AA205" i="25"/>
  <c r="AA194" i="25"/>
  <c r="AA204" i="25"/>
  <c r="AA202" i="25"/>
  <c r="AA209" i="25"/>
  <c r="AA210" i="25"/>
  <c r="AA219" i="25"/>
  <c r="AA227" i="25"/>
  <c r="AA217" i="25"/>
  <c r="AA225" i="25"/>
  <c r="AA233" i="25"/>
  <c r="AA216" i="25"/>
  <c r="AA224" i="25"/>
  <c r="AA232" i="25"/>
  <c r="AA183" i="25"/>
  <c r="AA201" i="25"/>
  <c r="AA215" i="25"/>
  <c r="AA223" i="25"/>
  <c r="AA231" i="25"/>
  <c r="AA203" i="25"/>
  <c r="AA213" i="25"/>
  <c r="AA221" i="25"/>
  <c r="AA229" i="25"/>
  <c r="AA211" i="25"/>
  <c r="AA212" i="25"/>
  <c r="AA222" i="25"/>
  <c r="AA241" i="25"/>
  <c r="AA249" i="25"/>
  <c r="AA218" i="25"/>
  <c r="AA228" i="25"/>
  <c r="AA239" i="25"/>
  <c r="AA247" i="25"/>
  <c r="AA214" i="25"/>
  <c r="AA238" i="25"/>
  <c r="AA246" i="25"/>
  <c r="AA237" i="25"/>
  <c r="AA245" i="25"/>
  <c r="AA235" i="25"/>
  <c r="AA243" i="25"/>
  <c r="AA251" i="25"/>
  <c r="AA220" i="25"/>
  <c r="AA226" i="25"/>
  <c r="AA248" i="25"/>
  <c r="AA252" i="25"/>
  <c r="AA260" i="25"/>
  <c r="AA268" i="25"/>
  <c r="AA276" i="25"/>
  <c r="AA187" i="25"/>
  <c r="AA230" i="25"/>
  <c r="AA258" i="25"/>
  <c r="AA266" i="25"/>
  <c r="AA274" i="25"/>
  <c r="AA207" i="25"/>
  <c r="AA240" i="25"/>
  <c r="AA250" i="25"/>
  <c r="AA257" i="25"/>
  <c r="AA265" i="25"/>
  <c r="AA236" i="25"/>
  <c r="AA256" i="25"/>
  <c r="AA264" i="25"/>
  <c r="AA272" i="25"/>
  <c r="AA242" i="25"/>
  <c r="AA254" i="25"/>
  <c r="AA262" i="25"/>
  <c r="AA270" i="25"/>
  <c r="AA253" i="25"/>
  <c r="AA263" i="25"/>
  <c r="AA271" i="25"/>
  <c r="AA259" i="25"/>
  <c r="AA269" i="25"/>
  <c r="AA255" i="25"/>
  <c r="AA244" i="25"/>
  <c r="AA234" i="25"/>
  <c r="AA282" i="25"/>
  <c r="AA290" i="25"/>
  <c r="AA298" i="25"/>
  <c r="AA261" i="25"/>
  <c r="AA267" i="25"/>
  <c r="AA275" i="25"/>
  <c r="AA280" i="25"/>
  <c r="AA288" i="25"/>
  <c r="AA296" i="25"/>
  <c r="AA279" i="25"/>
  <c r="AA287" i="25"/>
  <c r="AA295" i="25"/>
  <c r="AA273" i="25"/>
  <c r="AA278" i="25"/>
  <c r="AA286" i="25"/>
  <c r="AA294" i="25"/>
  <c r="AA277" i="25"/>
  <c r="AA284" i="25"/>
  <c r="AA292" i="25"/>
  <c r="AA300" i="25"/>
  <c r="AA283" i="25"/>
  <c r="AA293" i="25"/>
  <c r="AA303" i="25"/>
  <c r="AA289" i="25"/>
  <c r="AA299" i="25"/>
  <c r="AA302" i="25"/>
  <c r="AA285" i="25"/>
  <c r="AA281" i="25"/>
  <c r="AA291" i="25"/>
  <c r="AA301" i="25"/>
  <c r="AA305" i="25"/>
  <c r="AA304" i="25"/>
  <c r="AA297" i="25"/>
  <c r="AS173" i="25"/>
  <c r="AS166" i="25"/>
  <c r="AS175" i="25"/>
  <c r="AS190" i="25"/>
  <c r="AS193" i="25"/>
  <c r="AS178" i="25"/>
  <c r="AS199" i="25"/>
  <c r="AS202" i="25"/>
  <c r="AS210" i="25"/>
  <c r="AS221" i="25"/>
  <c r="AS229" i="25"/>
  <c r="AS233" i="25"/>
  <c r="AS215" i="25"/>
  <c r="AS249" i="25"/>
  <c r="AS240" i="25"/>
  <c r="AS222" i="25"/>
  <c r="AS228" i="25"/>
  <c r="AS260" i="25"/>
  <c r="AS268" i="25"/>
  <c r="AS212" i="25"/>
  <c r="AS238" i="25"/>
  <c r="AS253" i="25"/>
  <c r="AS284" i="25"/>
  <c r="AS272" i="25"/>
  <c r="AS281" i="25"/>
  <c r="AS286" i="25"/>
  <c r="AS294" i="25"/>
  <c r="AS303" i="25"/>
  <c r="AS301" i="25"/>
  <c r="AL165" i="25"/>
  <c r="AL173" i="25"/>
  <c r="AL163" i="25"/>
  <c r="AL171" i="25"/>
  <c r="AL162" i="25"/>
  <c r="AL170" i="25"/>
  <c r="AL161" i="25"/>
  <c r="AL169" i="25"/>
  <c r="AL166" i="25"/>
  <c r="AL174" i="25"/>
  <c r="AL168" i="25"/>
  <c r="AL175" i="25"/>
  <c r="AL183" i="25"/>
  <c r="AL164" i="25"/>
  <c r="AL181" i="25"/>
  <c r="AL180" i="25"/>
  <c r="AL178" i="25"/>
  <c r="AL177" i="25"/>
  <c r="AL191" i="25"/>
  <c r="AL189" i="25"/>
  <c r="AL188" i="25"/>
  <c r="AL167" i="25"/>
  <c r="AL179" i="25"/>
  <c r="AL187" i="25"/>
  <c r="AL185" i="25"/>
  <c r="AL184" i="25"/>
  <c r="AL194" i="25"/>
  <c r="AL190" i="25"/>
  <c r="AL200" i="25"/>
  <c r="AL186" i="25"/>
  <c r="AL199" i="25"/>
  <c r="AL172" i="25"/>
  <c r="AL176" i="25"/>
  <c r="AL182" i="25"/>
  <c r="AL198" i="25"/>
  <c r="AL192" i="25"/>
  <c r="AL196" i="25"/>
  <c r="AL203" i="25"/>
  <c r="AL211" i="25"/>
  <c r="AL195" i="25"/>
  <c r="AL209" i="25"/>
  <c r="AL201" i="25"/>
  <c r="AL208" i="25"/>
  <c r="AL207" i="25"/>
  <c r="AL205" i="25"/>
  <c r="AL214" i="25"/>
  <c r="AL222" i="25"/>
  <c r="AL230" i="25"/>
  <c r="AL212" i="25"/>
  <c r="AL220" i="25"/>
  <c r="AL228" i="25"/>
  <c r="AL197" i="25"/>
  <c r="AL219" i="25"/>
  <c r="AL227" i="25"/>
  <c r="AL204" i="25"/>
  <c r="AL218" i="25"/>
  <c r="AL226" i="25"/>
  <c r="AL216" i="25"/>
  <c r="AL224" i="25"/>
  <c r="AL232" i="25"/>
  <c r="AL202" i="25"/>
  <c r="AL210" i="25"/>
  <c r="AL229" i="25"/>
  <c r="AL236" i="25"/>
  <c r="AL244" i="25"/>
  <c r="AL206" i="25"/>
  <c r="AL234" i="25"/>
  <c r="AL242" i="25"/>
  <c r="AL250" i="25"/>
  <c r="AL221" i="25"/>
  <c r="AL231" i="25"/>
  <c r="AL241" i="25"/>
  <c r="AL249" i="25"/>
  <c r="AL217" i="25"/>
  <c r="AL240" i="25"/>
  <c r="AL248" i="25"/>
  <c r="AL213" i="25"/>
  <c r="AL223" i="25"/>
  <c r="AL233" i="25"/>
  <c r="AL238" i="25"/>
  <c r="AL246" i="25"/>
  <c r="AL255" i="25"/>
  <c r="AL263" i="25"/>
  <c r="AL271" i="25"/>
  <c r="AL215" i="25"/>
  <c r="AL237" i="25"/>
  <c r="AL247" i="25"/>
  <c r="AL253" i="25"/>
  <c r="AL261" i="25"/>
  <c r="AL269" i="25"/>
  <c r="AL193" i="25"/>
  <c r="AL225" i="25"/>
  <c r="AL252" i="25"/>
  <c r="AL260" i="25"/>
  <c r="AL268" i="25"/>
  <c r="AL243" i="25"/>
  <c r="AL259" i="25"/>
  <c r="AL267" i="25"/>
  <c r="AL275" i="25"/>
  <c r="AL257" i="25"/>
  <c r="AL265" i="25"/>
  <c r="AL274" i="25"/>
  <c r="AL256" i="25"/>
  <c r="AL266" i="25"/>
  <c r="AL262" i="25"/>
  <c r="AL270" i="25"/>
  <c r="AL273" i="25"/>
  <c r="AL239" i="25"/>
  <c r="AL245" i="25"/>
  <c r="AL251" i="25"/>
  <c r="AL254" i="25"/>
  <c r="AL264" i="25"/>
  <c r="AL272" i="25"/>
  <c r="AL277" i="25"/>
  <c r="AL285" i="25"/>
  <c r="AL293" i="25"/>
  <c r="AL283" i="25"/>
  <c r="AL291" i="25"/>
  <c r="AL299" i="25"/>
  <c r="AL235" i="25"/>
  <c r="AL282" i="25"/>
  <c r="AL290" i="25"/>
  <c r="AL298" i="25"/>
  <c r="AL276" i="25"/>
  <c r="AL281" i="25"/>
  <c r="AL289" i="25"/>
  <c r="AL297" i="25"/>
  <c r="AL279" i="25"/>
  <c r="AL287" i="25"/>
  <c r="AL295" i="25"/>
  <c r="AL286" i="25"/>
  <c r="AL296" i="25"/>
  <c r="AL305" i="25"/>
  <c r="AL304" i="25"/>
  <c r="AL292" i="25"/>
  <c r="AL300" i="25"/>
  <c r="AL303" i="25"/>
  <c r="AL258" i="25"/>
  <c r="AL288" i="25"/>
  <c r="AL302" i="25"/>
  <c r="AL284" i="25"/>
  <c r="AL294" i="25"/>
  <c r="AL301" i="25"/>
  <c r="AL280" i="25"/>
  <c r="AL278" i="25"/>
  <c r="J166" i="25"/>
  <c r="J174" i="25"/>
  <c r="J184" i="25"/>
  <c r="J182" i="25"/>
  <c r="J192" i="25"/>
  <c r="J164" i="25"/>
  <c r="J193" i="25"/>
  <c r="J186" i="25"/>
  <c r="J209" i="25"/>
  <c r="J208" i="25"/>
  <c r="J214" i="25"/>
  <c r="J222" i="25"/>
  <c r="J248" i="25"/>
  <c r="J217" i="25"/>
  <c r="J236" i="25"/>
  <c r="J244" i="25"/>
  <c r="J267" i="25"/>
  <c r="J275" i="25"/>
  <c r="J255" i="25"/>
  <c r="J263" i="25"/>
  <c r="J258" i="25"/>
  <c r="J268" i="25"/>
  <c r="J279" i="25"/>
  <c r="J287" i="25"/>
  <c r="J293" i="25"/>
  <c r="J243" i="25"/>
  <c r="J288" i="25"/>
  <c r="J298" i="25"/>
  <c r="J296" i="25"/>
  <c r="B251" i="25"/>
  <c r="A167" i="25"/>
  <c r="B171" i="25"/>
  <c r="A239" i="25"/>
  <c r="B277" i="25"/>
  <c r="A225" i="25"/>
  <c r="B210" i="25"/>
  <c r="A289" i="25"/>
  <c r="B204" i="25"/>
  <c r="A238" i="25"/>
  <c r="A189" i="25"/>
  <c r="A223" i="25"/>
  <c r="AK164" i="25"/>
  <c r="AK172" i="25"/>
  <c r="AK162" i="25"/>
  <c r="AK170" i="25"/>
  <c r="AK161" i="25"/>
  <c r="AK169" i="25"/>
  <c r="AK168" i="25"/>
  <c r="AK165" i="25"/>
  <c r="AK173" i="25"/>
  <c r="AK163" i="25"/>
  <c r="AK182" i="25"/>
  <c r="AK174" i="25"/>
  <c r="AK180" i="25"/>
  <c r="AK179" i="25"/>
  <c r="AK166" i="25"/>
  <c r="AK171" i="25"/>
  <c r="AK177" i="25"/>
  <c r="AK167" i="25"/>
  <c r="AK176" i="25"/>
  <c r="AK190" i="25"/>
  <c r="AK178" i="25"/>
  <c r="AK188" i="25"/>
  <c r="AK187" i="25"/>
  <c r="AK186" i="25"/>
  <c r="AK184" i="25"/>
  <c r="AK189" i="25"/>
  <c r="AK193" i="25"/>
  <c r="AK199" i="25"/>
  <c r="AK183" i="25"/>
  <c r="AK191" i="25"/>
  <c r="AK198" i="25"/>
  <c r="AK197" i="25"/>
  <c r="AK195" i="25"/>
  <c r="AK194" i="25"/>
  <c r="AK202" i="25"/>
  <c r="AK210" i="25"/>
  <c r="AK201" i="25"/>
  <c r="AK208" i="25"/>
  <c r="AK196" i="25"/>
  <c r="AK207" i="25"/>
  <c r="AK181" i="25"/>
  <c r="AK206" i="25"/>
  <c r="AK192" i="25"/>
  <c r="AK204" i="25"/>
  <c r="AK185" i="25"/>
  <c r="AK200" i="25"/>
  <c r="AK213" i="25"/>
  <c r="AK221" i="25"/>
  <c r="AK229" i="25"/>
  <c r="AK203" i="25"/>
  <c r="AK219" i="25"/>
  <c r="AK227" i="25"/>
  <c r="AK218" i="25"/>
  <c r="AK226" i="25"/>
  <c r="AK175" i="25"/>
  <c r="AK209" i="25"/>
  <c r="AK211" i="25"/>
  <c r="AK217" i="25"/>
  <c r="AK225" i="25"/>
  <c r="AK233" i="25"/>
  <c r="AK215" i="25"/>
  <c r="AK223" i="25"/>
  <c r="AK231" i="25"/>
  <c r="AK235" i="25"/>
  <c r="AK243" i="25"/>
  <c r="AK251" i="25"/>
  <c r="AK216" i="25"/>
  <c r="AK241" i="25"/>
  <c r="AK249" i="25"/>
  <c r="AK205" i="25"/>
  <c r="AK240" i="25"/>
  <c r="AK248" i="25"/>
  <c r="AK212" i="25"/>
  <c r="AK222" i="25"/>
  <c r="AK232" i="25"/>
  <c r="AK239" i="25"/>
  <c r="AK247" i="25"/>
  <c r="AK228" i="25"/>
  <c r="AK237" i="25"/>
  <c r="AK245" i="25"/>
  <c r="AK236" i="25"/>
  <c r="AK246" i="25"/>
  <c r="AK254" i="25"/>
  <c r="AK262" i="25"/>
  <c r="AK270" i="25"/>
  <c r="AK214" i="25"/>
  <c r="AK220" i="25"/>
  <c r="AK242" i="25"/>
  <c r="AK252" i="25"/>
  <c r="AK260" i="25"/>
  <c r="AK268" i="25"/>
  <c r="AK276" i="25"/>
  <c r="AK238" i="25"/>
  <c r="AK259" i="25"/>
  <c r="AK267" i="25"/>
  <c r="AK224" i="25"/>
  <c r="AK230" i="25"/>
  <c r="AK258" i="25"/>
  <c r="AK266" i="25"/>
  <c r="AK274" i="25"/>
  <c r="AK256" i="25"/>
  <c r="AK264" i="25"/>
  <c r="AK271" i="25"/>
  <c r="AK261" i="25"/>
  <c r="AK257" i="25"/>
  <c r="AK269" i="25"/>
  <c r="AK263" i="25"/>
  <c r="AK284" i="25"/>
  <c r="AK292" i="25"/>
  <c r="AK300" i="25"/>
  <c r="AK234" i="25"/>
  <c r="AK250" i="25"/>
  <c r="AK272" i="25"/>
  <c r="AK244" i="25"/>
  <c r="AK282" i="25"/>
  <c r="AK290" i="25"/>
  <c r="AK298" i="25"/>
  <c r="AK281" i="25"/>
  <c r="AK289" i="25"/>
  <c r="AK297" i="25"/>
  <c r="AK255" i="25"/>
  <c r="AK280" i="25"/>
  <c r="AK288" i="25"/>
  <c r="AK296" i="25"/>
  <c r="AK253" i="25"/>
  <c r="AK265" i="25"/>
  <c r="AK275" i="25"/>
  <c r="AK278" i="25"/>
  <c r="AK286" i="25"/>
  <c r="AK294" i="25"/>
  <c r="AK305" i="25"/>
  <c r="AK277" i="25"/>
  <c r="AK291" i="25"/>
  <c r="AK304" i="25"/>
  <c r="AK287" i="25"/>
  <c r="AK303" i="25"/>
  <c r="AK273" i="25"/>
  <c r="AK302" i="25"/>
  <c r="AK283" i="25"/>
  <c r="AK293" i="25"/>
  <c r="AK279" i="25"/>
  <c r="AK301" i="25"/>
  <c r="AK299" i="25"/>
  <c r="AK295" i="25"/>
  <c r="AK285" i="25"/>
  <c r="V165" i="25"/>
  <c r="V173" i="25"/>
  <c r="V163" i="25"/>
  <c r="V171" i="25"/>
  <c r="V162" i="25"/>
  <c r="V170" i="25"/>
  <c r="V161" i="25"/>
  <c r="V169" i="25"/>
  <c r="V166" i="25"/>
  <c r="V174" i="25"/>
  <c r="V175" i="25"/>
  <c r="V183" i="25"/>
  <c r="V168" i="25"/>
  <c r="V181" i="25"/>
  <c r="V180" i="25"/>
  <c r="V178" i="25"/>
  <c r="V177" i="25"/>
  <c r="V191" i="25"/>
  <c r="V167" i="25"/>
  <c r="V189" i="25"/>
  <c r="V172" i="25"/>
  <c r="V182" i="25"/>
  <c r="V188" i="25"/>
  <c r="V187" i="25"/>
  <c r="V164" i="25"/>
  <c r="V179" i="25"/>
  <c r="V185" i="25"/>
  <c r="V194" i="25"/>
  <c r="V176" i="25"/>
  <c r="V192" i="25"/>
  <c r="V200" i="25"/>
  <c r="V184" i="25"/>
  <c r="V199" i="25"/>
  <c r="V190" i="25"/>
  <c r="V198" i="25"/>
  <c r="V196" i="25"/>
  <c r="V203" i="25"/>
  <c r="V211" i="25"/>
  <c r="V209" i="25"/>
  <c r="V208" i="25"/>
  <c r="V195" i="25"/>
  <c r="V207" i="25"/>
  <c r="V205" i="25"/>
  <c r="V214" i="25"/>
  <c r="V222" i="25"/>
  <c r="V230" i="25"/>
  <c r="V186" i="25"/>
  <c r="V201" i="25"/>
  <c r="V212" i="25"/>
  <c r="V220" i="25"/>
  <c r="V228" i="25"/>
  <c r="V202" i="25"/>
  <c r="V219" i="25"/>
  <c r="V227" i="25"/>
  <c r="V218" i="25"/>
  <c r="V226" i="25"/>
  <c r="V204" i="25"/>
  <c r="V216" i="25"/>
  <c r="V224" i="25"/>
  <c r="V232" i="25"/>
  <c r="V197" i="25"/>
  <c r="V206" i="25"/>
  <c r="V213" i="25"/>
  <c r="V223" i="25"/>
  <c r="V233" i="25"/>
  <c r="V236" i="25"/>
  <c r="V244" i="25"/>
  <c r="V229" i="25"/>
  <c r="V234" i="25"/>
  <c r="V242" i="25"/>
  <c r="V250" i="25"/>
  <c r="V215" i="25"/>
  <c r="V225" i="25"/>
  <c r="V241" i="25"/>
  <c r="V249" i="25"/>
  <c r="V210" i="25"/>
  <c r="V240" i="25"/>
  <c r="V248" i="25"/>
  <c r="V193" i="25"/>
  <c r="V217" i="25"/>
  <c r="V238" i="25"/>
  <c r="V246" i="25"/>
  <c r="V231" i="25"/>
  <c r="V255" i="25"/>
  <c r="V263" i="25"/>
  <c r="V271" i="25"/>
  <c r="V253" i="25"/>
  <c r="V261" i="25"/>
  <c r="V269" i="25"/>
  <c r="V251" i="25"/>
  <c r="V252" i="25"/>
  <c r="V260" i="25"/>
  <c r="V268" i="25"/>
  <c r="V237" i="25"/>
  <c r="V247" i="25"/>
  <c r="V259" i="25"/>
  <c r="V267" i="25"/>
  <c r="V275" i="25"/>
  <c r="V221" i="25"/>
  <c r="V243" i="25"/>
  <c r="V257" i="25"/>
  <c r="V265" i="25"/>
  <c r="V254" i="25"/>
  <c r="V264" i="25"/>
  <c r="V273" i="25"/>
  <c r="V276" i="25"/>
  <c r="V235" i="25"/>
  <c r="V270" i="25"/>
  <c r="V256" i="25"/>
  <c r="V266" i="25"/>
  <c r="V258" i="25"/>
  <c r="V274" i="25"/>
  <c r="V262" i="25"/>
  <c r="V277" i="25"/>
  <c r="V285" i="25"/>
  <c r="V293" i="25"/>
  <c r="V283" i="25"/>
  <c r="V291" i="25"/>
  <c r="V299" i="25"/>
  <c r="V245" i="25"/>
  <c r="V282" i="25"/>
  <c r="V290" i="25"/>
  <c r="V298" i="25"/>
  <c r="V239" i="25"/>
  <c r="V272" i="25"/>
  <c r="V281" i="25"/>
  <c r="V289" i="25"/>
  <c r="V297" i="25"/>
  <c r="V279" i="25"/>
  <c r="V287" i="25"/>
  <c r="V295" i="25"/>
  <c r="V284" i="25"/>
  <c r="V294" i="25"/>
  <c r="V280" i="25"/>
  <c r="V300" i="25"/>
  <c r="V305" i="25"/>
  <c r="V301" i="25"/>
  <c r="V304" i="25"/>
  <c r="V286" i="25"/>
  <c r="V296" i="25"/>
  <c r="V303" i="25"/>
  <c r="V278" i="25"/>
  <c r="V292" i="25"/>
  <c r="V288" i="25"/>
  <c r="V302" i="25"/>
  <c r="B198" i="25"/>
  <c r="A204" i="25"/>
  <c r="A231" i="25"/>
  <c r="A177" i="25"/>
  <c r="A254" i="25"/>
  <c r="B226" i="25"/>
  <c r="A228" i="25"/>
  <c r="B180" i="25"/>
  <c r="B206" i="25"/>
  <c r="A205" i="25"/>
  <c r="B237" i="25"/>
  <c r="B263" i="25"/>
  <c r="B262" i="25"/>
  <c r="M164" i="25"/>
  <c r="M172" i="25"/>
  <c r="M162" i="25"/>
  <c r="M170" i="25"/>
  <c r="M161" i="25"/>
  <c r="M169" i="25"/>
  <c r="M168" i="25"/>
  <c r="M165" i="25"/>
  <c r="M173" i="25"/>
  <c r="M182" i="25"/>
  <c r="M175" i="25"/>
  <c r="M180" i="25"/>
  <c r="M179" i="25"/>
  <c r="M167" i="25"/>
  <c r="M177" i="25"/>
  <c r="M176" i="25"/>
  <c r="M190" i="25"/>
  <c r="M166" i="25"/>
  <c r="M188" i="25"/>
  <c r="M171" i="25"/>
  <c r="M184" i="25"/>
  <c r="M187" i="25"/>
  <c r="M186" i="25"/>
  <c r="M163" i="25"/>
  <c r="M181" i="25"/>
  <c r="M192" i="25"/>
  <c r="M174" i="25"/>
  <c r="M185" i="25"/>
  <c r="M193" i="25"/>
  <c r="M191" i="25"/>
  <c r="M199" i="25"/>
  <c r="M198" i="25"/>
  <c r="M197" i="25"/>
  <c r="M178" i="25"/>
  <c r="M195" i="25"/>
  <c r="M183" i="25"/>
  <c r="M202" i="25"/>
  <c r="M210" i="25"/>
  <c r="M196" i="25"/>
  <c r="M208" i="25"/>
  <c r="M207" i="25"/>
  <c r="M189" i="25"/>
  <c r="M200" i="25"/>
  <c r="M206" i="25"/>
  <c r="M204" i="25"/>
  <c r="M213" i="25"/>
  <c r="M221" i="25"/>
  <c r="M229" i="25"/>
  <c r="M219" i="25"/>
  <c r="M227" i="25"/>
  <c r="M209" i="25"/>
  <c r="M218" i="25"/>
  <c r="M226" i="25"/>
  <c r="M194" i="25"/>
  <c r="M205" i="25"/>
  <c r="M217" i="25"/>
  <c r="M225" i="25"/>
  <c r="M233" i="25"/>
  <c r="M215" i="25"/>
  <c r="M223" i="25"/>
  <c r="M231" i="25"/>
  <c r="M220" i="25"/>
  <c r="M230" i="25"/>
  <c r="M235" i="25"/>
  <c r="M243" i="25"/>
  <c r="M251" i="25"/>
  <c r="M241" i="25"/>
  <c r="M249" i="25"/>
  <c r="M203" i="25"/>
  <c r="M212" i="25"/>
  <c r="M222" i="25"/>
  <c r="M232" i="25"/>
  <c r="M240" i="25"/>
  <c r="M248" i="25"/>
  <c r="M239" i="25"/>
  <c r="M247" i="25"/>
  <c r="M201" i="25"/>
  <c r="M214" i="25"/>
  <c r="M224" i="25"/>
  <c r="M237" i="25"/>
  <c r="M245" i="25"/>
  <c r="M254" i="25"/>
  <c r="M262" i="25"/>
  <c r="M270" i="25"/>
  <c r="M238" i="25"/>
  <c r="M252" i="25"/>
  <c r="M260" i="25"/>
  <c r="M268" i="25"/>
  <c r="M276" i="25"/>
  <c r="M228" i="25"/>
  <c r="M259" i="25"/>
  <c r="M267" i="25"/>
  <c r="M211" i="25"/>
  <c r="M216" i="25"/>
  <c r="M234" i="25"/>
  <c r="M244" i="25"/>
  <c r="M258" i="25"/>
  <c r="M266" i="25"/>
  <c r="M274" i="25"/>
  <c r="M250" i="25"/>
  <c r="M256" i="25"/>
  <c r="M264" i="25"/>
  <c r="M261" i="25"/>
  <c r="M246" i="25"/>
  <c r="M257" i="25"/>
  <c r="M271" i="25"/>
  <c r="M253" i="25"/>
  <c r="M263" i="25"/>
  <c r="M273" i="25"/>
  <c r="M255" i="25"/>
  <c r="M265" i="25"/>
  <c r="M272" i="25"/>
  <c r="M284" i="25"/>
  <c r="M292" i="25"/>
  <c r="M300" i="25"/>
  <c r="M282" i="25"/>
  <c r="M290" i="25"/>
  <c r="M298" i="25"/>
  <c r="M275" i="25"/>
  <c r="M281" i="25"/>
  <c r="M289" i="25"/>
  <c r="M297" i="25"/>
  <c r="M242" i="25"/>
  <c r="M280" i="25"/>
  <c r="M288" i="25"/>
  <c r="M296" i="25"/>
  <c r="M236" i="25"/>
  <c r="M269" i="25"/>
  <c r="M278" i="25"/>
  <c r="M286" i="25"/>
  <c r="M294" i="25"/>
  <c r="M302" i="25"/>
  <c r="M291" i="25"/>
  <c r="M305" i="25"/>
  <c r="M287" i="25"/>
  <c r="M304" i="25"/>
  <c r="M303" i="25"/>
  <c r="M283" i="25"/>
  <c r="M293" i="25"/>
  <c r="M301" i="25"/>
  <c r="M279" i="25"/>
  <c r="M299" i="25"/>
  <c r="M277" i="25"/>
  <c r="M285" i="25"/>
  <c r="M295" i="25"/>
  <c r="AG168" i="25"/>
  <c r="AG166" i="25"/>
  <c r="AG174" i="25"/>
  <c r="AG165" i="25"/>
  <c r="AG173" i="25"/>
  <c r="AG164" i="25"/>
  <c r="AG172" i="25"/>
  <c r="AG161" i="25"/>
  <c r="AG169" i="25"/>
  <c r="AG178" i="25"/>
  <c r="AG170" i="25"/>
  <c r="AG176" i="25"/>
  <c r="AG171" i="25"/>
  <c r="AG175" i="25"/>
  <c r="AG183" i="25"/>
  <c r="AG162" i="25"/>
  <c r="AG167" i="25"/>
  <c r="AG181" i="25"/>
  <c r="AG163" i="25"/>
  <c r="AG180" i="25"/>
  <c r="AG186" i="25"/>
  <c r="AG179" i="25"/>
  <c r="AG184" i="25"/>
  <c r="AG192" i="25"/>
  <c r="AG191" i="25"/>
  <c r="AG190" i="25"/>
  <c r="AG188" i="25"/>
  <c r="AG185" i="25"/>
  <c r="AG197" i="25"/>
  <c r="AG177" i="25"/>
  <c r="AG195" i="25"/>
  <c r="AG182" i="25"/>
  <c r="AG187" i="25"/>
  <c r="AG194" i="25"/>
  <c r="AG193" i="25"/>
  <c r="AG189" i="25"/>
  <c r="AG206" i="25"/>
  <c r="AG196" i="25"/>
  <c r="AG199" i="25"/>
  <c r="AG204" i="25"/>
  <c r="AG203" i="25"/>
  <c r="AG202" i="25"/>
  <c r="AG210" i="25"/>
  <c r="AG201" i="25"/>
  <c r="AG208" i="25"/>
  <c r="AG217" i="25"/>
  <c r="AG225" i="25"/>
  <c r="AG233" i="25"/>
  <c r="AG209" i="25"/>
  <c r="AG215" i="25"/>
  <c r="AG223" i="25"/>
  <c r="AG231" i="25"/>
  <c r="AG214" i="25"/>
  <c r="AG222" i="25"/>
  <c r="AG230" i="25"/>
  <c r="AG205" i="25"/>
  <c r="AG213" i="25"/>
  <c r="AG221" i="25"/>
  <c r="AG229" i="25"/>
  <c r="AG200" i="25"/>
  <c r="AG219" i="25"/>
  <c r="AG227" i="25"/>
  <c r="AG207" i="25"/>
  <c r="AG239" i="25"/>
  <c r="AG247" i="25"/>
  <c r="AG211" i="25"/>
  <c r="AG212" i="25"/>
  <c r="AG237" i="25"/>
  <c r="AG245" i="25"/>
  <c r="AG198" i="25"/>
  <c r="AG232" i="25"/>
  <c r="AG236" i="25"/>
  <c r="AG244" i="25"/>
  <c r="AG218" i="25"/>
  <c r="AG228" i="25"/>
  <c r="AG235" i="25"/>
  <c r="AG243" i="25"/>
  <c r="AG251" i="25"/>
  <c r="AG224" i="25"/>
  <c r="AG241" i="25"/>
  <c r="AG249" i="25"/>
  <c r="AG242" i="25"/>
  <c r="AG258" i="25"/>
  <c r="AG266" i="25"/>
  <c r="AG274" i="25"/>
  <c r="AG220" i="25"/>
  <c r="AG238" i="25"/>
  <c r="AG248" i="25"/>
  <c r="AG256" i="25"/>
  <c r="AG264" i="25"/>
  <c r="AG272" i="25"/>
  <c r="AG234" i="25"/>
  <c r="AG255" i="25"/>
  <c r="AG263" i="25"/>
  <c r="AG254" i="25"/>
  <c r="AG262" i="25"/>
  <c r="AG270" i="25"/>
  <c r="AG252" i="25"/>
  <c r="AG260" i="25"/>
  <c r="AG268" i="25"/>
  <c r="AG273" i="25"/>
  <c r="AG276" i="25"/>
  <c r="AG257" i="25"/>
  <c r="AG267" i="25"/>
  <c r="AG253" i="25"/>
  <c r="AG216" i="25"/>
  <c r="AG250" i="25"/>
  <c r="AG265" i="25"/>
  <c r="AG280" i="25"/>
  <c r="AG288" i="25"/>
  <c r="AG296" i="25"/>
  <c r="AG226" i="25"/>
  <c r="AG271" i="25"/>
  <c r="AG278" i="25"/>
  <c r="AG286" i="25"/>
  <c r="AG294" i="25"/>
  <c r="AG302" i="25"/>
  <c r="AG261" i="25"/>
  <c r="AG277" i="25"/>
  <c r="AG285" i="25"/>
  <c r="AG293" i="25"/>
  <c r="AG275" i="25"/>
  <c r="AG284" i="25"/>
  <c r="AG292" i="25"/>
  <c r="AG259" i="25"/>
  <c r="AG246" i="25"/>
  <c r="AG282" i="25"/>
  <c r="AG290" i="25"/>
  <c r="AG298" i="25"/>
  <c r="AG300" i="25"/>
  <c r="AG287" i="25"/>
  <c r="AG297" i="25"/>
  <c r="AG283" i="25"/>
  <c r="AG301" i="25"/>
  <c r="AG240" i="25"/>
  <c r="AG279" i="25"/>
  <c r="AG289" i="25"/>
  <c r="AG299" i="25"/>
  <c r="AG305" i="25"/>
  <c r="AG269" i="25"/>
  <c r="AG304" i="25"/>
  <c r="AG295" i="25"/>
  <c r="AG303" i="25"/>
  <c r="AG291" i="25"/>
  <c r="AG281" i="25"/>
  <c r="T160" i="25"/>
  <c r="H9" i="26"/>
  <c r="AQ160" i="25"/>
  <c r="R160" i="25"/>
  <c r="M48" i="26"/>
  <c r="AA160" i="25"/>
  <c r="AI160" i="25"/>
  <c r="AD160" i="25"/>
  <c r="AC160" i="25"/>
  <c r="O160" i="25"/>
  <c r="AG160" i="25"/>
  <c r="Z146" i="26"/>
  <c r="AJ160" i="25"/>
  <c r="AH160" i="25"/>
  <c r="I9" i="26"/>
  <c r="AV160" i="25"/>
  <c r="Y160" i="25"/>
  <c r="P160" i="25"/>
  <c r="L160" i="25"/>
  <c r="AL160" i="25"/>
  <c r="AT160" i="25"/>
  <c r="J9" i="26"/>
  <c r="AF160" i="25"/>
  <c r="AN160" i="25"/>
  <c r="F160" i="25"/>
  <c r="AE160" i="25"/>
  <c r="AM160" i="25"/>
  <c r="V160" i="25"/>
  <c r="N160" i="25"/>
  <c r="AR160" i="25"/>
  <c r="Z160" i="25"/>
  <c r="Q160" i="25"/>
  <c r="AK160" i="25"/>
  <c r="I160" i="25"/>
  <c r="H160" i="25"/>
  <c r="AP160" i="25"/>
  <c r="S160" i="25"/>
  <c r="U160" i="25"/>
  <c r="E160" i="25"/>
  <c r="AB294" i="25" l="1"/>
  <c r="AB279" i="25"/>
  <c r="AB255" i="25"/>
  <c r="AB208" i="25"/>
  <c r="AB203" i="25"/>
  <c r="AB165" i="25"/>
  <c r="AS295" i="25"/>
  <c r="AB284" i="25"/>
  <c r="AB274" i="25"/>
  <c r="AB237" i="25"/>
  <c r="AB246" i="25"/>
  <c r="AB195" i="25"/>
  <c r="AB172" i="25"/>
  <c r="AB303" i="25"/>
  <c r="AB297" i="25"/>
  <c r="AB273" i="25"/>
  <c r="AB240" i="25"/>
  <c r="AB201" i="25"/>
  <c r="AB164" i="25"/>
  <c r="AS250" i="25"/>
  <c r="AS191" i="25"/>
  <c r="AB298" i="25"/>
  <c r="AB251" i="25"/>
  <c r="AB257" i="25"/>
  <c r="AB223" i="25"/>
  <c r="AB199" i="25"/>
  <c r="AS290" i="25"/>
  <c r="AS214" i="25"/>
  <c r="AB304" i="25"/>
  <c r="AB291" i="25"/>
  <c r="AB275" i="25"/>
  <c r="AB286" i="25"/>
  <c r="AB233" i="25"/>
  <c r="AS299" i="25"/>
  <c r="AS203" i="25"/>
  <c r="AS225" i="25"/>
  <c r="AS165" i="25"/>
  <c r="AS271" i="25"/>
  <c r="AS245" i="25"/>
  <c r="AS205" i="25"/>
  <c r="AS168" i="25"/>
  <c r="AS296" i="25"/>
  <c r="AS266" i="25"/>
  <c r="AS204" i="25"/>
  <c r="AS169" i="25"/>
  <c r="AS288" i="25"/>
  <c r="AS258" i="25"/>
  <c r="AS251" i="25"/>
  <c r="AS197" i="25"/>
  <c r="AS280" i="25"/>
  <c r="AS267" i="25"/>
  <c r="AS243" i="25"/>
  <c r="AS185" i="25"/>
  <c r="AB198" i="25"/>
  <c r="AS287" i="25"/>
  <c r="AS305" i="25"/>
  <c r="AS261" i="25"/>
  <c r="AS257" i="25"/>
  <c r="AS209" i="25"/>
  <c r="AS259" i="25"/>
  <c r="AS254" i="25"/>
  <c r="AS230" i="25"/>
  <c r="AS235" i="25"/>
  <c r="AS219" i="25"/>
  <c r="AS207" i="25"/>
  <c r="AS198" i="25"/>
  <c r="AS188" i="25"/>
  <c r="AS180" i="25"/>
  <c r="AS162" i="25"/>
  <c r="AB285" i="25"/>
  <c r="AB283" i="25"/>
  <c r="AB249" i="25"/>
  <c r="AB200" i="25"/>
  <c r="AB182" i="25"/>
  <c r="AB287" i="25"/>
  <c r="AB210" i="25"/>
  <c r="AS298" i="25"/>
  <c r="AS216" i="25"/>
  <c r="AS200" i="25"/>
  <c r="AS274" i="25"/>
  <c r="AS217" i="25"/>
  <c r="AS167" i="25"/>
  <c r="AS282" i="25"/>
  <c r="AS232" i="25"/>
  <c r="AS226" i="25"/>
  <c r="AS174" i="25"/>
  <c r="AS277" i="25"/>
  <c r="AS276" i="25"/>
  <c r="AS247" i="25"/>
  <c r="AS196" i="25"/>
  <c r="AS179" i="25"/>
  <c r="AS304" i="25"/>
  <c r="AS263" i="25"/>
  <c r="AS262" i="25"/>
  <c r="AS227" i="25"/>
  <c r="AS187" i="25"/>
  <c r="AS170" i="25"/>
  <c r="AS291" i="25"/>
  <c r="AS300" i="25"/>
  <c r="AS297" i="25"/>
  <c r="AS275" i="25"/>
  <c r="AS264" i="25"/>
  <c r="AS246" i="25"/>
  <c r="AS244" i="25"/>
  <c r="AS220" i="25"/>
  <c r="AS231" i="25"/>
  <c r="AS211" i="25"/>
  <c r="AS194" i="25"/>
  <c r="AS192" i="25"/>
  <c r="AS183" i="25"/>
  <c r="AS182" i="25"/>
  <c r="AS172" i="25"/>
  <c r="AB292" i="25"/>
  <c r="AB270" i="25"/>
  <c r="AB276" i="25"/>
  <c r="AB269" i="25"/>
  <c r="AB250" i="25"/>
  <c r="AB191" i="25"/>
  <c r="AB263" i="25"/>
  <c r="AB170" i="25"/>
  <c r="AS278" i="25"/>
  <c r="AS242" i="25"/>
  <c r="AS252" i="25"/>
  <c r="AS241" i="25"/>
  <c r="AS213" i="25"/>
  <c r="AS176" i="25"/>
  <c r="AS265" i="25"/>
  <c r="AS224" i="25"/>
  <c r="AS195" i="25"/>
  <c r="AS177" i="25"/>
  <c r="AS285" i="25"/>
  <c r="AS255" i="25"/>
  <c r="AS237" i="25"/>
  <c r="AS184" i="25"/>
  <c r="AS293" i="25"/>
  <c r="AS273" i="25"/>
  <c r="AS270" i="25"/>
  <c r="AS218" i="25"/>
  <c r="AS186" i="25"/>
  <c r="AS161" i="25"/>
  <c r="AS283" i="25"/>
  <c r="AS269" i="25"/>
  <c r="AS239" i="25"/>
  <c r="AS206" i="25"/>
  <c r="AS163" i="25"/>
  <c r="AB213" i="25"/>
  <c r="AS302" i="25"/>
  <c r="AS279" i="25"/>
  <c r="AS289" i="25"/>
  <c r="AS292" i="25"/>
  <c r="AS256" i="25"/>
  <c r="AS236" i="25"/>
  <c r="AS234" i="25"/>
  <c r="AS248" i="25"/>
  <c r="AS223" i="25"/>
  <c r="AS201" i="25"/>
  <c r="AS208" i="25"/>
  <c r="AS189" i="25"/>
  <c r="AS181" i="25"/>
  <c r="AS171" i="25"/>
  <c r="AS164" i="25"/>
  <c r="AB305" i="25"/>
  <c r="AB278" i="25"/>
  <c r="AB231" i="25"/>
  <c r="AB261" i="25"/>
  <c r="AB211" i="25"/>
  <c r="AB184" i="25"/>
  <c r="AB218" i="25"/>
  <c r="AB185" i="25"/>
  <c r="AB282" i="25"/>
  <c r="AB301" i="25"/>
  <c r="AB215" i="25"/>
  <c r="AB265" i="25"/>
  <c r="AB248" i="25"/>
  <c r="AB228" i="25"/>
  <c r="AB189" i="25"/>
  <c r="AB300" i="25"/>
  <c r="AB293" i="25"/>
  <c r="AB260" i="25"/>
  <c r="AB271" i="25"/>
  <c r="AB235" i="25"/>
  <c r="AB202" i="25"/>
  <c r="AB234" i="25"/>
  <c r="AB207" i="25"/>
  <c r="AB166" i="25"/>
  <c r="AB290" i="25"/>
  <c r="AB277" i="25"/>
  <c r="AB289" i="25"/>
  <c r="AB254" i="25"/>
  <c r="AB267" i="25"/>
  <c r="AB238" i="25"/>
  <c r="AB232" i="25"/>
  <c r="AB177" i="25"/>
  <c r="AB176" i="25"/>
  <c r="AB302" i="25"/>
  <c r="AB272" i="25"/>
  <c r="AB281" i="25"/>
  <c r="AB227" i="25"/>
  <c r="AB259" i="25"/>
  <c r="AB229" i="25"/>
  <c r="AB224" i="25"/>
  <c r="AB209" i="25"/>
  <c r="AB173" i="25"/>
  <c r="J303" i="25"/>
  <c r="J301" i="25"/>
  <c r="J285" i="25"/>
  <c r="J266" i="25"/>
  <c r="J262" i="25"/>
  <c r="J235" i="25"/>
  <c r="J259" i="25"/>
  <c r="J233" i="25"/>
  <c r="J240" i="25"/>
  <c r="J231" i="25"/>
  <c r="J211" i="25"/>
  <c r="J194" i="25"/>
  <c r="J180" i="25"/>
  <c r="J176" i="25"/>
  <c r="J175" i="25"/>
  <c r="J304" i="25"/>
  <c r="J276" i="25"/>
  <c r="J277" i="25"/>
  <c r="J260" i="25"/>
  <c r="J219" i="25"/>
  <c r="J264" i="25"/>
  <c r="J252" i="25"/>
  <c r="J199" i="25"/>
  <c r="J221" i="25"/>
  <c r="J223" i="25"/>
  <c r="J203" i="25"/>
  <c r="J188" i="25"/>
  <c r="J185" i="25"/>
  <c r="J171" i="25"/>
  <c r="J167" i="25"/>
  <c r="J305" i="25"/>
  <c r="J292" i="25"/>
  <c r="J294" i="25"/>
  <c r="J297" i="25"/>
  <c r="J269" i="25"/>
  <c r="J256" i="25"/>
  <c r="J247" i="25"/>
  <c r="J245" i="25"/>
  <c r="J200" i="25"/>
  <c r="J215" i="25"/>
  <c r="J204" i="25"/>
  <c r="J195" i="25"/>
  <c r="J187" i="25"/>
  <c r="J177" i="25"/>
  <c r="J169" i="25"/>
  <c r="J290" i="25"/>
  <c r="J289" i="25"/>
  <c r="J210" i="25"/>
  <c r="J232" i="25"/>
  <c r="J197" i="25"/>
  <c r="J172" i="25"/>
  <c r="J161" i="25"/>
  <c r="J261" i="25"/>
  <c r="J183" i="25"/>
  <c r="J280" i="25"/>
  <c r="J299" i="25"/>
  <c r="J278" i="25"/>
  <c r="J281" i="25"/>
  <c r="J253" i="25"/>
  <c r="J239" i="25"/>
  <c r="J250" i="25"/>
  <c r="J213" i="25"/>
  <c r="J220" i="25"/>
  <c r="J224" i="25"/>
  <c r="J205" i="25"/>
  <c r="J196" i="25"/>
  <c r="J178" i="25"/>
  <c r="J170" i="25"/>
  <c r="J286" i="25"/>
  <c r="J228" i="25"/>
  <c r="J302" i="25"/>
  <c r="J291" i="25"/>
  <c r="J270" i="25"/>
  <c r="J272" i="25"/>
  <c r="J251" i="25"/>
  <c r="J273" i="25"/>
  <c r="J242" i="25"/>
  <c r="J246" i="25"/>
  <c r="J212" i="25"/>
  <c r="J216" i="25"/>
  <c r="J201" i="25"/>
  <c r="J198" i="25"/>
  <c r="J181" i="25"/>
  <c r="J162" i="25"/>
  <c r="J282" i="25"/>
  <c r="J237" i="25"/>
  <c r="J284" i="25"/>
  <c r="J283" i="25"/>
  <c r="J229" i="25"/>
  <c r="J254" i="25"/>
  <c r="J241" i="25"/>
  <c r="J265" i="25"/>
  <c r="J234" i="25"/>
  <c r="J238" i="25"/>
  <c r="J202" i="25"/>
  <c r="J226" i="25"/>
  <c r="J190" i="25"/>
  <c r="J189" i="25"/>
  <c r="J168" i="25"/>
  <c r="J173" i="25"/>
  <c r="J249" i="25"/>
  <c r="J179" i="25"/>
  <c r="J300" i="25"/>
  <c r="J274" i="25"/>
  <c r="J295" i="25"/>
  <c r="J225" i="25"/>
  <c r="J271" i="25"/>
  <c r="J257" i="25"/>
  <c r="J206" i="25"/>
  <c r="J227" i="25"/>
  <c r="J230" i="25"/>
  <c r="J218" i="25"/>
  <c r="J207" i="25"/>
  <c r="J191" i="25"/>
  <c r="J163" i="25"/>
  <c r="J165" i="25"/>
  <c r="AB296" i="25"/>
  <c r="AB262" i="25"/>
  <c r="AB241" i="25"/>
  <c r="AB266" i="25"/>
  <c r="AB253" i="25"/>
  <c r="AB219" i="25"/>
  <c r="AB230" i="25"/>
  <c r="AB220" i="25"/>
  <c r="AB194" i="25"/>
  <c r="AB183" i="25"/>
  <c r="AB167" i="25"/>
  <c r="AB288" i="25"/>
  <c r="AB256" i="25"/>
  <c r="AB221" i="25"/>
  <c r="AB258" i="25"/>
  <c r="AB243" i="25"/>
  <c r="AB247" i="25"/>
  <c r="AB222" i="25"/>
  <c r="AB212" i="25"/>
  <c r="AB192" i="25"/>
  <c r="AB175" i="25"/>
  <c r="AB168" i="25"/>
  <c r="AB280" i="25"/>
  <c r="AB299" i="25"/>
  <c r="AB268" i="25"/>
  <c r="AB245" i="25"/>
  <c r="AB244" i="25"/>
  <c r="AB239" i="25"/>
  <c r="AB214" i="25"/>
  <c r="AB204" i="25"/>
  <c r="AB188" i="25"/>
  <c r="AB174" i="25"/>
  <c r="AB169" i="25"/>
  <c r="AB242" i="25"/>
  <c r="AB225" i="25"/>
  <c r="AB205" i="25"/>
  <c r="AB190" i="25"/>
  <c r="AB186" i="25"/>
  <c r="AB162" i="25"/>
  <c r="AB161" i="25"/>
  <c r="AB217" i="25"/>
  <c r="AB206" i="25"/>
  <c r="AB196" i="25"/>
  <c r="AB187" i="25"/>
  <c r="AB179" i="25"/>
  <c r="AB171" i="25"/>
  <c r="AB226" i="25"/>
  <c r="AB193" i="25"/>
  <c r="AB197" i="25"/>
  <c r="AB180" i="25"/>
  <c r="AB181" i="25"/>
  <c r="AB163" i="25"/>
  <c r="K208" i="25"/>
  <c r="K224" i="25"/>
  <c r="K182" i="25"/>
  <c r="K280" i="25"/>
  <c r="K297" i="25"/>
  <c r="K177" i="25"/>
  <c r="K171" i="25"/>
  <c r="K281" i="25"/>
  <c r="K289" i="25"/>
  <c r="K225" i="25"/>
  <c r="K202" i="25"/>
  <c r="K240" i="25"/>
  <c r="K231" i="25"/>
  <c r="K198" i="25"/>
  <c r="K249" i="25"/>
  <c r="K299" i="25"/>
  <c r="K228" i="25"/>
  <c r="K175" i="25"/>
  <c r="K251" i="25"/>
  <c r="K274" i="25"/>
  <c r="K178" i="25"/>
  <c r="K214" i="25"/>
  <c r="K179" i="25"/>
  <c r="K301" i="25"/>
  <c r="K199" i="25"/>
  <c r="K204" i="25"/>
  <c r="K284" i="25"/>
  <c r="K269" i="25"/>
  <c r="K250" i="25"/>
  <c r="K183" i="25"/>
  <c r="K252" i="25"/>
  <c r="K222" i="25"/>
  <c r="K276" i="25"/>
  <c r="K303" i="25"/>
  <c r="K192" i="25"/>
  <c r="K290" i="25"/>
  <c r="K245" i="25"/>
  <c r="K265" i="25"/>
  <c r="K195" i="25"/>
  <c r="K287" i="25"/>
  <c r="K244" i="25"/>
  <c r="K254" i="25"/>
  <c r="K212" i="25"/>
  <c r="K288" i="25"/>
  <c r="K246" i="25"/>
  <c r="K260" i="25"/>
  <c r="K206" i="25"/>
  <c r="K302" i="25"/>
  <c r="K180" i="25"/>
  <c r="K267" i="25"/>
  <c r="K168" i="25"/>
  <c r="K226" i="25"/>
  <c r="K213" i="25"/>
  <c r="K184" i="25"/>
  <c r="K304" i="25"/>
  <c r="K230" i="25"/>
  <c r="K169" i="25"/>
  <c r="K259" i="25"/>
  <c r="K207" i="25"/>
  <c r="K232" i="25"/>
  <c r="K211" i="25"/>
  <c r="K300" i="25"/>
  <c r="K247" i="25"/>
  <c r="K170" i="25"/>
  <c r="K167" i="25"/>
  <c r="K200" i="25"/>
  <c r="K176" i="25"/>
  <c r="K253" i="25"/>
  <c r="K219" i="25"/>
  <c r="K286" i="25"/>
  <c r="K292" i="25"/>
  <c r="K217" i="25"/>
  <c r="AK154" i="26"/>
  <c r="AJ154" i="26"/>
  <c r="AB154" i="26"/>
  <c r="K191" i="25"/>
  <c r="K215" i="25"/>
  <c r="K268" i="25"/>
  <c r="K165" i="25"/>
  <c r="G306" i="25"/>
  <c r="K237" i="25"/>
  <c r="AO306" i="25"/>
  <c r="G307" i="25"/>
  <c r="AG307" i="25"/>
  <c r="AG306" i="25"/>
  <c r="D307" i="25"/>
  <c r="I306" i="25"/>
  <c r="I307" i="25"/>
  <c r="AE307" i="25"/>
  <c r="AE306" i="25"/>
  <c r="P306" i="25"/>
  <c r="P307" i="25"/>
  <c r="O307" i="25"/>
  <c r="O306" i="25"/>
  <c r="H154" i="26"/>
  <c r="I41" i="16"/>
  <c r="AG154" i="26"/>
  <c r="AO307" i="25"/>
  <c r="AK307" i="25"/>
  <c r="AK306" i="25"/>
  <c r="F307" i="25"/>
  <c r="F306" i="25"/>
  <c r="Y307" i="25"/>
  <c r="Y306" i="25"/>
  <c r="AC307" i="25"/>
  <c r="AC306" i="25"/>
  <c r="T306" i="25"/>
  <c r="T307" i="25"/>
  <c r="X306" i="25"/>
  <c r="X307" i="25"/>
  <c r="AN307" i="25"/>
  <c r="AN306" i="25"/>
  <c r="S154" i="26"/>
  <c r="AM307" i="25"/>
  <c r="AM306" i="25"/>
  <c r="Q306" i="25"/>
  <c r="Q307" i="25"/>
  <c r="AD306" i="25"/>
  <c r="AD307" i="25"/>
  <c r="E306" i="25"/>
  <c r="E307" i="25"/>
  <c r="AX160" i="25"/>
  <c r="H8" i="16" s="1"/>
  <c r="AF306" i="25"/>
  <c r="AF307" i="25"/>
  <c r="I10" i="16"/>
  <c r="L154" i="26"/>
  <c r="I123" i="16"/>
  <c r="AR154" i="26"/>
  <c r="AQ306" i="25"/>
  <c r="AQ307" i="25"/>
  <c r="Z306" i="25"/>
  <c r="Z307" i="25"/>
  <c r="AI306" i="25"/>
  <c r="AI307" i="25"/>
  <c r="U307" i="25"/>
  <c r="U306" i="25"/>
  <c r="AR306" i="25"/>
  <c r="AR307" i="25"/>
  <c r="J154" i="26"/>
  <c r="AH306" i="25"/>
  <c r="AH307" i="25"/>
  <c r="AA306" i="25"/>
  <c r="AA307" i="25"/>
  <c r="I124" i="16"/>
  <c r="K243" i="25"/>
  <c r="K197" i="25"/>
  <c r="K270" i="25"/>
  <c r="K234" i="25"/>
  <c r="L307" i="25"/>
  <c r="L306" i="25"/>
  <c r="AV306" i="25"/>
  <c r="AV307" i="25"/>
  <c r="S306" i="25"/>
  <c r="S307" i="25"/>
  <c r="N307" i="25"/>
  <c r="N306" i="25"/>
  <c r="AT306" i="25"/>
  <c r="AT307" i="25"/>
  <c r="AJ306" i="25"/>
  <c r="AJ307" i="25"/>
  <c r="I47" i="16"/>
  <c r="M154" i="26"/>
  <c r="K257" i="25"/>
  <c r="K194" i="25"/>
  <c r="K161" i="25"/>
  <c r="K295" i="25"/>
  <c r="H307" i="25"/>
  <c r="H306" i="25"/>
  <c r="AP306" i="25"/>
  <c r="AP307" i="25"/>
  <c r="V306" i="25"/>
  <c r="V307" i="25"/>
  <c r="AL306" i="25"/>
  <c r="AL307" i="25"/>
  <c r="R306" i="25"/>
  <c r="R307" i="25"/>
  <c r="O154" i="26"/>
  <c r="D306" i="25"/>
  <c r="M306" i="25"/>
  <c r="M307" i="25"/>
  <c r="K163" i="25"/>
  <c r="K181" i="25"/>
  <c r="K229" i="25"/>
  <c r="K264" i="25"/>
  <c r="K298" i="25"/>
  <c r="K293" i="25"/>
  <c r="K164" i="25"/>
  <c r="K203" i="25"/>
  <c r="K238" i="25"/>
  <c r="K272" i="25"/>
  <c r="K275" i="25"/>
  <c r="K285" i="25"/>
  <c r="K173" i="25"/>
  <c r="K227" i="25"/>
  <c r="K218" i="25"/>
  <c r="K220" i="25"/>
  <c r="K279" i="25"/>
  <c r="K186" i="25"/>
  <c r="K209" i="25"/>
  <c r="K193" i="25"/>
  <c r="K236" i="25"/>
  <c r="K278" i="25"/>
  <c r="K185" i="25"/>
  <c r="K233" i="25"/>
  <c r="AX233" i="25" s="1"/>
  <c r="H80" i="16" s="1"/>
  <c r="K235" i="25"/>
  <c r="K262" i="25"/>
  <c r="K271" i="25"/>
  <c r="K190" i="25"/>
  <c r="K223" i="25"/>
  <c r="K242" i="25"/>
  <c r="K263" i="25"/>
  <c r="K277" i="25"/>
  <c r="K187" i="25"/>
  <c r="K210" i="25"/>
  <c r="AX210" i="25" s="1"/>
  <c r="H58" i="16" s="1"/>
  <c r="K248" i="25"/>
  <c r="K261" i="25"/>
  <c r="K273" i="25"/>
  <c r="K160" i="25"/>
  <c r="K174" i="25"/>
  <c r="K189" i="25"/>
  <c r="K221" i="25"/>
  <c r="K266" i="25"/>
  <c r="K282" i="25"/>
  <c r="K283" i="25"/>
  <c r="K205" i="25"/>
  <c r="K291" i="25"/>
  <c r="K239" i="25"/>
  <c r="K188" i="25"/>
  <c r="K255" i="25"/>
  <c r="AX255" i="25" s="1"/>
  <c r="K162" i="25"/>
  <c r="K256" i="25"/>
  <c r="K196" i="25"/>
  <c r="K216" i="25"/>
  <c r="K166" i="25"/>
  <c r="K305" i="25"/>
  <c r="K172" i="25"/>
  <c r="K296" i="25"/>
  <c r="K241" i="25"/>
  <c r="K258" i="25"/>
  <c r="K201" i="25"/>
  <c r="AE40" i="26"/>
  <c r="I39" i="16" s="1"/>
  <c r="AE36" i="26"/>
  <c r="AE39" i="26"/>
  <c r="I38" i="16" s="1"/>
  <c r="AE35" i="26"/>
  <c r="C151" i="26"/>
  <c r="AE34" i="26"/>
  <c r="D150" i="26"/>
  <c r="I149" i="16" s="1"/>
  <c r="D149" i="26"/>
  <c r="D151" i="26"/>
  <c r="AH121" i="26"/>
  <c r="I120" i="16" s="1"/>
  <c r="AH113" i="26"/>
  <c r="AH116" i="26"/>
  <c r="I115" i="16" s="1"/>
  <c r="AH108" i="26"/>
  <c r="I107" i="16" s="1"/>
  <c r="AH111" i="26"/>
  <c r="I110" i="16" s="1"/>
  <c r="AH115" i="26"/>
  <c r="I114" i="16" s="1"/>
  <c r="AH114" i="26"/>
  <c r="I113" i="16" s="1"/>
  <c r="AH107" i="26"/>
  <c r="AH117" i="26"/>
  <c r="I116" i="16" s="1"/>
  <c r="AH110" i="26"/>
  <c r="I109" i="16" s="1"/>
  <c r="AI18" i="26"/>
  <c r="I17" i="16" s="1"/>
  <c r="AI15" i="26"/>
  <c r="AI23" i="26"/>
  <c r="AI20" i="26"/>
  <c r="I19" i="16" s="1"/>
  <c r="AI16" i="26"/>
  <c r="I15" i="16" s="1"/>
  <c r="AD67" i="26"/>
  <c r="AD26" i="26"/>
  <c r="I25" i="16" s="1"/>
  <c r="AD31" i="26"/>
  <c r="I30" i="16" s="1"/>
  <c r="AD36" i="26"/>
  <c r="AD122" i="26"/>
  <c r="AD25" i="26"/>
  <c r="AD33" i="26"/>
  <c r="I32" i="16" s="1"/>
  <c r="Q58" i="26"/>
  <c r="Q60" i="26"/>
  <c r="Q62" i="26"/>
  <c r="I61" i="16" s="1"/>
  <c r="Q59" i="26"/>
  <c r="Q61" i="26"/>
  <c r="Z136" i="26"/>
  <c r="Z138" i="26"/>
  <c r="I137" i="16" s="1"/>
  <c r="Z137" i="26"/>
  <c r="I136" i="16" s="1"/>
  <c r="Z139" i="26"/>
  <c r="I138" i="16" s="1"/>
  <c r="F65" i="26"/>
  <c r="F66" i="26"/>
  <c r="F68" i="26"/>
  <c r="AM95" i="26"/>
  <c r="I94" i="16" s="1"/>
  <c r="AM92" i="26"/>
  <c r="AM94" i="26"/>
  <c r="I93" i="16" s="1"/>
  <c r="AM93" i="26"/>
  <c r="I92" i="16" s="1"/>
  <c r="W65" i="26"/>
  <c r="W80" i="26"/>
  <c r="I79" i="16" s="1"/>
  <c r="W82" i="26"/>
  <c r="I81" i="16" s="1"/>
  <c r="W79" i="26"/>
  <c r="I78" i="16" s="1"/>
  <c r="W66" i="26"/>
  <c r="W74" i="26"/>
  <c r="I73" i="16" s="1"/>
  <c r="W81" i="26"/>
  <c r="I80" i="16" s="1"/>
  <c r="W78" i="26"/>
  <c r="I77" i="16" s="1"/>
  <c r="W68" i="26"/>
  <c r="P133" i="26"/>
  <c r="I132" i="16" s="1"/>
  <c r="P127" i="26"/>
  <c r="P132" i="26"/>
  <c r="I131" i="16" s="1"/>
  <c r="P129" i="26"/>
  <c r="P126" i="26"/>
  <c r="P134" i="26"/>
  <c r="I133" i="16" s="1"/>
  <c r="P136" i="26"/>
  <c r="P128" i="26"/>
  <c r="AP66" i="26"/>
  <c r="AP68" i="26"/>
  <c r="AP65" i="26"/>
  <c r="AP69" i="26"/>
  <c r="D35" i="26"/>
  <c r="D59" i="26"/>
  <c r="D37" i="26"/>
  <c r="D61" i="26"/>
  <c r="D58" i="26"/>
  <c r="D60" i="26"/>
  <c r="D140" i="26"/>
  <c r="C37" i="26"/>
  <c r="C61" i="26"/>
  <c r="C58" i="26"/>
  <c r="C60" i="26"/>
  <c r="C140" i="26"/>
  <c r="C59" i="26"/>
  <c r="I66" i="26"/>
  <c r="I23" i="26"/>
  <c r="I65" i="26"/>
  <c r="I67" i="26"/>
  <c r="I64" i="26"/>
  <c r="I63" i="16" s="1"/>
  <c r="AQ141" i="26"/>
  <c r="I140" i="16" s="1"/>
  <c r="AQ35" i="26"/>
  <c r="D9" i="26"/>
  <c r="G23" i="26"/>
  <c r="AX248" i="25" l="1"/>
  <c r="H94" i="16" s="1"/>
  <c r="AX277" i="25"/>
  <c r="H123" i="16" s="1"/>
  <c r="AX298" i="25"/>
  <c r="AX238" i="25"/>
  <c r="H85" i="16" s="1"/>
  <c r="AX294" i="25"/>
  <c r="H140" i="16" s="1"/>
  <c r="AX215" i="25"/>
  <c r="H63" i="16" s="1"/>
  <c r="AX224" i="25"/>
  <c r="H72" i="16" s="1"/>
  <c r="AX240" i="25"/>
  <c r="H87" i="16" s="1"/>
  <c r="AX168" i="25"/>
  <c r="H16" i="16" s="1"/>
  <c r="AX199" i="25"/>
  <c r="H47" i="16" s="1"/>
  <c r="AX198" i="25"/>
  <c r="H46" i="16" s="1"/>
  <c r="AX239" i="25"/>
  <c r="AX174" i="25"/>
  <c r="AX182" i="25"/>
  <c r="H30" i="16" s="1"/>
  <c r="AX303" i="25"/>
  <c r="H149" i="16" s="1"/>
  <c r="AX254" i="25"/>
  <c r="AX236" i="25"/>
  <c r="H83" i="16" s="1"/>
  <c r="AX173" i="25"/>
  <c r="AX283" i="25"/>
  <c r="H129" i="16" s="1"/>
  <c r="AX287" i="25"/>
  <c r="H133" i="16" s="1"/>
  <c r="AX258" i="25"/>
  <c r="H104" i="16" s="1"/>
  <c r="AX275" i="25"/>
  <c r="H121" i="16" s="1"/>
  <c r="AX249" i="25"/>
  <c r="H95" i="16" s="1"/>
  <c r="AX266" i="25"/>
  <c r="H112" i="16" s="1"/>
  <c r="AX184" i="25"/>
  <c r="H32" i="16" s="1"/>
  <c r="AX193" i="25"/>
  <c r="H41" i="16" s="1"/>
  <c r="AX262" i="25"/>
  <c r="H108" i="16" s="1"/>
  <c r="AX293" i="25"/>
  <c r="H139" i="16" s="1"/>
  <c r="AX197" i="25"/>
  <c r="H45" i="16" s="1"/>
  <c r="AX273" i="25"/>
  <c r="H119" i="16" s="1"/>
  <c r="AX279" i="25"/>
  <c r="H125" i="16" s="1"/>
  <c r="AX164" i="25"/>
  <c r="H12" i="16" s="1"/>
  <c r="AX165" i="25"/>
  <c r="H13" i="16" s="1"/>
  <c r="AX284" i="25"/>
  <c r="H130" i="16" s="1"/>
  <c r="AX216" i="25"/>
  <c r="H64" i="16" s="1"/>
  <c r="AX235" i="25"/>
  <c r="H82" i="16" s="1"/>
  <c r="AX201" i="25"/>
  <c r="H49" i="16" s="1"/>
  <c r="AX209" i="25"/>
  <c r="H57" i="16" s="1"/>
  <c r="AX241" i="25"/>
  <c r="H88" i="16" s="1"/>
  <c r="AX286" i="25"/>
  <c r="H132" i="16" s="1"/>
  <c r="AX232" i="25"/>
  <c r="H79" i="16" s="1"/>
  <c r="AX227" i="25"/>
  <c r="H75" i="16" s="1"/>
  <c r="AX191" i="25"/>
  <c r="H39" i="16" s="1"/>
  <c r="AX177" i="25"/>
  <c r="H25" i="16" s="1"/>
  <c r="AX222" i="25"/>
  <c r="H70" i="16" s="1"/>
  <c r="AX185" i="25"/>
  <c r="H33" i="16" s="1"/>
  <c r="AX304" i="25"/>
  <c r="H150" i="16" s="1"/>
  <c r="AX226" i="25"/>
  <c r="H74" i="16" s="1"/>
  <c r="AX257" i="25"/>
  <c r="AX301" i="25"/>
  <c r="H147" i="16" s="1"/>
  <c r="AX256" i="25"/>
  <c r="AS307" i="25"/>
  <c r="AX162" i="25"/>
  <c r="H10" i="16" s="1"/>
  <c r="AX223" i="25"/>
  <c r="H71" i="16" s="1"/>
  <c r="AX186" i="25"/>
  <c r="H34" i="16" s="1"/>
  <c r="AX203" i="25"/>
  <c r="AX242" i="25"/>
  <c r="H89" i="16" s="1"/>
  <c r="AX259" i="25"/>
  <c r="H105" i="16" s="1"/>
  <c r="AX297" i="25"/>
  <c r="AX188" i="25"/>
  <c r="H36" i="16" s="1"/>
  <c r="AX228" i="25"/>
  <c r="H76" i="16" s="1"/>
  <c r="AX282" i="25"/>
  <c r="H128" i="16" s="1"/>
  <c r="AX229" i="25"/>
  <c r="AS306" i="25"/>
  <c r="AX237" i="25"/>
  <c r="H84" i="16" s="1"/>
  <c r="AX178" i="25"/>
  <c r="AX208" i="25"/>
  <c r="AX296" i="25"/>
  <c r="H142" i="16" s="1"/>
  <c r="AX271" i="25"/>
  <c r="H117" i="16" s="1"/>
  <c r="AX196" i="25"/>
  <c r="H44" i="16" s="1"/>
  <c r="AX278" i="25"/>
  <c r="H124" i="16" s="1"/>
  <c r="AX267" i="25"/>
  <c r="H113" i="16" s="1"/>
  <c r="AX274" i="25"/>
  <c r="H120" i="16" s="1"/>
  <c r="J306" i="25"/>
  <c r="AX270" i="25"/>
  <c r="H116" i="16" s="1"/>
  <c r="AX161" i="25"/>
  <c r="H9" i="16" s="1"/>
  <c r="AX189" i="25"/>
  <c r="AX272" i="25"/>
  <c r="H118" i="16" s="1"/>
  <c r="AX194" i="25"/>
  <c r="H42" i="16" s="1"/>
  <c r="AX300" i="25"/>
  <c r="H146" i="16" s="1"/>
  <c r="AX261" i="25"/>
  <c r="H107" i="16" s="1"/>
  <c r="AX220" i="25"/>
  <c r="H68" i="16" s="1"/>
  <c r="AX292" i="25"/>
  <c r="H138" i="16" s="1"/>
  <c r="AX211" i="25"/>
  <c r="H59" i="16" s="1"/>
  <c r="AX244" i="25"/>
  <c r="AX252" i="25"/>
  <c r="H98" i="16" s="1"/>
  <c r="AX202" i="25"/>
  <c r="H50" i="16" s="1"/>
  <c r="AX280" i="25"/>
  <c r="H126" i="16" s="1"/>
  <c r="J307" i="25"/>
  <c r="AX247" i="25"/>
  <c r="H93" i="16" s="1"/>
  <c r="AX190" i="25"/>
  <c r="H38" i="16" s="1"/>
  <c r="AX213" i="25"/>
  <c r="H61" i="16" s="1"/>
  <c r="AX264" i="25"/>
  <c r="H110" i="16" s="1"/>
  <c r="AX207" i="25"/>
  <c r="AX195" i="25"/>
  <c r="H43" i="16" s="1"/>
  <c r="AX250" i="25"/>
  <c r="H96" i="16" s="1"/>
  <c r="AX251" i="25"/>
  <c r="H97" i="16" s="1"/>
  <c r="AX289" i="25"/>
  <c r="H135" i="16" s="1"/>
  <c r="AX179" i="25"/>
  <c r="AX268" i="25"/>
  <c r="H114" i="16" s="1"/>
  <c r="AX253" i="25"/>
  <c r="AX302" i="25"/>
  <c r="H148" i="16" s="1"/>
  <c r="AX265" i="25"/>
  <c r="H111" i="16" s="1"/>
  <c r="AX269" i="25"/>
  <c r="H115" i="16" s="1"/>
  <c r="AX175" i="25"/>
  <c r="H23" i="16" s="1"/>
  <c r="AX172" i="25"/>
  <c r="H20" i="16" s="1"/>
  <c r="AX187" i="25"/>
  <c r="H35" i="16" s="1"/>
  <c r="AX285" i="25"/>
  <c r="H131" i="16" s="1"/>
  <c r="AX176" i="25"/>
  <c r="H24" i="16" s="1"/>
  <c r="AX166" i="25"/>
  <c r="H14" i="16" s="1"/>
  <c r="AX221" i="25"/>
  <c r="H69" i="16" s="1"/>
  <c r="AX295" i="25"/>
  <c r="H141" i="16" s="1"/>
  <c r="AX234" i="25"/>
  <c r="H81" i="16" s="1"/>
  <c r="AX200" i="25"/>
  <c r="H48" i="16" s="1"/>
  <c r="AX230" i="25"/>
  <c r="H77" i="16" s="1"/>
  <c r="AX260" i="25"/>
  <c r="H106" i="16" s="1"/>
  <c r="AX290" i="25"/>
  <c r="H136" i="16" s="1"/>
  <c r="AX167" i="25"/>
  <c r="H15" i="16" s="1"/>
  <c r="AX276" i="25"/>
  <c r="H122" i="16" s="1"/>
  <c r="AX231" i="25"/>
  <c r="H78" i="16" s="1"/>
  <c r="AX281" i="25"/>
  <c r="H127" i="16" s="1"/>
  <c r="AX169" i="25"/>
  <c r="H17" i="16" s="1"/>
  <c r="AX299" i="25"/>
  <c r="H145" i="16" s="1"/>
  <c r="AX246" i="25"/>
  <c r="H92" i="16" s="1"/>
  <c r="AX170" i="25"/>
  <c r="H18" i="16" s="1"/>
  <c r="AX288" i="25"/>
  <c r="H134" i="16" s="1"/>
  <c r="AB306" i="25"/>
  <c r="AX171" i="25"/>
  <c r="H19" i="16" s="1"/>
  <c r="AX245" i="25"/>
  <c r="H91" i="16" s="1"/>
  <c r="AX214" i="25"/>
  <c r="AX204" i="25"/>
  <c r="AX192" i="25"/>
  <c r="AX212" i="25"/>
  <c r="H60" i="16" s="1"/>
  <c r="AX243" i="25"/>
  <c r="H90" i="16" s="1"/>
  <c r="AX205" i="25"/>
  <c r="AX183" i="25"/>
  <c r="AX225" i="25"/>
  <c r="H73" i="16" s="1"/>
  <c r="AB307" i="25"/>
  <c r="AX219" i="25"/>
  <c r="H67" i="16" s="1"/>
  <c r="AX180" i="25"/>
  <c r="AX181" i="25"/>
  <c r="AX163" i="25"/>
  <c r="H11" i="16" s="1"/>
  <c r="AX206" i="25"/>
  <c r="H54" i="16" s="1"/>
  <c r="AX217" i="25"/>
  <c r="H65" i="16" s="1"/>
  <c r="I139" i="16"/>
  <c r="I57" i="16"/>
  <c r="I66" i="16"/>
  <c r="I60" i="16"/>
  <c r="AP154" i="26"/>
  <c r="I154" i="26"/>
  <c r="I59" i="16"/>
  <c r="I34" i="16"/>
  <c r="Q154" i="26"/>
  <c r="F154" i="26"/>
  <c r="AH154" i="26"/>
  <c r="K306" i="25"/>
  <c r="K307" i="25"/>
  <c r="I106" i="16"/>
  <c r="AX291" i="25"/>
  <c r="H137" i="16" s="1"/>
  <c r="D154" i="26"/>
  <c r="I36" i="16"/>
  <c r="C154" i="26"/>
  <c r="W154" i="26"/>
  <c r="P154" i="26"/>
  <c r="I91" i="16"/>
  <c r="AM154" i="26"/>
  <c r="Z154" i="26"/>
  <c r="I14" i="16"/>
  <c r="AI154" i="26"/>
  <c r="I24" i="16"/>
  <c r="AD154" i="26"/>
  <c r="I58" i="16"/>
  <c r="I35" i="16"/>
  <c r="I33" i="16"/>
  <c r="AE154" i="26"/>
  <c r="I125" i="16"/>
  <c r="AQ154" i="26"/>
  <c r="I150" i="16"/>
  <c r="H22" i="16"/>
  <c r="AX305" i="25"/>
  <c r="H151" i="16" s="1"/>
  <c r="AX218" i="25"/>
  <c r="H66" i="16" s="1"/>
  <c r="AX263" i="25"/>
  <c r="H109" i="16" s="1"/>
  <c r="Y136" i="26"/>
  <c r="I135" i="16" s="1"/>
  <c r="Y146" i="26"/>
  <c r="I145" i="16" s="1"/>
  <c r="AL113" i="26"/>
  <c r="I112" i="16" s="1"/>
  <c r="AL129" i="26"/>
  <c r="I128" i="16" s="1"/>
  <c r="AL24" i="26"/>
  <c r="AL128" i="26"/>
  <c r="I127" i="16" s="1"/>
  <c r="AO68" i="26"/>
  <c r="I67" i="16" s="1"/>
  <c r="AO65" i="26"/>
  <c r="I64" i="16" s="1"/>
  <c r="AO69" i="26"/>
  <c r="I68" i="16" s="1"/>
  <c r="AO66" i="26"/>
  <c r="I65" i="16" s="1"/>
  <c r="K89" i="26"/>
  <c r="I88" i="16" s="1"/>
  <c r="K23" i="26"/>
  <c r="I22" i="16" s="1"/>
  <c r="K55" i="26"/>
  <c r="I54" i="16" s="1"/>
  <c r="K127" i="26"/>
  <c r="I126" i="16" s="1"/>
  <c r="K51" i="26"/>
  <c r="I50" i="16" s="1"/>
  <c r="K97" i="26"/>
  <c r="I96" i="16" s="1"/>
  <c r="R123" i="26"/>
  <c r="I122" i="16" s="1"/>
  <c r="R112" i="26"/>
  <c r="I111" i="16" s="1"/>
  <c r="R109" i="26"/>
  <c r="R122" i="26"/>
  <c r="I121" i="16" s="1"/>
  <c r="K9" i="26"/>
  <c r="G9" i="26"/>
  <c r="Y154" i="26" l="1"/>
  <c r="AO154" i="26"/>
  <c r="G154" i="26"/>
  <c r="I8" i="16"/>
  <c r="I108" i="16"/>
  <c r="R154" i="26"/>
  <c r="K154" i="26"/>
  <c r="AL154" i="26"/>
  <c r="I23" i="16"/>
  <c r="AW154"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Vetter</author>
  </authors>
  <commentList>
    <comment ref="D20" authorId="0" shapeId="0" xr:uid="{00000000-0006-0000-1600-000001000000}">
      <text>
        <r>
          <rPr>
            <sz val="10"/>
            <color indexed="81"/>
            <rFont val="Tahoma"/>
            <family val="2"/>
          </rPr>
          <t>- Eingriffe an kranialen und peripheren Nerven
- Radiochirurgie
- etc.
Separiert wurden:
- Hypophyseneingriffe in HNO 1.2.1
- Eingriffe bei Akustikusneurinom in HNO1.3.1
- Intrakranielle Gefässeingriffe in GEF4</t>
        </r>
      </text>
    </comment>
    <comment ref="D44" authorId="0" shapeId="0" xr:uid="{00000000-0006-0000-1600-000002000000}">
      <text>
        <r>
          <rPr>
            <sz val="10"/>
            <color indexed="81"/>
            <rFont val="Tahoma"/>
            <family val="2"/>
          </rPr>
          <t>- ERCP
- end. Sphinkterotomie und Papillotomie
- end. Extraktion von Steinen aus den Gallenwegen
- end. Einsetzen von Stents in den Gallengang
- Biopsien aus Gallenblase/ -wege und Ductus pancreaticus
- etc.</t>
        </r>
      </text>
    </comment>
    <comment ref="D65" authorId="0" shapeId="0" xr:uid="{00000000-0006-0000-1600-000003000000}">
      <text>
        <r>
          <rPr>
            <sz val="10"/>
            <color indexed="81"/>
            <rFont val="Tahoma"/>
            <family val="2"/>
          </rPr>
          <t>- Perikardiozentese
- Perikardektomie
- sonstige Eingriffe am Perikard
- etc.</t>
        </r>
      </text>
    </comment>
    <comment ref="D66" authorId="0" shapeId="0" xr:uid="{00000000-0006-0000-1600-000004000000}">
      <text>
        <r>
          <rPr>
            <sz val="10"/>
            <color rgb="FF000000"/>
            <rFont val="Tahoma"/>
            <family val="2"/>
          </rPr>
          <t xml:space="preserve">- Operationen an Herzklappen
</t>
        </r>
        <r>
          <rPr>
            <sz val="10"/>
            <color rgb="FF000000"/>
            <rFont val="Tahoma"/>
            <family val="2"/>
          </rPr>
          <t xml:space="preserve">- Operationen an Herzsepten
</t>
        </r>
        <r>
          <rPr>
            <sz val="10"/>
            <color rgb="FF000000"/>
            <rFont val="Tahoma"/>
            <family val="2"/>
          </rPr>
          <t>- etc.</t>
        </r>
      </text>
    </comment>
    <comment ref="D113" authorId="0" shapeId="0" xr:uid="{00000000-0006-0000-1600-000005000000}">
      <text>
        <r>
          <rPr>
            <sz val="10"/>
            <color rgb="FF000000"/>
            <rFont val="Tahoma"/>
            <family val="2"/>
          </rPr>
          <t xml:space="preserve">- Dorsale/dorsolumbale und lumbale/lumbosakrale Spondylodese mit ventralem Zugang
</t>
        </r>
        <r>
          <rPr>
            <sz val="10"/>
            <color rgb="FF000000"/>
            <rFont val="Tahoma"/>
            <family val="2"/>
          </rPr>
          <t xml:space="preserve">- Spondylodese von 9 oder mehr Wirbeln
</t>
        </r>
        <r>
          <rPr>
            <sz val="10"/>
            <color rgb="FF000000"/>
            <rFont val="Tahoma"/>
            <family val="2"/>
          </rPr>
          <t xml:space="preserve">- Spondylodese an Atlas-Axis
</t>
        </r>
        <r>
          <rPr>
            <sz val="10"/>
            <color rgb="FF000000"/>
            <rFont val="Tahoma"/>
            <family val="2"/>
          </rPr>
          <t xml:space="preserve">- Einsetzen von thorakalen und lumbosakralen Diskusprothesen
</t>
        </r>
        <r>
          <rPr>
            <sz val="10"/>
            <color rgb="FF000000"/>
            <rFont val="Tahoma"/>
            <family val="2"/>
          </rPr>
          <t>- etc.</t>
        </r>
      </text>
    </comment>
    <comment ref="D119" authorId="0" shapeId="0" xr:uid="{00000000-0006-0000-1600-000006000000}">
      <text>
        <r>
          <rPr>
            <sz val="10"/>
            <color rgb="FF000000"/>
            <rFont val="Tahoma"/>
            <family val="2"/>
          </rPr>
          <t xml:space="preserve">- Polymyalgya rheumaitca, Lupus erythematodes
</t>
        </r>
        <r>
          <rPr>
            <sz val="10"/>
            <color rgb="FF000000"/>
            <rFont val="Tahoma"/>
            <family val="2"/>
          </rPr>
          <t xml:space="preserve">- Systemische Sklerose
</t>
        </r>
        <r>
          <rPr>
            <sz val="10"/>
            <color rgb="FF000000"/>
            <rFont val="Tahoma"/>
            <family val="2"/>
          </rPr>
          <t xml:space="preserve">- Sicca-Syndrom
</t>
        </r>
        <r>
          <rPr>
            <sz val="10"/>
            <color rgb="FF000000"/>
            <rFont val="Tahoma"/>
            <family val="2"/>
          </rPr>
          <t xml:space="preserve">- Multimodale Schmerztherapie
</t>
        </r>
        <r>
          <rPr>
            <sz val="10"/>
            <color rgb="FF000000"/>
            <rFont val="Tahoma"/>
            <family val="2"/>
          </rPr>
          <t xml:space="preserve">- Polymyositis
</t>
        </r>
        <r>
          <rPr>
            <sz val="10"/>
            <color rgb="FF000000"/>
            <rFont val="Tahoma"/>
            <family val="2"/>
          </rPr>
          <t>-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Siffert</author>
  </authors>
  <commentList>
    <comment ref="AX74" authorId="0" shapeId="0" xr:uid="{00000000-0006-0000-1700-000001000000}">
      <text>
        <r>
          <rPr>
            <b/>
            <sz val="9"/>
            <color indexed="81"/>
            <rFont val="Tahoma"/>
            <family val="2"/>
          </rPr>
          <t>Laura Siffert:</t>
        </r>
        <r>
          <rPr>
            <sz val="9"/>
            <color indexed="81"/>
            <rFont val="Tahoma"/>
            <family val="2"/>
          </rPr>
          <t xml:space="preserve">
Formel hier falsch (zu viele Anforderungen), daher direkt in 3.9 manuell angepasst</t>
        </r>
      </text>
    </comment>
    <comment ref="AX237" authorId="0" shapeId="0" xr:uid="{00000000-0006-0000-1700-000002000000}">
      <text>
        <r>
          <rPr>
            <b/>
            <sz val="9"/>
            <color indexed="81"/>
            <rFont val="Tahoma"/>
            <family val="2"/>
          </rPr>
          <t>Laura Siffert:</t>
        </r>
        <r>
          <rPr>
            <sz val="9"/>
            <color indexed="81"/>
            <rFont val="Tahoma"/>
            <family val="2"/>
          </rPr>
          <t xml:space="preserve">
Formel hier falsch (zu viele Anforderungen), daher direkt in 3.9 manuell angepasst</t>
        </r>
      </text>
    </comment>
  </commentList>
</comments>
</file>

<file path=xl/sharedStrings.xml><?xml version="1.0" encoding="utf-8"?>
<sst xmlns="http://schemas.openxmlformats.org/spreadsheetml/2006/main" count="2665" uniqueCount="1130">
  <si>
    <t>Level 2
Intensivstation (IS) lt. SGI</t>
  </si>
  <si>
    <t>DER2</t>
  </si>
  <si>
    <t>Dermatologische Onkologie</t>
  </si>
  <si>
    <t>Schwere Hauterkrankungen</t>
  </si>
  <si>
    <t>Wundpatienten</t>
  </si>
  <si>
    <t>END1</t>
  </si>
  <si>
    <t>URO1</t>
  </si>
  <si>
    <t>Radikale Prostatektomie</t>
  </si>
  <si>
    <t>Oto-Rhino-Laryngologie inkl. Schwerpunkte - Hals- und Gesichtschirurgie</t>
  </si>
  <si>
    <t>Voraussetzung für:</t>
  </si>
  <si>
    <t>nachfolgende Leistungsgruppen sind mind. Kooperations-Voraussetzung für ….</t>
  </si>
  <si>
    <t>LG-Nr. und LG-Bezeichnung</t>
  </si>
  <si>
    <t>Gynäkologie &amp; Geburtshilfe</t>
  </si>
  <si>
    <t>Nervensystem &amp; Sinnesorgane</t>
  </si>
  <si>
    <t>HNO2: Schild- und Nebenschilddrüsenchirurgie</t>
  </si>
  <si>
    <t>VIS1.4: Bariatrische Chirurgie</t>
  </si>
  <si>
    <t>URO1.1.4: Isolierte Adrenalektomie</t>
  </si>
  <si>
    <t>NUK1: Nuklearmedizin</t>
  </si>
  <si>
    <t>ONK1: Onkologie</t>
  </si>
  <si>
    <t>GEF3: Gefässchirurgie Carotis</t>
  </si>
  <si>
    <t>PNE1: Pneumologie</t>
  </si>
  <si>
    <t>BEW8: Wirbelsäulenchirurgie</t>
  </si>
  <si>
    <t>RHE1: Rheumatologie</t>
  </si>
  <si>
    <t>GEBH: Geburtshäuser (ab 37. SSW)</t>
  </si>
  <si>
    <t>Arthroskopie der Schulter und des Ellbogens</t>
  </si>
  <si>
    <t>Arthroskopie des Knies</t>
  </si>
  <si>
    <t>Rekonstruktion obere Extremität</t>
  </si>
  <si>
    <t>Rekonstruktion untere Extremität</t>
  </si>
  <si>
    <t>Falls in Kooperation:
Voraussichtlicher Kooperationspartner?</t>
  </si>
  <si>
    <t>DER1.1</t>
  </si>
  <si>
    <t>DER1.2</t>
  </si>
  <si>
    <t>THO1.1</t>
  </si>
  <si>
    <t>THO1.2</t>
  </si>
  <si>
    <t>PNE1.1</t>
  </si>
  <si>
    <t>PNE1.2</t>
  </si>
  <si>
    <t>PNE1.3</t>
  </si>
  <si>
    <t>Basisversorgung</t>
  </si>
  <si>
    <t>Pädiatrie und Kinderchirurgie</t>
  </si>
  <si>
    <t>NEU2.1</t>
  </si>
  <si>
    <t>NEU3.1</t>
  </si>
  <si>
    <t>NEU4</t>
  </si>
  <si>
    <t>AUG1</t>
  </si>
  <si>
    <t>AUG1.1</t>
  </si>
  <si>
    <t>AUG1.2</t>
  </si>
  <si>
    <t>AUG1.3</t>
  </si>
  <si>
    <t>AUG1.4</t>
  </si>
  <si>
    <t>AUG1.5</t>
  </si>
  <si>
    <t>Leistungsbereich</t>
  </si>
  <si>
    <t>Leistungsgruppen</t>
  </si>
  <si>
    <t>Dermatologie (inkl. Geschlechtskrankheiten)</t>
  </si>
  <si>
    <t>Autologe Blutstammzelltransplantation</t>
  </si>
  <si>
    <t>Anforderungen</t>
  </si>
  <si>
    <t>Hämatologie</t>
  </si>
  <si>
    <t>LG-Bezeichnung</t>
  </si>
  <si>
    <t>LG-Nr.</t>
  </si>
  <si>
    <t xml:space="preserve">
Folgende Leistungsgruppen benötigen eine Kooperation …</t>
  </si>
  <si>
    <t>Datum:</t>
  </si>
  <si>
    <t>Unterschrift:</t>
  </si>
  <si>
    <t>Maximum</t>
  </si>
  <si>
    <t>Rheumatologie</t>
  </si>
  <si>
    <t>Gynäkologie</t>
  </si>
  <si>
    <t>Basispaket</t>
  </si>
  <si>
    <t>Erklärung</t>
  </si>
  <si>
    <t>Beschreibung/ Definition/ Erläuterung</t>
  </si>
  <si>
    <t>Anästhesiologie</t>
  </si>
  <si>
    <t>Angiologie</t>
  </si>
  <si>
    <t>Dermatologie und Venerologie</t>
  </si>
  <si>
    <t>Endokrinologie / Diabetologie</t>
  </si>
  <si>
    <t>Gynäkologie und Geburtshilfe</t>
  </si>
  <si>
    <t>Herz- und thorakale Gefässchirurgie</t>
  </si>
  <si>
    <t>Intensivmedizin</t>
  </si>
  <si>
    <t>Kinder- und Jugendmedizin</t>
  </si>
  <si>
    <t>Kinderchirurgie</t>
  </si>
  <si>
    <t>Medizinische Onkologie</t>
  </si>
  <si>
    <t>Nuklearmedizin</t>
  </si>
  <si>
    <t>Orthopädische Chirurgie und Traumatologie des Bewegungsapparates</t>
  </si>
  <si>
    <t>Erweiterte Nasenchirurgie mit Nebenhöhlen</t>
  </si>
  <si>
    <t>THO1</t>
  </si>
  <si>
    <t>Mediastinaleingriffe</t>
  </si>
  <si>
    <t>Replantationen</t>
  </si>
  <si>
    <t>DER1</t>
  </si>
  <si>
    <t>HAE5</t>
  </si>
  <si>
    <t>Inhouse oder in Kooperation</t>
  </si>
  <si>
    <t>GYN1</t>
  </si>
  <si>
    <t>GYN2</t>
  </si>
  <si>
    <t>Handchirurgie</t>
  </si>
  <si>
    <t>Wirbelsäulenchirurgie</t>
  </si>
  <si>
    <t>Plexuschirurgie</t>
  </si>
  <si>
    <t>Chirurgie Bewegungsapparat</t>
  </si>
  <si>
    <t>Spezialisierte Gastroenterologie</t>
  </si>
  <si>
    <t>ONK1</t>
  </si>
  <si>
    <t>RAO1</t>
  </si>
  <si>
    <t>UNF1</t>
  </si>
  <si>
    <t>UNF1.1</t>
  </si>
  <si>
    <t>Anforderung</t>
  </si>
  <si>
    <t>Leistungsgruppen-Kürzel</t>
  </si>
  <si>
    <t>Leistungsgruppen-Bezeichnung</t>
  </si>
  <si>
    <t>LEVEL alle</t>
  </si>
  <si>
    <t>Schild- und Nebenschilddrüsenchirurgie</t>
  </si>
  <si>
    <t>Wundambulatorium</t>
  </si>
  <si>
    <t>Pneumologie mit spez. Beatmungstherapie</t>
  </si>
  <si>
    <t>BEW3</t>
  </si>
  <si>
    <t>Endokrinologie</t>
  </si>
  <si>
    <t>Spezialisierte Wirbelsäulenchirurgie</t>
  </si>
  <si>
    <t>Kieferchirurgie</t>
  </si>
  <si>
    <t>NEU4.1</t>
  </si>
  <si>
    <t>Aggressive Lymphome und akute Leukämien</t>
  </si>
  <si>
    <t>Indolente Lymphome und chronische Leukämien</t>
  </si>
  <si>
    <t>Sehr geehrte Damen und Herren</t>
  </si>
  <si>
    <t>Gastroenterologie</t>
  </si>
  <si>
    <t>Viszeralchirurgie</t>
  </si>
  <si>
    <t>Urologie</t>
  </si>
  <si>
    <t>-</t>
  </si>
  <si>
    <t>7 bis 17 Uhr</t>
  </si>
  <si>
    <t>Psychiatrie oder Psychsomatik</t>
  </si>
  <si>
    <t>HNO1.3.2</t>
  </si>
  <si>
    <t>HNO1</t>
  </si>
  <si>
    <t>HNO1.1</t>
  </si>
  <si>
    <t>HNO1.1.1</t>
  </si>
  <si>
    <t>HNO2</t>
  </si>
  <si>
    <t>HNO1.2</t>
  </si>
  <si>
    <t>HNO1.2.1</t>
  </si>
  <si>
    <t>HNO1.3</t>
  </si>
  <si>
    <t>HNO1.3.1</t>
  </si>
  <si>
    <t xml:space="preserve">HER1.1
</t>
  </si>
  <si>
    <t>Innere Organe</t>
  </si>
  <si>
    <t>Übrige</t>
  </si>
  <si>
    <t>RHE1</t>
  </si>
  <si>
    <t>TPL1</t>
  </si>
  <si>
    <t>Basispaket (BP)</t>
  </si>
  <si>
    <t>Basispaket Elektiv (BPE)</t>
  </si>
  <si>
    <t>Leistungsangebot</t>
  </si>
  <si>
    <t>Basispaket Elektiv</t>
  </si>
  <si>
    <t>BPE</t>
  </si>
  <si>
    <t>BP</t>
  </si>
  <si>
    <t>Verknüpfung</t>
  </si>
  <si>
    <t>Leistungsgruppenspezifische Anforderungen</t>
  </si>
  <si>
    <t>NCH1.1</t>
  </si>
  <si>
    <t>Interdisziplinäre Rheumatologie</t>
  </si>
  <si>
    <t>RHE2</t>
  </si>
  <si>
    <t>Chirurgie inkl. Schwerpunkte - Allgemeinchirurgie und Traumatologie</t>
  </si>
  <si>
    <t>Polysomnographie</t>
  </si>
  <si>
    <t>Inhaltsverzeichnis</t>
  </si>
  <si>
    <t xml:space="preserve">Die stationäre Behandlung von Kindern und Jugendlichen erfolgt grundsätzlich in einer Kinderklinik.  </t>
  </si>
  <si>
    <t>Kriterien für eine Kinderklinik:</t>
  </si>
  <si>
    <t>Palliative-Care-Basisversorgung</t>
  </si>
  <si>
    <t>zeitl. Verfüg-barkeit</t>
  </si>
  <si>
    <t>END1 + NUK1</t>
  </si>
  <si>
    <t>AUG1 + END1</t>
  </si>
  <si>
    <t>GEB1 + NEO1</t>
  </si>
  <si>
    <t>RAO1 + NUK1</t>
  </si>
  <si>
    <t>Bestehen sonstige Verträge/ Vereinbarungen mit anderen Kantonen oder Leistungserbringern? Wenn ja, welche?</t>
  </si>
  <si>
    <t>BAG Strahlenschutzbedingungen</t>
  </si>
  <si>
    <t>Zeichnungsberechtigte Person</t>
  </si>
  <si>
    <t>Basispaket Chirurgie und Innere Medizin</t>
  </si>
  <si>
    <t>Basispaket für elektive Leistungserbringer</t>
  </si>
  <si>
    <t>Koronarchirurgie (CABG)</t>
  </si>
  <si>
    <t>Bewegungsapparat chirurgisch</t>
  </si>
  <si>
    <t>BEW4</t>
  </si>
  <si>
    <t>BEW1 oder BEW2 oder BEW3</t>
  </si>
  <si>
    <t>BEW5</t>
  </si>
  <si>
    <t>BEW1 oder BEW2</t>
  </si>
  <si>
    <t>BEW6</t>
  </si>
  <si>
    <t>BEW7</t>
  </si>
  <si>
    <t>BEW8</t>
  </si>
  <si>
    <t>BEW8.1</t>
  </si>
  <si>
    <t>BEW9</t>
  </si>
  <si>
    <t>BEW10</t>
  </si>
  <si>
    <t>BEW11</t>
  </si>
  <si>
    <t>Falls in Kooperation: Voraussichtlicher Kooperationspartner?</t>
  </si>
  <si>
    <t>Leistungsbereiche</t>
  </si>
  <si>
    <t>nur Inhouse</t>
  </si>
  <si>
    <t xml:space="preserve">Erweiterte Nasenchirurgie, Nebenhöhlen mit Duraeröffnung (interdisziplinäre Schädelbasischirurgie) </t>
  </si>
  <si>
    <t>Mittelohrchirurgie (Tympanoplastik, Mastoidchirurgie, Osikuloplastik inkl. Stapesoperationen)</t>
  </si>
  <si>
    <t>Erweiterte Ohrchirurgie mit Innenohr und/oder Duraeröffnung</t>
  </si>
  <si>
    <t>Bariatrische Chirurgie</t>
  </si>
  <si>
    <t>Ophthalmologie</t>
  </si>
  <si>
    <t>ja</t>
  </si>
  <si>
    <t>VIS1</t>
  </si>
  <si>
    <t>Infektiologie</t>
  </si>
  <si>
    <t>Herzchirurgie und Gefässeingriffe mit Herzlungenmaschine (ohne Koronarchirurgie)</t>
  </si>
  <si>
    <t>Gynäkologie und Geburtshilfe (ohne Schwerpunkt)</t>
  </si>
  <si>
    <t>PLC1</t>
  </si>
  <si>
    <t>KIE1</t>
  </si>
  <si>
    <t>GEBH</t>
  </si>
  <si>
    <t>GEB1.1</t>
  </si>
  <si>
    <t>GEB1.1.1</t>
  </si>
  <si>
    <t>NEO1.1</t>
  </si>
  <si>
    <t>NEO1.1.1</t>
  </si>
  <si>
    <t>Katarakt</t>
  </si>
  <si>
    <t>Glaskörper/Netzhautprobleme</t>
  </si>
  <si>
    <t>Sonstige Anforderungen</t>
  </si>
  <si>
    <t>PNE1</t>
  </si>
  <si>
    <t>PNE2</t>
  </si>
  <si>
    <t>GEF1</t>
  </si>
  <si>
    <t>Gefässchirurgie Carotis</t>
  </si>
  <si>
    <t>leistungsgruppenspezifische Anforderungen</t>
  </si>
  <si>
    <t xml:space="preserve">
 … mit den Leistungsgruppen
(mögliche "Fremdleistungen"):</t>
  </si>
  <si>
    <t>in Kooperation (mögliche Fremdleistung)?</t>
  </si>
  <si>
    <t>Hierarchie</t>
  </si>
  <si>
    <t>Interdisziplinarität</t>
  </si>
  <si>
    <t>Level 2</t>
  </si>
  <si>
    <t>Level 3</t>
  </si>
  <si>
    <t>UNF2</t>
  </si>
  <si>
    <t>Hier besteht die Möglichkeit für Ihre Freitexteingabe</t>
  </si>
  <si>
    <t>Kürzel</t>
  </si>
  <si>
    <t>Bezeichnung</t>
  </si>
  <si>
    <t>Hals-Nasen-Ohren</t>
  </si>
  <si>
    <t>Summe</t>
  </si>
  <si>
    <t>NCH1</t>
  </si>
  <si>
    <t>Einfache Herzchirurgie</t>
  </si>
  <si>
    <t xml:space="preserve">Basis-Richtlinien
</t>
  </si>
  <si>
    <t>Zusatzbedingungen</t>
  </si>
  <si>
    <t>entsprechend Leistungsgruppe</t>
  </si>
  <si>
    <t>Pädiatrie</t>
  </si>
  <si>
    <t>KINM</t>
  </si>
  <si>
    <t>Kindermedizin</t>
  </si>
  <si>
    <t>KINC</t>
  </si>
  <si>
    <t>KINB</t>
  </si>
  <si>
    <t>Basis-Kinderchirurgie</t>
  </si>
  <si>
    <r>
      <t>1</t>
    </r>
    <r>
      <rPr>
        <sz val="10"/>
        <rFont val="Arial"/>
        <family val="2"/>
      </rPr>
      <t xml:space="preserve"> Eine stete Präsenz im Haus ist nicht notwendig.</t>
    </r>
  </si>
  <si>
    <t>Physikalische Medizin und Rehabilitation</t>
  </si>
  <si>
    <t>Plastische, Rekonstruktive und Ästhetische Chirurgie</t>
  </si>
  <si>
    <t>Radiologie</t>
  </si>
  <si>
    <t>Radio-Onkologie / Strahlentherapie</t>
  </si>
  <si>
    <t>Abklärung zur oder Status nach Lungentransplantation</t>
  </si>
  <si>
    <t>Hauptbereiche</t>
  </si>
  <si>
    <t>Bei bestimmten Behandlungen müssen zusätzliche, leistungsgruppenspezifische Anforderungen wie z.B. Ernährungs- und Diabetesberatung, Sprechstunde und Vor- oder Nachsorge erbracht werden. Diese sind in diesem Tabellenblatt pro Leistungsgruppe aufgeführt.</t>
  </si>
  <si>
    <t>GEF3</t>
  </si>
  <si>
    <t>HER1</t>
  </si>
  <si>
    <t>HER1.1</t>
  </si>
  <si>
    <t>HER1.1.1</t>
  </si>
  <si>
    <t>HER1.1.2</t>
  </si>
  <si>
    <t>ANG3</t>
  </si>
  <si>
    <t>RAD1</t>
  </si>
  <si>
    <t>VIS1.1</t>
  </si>
  <si>
    <t>VIS1.2</t>
  </si>
  <si>
    <t>VIS1.3</t>
  </si>
  <si>
    <t>VIS1.4</t>
  </si>
  <si>
    <t>VIS1.5</t>
  </si>
  <si>
    <t>GAE1.1</t>
  </si>
  <si>
    <t>Ernährungs- und Diabetesberatung</t>
  </si>
  <si>
    <t>NUK1</t>
  </si>
  <si>
    <t>URO1.1</t>
  </si>
  <si>
    <t>URO1.1.1</t>
  </si>
  <si>
    <t>URO1.1.2</t>
  </si>
  <si>
    <t>URO1.1.3</t>
  </si>
  <si>
    <t>Komplexe Chirurgie der Niere (Tumornephrektomie und Nierenteilsektion)</t>
  </si>
  <si>
    <t>URO1.1.4</t>
  </si>
  <si>
    <t xml:space="preserve"> - Das Spital verfügt über einen Leistungsauftrag in der Erwachsenenmedizin für die entsprechenden Behandlungen.</t>
  </si>
  <si>
    <t>innerhalb Leistungs-bereich</t>
  </si>
  <si>
    <t xml:space="preserve">Gesamtes Leistungsspektrum: alle DRG, CHOP- und ICD-Codes, welche nicht explizit einer Leistungsgruppe zugeordnet sind </t>
  </si>
  <si>
    <t>Leistungsbereich: alle DRG, CHOP- und ICD-Codes aus dem Leistungsbereich, welche nicht explizit einer Leistungsgruppe zugeordnet sind</t>
  </si>
  <si>
    <t>Radiologie mit Röntgen und CT</t>
  </si>
  <si>
    <t>Radiologie (ohne Schwerpunkt)</t>
  </si>
  <si>
    <t>URO1.1.8</t>
  </si>
  <si>
    <t>HAE3</t>
  </si>
  <si>
    <t>HAE4</t>
  </si>
  <si>
    <t>BEW1</t>
  </si>
  <si>
    <t>BEW2</t>
  </si>
  <si>
    <t>Handchirurgisches Spezialambulatorium</t>
  </si>
  <si>
    <t>Dermatologie</t>
  </si>
  <si>
    <t>GAE1</t>
  </si>
  <si>
    <t>Perkutane Nephrostomie mit Desintegration von Steinmaterial</t>
  </si>
  <si>
    <t>NEP1</t>
  </si>
  <si>
    <t>GEB1</t>
  </si>
  <si>
    <t>Spezialisierte Geburtshilfe</t>
  </si>
  <si>
    <t>NEO1</t>
  </si>
  <si>
    <t>HAE1</t>
  </si>
  <si>
    <t>HAE2</t>
  </si>
  <si>
    <t>Eingriffe im Zusammenhang mit Transsexualität</t>
  </si>
  <si>
    <t>Onkologie</t>
  </si>
  <si>
    <t>Radio-Onkologie</t>
  </si>
  <si>
    <t>Leistungsgruppen und Anforderungen</t>
  </si>
  <si>
    <t>Orthopädie</t>
  </si>
  <si>
    <t>Neurochirurgie</t>
  </si>
  <si>
    <t>Neurologie</t>
  </si>
  <si>
    <t>Thoraxchirurgie</t>
  </si>
  <si>
    <t>Pneumologie</t>
  </si>
  <si>
    <t>Nephrologie</t>
  </si>
  <si>
    <t>Level 1</t>
  </si>
  <si>
    <t>Hals-Nasen-Ohren (HNO-Chirurgie)</t>
  </si>
  <si>
    <t>Hals- und Gesichtschirurgie</t>
  </si>
  <si>
    <t>Komplexe Halseingriffe (Interdisziplinäre Tumorchirurgie)</t>
  </si>
  <si>
    <t>Chirurgie (ohne Schwerpunkt)</t>
  </si>
  <si>
    <t>Oto-Rhino-Laryngologie  (ohne Schwerpunkt)</t>
  </si>
  <si>
    <t>Urologie (ohne Schwerpunkt)</t>
  </si>
  <si>
    <t>365 Tage; 24 Stunden</t>
  </si>
  <si>
    <t>Laborbetrieb</t>
  </si>
  <si>
    <t>Level 4 Geburtshilfe</t>
  </si>
  <si>
    <t>GAE1: Gastroenterologie</t>
  </si>
  <si>
    <t>Spezialisierte Neurochirurgie</t>
  </si>
  <si>
    <t>NEU1</t>
  </si>
  <si>
    <t>NEU2</t>
  </si>
  <si>
    <t>NEU3</t>
  </si>
  <si>
    <t>Strabologie</t>
  </si>
  <si>
    <t>ANG1</t>
  </si>
  <si>
    <t>KAR1</t>
  </si>
  <si>
    <t>Kardiologie</t>
  </si>
  <si>
    <t>Interventionelle Kardiologie (Koronareingriffe)</t>
  </si>
  <si>
    <t>Schwere Verletzungen</t>
  </si>
  <si>
    <t>(Radio-) Onkologie</t>
  </si>
  <si>
    <t>Urologie ohne Schwerpunktstitel 'Operative Urologie'</t>
  </si>
  <si>
    <t>Urologie mit Schwerpunktstitel 'Operative Urologie'</t>
  </si>
  <si>
    <t>Isolierte Adrenalektomie</t>
  </si>
  <si>
    <t>NEU1 + NCH1</t>
  </si>
  <si>
    <t>Myeloproliferative Erkrankungen und Myelodysplastische Syndrome</t>
  </si>
  <si>
    <t>HAE1.1</t>
  </si>
  <si>
    <t>Gefässe</t>
  </si>
  <si>
    <t>Herz</t>
  </si>
  <si>
    <t>Kardiologie (inkl. Schrittmacher)</t>
  </si>
  <si>
    <t>Nephrologie (akute Nierenversagen wie auch chronisch terminales Nierenversagen)</t>
  </si>
  <si>
    <t>Weitere Anforderungen gem. Level I der Standards for Levels of Neonatal Care in Switzerland</t>
  </si>
  <si>
    <t>Weitere Anforderungen gem. Level IIB der Standards for Levels of Neonatal Care in Switzerland</t>
  </si>
  <si>
    <t>Weitere Anforderungen gem. Level III der Standards for Levels of Neonatal Care in Switzerland</t>
  </si>
  <si>
    <t>Bei pränataler Hospitalisation Rücksprache mit NEO1.1</t>
  </si>
  <si>
    <t>Interventionen an den peripheren Gefässe (arteriell)</t>
  </si>
  <si>
    <t>Gefässchirurgie periphere Gefässe (arteriell)</t>
  </si>
  <si>
    <t>NEU1 + RAD1</t>
  </si>
  <si>
    <t>Komplexe kongenitale Herzchirurgie</t>
  </si>
  <si>
    <t>UNF1: Unfallchirurgie (Polytrauma)</t>
  </si>
  <si>
    <t>Kraniale Neurochirurgie</t>
  </si>
  <si>
    <t>Zerebrovaskuläre Störungen</t>
  </si>
  <si>
    <t>NEU3: Zerebrovaskuläre Störungen</t>
  </si>
  <si>
    <t>Zerebrovaskuläre Störungen im Stroke Center (IVHSM)</t>
  </si>
  <si>
    <t>Epileptologie: Komplex-Diagnostik</t>
  </si>
  <si>
    <t>Epileptologie: Komplex-Behandlung</t>
  </si>
  <si>
    <t>Orbita, Lider, Tränenwege</t>
  </si>
  <si>
    <t>Spezialisierte Vordersegmentchirurgie</t>
  </si>
  <si>
    <t>Grosse Pankreaseingriffe (IVHSM)</t>
  </si>
  <si>
    <t>Hoch-aggressive Lymphome und akute Leukämien mit kurativer Chemotherapie</t>
  </si>
  <si>
    <t>Interventionen Carotis und extrakranielle Gefässe</t>
  </si>
  <si>
    <t>Interventionelle Radiologie (bei Gefässen nur Diagnostik)</t>
  </si>
  <si>
    <t>Cystische Fibrose</t>
  </si>
  <si>
    <t>THO1 + END1
+ HNO1.2 + GAE1</t>
  </si>
  <si>
    <t>Knochentumore</t>
  </si>
  <si>
    <t>Neonatologie (ab GA 32 0/7 SSW und GG 1250g)</t>
  </si>
  <si>
    <t>NCH2</t>
  </si>
  <si>
    <t>Spinale Neurochirurgie</t>
  </si>
  <si>
    <t>NCH3</t>
  </si>
  <si>
    <t>Periphere Neurochirurgie</t>
  </si>
  <si>
    <t>VIS1.4.1</t>
  </si>
  <si>
    <t>HER1.1.3</t>
  </si>
  <si>
    <t>Chirurgie und Interventionen an der thorakalen Aorta</t>
  </si>
  <si>
    <t>HER1.1.4</t>
  </si>
  <si>
    <t>Offene Eingriffe an der Aortenklappe</t>
  </si>
  <si>
    <t>HER1.1.5</t>
  </si>
  <si>
    <t>Offene Eingriffe an der Mitralklappe</t>
  </si>
  <si>
    <t>Transplantationen</t>
  </si>
  <si>
    <t>TPL2</t>
  </si>
  <si>
    <t>Lungentransplantation (IVHSM)</t>
  </si>
  <si>
    <t>TPL3</t>
  </si>
  <si>
    <t>TPL4</t>
  </si>
  <si>
    <t>TPL5</t>
  </si>
  <si>
    <t>TPL6</t>
  </si>
  <si>
    <t>Darmtransplantation</t>
  </si>
  <si>
    <t>TPL7</t>
  </si>
  <si>
    <t>Milztransplantation</t>
  </si>
  <si>
    <t>NEO1.1.1.1</t>
  </si>
  <si>
    <t>Hochspezialisierte Neonatologie (GA &lt; 28 0/7 SSW und GG &lt; 1000g)</t>
  </si>
  <si>
    <t>BEW1 oder BEW2 oder NCH2 oder NCH3</t>
  </si>
  <si>
    <t>BEW1 oder BEW2 oder BEW3 oder NCH3</t>
  </si>
  <si>
    <t>BEW1 oder BEW2 oder BEW3 und NCH3</t>
  </si>
  <si>
    <t>Querschnittsbereiche</t>
  </si>
  <si>
    <t>AVA</t>
  </si>
  <si>
    <t>Akutsomatische Versorgung Abhängigkeitskranker</t>
  </si>
  <si>
    <t>JACIE-Akkreditierung</t>
  </si>
  <si>
    <t>CF Zentrum mit multidisziplinärem auf CF spezialisiertem Fachpersonal wie CF-Spezialisten als ärztl. Leiter, Physiotherapie, Ernährungsberatung etc.</t>
  </si>
  <si>
    <t>für den folgenden Standort:</t>
  </si>
  <si>
    <t xml:space="preserve">- Akutsomatik - </t>
  </si>
  <si>
    <t>Visum</t>
  </si>
  <si>
    <t>Haben Sie Fragen?</t>
  </si>
  <si>
    <t>LG-Kürzel</t>
  </si>
  <si>
    <t>Level 1
Überwachungsstation</t>
  </si>
  <si>
    <t>Folgende Voraussetzungen müssen für einen Leistungsauftrag in Basis-Kinderchirurgie erfüllt werden:</t>
  </si>
  <si>
    <t>Für den Standort:</t>
  </si>
  <si>
    <t>Anforderungen für die Notfall-Station</t>
  </si>
  <si>
    <t>Anforderungen an die Intensivstationen</t>
  </si>
  <si>
    <t>Allgemeine Angaben zum Leistungserbringer</t>
  </si>
  <si>
    <t>4. Allgemeine Angaben zum Leistungserbringer</t>
  </si>
  <si>
    <r>
      <t>Rote</t>
    </r>
    <r>
      <rPr>
        <sz val="10"/>
        <color theme="0"/>
        <rFont val="Arial"/>
        <family val="2"/>
      </rPr>
      <t xml:space="preserve"> Tabellenblätter enthalten </t>
    </r>
    <r>
      <rPr>
        <b/>
        <sz val="10"/>
        <color theme="0"/>
        <rFont val="Arial"/>
        <family val="2"/>
      </rPr>
      <t xml:space="preserve">Informationen </t>
    </r>
    <r>
      <rPr>
        <sz val="10"/>
        <color theme="0"/>
        <rFont val="Arial"/>
        <family val="2"/>
      </rPr>
      <t>zu den Leistungsgruppen und deren Anforderungen (Blatt 2, 2.1 und 2.2).</t>
    </r>
  </si>
  <si>
    <t>Wichtig!</t>
  </si>
  <si>
    <t>Name und Funktion der zeichnungs-berechtigten Person (i.d.R. Mitglied der Geschäftsleitung):</t>
  </si>
  <si>
    <t>3.3 Anforderungen für die Notfall-Station</t>
  </si>
  <si>
    <t>3.4 Anforderungen an die Intensivstationen</t>
  </si>
  <si>
    <t>3.7 Sonstige Anforderungen</t>
  </si>
  <si>
    <t>3.8 Basisversorgung</t>
  </si>
  <si>
    <t>3.10 Pädiatrie und Kinderchirurgie</t>
  </si>
  <si>
    <t>Definitionen der Leistungsgruppen (Einleitung)</t>
  </si>
  <si>
    <t>2. Definitionen der Leistungsgruppen (Einleitung)</t>
  </si>
  <si>
    <t>Legende zu den einzelnen Spalten</t>
  </si>
  <si>
    <t>Maligne Neoplasien des Atmungssystems (kurative Resektion durch Lobektomie/ Pneumonektomie)</t>
  </si>
  <si>
    <t>NEP1: Nephrologie (akute Nierenversagen wie auch chronisch terminales Nierenversagen)</t>
  </si>
  <si>
    <t>ANG3: Interventionen Carotis und extrakranielle Gefässe</t>
  </si>
  <si>
    <t>des Leistungserbringers:</t>
  </si>
  <si>
    <t>Zusammenfassung der Angebotserhebung für die Leistungsgruppen</t>
  </si>
  <si>
    <t>NEU2.1: Primäre Neubildung des Zentralnervensystems (ohne Palliativpatienten)</t>
  </si>
  <si>
    <t>3.8: Erforderliches Basispaket</t>
  </si>
  <si>
    <t>3.4: Intensiv-station (IS)</t>
  </si>
  <si>
    <t>3.5: Kooperation</t>
  </si>
  <si>
    <t>3.7: Sonstige Anforderungen</t>
  </si>
  <si>
    <r>
      <t>Nephrologi</t>
    </r>
    <r>
      <rPr>
        <sz val="10"/>
        <color theme="1"/>
        <rFont val="Arial"/>
        <family val="2"/>
      </rPr>
      <t>e</t>
    </r>
  </si>
  <si>
    <t>NEOG</t>
  </si>
  <si>
    <t>Geburtshilfe</t>
  </si>
  <si>
    <t>Neugeborene</t>
  </si>
  <si>
    <t>Spezialisierte Palliative Care im Spital</t>
  </si>
  <si>
    <t>Wichtige Informationen 
zum Bewerbungsverfahren</t>
  </si>
  <si>
    <t>Durch Bewerber auzufüllende Unterlagen</t>
  </si>
  <si>
    <t>Informationen zum Bewerbungsverfahren</t>
  </si>
  <si>
    <t>Formulare für die Bewerbung</t>
  </si>
  <si>
    <t>Angaben zu Fachärztinnen / Fachärzten und deren zeitliche Verfügbarkeit</t>
  </si>
  <si>
    <t>Fachärztin / Facharzt</t>
  </si>
  <si>
    <t>1. Informationen zum Bewerbungsverfahren</t>
  </si>
  <si>
    <r>
      <t xml:space="preserve">Die eigentlichen </t>
    </r>
    <r>
      <rPr>
        <b/>
        <sz val="10"/>
        <rFont val="Arial"/>
        <family val="2"/>
      </rPr>
      <t>Formulare für die Bewerbung</t>
    </r>
    <r>
      <rPr>
        <sz val="10"/>
        <rFont val="Arial"/>
        <family val="2"/>
      </rPr>
      <t xml:space="preserve"> sind in </t>
    </r>
    <r>
      <rPr>
        <b/>
        <sz val="10"/>
        <rFont val="Arial"/>
        <family val="2"/>
      </rPr>
      <t xml:space="preserve">grauer </t>
    </r>
    <r>
      <rPr>
        <sz val="10"/>
        <rFont val="Arial"/>
        <family val="2"/>
      </rPr>
      <t>Farbe dargestellt (Blatt 3.1 - 5).</t>
    </r>
  </si>
  <si>
    <r>
      <t xml:space="preserve">Das </t>
    </r>
    <r>
      <rPr>
        <b/>
        <sz val="10"/>
        <color theme="0"/>
        <rFont val="Arial"/>
        <family val="2"/>
      </rPr>
      <t>Bewerbungsblatt 3.9</t>
    </r>
    <r>
      <rPr>
        <sz val="10"/>
        <color theme="0"/>
        <rFont val="Arial"/>
        <family val="2"/>
      </rPr>
      <t xml:space="preserve"> ist aufgrund seiner besonderen Bedeutung </t>
    </r>
    <r>
      <rPr>
        <b/>
        <sz val="10"/>
        <color theme="0"/>
        <rFont val="Arial"/>
        <family val="2"/>
      </rPr>
      <t>dunkelgrau</t>
    </r>
    <r>
      <rPr>
        <sz val="10"/>
        <color theme="0"/>
        <rFont val="Arial"/>
        <family val="2"/>
      </rPr>
      <t xml:space="preserve"> hervorgehoben. Es enthält eine </t>
    </r>
    <r>
      <rPr>
        <b/>
        <sz val="10"/>
        <color theme="0"/>
        <rFont val="Arial"/>
        <family val="2"/>
      </rPr>
      <t>Übersicht</t>
    </r>
    <r>
      <rPr>
        <sz val="10"/>
        <color theme="0"/>
        <rFont val="Arial"/>
        <family val="2"/>
      </rPr>
      <t xml:space="preserve"> Ihrer Angaben zu den leistungsspezifischen Anforderungen, die Sie unter Blatt 3.2 - 3.8 gemacht haben. Um Ihnen die Übersicht zu erleichtern, wird jede Anforderung gemäss den von Ihnen gemachten Angaben wie folgt eingefärbt:</t>
    </r>
  </si>
  <si>
    <t>Einreichen der Bewerbungsunterlagen</t>
  </si>
  <si>
    <t>3 Bewerbungsformulare</t>
  </si>
  <si>
    <t>Bewerbung des Spitalunternehmens:</t>
  </si>
  <si>
    <t>Allgemeine Innere Medizin (ohne Schwerpunkt)</t>
  </si>
  <si>
    <t>Allgemeine Innere Medizin inkl. Schwerpunkt Geriatrie</t>
  </si>
  <si>
    <t>Mund-, Kiefer- und Gesichtschirurgie</t>
  </si>
  <si>
    <t>Kinder- und Jugendmedizin (ohne Schwerpunkt)</t>
  </si>
  <si>
    <t>Kinderchirurgie (ohne Schwerpunkt)</t>
  </si>
  <si>
    <t>Psychiatrie und Psychotherapie (ohne Schwerpunkt)</t>
  </si>
  <si>
    <t>Urologie inkl. Schwerpunkt - operative Urologie</t>
  </si>
  <si>
    <t>Diese Angaben werden automatisch in das folgende Bewerbungsblatt übertragen:</t>
  </si>
  <si>
    <t>3.9 Zusammenfassung Bewerbung für die Leistungsgruppen</t>
  </si>
  <si>
    <t>Alle Fachärztinnen / Fachärzte im Haus oder mit Kooperationspartner?</t>
  </si>
  <si>
    <t xml:space="preserve">Fachärztinnen / Fachärzte und Abteilungen im Spital </t>
  </si>
  <si>
    <t>365 Tage; 24 Stunden. 
CT-Befund in 30 Minuten durch Assistenzärztin /  Assistenzarzt Radiologie (mind. 2 Jahre Erfahrung als Assistenzärztin /  Assistenzarzt Radiologie) oder bei medizinischer Notwendigkeit durch Fachäztin / Facharzt</t>
  </si>
  <si>
    <t>Kooperation mit Spital oder Konsiliarärztin / Konsiliararzt</t>
  </si>
  <si>
    <t>3.2: Fachärztin/-arzt und zeitl. Verfügbarkeit</t>
  </si>
  <si>
    <r>
      <t>Vielen Dank für Ihre Bewerbung</t>
    </r>
    <r>
      <rPr>
        <b/>
        <strike/>
        <sz val="12"/>
        <rFont val="Arial"/>
        <family val="2"/>
      </rPr>
      <t>!</t>
    </r>
  </si>
  <si>
    <t xml:space="preserve">Bemerkung zum Organersatzverfahren:
Die Anwendung der Extrakorporalen Membranoxygenierung (ECMO) ist nur zusammen mit einer Herzchirurgie gestattet. </t>
  </si>
  <si>
    <t>Hiermit bestätigt/bestätigen die zeichnungsberechtigte(n) Person(en) des sich bewerbenden Spitalunternehmens die vorliegenden Angaben im Rahmen dieser Bewerbung / dieses Gesuchs:</t>
  </si>
  <si>
    <t>Ophthalmologie inkl. Schwerpunkt Ophthalmochirurgie</t>
  </si>
  <si>
    <t>BPE/BP</t>
  </si>
  <si>
    <t>Cochlea Implantate (IVHSM)</t>
  </si>
  <si>
    <t>Grosse Lebereingriffe (IVHSM)</t>
  </si>
  <si>
    <t>Oesophaguschirurgie (IVHSM)</t>
  </si>
  <si>
    <t>Spezialisierte Bariatrische Chirurgie (IVHSM)</t>
  </si>
  <si>
    <t>Tiefe Rektumeingriffe (IVHSM)</t>
  </si>
  <si>
    <t>Allogene Blutstammzelltransplantation (IVHSM)</t>
  </si>
  <si>
    <t>Herztransplantation (IVHSM)</t>
  </si>
  <si>
    <t>Lebertransplantation (IVHSM)</t>
  </si>
  <si>
    <t>Nierentransplantation (IVHSM)</t>
  </si>
  <si>
    <t>Pankreastransplantation (IVHSM)</t>
  </si>
  <si>
    <t>NCH1.1.1</t>
  </si>
  <si>
    <t>NCH1.1.1.1</t>
  </si>
  <si>
    <t>NCH1.1.2</t>
  </si>
  <si>
    <t>NCH1.1.3</t>
  </si>
  <si>
    <t>NCH2.1</t>
  </si>
  <si>
    <t>Behandlungen von vaskulären Erkrankungen des ZNS ohne die komplexen vaskulären Anomalien (IVHSM)</t>
  </si>
  <si>
    <t>Stereotaktische funktionelle Neurochirurgie (IVHSM)</t>
  </si>
  <si>
    <t>Epilepsiechirurgie (IVHSM)</t>
  </si>
  <si>
    <t>Primäre und sekundäre intramedulläre Raumforderungen (IVHSM)</t>
  </si>
  <si>
    <t>Sekundäre bösartige Neubildung des Nervensystems</t>
  </si>
  <si>
    <t>NEU4.2</t>
  </si>
  <si>
    <t>Epileptologie: Komplex-Diagnostik mit Intensivmonitoring (IVHSM)</t>
  </si>
  <si>
    <t>NEU4.1 + NEU4.2</t>
  </si>
  <si>
    <t>Interventionen periphere Gefässe (arteriell)</t>
  </si>
  <si>
    <t>Neurologie
Neurochirurgie</t>
  </si>
  <si>
    <t>Kardiologie
Herz- und thorakale Gefässchirurgie</t>
  </si>
  <si>
    <t>PNE1.2: Abklärung zur oder Status nach Lungentransplantation</t>
  </si>
  <si>
    <t xml:space="preserve"> - Komplexe chirurgische Eingriffe können von der Kinderklinik in Zusammenarbeit mit einem Erwachsenenspital erfolgen. Voraussetzung ist, 
   dass sowohl die anästhesiologischen Grundvoraussetzungen erfüllt sind, als auch eine kindergerechte Betreuung gewährleistet ist.</t>
  </si>
  <si>
    <t>Definierte 
Soll-Anforderungen der 
Leistungsgruppen
hier: Fachärzte</t>
  </si>
  <si>
    <t>Definierte 
Soll-Anforderungen der 
Leistungsgruppen: Fachärzte</t>
  </si>
  <si>
    <t>Strukturelle Anforderungen</t>
  </si>
  <si>
    <t>Handbuch zur Qualitätssicherung auf aktuellem Stand</t>
  </si>
  <si>
    <t>Einschlusskriterien für eine Geburt im Geburtshaus</t>
  </si>
  <si>
    <t>Durchführung von Einling-Entbindungen</t>
  </si>
  <si>
    <t>Einschlusskriterien nach vorheriger Abklärung (relative Einschlusskriterien)</t>
  </si>
  <si>
    <t>Beckenprobleme (z.B. St. n. Beckenfraktur, Beckenbodenverletzungen, inkompletter Beckenring)</t>
  </si>
  <si>
    <t>Erkrankungen des Blutes und Blut bildender Organe</t>
  </si>
  <si>
    <t>Autoimmunerkrankungen oder genetische Erkrankungen</t>
  </si>
  <si>
    <t>Angeborene Herzfehler, Herzerkrankungen, St. n. Herzoperationen</t>
  </si>
  <si>
    <t>Neurologische Erkrankungen</t>
  </si>
  <si>
    <t>Diätetisch eingestellter Diabetes bzw. Gestationsdiabetes</t>
  </si>
  <si>
    <t>Ausschlusskriterien für eine Geburt im Geburtshaus</t>
  </si>
  <si>
    <t>Status nach transmuralen Operationen am Uterus (Myomenukleationen, Sectio caesarea)</t>
  </si>
  <si>
    <t>Placenta praevia, V.a. Placenta increta/percreta (sofern vor Geburt feststellbar)</t>
  </si>
  <si>
    <t>Abusus von Alkohol, Opiaten, Kokain</t>
  </si>
  <si>
    <t>Blasensprung grösser 48 Stunden ohne Geburtsfortschritt</t>
  </si>
  <si>
    <t xml:space="preserve">
</t>
  </si>
  <si>
    <t>Redaktioneller Hinweis</t>
  </si>
  <si>
    <t>Weitere Angaben zur Bewerbung</t>
  </si>
  <si>
    <t>Synergien mit anderen Versorgungsbereichen:</t>
  </si>
  <si>
    <t>Verfügt der Standort über stationäre Leistungsaufträge in den Versorgungsbereichen Rehabilitation und/oder Psychiatrie? Wenn ja, welche und von wem?</t>
  </si>
  <si>
    <t>Beabsichtigen Sie sich für stationäre Leistungsaufträge in den Versorgungsbereichen Rehabilitation und/oder Psychiatrie zu bewerben? Wenn ja, welche und bei wem?</t>
  </si>
  <si>
    <t>Gefässchirurgie</t>
  </si>
  <si>
    <t>BPE: Basispaket für elektive Leistungserbringer</t>
  </si>
  <si>
    <t>NEU 4: Epileptologie: Komplex-Diagnostik</t>
  </si>
  <si>
    <t>NCH1; NCH1.1</t>
  </si>
  <si>
    <t>NEU2; NEU2.1</t>
  </si>
  <si>
    <t>GAE1; GAE1.1</t>
  </si>
  <si>
    <t>HAE1; HAE1.1; HAE2; HAE3</t>
  </si>
  <si>
    <t>Die Hebamme ist eine anerkannte Gesundheitsfachperson, welche für ihre professionellen Handlungen verantwortlich und haftbar ist. Sie arbeitet mit den Frauen partnerschaftlich zusammen und gewährt ihnen die erforderliche Unterstützung, Betreuung und Beratung während Schwangerschaft, Geburt, Wochenbett und Stillzeit. Sie leitet eigenverantwortlich die Geburt und betreut das Neugeborene und den Säugling. Die Arbeit der Hebamme umfasst präventive Massnahmen, die Förderung der normalen Geburt, das Erkennen von Komplikationen bei Frau und Kind, die Gewährleistung notwendiger medizinischer Behandlung oder anderer angemessener Unterstützung sowie die Durchführung von Notfallmassnahmen.</t>
  </si>
  <si>
    <t>Chronische Entzündungen des Magen-Darm-Bereichs (z.B. M. Crohn, Colitis ulcerosa)</t>
  </si>
  <si>
    <t>GEFA</t>
  </si>
  <si>
    <t>Interventionen und Gefässchirurgie intraabdominale Gefässe</t>
  </si>
  <si>
    <t>Neurologie
Allgemeine Innere Medizin</t>
  </si>
  <si>
    <t>Hämatologie
Medizinische Onkologie
Allgemeine Innere Medizin</t>
  </si>
  <si>
    <t>Allgemeine Innere Medizin</t>
  </si>
  <si>
    <t>BEW7.2</t>
  </si>
  <si>
    <t>GYNT</t>
  </si>
  <si>
    <t>GYNT: Gynäkologische Tumoren</t>
  </si>
  <si>
    <t>GEFA :Intervention und Gefässchirurgie Intraabdominale Gefässe</t>
  </si>
  <si>
    <t>Allgemeine Innere Medizin
Neurologie
Radio-Onkologie / Strahlentherapie
Medizinische Onkologie</t>
  </si>
  <si>
    <t>NEU1: Neurologie</t>
  </si>
  <si>
    <t>ONK1; RAO1</t>
  </si>
  <si>
    <t>NCH2: Spinale Neurochirurgie</t>
  </si>
  <si>
    <t>Plastische, Rekonstruktive und Ästhetische Chirurgie
Gynäkologie und Geburtshilfe</t>
  </si>
  <si>
    <t>Spezialisierte Palliative Care</t>
  </si>
  <si>
    <t>Tumorboards</t>
  </si>
  <si>
    <t>Geburtshaus</t>
  </si>
  <si>
    <t>Level 3
Intensivstation (IS) lt. SGI</t>
  </si>
  <si>
    <t xml:space="preserve">Ihre Angaben werden automatisch ins Blatt 3.9 übertragen bzw. die Kooperationsspalte im Blatt 3.9 entsprechend eingefärbt. Damit die Kooperationsspalte grün eingefärbt wird, müssen alle Anforderungen erfüllt sein. Beispielsweise sind für die Leistungsgruppe GEF3 die Leistungsgruppen ANG3 und HER1.1 mindestens in Form eines Kooperationsvertrages erforderlich. </t>
  </si>
  <si>
    <t>3.6 Tumorboards</t>
  </si>
  <si>
    <t>Ärztliche Betreuung rund um die Uhr im Haus</t>
  </si>
  <si>
    <t>Notfall (Blatt 3.3)</t>
  </si>
  <si>
    <t>Intensivstation (Blatt 3.4)</t>
  </si>
  <si>
    <t>3.6: Tumorboard (TB)</t>
  </si>
  <si>
    <t>3.3: Notfall-station (NFS)</t>
  </si>
  <si>
    <t xml:space="preserve"> - Stationäre pädiatrische Patientinnen und Patienten unter 16 Jahren (bis zum 16. Geburtstag) sind grundsätzlich in einer Kinderklinik zu behandeln.</t>
  </si>
  <si>
    <t xml:space="preserve"> - Die Pädiatrie wird von einer Fachärztin/einem Facharzt mit Facharzttitel für Kinder- und Jugendmedizin geleitet.</t>
  </si>
  <si>
    <t xml:space="preserve"> - Stationäre chirurgische Patientinnen und Patienten unter 16 Jahren (bis zum 16. Geburtstag) sind grundsätzlich in einer Kinderklinik zu behandeln.</t>
  </si>
  <si>
    <t xml:space="preserve"> - Die Kinderchirurgie wird von einer Fachärztin/einem Facharzt mit Facharzttitel in für Kinderchirurgie geleitet. </t>
  </si>
  <si>
    <r>
      <t xml:space="preserve"> - Bei Kindern unter 6 Jahren (bis zum 6. Geburtstag) muss eine Kinderanästhesie</t>
    </r>
    <r>
      <rPr>
        <vertAlign val="superscript"/>
        <sz val="10"/>
        <rFont val="Arial"/>
        <family val="2"/>
      </rPr>
      <t>1</t>
    </r>
    <r>
      <rPr>
        <sz val="10"/>
        <rFont val="Arial"/>
        <family val="2"/>
      </rPr>
      <t xml:space="preserve"> gewährleistet sein.</t>
    </r>
  </si>
  <si>
    <t>Ist der Standort bereits Listenspital eines anderen Kantons? Wenn ja, bei welchem/welchen? Und für welche Leistungsgruppen?</t>
  </si>
  <si>
    <t>Beabsichtigen Sie sich mit diesem Standort für die Spitalliste eines anderen Kantons zu bewerben? Wenn ja, bei welchem/welchen? Und für welche Leistungsgruppen?</t>
  </si>
  <si>
    <t>Chirurgie inkl. Schwerpunkte Viszeralchirurgie</t>
  </si>
  <si>
    <t>Kinder- und Jugendmedizin inkl. Schwerpunkte Neonatologie</t>
  </si>
  <si>
    <t>Radiologie inkl. Schwerpunkte Invasive Neuroradiologie</t>
  </si>
  <si>
    <r>
      <t>Die Blätter 3.2 bis 3.7</t>
    </r>
    <r>
      <rPr>
        <b/>
        <sz val="10"/>
        <rFont val="Arial"/>
        <family val="2"/>
      </rPr>
      <t xml:space="preserve"> </t>
    </r>
    <r>
      <rPr>
        <sz val="10"/>
        <rFont val="Arial"/>
        <family val="2"/>
      </rPr>
      <t xml:space="preserve">beinhalten </t>
    </r>
    <r>
      <rPr>
        <b/>
        <sz val="10"/>
        <rFont val="Arial"/>
        <family val="2"/>
      </rPr>
      <t>Fragen zu den leistungsspezifischen Anforderungen</t>
    </r>
    <r>
      <rPr>
        <sz val="10"/>
        <rFont val="Arial"/>
        <family val="2"/>
      </rPr>
      <t xml:space="preserve"> und sind ebenfalls zu vervollständigen, wenn Sie sich für die betreffende Leistungsgruppe bewerben wollen. Ihre Antworten auf diese Fragen werden automatisch auf das </t>
    </r>
    <r>
      <rPr>
        <b/>
        <sz val="10"/>
        <rFont val="Arial"/>
        <family val="2"/>
      </rPr>
      <t xml:space="preserve">dunkelgraue Bewerbungsblatt (Blatt 3.9) </t>
    </r>
    <r>
      <rPr>
        <sz val="10"/>
        <rFont val="Arial"/>
        <family val="2"/>
      </rPr>
      <t>übertragen.</t>
    </r>
  </si>
  <si>
    <r>
      <t xml:space="preserve">Im Blatt 3.8 geben Sie bitte Angaben darüber an, welches der zwei </t>
    </r>
    <r>
      <rPr>
        <b/>
        <sz val="10"/>
        <rFont val="Arial"/>
        <family val="2"/>
      </rPr>
      <t>Basispakete</t>
    </r>
    <r>
      <rPr>
        <sz val="10"/>
        <rFont val="Arial"/>
        <family val="2"/>
      </rPr>
      <t xml:space="preserve"> für den Spitalstandort infrage kommt.</t>
    </r>
  </si>
  <si>
    <t>Bewegungsapparat</t>
  </si>
  <si>
    <t>B) Leistungserbringer, welche die Anforderungen an eine Kinderklinik NICHT erfüllen, können sich für einen Leistungsauftrag für 
     Basis-Kinderchirurgie bewerben.</t>
  </si>
  <si>
    <r>
      <rPr>
        <b/>
        <sz val="10"/>
        <rFont val="Arial"/>
        <family val="2"/>
      </rPr>
      <t>Nachfolgend</t>
    </r>
    <r>
      <rPr>
        <sz val="10"/>
        <rFont val="Arial"/>
        <family val="2"/>
      </rPr>
      <t xml:space="preserve"> finden Sie alle Leistungsgruppen, gegliedert nach den bereits bekannten Leistungsbereichen aus dem Leistungsgruppenkonzept Akutsomatik. Die Leistungsgruppen sind pro Leistungsbereich hierarchisch aufgebaut - erkennbar an der Nummerierung des Kürzels. So bildet z.B. die Leistungsgruppe VIS1 die Basis für die übrigen Leistungsgruppen in der Viszeralchirurgie mit den Kürzeln VIS1.1-VIS1.5. 
</t>
    </r>
  </si>
  <si>
    <t>Versorgung von Dammverletzungen 1. oder 2. Grades.</t>
  </si>
  <si>
    <t>Mekoniumabgang bei schlechten Zusatzkriterien wie Geburtsdynamik, pathologisches CTG, etc.</t>
  </si>
  <si>
    <t>Gynäkologie und Geburtshilfe inkl. Schwerpunkt fetomaternale Medizin</t>
  </si>
  <si>
    <t>PAL</t>
  </si>
  <si>
    <t>Palliative Care Kompetenzzentrum</t>
  </si>
  <si>
    <r>
      <t xml:space="preserve">1 </t>
    </r>
    <r>
      <rPr>
        <sz val="10"/>
        <rFont val="Arial"/>
        <family val="2"/>
      </rPr>
      <t>Eine Anästhesie bei Kindern unter 6 Jahren (bis zum 6. Geburtstag)  muss grundsätzlich durch ein Team von in Kinderanästhesie erfahrenen Fachleuten (inkl. dazugehörige Infrastruktur) durchgeführt werden (s. Standards und Empfehlungen der SGKA / SGAR 2004). Die Kinderanästhesie muss bei Komplikationen postoperativ während 24 Stunden innerhalb von 30 Minuten verfügbar sein.</t>
    </r>
  </si>
  <si>
    <t>FA Intervention 
≤ 60 Minuten</t>
  </si>
  <si>
    <t>FA Intervention 
≤ 30 Minuten</t>
  </si>
  <si>
    <t>(IVSHM) = Der Leistungsauftrag für diese Leistungsgruppe wird im Rahmen der interkantonalen Vereinbarung zur hochspezialisierten Medizin (IVHSM) vergeben.</t>
  </si>
  <si>
    <t>BEW7.1.1</t>
  </si>
  <si>
    <t>Wechseloperationen Hüftprothesen</t>
  </si>
  <si>
    <t>URO1.1.7</t>
  </si>
  <si>
    <t>Implantation eines künstlichen Harnblasensphinkters</t>
  </si>
  <si>
    <t>(Urologie mit Schwerpunkte operative Urologie, Neuro-Urologie und Urologie der Frau)</t>
  </si>
  <si>
    <t xml:space="preserve">BEW7.1 </t>
  </si>
  <si>
    <t>Erstprothese Hüfte</t>
  </si>
  <si>
    <t>Erstprothese Knie</t>
  </si>
  <si>
    <t>BEW7.2.1</t>
  </si>
  <si>
    <t>Wechseloperationen Knieprothesen</t>
  </si>
  <si>
    <t>(Orthopädische Chirurgie und Traumatologie des Bewegungsapparates)
(Chirurgie mit Schwerpunkt Allgemeinchirurgie und Traumatologie)</t>
  </si>
  <si>
    <t xml:space="preserve">(Orthopädische Chirurgie und Traumatologie des Bewegungsapparates)
</t>
  </si>
  <si>
    <t xml:space="preserve"> Behandlungen von komplexen vaskulären Anomalien des ZNS (IVHSM)</t>
  </si>
  <si>
    <t>Primäre Neubildung des Zentralnervensystems (ohne Palliativpatienten)</t>
  </si>
  <si>
    <t>Maligne Neoplasien des Atmungssystems (kurative Resektion durch Lobektomie / Pneumonektomie)</t>
  </si>
  <si>
    <t>Gynäkologische Tumore</t>
  </si>
  <si>
    <t>Anerkanntes zertifiziertes Brustzentrum</t>
  </si>
  <si>
    <t>NEOG Grundversorgung Neugeborene Geburtshaus (ab 37. SSW und GG 2000g)</t>
  </si>
  <si>
    <t>Grundversorgung Neugeborene (ab GA 35 0/7 SSW und GG 2000g)</t>
  </si>
  <si>
    <t>Spezialisierte Neonatologie (ab GA 28 0/7 SSW und GG 1000g)</t>
  </si>
  <si>
    <t>Unfallchirurgie (Polytrauma)</t>
  </si>
  <si>
    <t>(Dermatologie und Venerologie)</t>
  </si>
  <si>
    <t>(Oto-Rhino-Laryngologie)</t>
  </si>
  <si>
    <t>(Oto-Rhino-Laryngologie mit Schwerpunkt Hals- und Gesichtschirurgie)</t>
  </si>
  <si>
    <t>(Oto-Rhino-Laryngologie)
(Chirurgie)</t>
  </si>
  <si>
    <t>(Mund-, Kiefer- und Gesichtschirurgie)
(Plastische, Rekonstruktive und Ästhetische Chirurgie)</t>
  </si>
  <si>
    <t>(Neurochirurgie)</t>
  </si>
  <si>
    <t>(Neurologie)</t>
  </si>
  <si>
    <t>(Ophthalmologie mit Schwerpunkt Ophthalmochirurgie)</t>
  </si>
  <si>
    <t>(Endokrinologie / Diabetologie)</t>
  </si>
  <si>
    <t>(Gastroenterologie)</t>
  </si>
  <si>
    <t>(Chirurgie mit Schwerpunkt Viszeralchirurgie)</t>
  </si>
  <si>
    <t>Chirurgie mit Schwerpunkt Viszeralchirurgie</t>
  </si>
  <si>
    <t xml:space="preserve">Hämatologie
Medizinische Onkologie
</t>
  </si>
  <si>
    <t>(Medizinische Onkologie)
(Hämatologie)</t>
  </si>
  <si>
    <t>(Gefässchirurgie)
(Herz- und thorakale Gefässchirurgie)</t>
  </si>
  <si>
    <t xml:space="preserve">(Angiologie)
(Radiologie)
(Kardiologie)
</t>
  </si>
  <si>
    <t>Gefässchirurgie
Herz- und thorakale Gefässchirurgie
(Angiologie)
(Radiologie)
(Kardiologie)</t>
  </si>
  <si>
    <t>(Angiologie)
(Radiologie)
(Kardiologie)
(Radiologie mit Schwerpunkt invasive Neuroradiologie)</t>
  </si>
  <si>
    <t>Herz- und thorakale Gefässchirurgie
Kardiologie</t>
  </si>
  <si>
    <t>(Nephrologie)
Intensivmedizin</t>
  </si>
  <si>
    <t>(Urologie)</t>
  </si>
  <si>
    <t>(Urologie mit Schwerpunkt operative Urologie)</t>
  </si>
  <si>
    <t>(Urologie mit Schwerpunkt operative Urologie)
(Chirurgie mit Schwerpunkte Viszeralchirurgie)</t>
  </si>
  <si>
    <t>(Pneumologie)</t>
  </si>
  <si>
    <t>Fähigkeitsausweis Schlafmedizin mit Facharzt 
Pneumologie oder Neurologie oder
Psychiatrie und Psychotherapie</t>
  </si>
  <si>
    <t>Chirurgie mit Schwerpunkte Allgemeinchirurgie und Traumatologie resp. Viszeralchirurgie
Thoraxchirurgie</t>
  </si>
  <si>
    <t>(Orthopädische Chirurgie und Traumatologie des Bewegungsapparates)</t>
  </si>
  <si>
    <t>(Handchirurgie)</t>
  </si>
  <si>
    <t>(Orthopädische Chirurgie und Traumatologie des Bewegungsapparates)
(Chirurgie mit Schwerpunkt Allgemeinchirurgie und Traumatologie)
(Handchirurgie)</t>
  </si>
  <si>
    <t>(Handchirurgie)
(Neurochirurgie)</t>
  </si>
  <si>
    <t>(Rheumatologie)
(Physikalische Medizin und Rehabilitation)</t>
  </si>
  <si>
    <t>Rheumatologie
Rheumatologie und Physikalische Medizin und Rehabilitation</t>
  </si>
  <si>
    <t>(Gynäkologie und Geburtshilfe)</t>
  </si>
  <si>
    <t>Gynäkologie und Geburtshilfe mit Schwerpunkt gynäkologische Onkologie
In Ausnahmen Chirurgie mit Schwerpunkt Viszeralchirurgie</t>
  </si>
  <si>
    <t>(Nachweis von 50 Operationen als Erstoperateur bei Neoplasien der Mamma)</t>
  </si>
  <si>
    <t>Gynäkologie und Geburtshilfe
mit Schwerpunkt fetomaternale Medizin</t>
  </si>
  <si>
    <t>(Gynäkologie und Geburtshilfe)
(Kinder- und Jugendmedizin)</t>
  </si>
  <si>
    <t>Kinder- und Jugendmedizin mit Schwerpunkt Neonatologie</t>
  </si>
  <si>
    <t>(Medizinische Onkologie)
(Allgemeine Innere Medizin)</t>
  </si>
  <si>
    <t>S:10</t>
  </si>
  <si>
    <t>Es gelten die aktuellen IVHSM Anforderungen</t>
  </si>
  <si>
    <t>ex-post 
ja</t>
  </si>
  <si>
    <t>Neuromonitoring des Nervus recurrens, postoperativ systematische Evaluation der Stimmlippenfunktion, Messung des Calcium- und Parathormonspiegels bei totalen Thyreoidektomien</t>
  </si>
  <si>
    <t>RAD1 + NEU1
+ HNO1</t>
  </si>
  <si>
    <t>An jeder wöchentlichen Teambesprechung müssen Vertreter aller beteiligten Therapiebereiche teilnehmen.</t>
  </si>
  <si>
    <t xml:space="preserve">ANG1 + RAD1
</t>
  </si>
  <si>
    <t xml:space="preserve">GEF1
</t>
  </si>
  <si>
    <t>S:20</t>
  </si>
  <si>
    <t>ANG3 + HER1.1</t>
  </si>
  <si>
    <t>S:10
(bzw. 20 mit ANG3)</t>
  </si>
  <si>
    <t xml:space="preserve">GEF3 + NEU1
+ RAD1
</t>
  </si>
  <si>
    <t>S:10
(bzw. 20 mit GEF3)</t>
  </si>
  <si>
    <t>S:100</t>
  </si>
  <si>
    <t>VIS1 + GEF1 +  ANG1 + RAD1</t>
  </si>
  <si>
    <t>S:30</t>
  </si>
  <si>
    <t>ja (Mediastinaltumoren)</t>
  </si>
  <si>
    <t>BEW8 + NEU1</t>
  </si>
  <si>
    <t>NEU1 +  PNE1
+ DER1 + BEW2
+ ANG1 + GAE1
+ KAR1</t>
  </si>
  <si>
    <t xml:space="preserve">ja </t>
  </si>
  <si>
    <t>Gynäkologische Endokrinologie, psychiatrische Betreuung</t>
  </si>
  <si>
    <t>Qualitätsanforderungen
an Geburtshäuser</t>
  </si>
  <si>
    <t>ISO</t>
  </si>
  <si>
    <t>FMH Facharzt / Schwerpunkte</t>
  </si>
  <si>
    <t>Verfüg-
barkeit</t>
  </si>
  <si>
    <t>Notfall-
station</t>
  </si>
  <si>
    <t>Intensiv-station</t>
  </si>
  <si>
    <t>Basis-
paket</t>
  </si>
  <si>
    <t>Tumor-
board</t>
  </si>
  <si>
    <r>
      <t xml:space="preserve">Fachärzte, die im Spital </t>
    </r>
    <r>
      <rPr>
        <b/>
        <u/>
        <sz val="10"/>
        <color rgb="FFFF00FF"/>
        <rFont val="Arial"/>
        <family val="2"/>
      </rPr>
      <t>ab SL 2022</t>
    </r>
    <r>
      <rPr>
        <b/>
        <sz val="10"/>
        <color theme="1"/>
        <rFont val="Arial"/>
        <family val="2"/>
      </rPr>
      <t xml:space="preserve"> tätig sind</t>
    </r>
  </si>
  <si>
    <r>
      <t xml:space="preserve">welcher Arzt ist in der Klinik </t>
    </r>
    <r>
      <rPr>
        <b/>
        <u/>
        <sz val="10"/>
        <color rgb="FFFF00FF"/>
        <rFont val="Arial"/>
        <family val="2"/>
      </rPr>
      <t>ab SL 2022</t>
    </r>
    <r>
      <rPr>
        <b/>
        <sz val="10"/>
        <color theme="1"/>
        <rFont val="Arial"/>
        <family val="2"/>
      </rPr>
      <t xml:space="preserve"> tätig?</t>
    </r>
  </si>
  <si>
    <t>Allgemeine Innere Medizin
(Psychiatrie und Psychotherapie)</t>
  </si>
  <si>
    <r>
      <rPr>
        <b/>
        <sz val="9"/>
        <rFont val="Arial"/>
        <family val="2"/>
      </rPr>
      <t>Basispaket</t>
    </r>
    <r>
      <rPr>
        <sz val="9"/>
        <rFont val="Arial"/>
        <family val="2"/>
      </rPr>
      <t>: Im Bereich der Basisversorgung gibt es zwei Pakete, welche die Grundlage für alle Leistungsgruppen bilden. Das Basispaket (BP) umfasst alle medizinischen und chirurgischen Leistungen, welche nicht zu den fachspezifischen Leistungsgruppen gehören. Das BP bildet die Grundlage für alle Spitäler mit einer Notfallstation und ist für diese obligatorisch. Das Basispaket Elektiv (BPE) umfasst grundsätzlich Basisversorgungsleistungen aus denjenigen elektiven Leistungsbereichen, in denen das Spital über einen Leistungsauftrag verfügt.</t>
    </r>
  </si>
  <si>
    <r>
      <rPr>
        <b/>
        <sz val="9"/>
        <rFont val="Arial"/>
        <family val="2"/>
      </rPr>
      <t>Verknüpfung Inhouse</t>
    </r>
    <r>
      <rPr>
        <sz val="9"/>
        <rFont val="Arial"/>
        <family val="2"/>
      </rPr>
      <t xml:space="preserve">: Die Behandlung vieler Patienten benötigt fachübergreifendes medizinisches Wissen. Um dies sicherzustellen müssen Leistungen, die aus medizinischer Sicht eng verbunden sind, am gleichen Standort erbracht werden, d.h., diese Leistungen sind verknüpft. Falls ein Spital beispielsweise die Leistungen der Viszeralchirugie anbieten will, so muss es ebenfalls die gastroenterologischen Leistungen anbieten. </t>
    </r>
  </si>
  <si>
    <r>
      <rPr>
        <b/>
        <sz val="9"/>
        <rFont val="Arial"/>
        <family val="2"/>
      </rPr>
      <t>Verknüpfung Inhouse oder in Kooperation</t>
    </r>
    <r>
      <rPr>
        <sz val="9"/>
        <rFont val="Arial"/>
        <family val="2"/>
      </rPr>
      <t xml:space="preserve">: Andere Leistungen, wie beispielsweise die interventionelle Radiologie, sind aus medizinischer Sicht zwar eng mit gewissen anderen Leistungsgruppen verbunden, die zeitliche Verfügbarkeit spielt jedoch eine untergeordnete Rolle. Diese Leistungen müssen deshalb nicht zwingend am gleichen Standort angeboten werden. Aus organisatorischen Gründen kann in diesem Fall eine Kooperation mit einem anderen Leistungserbringer sinnvoll sein. Die Kooperationspartner müssen einen entsprechenden Leistungsauftrag haben. </t>
    </r>
  </si>
  <si>
    <r>
      <rPr>
        <b/>
        <sz val="9"/>
        <rFont val="Arial"/>
        <family val="2"/>
      </rPr>
      <t>Tumorboard</t>
    </r>
    <r>
      <rPr>
        <sz val="9"/>
        <rFont val="Arial"/>
        <family val="2"/>
      </rPr>
      <t>: Bei Leistungen an Karzinompatienten ist in der Regel ein Tumorboard erforderlich. Dieses setzt sich in der Regel aus einem Radio-Onkologen, Onkologen, Internisten, Radiologen, einem Pathologen und dem jeweiligen organspezifischen Fachspezialisten zusammen und findet regelmässig statt. Tumorboards können grundsätzlich in Kooperation mit einem anderen Spital erbracht werden. Die Empfehlungen des Tumorboards sind in der Regel umzusetzen und den Patienten in einem Aufklärungsgespräch durch die zugelassenen Fachexperten zu erklären.</t>
    </r>
  </si>
  <si>
    <t>3.11 Spezialisierte Palliative Care im Spital</t>
  </si>
  <si>
    <t>3.13 Weitere Angaben zur Bewerbung (Koordination / Synergien)</t>
  </si>
  <si>
    <t>3.12 Geburtshaus</t>
  </si>
  <si>
    <t>3.1 Generelle Anforderungen (Akutsomatik)</t>
  </si>
  <si>
    <r>
      <rPr>
        <b/>
        <sz val="9"/>
        <rFont val="Arial"/>
        <family val="2"/>
      </rPr>
      <t>Facharzt / Zeitliche Verfügbarkeit</t>
    </r>
    <r>
      <rPr>
        <sz val="9"/>
        <rFont val="Arial"/>
        <family val="2"/>
      </rPr>
      <t>: Pro Leistungsgruppe ist eine bestimmte zeitliche Verfügbarkeit des entsprechenden Facharztes oder eines Arztes mit entsprechender Facharztqualifikation gefordert. Diese muss rund um die Uhr an 365 Tagen gewährleistet sein. Die Verfügbarkeit muss auch bei Beleg- und Konsiliarärzten jederzeit geregelt und sichergestellt sein: 
1 = FA ≤ 1h erreichbar oder Patient ≤ 1h verlegt
2 = FA jederzeit erreichbar und Intervention ≤ 1h
3 = FA jederzeit erreichbar und Intervention ≤ 30min
4 = FA Geburtshilfe ≤ 10min im Spital bzw. FA Neonatologie oder FA Pädiatrie mit Erfahrung in Neonatologie ≤ 15min (gemäss Standards for Levels of Neonatal Care in Switzerland)</t>
    </r>
  </si>
  <si>
    <t>FA
SL 2022?</t>
  </si>
  <si>
    <t>Patientenübergaben von und an Rettungsdienste erfolgen nach dem SGNOR Übergabeprotokoll. Auch bei notfallmässigen Zuweisungen muss das gemäss Leistungsauftrag zugelassene Leistungsspektrum nach Möglichkeit berücksichtigt werden. Für die zu erwartenden Behandlungen sind die im Entscheidungszeitpunkt vorliegenden Informationen massgebend.</t>
  </si>
  <si>
    <r>
      <rPr>
        <b/>
        <sz val="9"/>
        <rFont val="Arial"/>
        <family val="2"/>
      </rPr>
      <t>Notfallstation</t>
    </r>
    <r>
      <rPr>
        <sz val="9"/>
        <rFont val="Arial"/>
        <family val="2"/>
      </rPr>
      <t>: Für Spitäler mit dem Basispaket und damit Notfallpatienten wird das Führen einer adäquaten Notfallstation vorgeschrieben. In Abhängigkeit der Dringlichkeit der Notfallbehandlungen pro Leistungsgruppe, werden die Anforderungen an Notfallstationen in Level 1 bis 3 unterschieden. Für die Geburtshilfe sind im Level 4 zusätzlich spezifische Notfall-Anforderungen vorgeschrieben:
1 = 8-17 Uhr Mo-Fr: Ärzte mit Facharztqualifikation Medizin und Chirurgie stehen dem Notfall zur Verfügung (multifunktionaler Spitaleinsatz). 17-8 Uhr Mo-Fr und rund um die Uhr an Wochenenden und Feiertagen: Assistenzärzte Medizin und Chirurgie stehen dem Notfall zur Verfügung. Beizug von Fachärzten bei medizinischer Notwendigkeit: Innere Medizin (in 30 Minuten), Chirurgie (in 30 Minuten), Anästhesie (in 15 Minuten).
2 = 8-17 Uhr Mo-Fr: Ärzte mit Facharztqualifikation Chirurgie und Medizin stehen dem Notfall in erster Priorität zur Verfügung und sind bei medizinischer Notwendigkeit innerhalb 5 Minuten auf der Notfallstation (Einsätze im OP nur für Notfalloperationen zulässig). 17-8 Uhr Mo-Fr und rund um die Uhr an Wochenenden und Feiertagen: Assistenzärzte Medizin und Chirurgie stehen dem Notfall zur Verfügung. Beizug von Fachärzten bei medizinischer Notwendigkeit: Innere Medizin (in 30 Minuten), Chirurgie (in 30 Minuten), Anästhesie (in 15 Minuten).
3 = 8-23 Uhr Mo-Fr: Ärzte mit Facharztqualifikation Chirurgie und Medizin stehen dem Notfall in erster Priorität zur Verfügung und sind bei medizinischer Notwendigkeit innerhalb 5 Minuten auf der Notfallstation (Einsätze im OP nur für Notfalloperationen zulässig). 23-8 Uhr Mo-Fr und rund um die Uhr an Wochenenden und Feiertagen: Assistenzärzte stehen dem Notfall in erster Priorität zur Verfügung und sind bei medizinischer Notwendigkeit innerhalb 5 Minuten auf der Notfallstation. Davon ist mindestens ein Assistenzarzt Medizin in der 2. Hälfte der Facharzt-Ausbildung. Zudem steht dem Notfall bei medizinischer Notwendigkeit ein Arzt mit Facharztqualifikation Chirurgie innerhalb 15 Minuten (Einsätze im OP nur für Notfalloperationen zulässig) und ein Arzt mit Facharztqualifikation Medizin innerhalb 30 Minuten zur Verfügung. Beizug von Fachärzten bei medizinischer Notwendigkeit: Anästhesie (im Haus), Intensivmedizin (im Haus).
4 (Geburtshilfe) = 24 Stunden Mo-So: Ein Arzt mit Facharztqualifikation Gynäkologie und Geburtshilfe steht der Geburtshilfe innerhalb von 10 Minuten vor Ort zur Verfügung. Die Notfallsectio hat in weniger als 15 Minuten zu erfolgen, d.h.vom Entscheid bis zur Entbindung (sogenannte EE-Zeit). Beizug von Fachärzten / Hebammen bei medizinischer Notwendigkeit: Anästhesie (im Haus), Hebammen 24 Std. vor Ort.
Patientenübergaben von und an Rettungsdienste erfolgen nach dem SGNOR Übergabeprotokoll. Auch bei notfallmässigen Zuweisungen muss das gemäss Leistungsauftrag zugelassene Leistungsspektrum nach Möglichkeit berücksichtigt werden. Für die zu erwartenden Behandlungen sind die im Entscheidungszeitpunkt vorliegenden Informationen massgebend.</t>
    </r>
  </si>
  <si>
    <t>Generelle Anforderungen (Akutsomatik)</t>
  </si>
  <si>
    <t xml:space="preserve">Andere Leistungen, wie beispielsweise die interventionelle Radiologie, sind aus medizinischer Sicht zwar eng mit gewissen anderen Leistungsgruppen verbunden, die zeitliche Verfügbarkeit spielt jedoch eine untergeordnete Rolle. Diese Leistungen müssen deshalb nicht zwingend am gleichen Standort angeboten werden. Aus organisatorischen Gründen kann in diesem Fall eine Kooperation mit einem anderen Leistungserbringer sinnvoll sein. Die Kooperationspartner müssen einen entsprechenden Leistungsauftrag haben. </t>
  </si>
  <si>
    <t>RHE1 + NCH2</t>
  </si>
  <si>
    <t>SL 2022</t>
  </si>
  <si>
    <r>
      <t xml:space="preserve">Facharzt </t>
    </r>
    <r>
      <rPr>
        <b/>
        <sz val="10"/>
        <rFont val="Arial"/>
        <family val="2"/>
      </rPr>
      <t xml:space="preserve">SL 2022 </t>
    </r>
    <r>
      <rPr>
        <sz val="10"/>
        <rFont val="Arial"/>
        <family val="2"/>
      </rPr>
      <t>verfügbar</t>
    </r>
  </si>
  <si>
    <r>
      <t xml:space="preserve">NR zur zeitl. Verfügbark. </t>
    </r>
    <r>
      <rPr>
        <b/>
        <sz val="10"/>
        <rFont val="Arial"/>
        <family val="2"/>
      </rPr>
      <t>SL 2022</t>
    </r>
  </si>
  <si>
    <t xml:space="preserve">FA Erreichbarkeit 
≤ 60 Minuten oder Verlegung
</t>
  </si>
  <si>
    <t>Level 4 (Geburt)</t>
  </si>
  <si>
    <t xml:space="preserve">Ärztliche Versorgung </t>
  </si>
  <si>
    <t>Mit Ihrer Unterschrift bestätigen Sie, dass an Ihrem Spital keine unsachgemässen ökonomischen Anreizsysteme zur Mengenausweitung zulasten der obligatorischen Krankenpflegeversicherung oder zur Umgehung der Aufnahmepflicht nach Artikel 41a KVG bestehen.</t>
  </si>
  <si>
    <t>https://www.swiss-icu-cert.ch/de/richtlinien.html</t>
  </si>
  <si>
    <t>Nachfolgend sind diejenigen Leistungsgruppen, aufgeführt, die nicht zwingend am gleichen Standort, sondern in Kooperation mit einem anderen Listenspital erbracht werden können.</t>
  </si>
  <si>
    <t>Nachfolgend sind - entsprechend der vorangehenden Tabelle - alle Leistungsgruppen angegeben, die in Kooperation mit einem anderen Listenspital erbracht werden können.</t>
  </si>
  <si>
    <t>Bitte geben Sie an, welche Kooperationen Sie mit einem anderen Listenspital eingehen werden und wer Ihr voraussichtlicher Kooperationspartner sein wird. Falls Sie die unten aufgeführten Leistungsgruppen selber (inhouse) anbieten, bitten wir, dies ebenfalls anzugeben.</t>
  </si>
  <si>
    <r>
      <rPr>
        <b/>
        <sz val="9"/>
        <rFont val="Arial"/>
        <family val="2"/>
      </rPr>
      <t>Leistungsgruppen</t>
    </r>
    <r>
      <rPr>
        <sz val="9"/>
        <rFont val="Arial"/>
        <family val="2"/>
      </rPr>
      <t>: Die Leistungsbereiche sind in Leistungsgruppen aufgeteilt. Die Leistungsgruppen in jedem Leistungsbereich sind hierarchisch durch die Kürzel der Leistungsgruppen verbunden. So bildet die Leistungsgruppe VIS1 die Basis für die übrigen Leistungsgruppen in der Viszeralchirurgie mit den Kürzeln VIS1.1-VIS1.5. Alle Leistungsgruppen sind auf Basis von Diagnose- (ICD) und Behandlungscodes (CHOP) sowie SwissDRG eindeutig definiert. Die den Leistungsgruppen zugeordneten CHOP- und ICD-Codes sind auf der Homepage der Gesundheitsdirektion ZH publiziert: www.gd.zh.ch/leistungsgruppen.</t>
    </r>
  </si>
  <si>
    <r>
      <rPr>
        <b/>
        <sz val="9"/>
        <rFont val="Arial"/>
        <family val="2"/>
      </rPr>
      <t>FMH Facharzt / Schwerpunkte</t>
    </r>
    <r>
      <rPr>
        <sz val="9"/>
        <rFont val="Arial"/>
        <family val="2"/>
      </rPr>
      <t>: Je nach Leistungsgruppe sind unterschiedliche Fachärzte (FMH oder ausländischer äquivalenter Titel) vorgeschrieben. Es muss mindestens einer der genannten Fachärzte verfügbar sein. Beispielsweise sind dies in den internistischen Gebieten die Internisten und/oder Spezialisten je nach medizinischer Notwendigkeit. Grundsätzlich sollten die Patienten von diesen Fachärzten behandelt werden. Es liegt aber in der Verantwortung des Spitals bzw. der Fachärzte, die Behandlung zu delegieren. Bei bestimmten Leistungsgruppen sind auch Beleg- oder Konsiliarärzte möglich. Bei jeder Leistungsgruppe ist zudem definiert, in welcher Form die Fachärzte (FA) zur Verfügung stehen müssen. Wenn der FMH-Titel ohne Klammern steht, müssen die Fachärzte am Spital angestellt sein oder ihre Praxis im Spital haben. FMH-Titel in Klammern bedeutet, dass auch Belegärzte oder Konsiliarärzte möglich sind, sofern sie vertraglich mit dem Spital verbunden sind und eine eigene Praxis in der Nähe des Spitals führen. Die Facharztqualifikationen mit Schwerpunkttitel zur Kinder- und Jugendmedizin sind im Dokument "Weitergehende leistungsspezifische Anforderungen und Erläuterungen Akutsomatik ZG (Version 2020.1) beschrieben.</t>
    </r>
  </si>
  <si>
    <r>
      <rPr>
        <b/>
        <sz val="9"/>
        <rFont val="Arial"/>
        <family val="2"/>
      </rPr>
      <t>Intensivstation (IS)</t>
    </r>
    <r>
      <rPr>
        <sz val="9"/>
        <rFont val="Arial"/>
        <family val="2"/>
      </rPr>
      <t>: Für Leistungsgruppen, die relativ oft eine Verlegung der Patienten auf die IS erfordern, wird das Führen einer IS vorgeschrieben. Dabei wird zwischen drei Levels von Intensivstationen unterschieden, die je nach Komplexität der Intensivbehandlung pro Leistungsgruppe vorgeschrieben werden.
1 = Überwachungsstation, nähere Erläuterungen sind im Dokument "Weitergehende leistungsspezifische Anforderungen und Erläuterungen Akutsomatik ZG (Version 2020.1) beschrieben. 
2 = Intensivstation (IS) gemäss SGI: Die vom 03.09.2015 Richtlinien für die Anerkennung von Intensivstationen durch die SGI inkl. Anhang I Qualitätskriterien sind einzuhalten.
3 = Intensivstation (IS) gemäss SGI: Die vom 03.09.2015 Richtlinien für die Anerkennung von Intensivstationen durch die SGI inkl. Anhang I Qualitätskriterien sind einzuhalten. Zusätzlich müssen die folgenden beiden FMH-Kriterien für eine Weiterbildungsstätte der Kategorie A erfüllt sein (letzte Revision vom 16.06.2016): Anzahl Pflegetage p.a. ≥ 2'000; Anzahl Beatmungsschichten p.a. ≥ 3'000</t>
    </r>
  </si>
  <si>
    <t>3.2 Angaben zu Fachärztinnen / Fachärzten und deren zeitliche Verfügbarkeit</t>
  </si>
  <si>
    <t xml:space="preserve">Interdisziplinäre  Indikationskonferenz (GEF/ANG) </t>
  </si>
  <si>
    <t>Ambulante Hämodialyse kann nur zusammen mit Peritonealdialyse angeboten werden</t>
  </si>
  <si>
    <t>Möglichkeit zur kontinuerlichen Patientenüberwachung, Intubation und kurzzeitiger  mechanischer Beatmung</t>
  </si>
  <si>
    <t xml:space="preserve">Schlaflabor Zertifizierung durch SGSSC  </t>
  </si>
  <si>
    <t>Zertifizierung mit dem Label "Qualität in Palliative Care" (Liste A von palliative ch; Version 17.09.2010</t>
  </si>
  <si>
    <t>Es gilt das Konzept der GDK zu Krankheiten vom Typ «Ebola»</t>
  </si>
  <si>
    <t>Ein Langzeit-Video/EEG-Monitoring ist obligatorisch, Verfügbarkeit von fachlich geschultem Personal (FND) bei Bedarf. Psychiatrische Beurteilung bei der Diagnose eines nicht-epileptischen psychogenen Anfalls obligatorisch.</t>
  </si>
  <si>
    <t>Handchirurgisches Spezialambulatorium, Intraoperatives Nerven-Monitoring (durch Neurologie)</t>
  </si>
  <si>
    <t>Zielgrösse
1500*</t>
  </si>
  <si>
    <t>*betrifft die Summe der Fälle in den 
SPLGs GEB1 und GEB1.1</t>
  </si>
  <si>
    <t>Mindestfallzahlen</t>
  </si>
  <si>
    <t>RAD2</t>
  </si>
  <si>
    <t>Komplexe Interventionelle Radiologie</t>
  </si>
  <si>
    <t>Interventionelle Radiologie EBIR</t>
  </si>
  <si>
    <t>KAR2</t>
  </si>
  <si>
    <t>Elektrophysiologie und CRT</t>
  </si>
  <si>
    <t>KAR3</t>
  </si>
  <si>
    <t>KAR3.1</t>
  </si>
  <si>
    <t>Interventionelle Kardiologie (strukturelle Eingriffe)</t>
  </si>
  <si>
    <t>KAR3.1.1</t>
  </si>
  <si>
    <t>Komplexe interventionnelle Kardiologie (strukturelle Eingriffe)</t>
  </si>
  <si>
    <t>S: 100</t>
  </si>
  <si>
    <t>S: 500</t>
  </si>
  <si>
    <t>S:75</t>
  </si>
  <si>
    <t>Komplexe Wirbelsäulenchirurgie</t>
  </si>
  <si>
    <t>BEW8.1.1</t>
  </si>
  <si>
    <t xml:space="preserve">(Schwerpunkttitel Wirbelsäulenchirurige)
</t>
  </si>
  <si>
    <t>S:100, O:50</t>
  </si>
  <si>
    <t>S:20, O:10</t>
  </si>
  <si>
    <t xml:space="preserve">S:15, O:10 in BEW8.1 </t>
  </si>
  <si>
    <t>GEBS</t>
  </si>
  <si>
    <t>Hebammengeleitete Geburtshilfe am/im Spital</t>
  </si>
  <si>
    <t>KAR3 + KAR3.1</t>
  </si>
  <si>
    <t>S: 50</t>
  </si>
  <si>
    <t>FAe Geburtshilfe ist innerhalb von 15 Minuten im Spital.</t>
  </si>
  <si>
    <r>
      <t>Montag – Freitag, 8-17 Uhr:</t>
    </r>
    <r>
      <rPr>
        <sz val="10"/>
        <rFont val="Arial"/>
        <family val="2"/>
      </rPr>
      <t xml:space="preserve">
Dem Notfall stehen Ärztinnen und Ärzte mit Facharztqualifikation Allgemeine Innere Medizin und Chirurgie zur Verfügung (multifunktionaler Spitaleinsatz). 
</t>
    </r>
    <r>
      <rPr>
        <b/>
        <sz val="10"/>
        <rFont val="Arial"/>
        <family val="2"/>
      </rPr>
      <t>Montag – Freitag, 17-8 Uhr, sowie an Wochenenden und Feiertagen rund um die Uhr:</t>
    </r>
    <r>
      <rPr>
        <sz val="10"/>
        <rFont val="Arial"/>
        <family val="2"/>
      </rPr>
      <t xml:space="preserve">
Dem Notfall stehen Assistenzärztinnen und -ärzte Allgemeine Innere Medizin und Chirurgie zur Verfügung. Bei medizinischer Notwendigkeit kann eine Fachärztin oder ein Facharzt Allgemeine Innere Medizin bzw. Chirurgie innerhalb von 30 Minuten und eine Fachärztin oder ein Facharzt Anästhesiologie innerhalb von 15 Minuten beigezogen werden.</t>
    </r>
  </si>
  <si>
    <r>
      <t>Montag – Freitag, 8-17 Uhr:</t>
    </r>
    <r>
      <rPr>
        <sz val="10"/>
        <rFont val="Arial"/>
        <family val="2"/>
      </rPr>
      <t xml:space="preserve">
Dem Notfall stehen Ärztinnen und Ärzte mit Facharztqualifikation Allgemeine Innere Medizin und Chirurgie in erster Priorität zur Verfügung. Bei medizinischer Notwendigkeit sind sie innerhalb von 5 Minuten auf der Notfallstation. Ihr Einsatz im OP ist nur für Notfalloperationen zulässig.  
</t>
    </r>
    <r>
      <rPr>
        <b/>
        <sz val="10"/>
        <rFont val="Arial"/>
        <family val="2"/>
      </rPr>
      <t>Montag – Freitag, 17-8 Uhr, sowie an Wochenenden und Feiertagen rund um die Uhr:</t>
    </r>
    <r>
      <rPr>
        <sz val="10"/>
        <rFont val="Arial"/>
        <family val="2"/>
      </rPr>
      <t xml:space="preserve">
Gleiche Anforderungen wie bei Level 1.</t>
    </r>
  </si>
  <si>
    <t>Nähere Vorgaben dazu finden sich im Anhang "Weitergehende leistungsspezifische Anforderungen" zur Spitalliste.</t>
  </si>
  <si>
    <t>Zusätzlich müssen folgende FMH-Kriterien für eine Weiterbildungsstätte der Kategorie A erfüllt sein: mindestens 3'000 Pflegetage pro Jahr und mindestens 24'000 Beatmungsstunden nach DRG pro Jahr.</t>
  </si>
  <si>
    <t>Eine Kooperation ist in einer Kooperationsvereinbarung zu regeln, die folgende Punkte umfasst:
- Beschreibung der relevanten Behandlungsprozesse inkl. Schnittstellen
- Ansprechpartner auf beiden Seiten
- Umfang der Kooperationsleistungen und Vergütung
- Zeitliche Verfügbarkeit
- Sicherstellung des Informationsflusses (medizinische Dokumentation).</t>
  </si>
  <si>
    <t>KAR3.1.</t>
  </si>
  <si>
    <t>KAR1: Kardiologie und Devices</t>
  </si>
  <si>
    <t>KAR3: Interventionelle Kardiologie (Koronareingriffe)</t>
  </si>
  <si>
    <t>KAR2: Elektrophysiologie und CRT</t>
  </si>
  <si>
    <t>KAR3.1: Interventionelle Kardiologie (strukturelle Eingriffe)</t>
  </si>
  <si>
    <t>PNE1.3: Cystische Fibrose</t>
  </si>
  <si>
    <t>GEBS: Hebammengeleitete Geburtshilfe am/im Spital</t>
  </si>
  <si>
    <t>Radikale Zystektomie (IVHSM)</t>
  </si>
  <si>
    <r>
      <t xml:space="preserve">Das </t>
    </r>
    <r>
      <rPr>
        <b/>
        <sz val="10"/>
        <rFont val="Arial"/>
        <family val="2"/>
      </rPr>
      <t xml:space="preserve">BPE </t>
    </r>
    <r>
      <rPr>
        <sz val="10"/>
        <rFont val="Arial"/>
        <family val="2"/>
      </rPr>
      <t xml:space="preserve">ist ein Teil des BP und umfasst die Basisversorgungsleistungen aus denjenigen «elektiven Leistungsbereichen», in denen das Spital über einen Leistungsauftrag verfügt. Hat ein Spital z.B. einen Leistungsauftrag für urologische Leistungsgruppen, umfasst das BPE alle urologischen «Basisleistungen». Das BPE bildet die Grundlage für alle Leistungserbringer ohne Notfallstation. Spitäler mit dem BPE können nur Leistungsgruppen mit vorwiegend elektiven Eingriffen anbieten. Es sind Leistungsgruppen in den Leistungsbereichen Hals-Nasen-Ohren, Bewegungsapparat, Gynäkologie und Urologie. Als wichtige Basis ist am Spital ein Arzt oder eine Ärztin (z.B. der Fachrichtung allgemeine Innere Medizin oder Anästhesiologie) rund um die Uhr verfügbar. Beim BPE gelten die Anforderungen nur, wenn Patientinnen oder Patienten im Spital in Behandlung sind. Spezifikationen und weitere Anforderungen ergeben sich aus untenstehender Tabelle </t>
    </r>
  </si>
  <si>
    <t xml:space="preserve">Medizinische Klinik geleitet durch Facharzt/-ärztin Allgemeine Innere Medizin
Chirurgische Klinik geleitet durch Facharzt/-ärztin Chirurgie
Anästhesie geleitet durch Facharzt/-ärztin Anästhesiologie
Ärztliche Betreuung rund um die Uhr im Haus </t>
  </si>
  <si>
    <t xml:space="preserve">Die aktuellen Richtlinien vom 03.09.2015 für die Anerkennung von Intensivstationen durch die Schweizerische Gesellschaft für Intensivmedizin (SGI) inkl. Anhang I Qualitätskriterien sind einzuhalten. </t>
  </si>
  <si>
    <t>Kooperation mit Spital mit BP</t>
  </si>
  <si>
    <r>
      <rPr>
        <sz val="10"/>
        <rFont val="Arial"/>
        <family val="2"/>
      </rPr>
      <t>Grundsätzlich gehört die Palliative-Care-Behandlung zur Basisversorgung aller Spitäler mit Notfallstation. Lediglich Patientinnen und Patienten, die auf eine spezifisch palliative Behandlung angewiesen sind, sollen an einem Kompetenzzentrum für Palliative Care medizinisch versorgt werden (siehe Blatt 3.11).</t>
    </r>
    <r>
      <rPr>
        <strike/>
        <sz val="10"/>
        <color rgb="FFFF00FF"/>
        <rFont val="Arial"/>
        <family val="2"/>
      </rPr>
      <t xml:space="preserve">
</t>
    </r>
  </si>
  <si>
    <t>b. 	Pflegefachkräfte mit spezialisierter Ausbildung in Kinderkrankenpflege</t>
  </si>
  <si>
    <t>c. 	Kinderspezifische und kindergerechte Bettenstationen und Infrastruktur</t>
  </si>
  <si>
    <t>d. 	Unterbringungsmöglichkeiten der Bezugspersonen</t>
  </si>
  <si>
    <t>a. 	Ärztlicher Dienst mit Fachärztinnen und -ärzten für Pädiatrie respektive Kinderchirurgie</t>
  </si>
  <si>
    <t xml:space="preserve"> - Bei Kindern &lt; 6 Jahren (bis zum 6. Geburtstag) ist Kinderanästhesie postoperativ während 24 Stunden täglich innerhalb 30 Minuten einsatzbereit.</t>
  </si>
  <si>
    <t>Die Versorgung der Frauen wird während 365 Tagen über 24 Stunden von den diensthabenden Hebammen garantiert. Die personelle Sicherstellung erfolgt durch Hebammen (mind. 6 VZÄ) mit Bewilligung zur selbstständigen Berufsausübung</t>
  </si>
  <si>
    <t>a.</t>
  </si>
  <si>
    <t>b.</t>
  </si>
  <si>
    <r>
      <rPr>
        <u/>
        <sz val="10"/>
        <rFont val="Arial"/>
        <family val="2"/>
      </rPr>
      <t>Verfügbarkeit</t>
    </r>
    <r>
      <rPr>
        <sz val="10"/>
        <rFont val="Arial"/>
        <family val="2"/>
      </rPr>
      <t>:
-  	Eine Hebamme ist für die Frauen ab der 36 0/7 Schwangerschaftswoche bis Ende des Wochenbettes immer erreichbar.
-  	Eine Hebamme muss jederzeit innert 30 Minuten im Geburtshaus sein (Pikettdienste sind möglich).
-  	Befindet sich eine Frau im Geburtshaus, ist immer eine Fachperson (Hebamme, Pflegefachfrau) im Geburtshaus anwesend.
-	  Bei jeder Geburt sind gegen Ende der Austreibungsphase zwei Personen anwesend: entweder eine Hebamme und eine weitere Fachperson oder zwei Hebam-men.</t>
    </r>
  </si>
  <si>
    <t>c.</t>
  </si>
  <si>
    <r>
      <rPr>
        <u/>
        <sz val="10"/>
        <rFont val="Arial"/>
        <family val="2"/>
      </rPr>
      <t xml:space="preserve">Kooperationsvereinbarung </t>
    </r>
    <r>
      <rPr>
        <sz val="10"/>
        <rFont val="Arial"/>
        <family val="2"/>
      </rPr>
      <t>Geburtsklinik und Neonatologie Klinik:
-	  Regelung der Zusammenarbeit in Notfallsituationen (Notfallkonzept)
-	  Regelung zur Gewährleistung der fachärztlichen Betreuung vor Ort (im Geburts-haus) oder durch Sicherstellung eines umgehenden Notfalltransports
-	  Nutzung des gleichen Klinikinformationssystems (KIS) wie das Partnerspital oder Konzept zur Sicherstellung des Informationsflusses mit dem Partnerspital (Diag-nosen, Medikation, Therapien, Diagnostik)</t>
    </r>
  </si>
  <si>
    <t>d.</t>
  </si>
  <si>
    <t>e.</t>
  </si>
  <si>
    <t>f.</t>
  </si>
  <si>
    <t>g.</t>
  </si>
  <si>
    <t>Weiterbildungskurse für Reanimation des Neugeborenen (mindestens alle zwei Jahre)</t>
  </si>
  <si>
    <t>Behandlungsrichtlinien (inkl. Notfallsituationen) werden schriftlich festgehalten und regelmässig aktualisiert und überprüft. Diese Richtlinien müssen allgemein zugänglich sein. Schnittstellen müssen klar definiert werden, insbesondere der Übergang von der hebammengeleiteten Geburt zur Geburt unter ärztlicher Verantwortung.</t>
  </si>
  <si>
    <t>h.</t>
  </si>
  <si>
    <t>i.</t>
  </si>
  <si>
    <t>Die apparativen Einrichtungen müssen eine sichere geburtshilfliche Nutzung sowohl bei normalen Geburtsverläufen als auch bei schwierigeren Verläufen einschliesslich Notfällen und Verlegungen ermöglichen.</t>
  </si>
  <si>
    <t>Es wird eine Datenbank über die Geburtsvorgänge und ein allfälliges Wochenbett zur Qualitätssicherung geführt und regelmässig ausgewertet.</t>
  </si>
  <si>
    <t>Geburten und Betreuung der Neugeborenen ab der 36 0/7 SSW und einem Geburtsge-
wicht ab 2000g.</t>
  </si>
  <si>
    <t>Aufnahme nach Entbindung (Betreuung nur im Wochenbett) bei Zuweisung aus einem Spital mit einem Leistungsauftrag NEO1 ab der 34 0/7 SSW und einem Min-destgewicht von 2000g (unabhängig vom Geburtsgewicht).</t>
  </si>
  <si>
    <t>Die Hebammen sind verpflichtet, die Frau über die Möglichkeiten und Grenzen im Geburtshaus mündlich und schriftlich aufzuklären. Die Einwilligungserklärung des Geburtshauses ist von der Frau mit Datum und Unterschrift zu unterzeichnen. Sinngemäss muss folgender Inhalt übermittelt werden:
Eine Geburt ist in den meisten Fällen ein nicht pathologischer körperlicher Vorgang. Im Geburtshaus stehen Ausrüstung und Medikamente zur Verfügung, die für eine spontane, komplikationslose Geburt notwendig sind. Eine Notfallausrüstung für Mutter und Kind ist stets einsatzbereit. Die Schwangere wurde darüber informiert, dass auch bei Beachtung sämtlicher Einschlusskriterien das Auftreten unvorhergesehener medizinischer Probleme nicht völlig auszuschliessen ist. Es liegt jederzeit im Ermessen der Hebammen zu entscheiden, ob die weitere Betreuung durch eine Ärztin/einen Arzt oder eine Klinik erfolgen muss. In einer Notfallsituation ist jede Hebamme des Geburtshauses ermächtigt und verpflichtet, entsprechend ihren Kompe-tenzen erste Hilfe zu leisten und Mutter und Kind in ein Spital einzuweisen.</t>
  </si>
  <si>
    <t xml:space="preserve">h. </t>
  </si>
  <si>
    <t xml:space="preserve">i. </t>
  </si>
  <si>
    <t>Übertragung (ab 42 0/7 SSW)</t>
  </si>
  <si>
    <t>Die Hebamme kann die Übernahme der medizinischen Verantwortung für eine Frau verweigern, wenn keine Beurteilung einer Fachärztin oder eines Facharztes vorliegt oder die Hebamme auf Grund der fachärztlichen Beurteilung die Verantwortung nicht übernehmen will. Die Abklärung wird von der Hebamme schriftlich dokumentiert.Zu den Einschlusskriterien, die eine vorherige Abklärung durch die Hebamme und durch die/den Spezialärztin/Spezialarzt oder Gynäkologin/Gynäkologen erfordern, zählen:</t>
  </si>
  <si>
    <t>Polyhydramnion (möglich, wenn fetale Risiken durch eine fachärztliche Beurteilung mit Ultraschall ausgeschlossen wurden)</t>
  </si>
  <si>
    <t>Ausschlusskriterien:</t>
  </si>
  <si>
    <t>Voraussichtliche Geburt vor 36 0/7 SSW</t>
  </si>
  <si>
    <t>Lageanomalien (z.B. Beckenendlage, wenn voraussehbar)</t>
  </si>
  <si>
    <t>Schwere Nebenerkrankungen (z.B. Zustand nach Transplantation)</t>
  </si>
  <si>
    <t>Ausgedehnte Zervixrevisionen (möglich, wenn ein Geburtshindernis durch eine fachärztliche Beurteilung mit Ultraschall ausgeschlossen wurde)</t>
  </si>
  <si>
    <t>Mehrlingsgeburten</t>
  </si>
  <si>
    <t>Beispiele von Gründen für eine Verlegung ins Spital:</t>
  </si>
  <si>
    <t>Abweichung des Geburtsfortschrittes (nach WHO-Definition)</t>
  </si>
  <si>
    <t>Wunsch der Frau</t>
  </si>
  <si>
    <t>Bei Eintritt beginnende Präeklampsie oder Vorhandensein einer Präeklampsie</t>
  </si>
  <si>
    <t>Nachfolgend werden die Anforderungen die Leistungsauftrags GEBH Geburtshäuser und NEOG Grundversorgung Neugeborene (ab 36 0/7 SSW) ausgeführt.</t>
  </si>
  <si>
    <r>
      <t xml:space="preserve">Allgemeine Innere Medizin und Chirurgie und </t>
    </r>
    <r>
      <rPr>
        <sz val="9"/>
        <color rgb="FFFFC000"/>
        <rFont val="Arial"/>
        <family val="2"/>
      </rPr>
      <t>Anästhesiologie</t>
    </r>
  </si>
  <si>
    <r>
      <t xml:space="preserve">Je nach Leistungsgruppe sind unterschiedliche Facharzttitel (FMH oder äquivalente ausländische Titel) vorgeschrieben. Es muss mindestens eine oder einer der genannten Fachärztinnen oder Fachärzte verfügbar sein. Grundsätzlich sollten die Patientinnen und Patienten von diesen Fachärztinnen und -ärzten behandelt werden. Es liegt aber in der Verantwortung des Spitals bzw. der Fachärztinnen und -ärzte, die Behandlung zu delegieren. Ist ein Facharzttitel angegeben, dürfen der entsprechenden Leistungsgruppe zugeordnete Eingriffe nur von Operateurinnen oder Operateuren mit entsprechender Facharztqualifikation als verantwortliche Operateurin oder Operateur durchgeführt werden. </t>
    </r>
    <r>
      <rPr>
        <sz val="10"/>
        <color rgb="FFFF0000"/>
        <rFont val="Arial"/>
        <family val="2"/>
      </rPr>
      <t xml:space="preserve">
</t>
    </r>
  </si>
  <si>
    <t xml:space="preserve">Falls vorhanden, wird für Leistungen der Kindermedizin der entsprechende Facharzttitel vorausgesetzt. Unter "Weitergehende leistungsspezifische Anforderungen Akutsomatik" sind die Facharztqualifikationen mit Schwerpunkttitel zur Kinder- und Jugendmedizin aufgeführt. </t>
  </si>
  <si>
    <t xml:space="preserve">Pro Leistungsgruppe ist eine bestimmte zeitliche Verfügbarkeit einer Fachärztin oder eines Facharztes oder einer Ärztin oder eines Arztes mit entsprechender Facharztqualifikation (FAe) gefordert. Die Verfügbarkeit muss rund um die Uhr an 365 Tagen gewährleistet sein. Diese Voraussetzung gilt auch beim Beizug von Beleg- und Konsiliarärztinnen und -ärzten. </t>
  </si>
  <si>
    <t>FAe ist jederzeit erreichbar. Eine diagnostische oder therapeutische Intervention ist innerhalb 1 Stunde möglich; sie kann ausnahmsweise anderweitig sichergestellt sein.</t>
  </si>
  <si>
    <t>FAe ist jederzeit erreichbar. Eine diagnostische oder therapeutische Intervention ist innerhalb von 30 Minuten möglich.</t>
  </si>
  <si>
    <t xml:space="preserve">FA-Intervention
&lt;15 Minuten </t>
  </si>
  <si>
    <t>Schwerpunkttitel Wirbelsäulenchirurige</t>
  </si>
  <si>
    <r>
      <t>Beizug von Fachärztinnen und Fachärzten bei medizinischer Notwendigkeit :
- Allgemeine Innere Medizin (in 30 Minuten</t>
    </r>
    <r>
      <rPr>
        <vertAlign val="superscript"/>
        <sz val="10"/>
        <color theme="1"/>
        <rFont val="Arial"/>
        <family val="2"/>
      </rPr>
      <t>1</t>
    </r>
    <r>
      <rPr>
        <sz val="10"/>
        <color theme="1"/>
        <rFont val="Arial"/>
        <family val="2"/>
      </rPr>
      <t>)
- Chirurgie (in 30 Minuten</t>
    </r>
    <r>
      <rPr>
        <vertAlign val="superscript"/>
        <sz val="10"/>
        <color theme="1"/>
        <rFont val="Arial"/>
        <family val="2"/>
      </rPr>
      <t>1</t>
    </r>
    <r>
      <rPr>
        <sz val="10"/>
        <color theme="1"/>
        <rFont val="Arial"/>
        <family val="2"/>
      </rPr>
      <t>)
- Anästhesie (in 15 Minuten</t>
    </r>
    <r>
      <rPr>
        <vertAlign val="superscript"/>
        <sz val="10"/>
        <color theme="1"/>
        <rFont val="Arial"/>
        <family val="2"/>
      </rPr>
      <t>1</t>
    </r>
    <r>
      <rPr>
        <sz val="10"/>
        <color theme="1"/>
        <rFont val="Arial"/>
        <family val="2"/>
      </rPr>
      <t>)</t>
    </r>
  </si>
  <si>
    <r>
      <t xml:space="preserve">Montag – Freitag, 8-23 Uhr: </t>
    </r>
    <r>
      <rPr>
        <sz val="10"/>
        <rFont val="Arial"/>
        <family val="2"/>
      </rPr>
      <t xml:space="preserve">Gleiche Anforderungen wie bei Level 2.
</t>
    </r>
    <r>
      <rPr>
        <b/>
        <sz val="10"/>
        <rFont val="Arial"/>
        <family val="2"/>
      </rPr>
      <t xml:space="preserve">Montag – Freitag, 23-8 Uhr, sowie an Wochenenden und Feiertagen rund um die Uhr: </t>
    </r>
    <r>
      <rPr>
        <sz val="10"/>
        <rFont val="Arial"/>
        <family val="2"/>
      </rPr>
      <t xml:space="preserve">Dem Notfall stehen Assistenzärztinnen und -ärzte Allgemeine Innere Medizin und Chirurgie in erster Priorität zur Verfügung. Bei medizinischer Notwendigkeit sind sie innerhalb von 5 Minuten auf der Notfallstation. Unter diesen Ärztinnen und Ärzten steht mindestens eine Assistenzärztin oder ein Assistenzarzt Allgemeine Innere Medizin in der zweiten Hälfte der Facharzt-Ausbildung. Zudem steht dem Notfall bei medizinischer Notwendigkeit eine Ärztin oder ein Arzt mit Facharztqualifikation Chirurgie innerhalb 15 Minuten (Einsätze im OP nur für Notfalloperationen zulässig) und eine Ärztin oder ein Arzt mit Facharztqualifikation Allgemeine Innere Medizin innerhalb 30 Minuten zur Verfügung.  </t>
    </r>
  </si>
  <si>
    <r>
      <t xml:space="preserve">Level 4 (Geburtshilfe):
Montag – Sonntag, 0-24 Uhr: </t>
    </r>
    <r>
      <rPr>
        <sz val="10"/>
        <rFont val="Arial"/>
        <family val="2"/>
      </rPr>
      <t xml:space="preserve">Eine Ärztin oder ein Arzt mit Facharztqualifikation Gynäkologie und Geburtshilfe steht der Geburtshilfe innerhalb von 10 Minuten vor Ort zur Verfügung. Die Notfallsectio hat innerhalb von 15 Minuten zu erfolgen; massgebend ist die Zeit zwischen dem Entscheid für Sectio und der Entbindung (sogenannte EE-Zeit). </t>
    </r>
  </si>
  <si>
    <t xml:space="preserve">Bei medizinischer Notwendigkeit kann eine Fachärztin oder ein Facharzt beigezogen werden: 
- Anästhesiologie (im Haus)
- Intensivmedizin (im Haus) </t>
  </si>
  <si>
    <t xml:space="preserve">Bei medizinischer Notwendigkeit kann eine Fachärztin oder ein Facharzt beigezogen werden: 
- Anästhesiologie (im Haus) 
- eine Hebamme (vor Ort) </t>
  </si>
  <si>
    <r>
      <t>Am Spital</t>
    </r>
    <r>
      <rPr>
        <b/>
        <strike/>
        <sz val="10"/>
        <color theme="1"/>
        <rFont val="Arial"/>
        <family val="2"/>
      </rPr>
      <t xml:space="preserve"> </t>
    </r>
    <r>
      <rPr>
        <b/>
        <sz val="10"/>
        <color theme="1"/>
        <rFont val="Arial"/>
        <family val="2"/>
      </rPr>
      <t>notwendige Fachdisziplinen</t>
    </r>
  </si>
  <si>
    <t>Epileptologie: Prächirurgische Epilepsiediagnostik (IVHSM)</t>
  </si>
  <si>
    <t>Behandlung von Schwerverletzten (IVHSM)</t>
  </si>
  <si>
    <t>Schwere Verbrennungen (IVHSM)</t>
  </si>
  <si>
    <t>Zertifizierte Stroke Unit gemäss der Swiss Federation of Clinical Neuro-Societies (SFCNS)</t>
  </si>
  <si>
    <t>Das Qualitätsprogramm «Kolonchirugie» der Chirurgischen Gesellschaft des Kantons Zürich (CGZH) befindet sich aktuell in der Finalisierung. Die Teilnahme ist für Zürcher Listenspitäler mit Leistungsauftrag VIS1 verpflichtend.</t>
  </si>
  <si>
    <t>SMOB-Anerkennung Primär- oder Referenzzentrum</t>
  </si>
  <si>
    <t>(Gefässchirurgie)
(Herz- und thorakale Gefässchirurgie und Gefässchirurgie)      
(Interventionelle Radiologie EBIR)
(Neurochirurgie)</t>
  </si>
  <si>
    <t>-FA in postoperativen Phase jederzeit erreichbar, um eine notwendige Intervention innerhalb von einer Stunde zu gewährleisten.
-Bei Eingriff an Carotis in intersidziplinäre Indikationskonferenz zu besprechen und zu dokumentieren
- Daten in Swiss Vasc Register zu erfassen
-Nachkontrolle 30 Tage nach Eingriff durch Facharzt Neurologie</t>
  </si>
  <si>
    <t>Kantonales Qualitätsprogramm bis nationale Lösung gefunden</t>
  </si>
  <si>
    <t>Richtlinien der schweizerischen Gesellschaft für Kardiologie zur Defibrillatortherapie, Dokumentation in Register</t>
  </si>
  <si>
    <t>O:10
S:10</t>
  </si>
  <si>
    <t>Operateur in der postoperativen Phase jederzeit erreichbar zu sein und eine notwendige Intervention innerhalb einer Stunde zu gewährleisten</t>
  </si>
  <si>
    <t>Für die Notfallversorgung von Frakturen mittels Totalprothesen ist die Verfügbarkeit einer Operateurin oder eines Operateurs mit Zulassung innert 24 Stunden zu gewährleisten
-Indikationscontrolling mit Bezug zum Patientenoutcome  führen, aufbauend auf SIRIS</t>
  </si>
  <si>
    <t xml:space="preserve">intraoperativen Neuromonitorings in Zusammenarbeit mit der Neurologie und die Teilnahme am nationalen Implantatregister SIRIS Spine </t>
  </si>
  <si>
    <t>anerkannte Zertifizierung als Brustzentrum verlangt. Folgende Herausgeber werden anerkannt: Krebsliga Schweiz, Schweizerische Gesellschaft für Senologie, Deutsche Krebsgesellschaft und European Society of Mastology</t>
  </si>
  <si>
    <t>GER</t>
  </si>
  <si>
    <t>Akutgeriatrie Kompetenzzentrum</t>
  </si>
  <si>
    <t>Allgemeine Innere Medizin mit Schwerpunkt Geriatrie</t>
  </si>
  <si>
    <t xml:space="preserve">Angiologie
Interventionnelle Radiologie EBIR
Kardiologie
Gefässchirurgie   
Medizinische Onkologie                                                                                                                                                                              </t>
  </si>
  <si>
    <t>Kardiologie 
Herz- und thorakale Gefässchirurgie</t>
  </si>
  <si>
    <r>
      <t>zeitliche Verfügbarkeit</t>
    </r>
    <r>
      <rPr>
        <sz val="10"/>
        <color rgb="FFFF0000"/>
        <rFont val="Arial"/>
        <family val="2"/>
      </rPr>
      <t xml:space="preserve"> 2012</t>
    </r>
    <r>
      <rPr>
        <sz val="10"/>
        <color theme="1"/>
        <rFont val="Arial"/>
        <family val="2"/>
      </rPr>
      <t xml:space="preserve"> des FA  è (Angaben Spital)</t>
    </r>
  </si>
  <si>
    <r>
      <t xml:space="preserve">BAS </t>
    </r>
    <r>
      <rPr>
        <b/>
        <sz val="10"/>
        <rFont val="Arial"/>
        <family val="2"/>
      </rPr>
      <t>SL</t>
    </r>
    <r>
      <rPr>
        <b/>
        <sz val="10"/>
        <color rgb="FFFF0000"/>
        <rFont val="Arial"/>
        <family val="2"/>
      </rPr>
      <t xml:space="preserve"> 2022</t>
    </r>
  </si>
  <si>
    <t>NCH1
NCH1.1</t>
  </si>
  <si>
    <t>NCH1
NCH1.1
NCH1.1.1</t>
  </si>
  <si>
    <t>VIS1
VIS1.4</t>
  </si>
  <si>
    <t>KAR3
KAR3.1</t>
  </si>
  <si>
    <t>BEW7
BEW7.1</t>
  </si>
  <si>
    <t>BEW8
BEW8.1</t>
  </si>
  <si>
    <t>THO1.1; THO1.2</t>
  </si>
  <si>
    <t>HNO1.1.1; HNO2</t>
  </si>
  <si>
    <t>TB vorgeschrieben</t>
  </si>
  <si>
    <t>-für Interventionen nur Fae Angiologie, Radiologie oder Kardiologie
- für Operationen nur FAe Gefässchirurgie, Herz- und thorakale Gefässchirurgie oder Kinderchirugie zugelassen
-Operateure in der postoperativen Phaese jederzeit erreichbar sein und notwendige Intervention innerhalb von 30Min zu gewährleisten
-interdiszipliäre Indikationskonferenz mit chirurgischen und interventionellen FAe. Spezifisches Zusammenarbeitskonzept notwendig
- Daten in Swiss Vasc Register zu erfassen</t>
  </si>
  <si>
    <t>Interdiszipliäre Indikationskonferenz mit chirurgischen und interventionellen FAe. Spezifisches Zusammenarbeitskonzept notwendig</t>
  </si>
  <si>
    <t>-FA in postoperativen Phase jederzeit erreichbar, um eine notwendige Intervention innerhalb von einer Stunde zu gewährleisten.
-Bei Eingriff an Carotis in intersidziplinäre Indikationskonferenz zu besprechen und zu dokumentieren
-interdiszipliäre Indikationskonferenz mit chirurgischen und interventionellen FAe. Spezifisches Zusammenarbeitskonzept notwendig
- Daten in Swiss Vasc Register zu erfassen
-Nachkontrolle 30 Tage nach Eingriff durch Facharzt Neurologie</t>
  </si>
  <si>
    <t xml:space="preserve">KAR3 + 
KAR3.1
</t>
  </si>
  <si>
    <t xml:space="preserve">ANG1: Interventionen an den peripheren Gefässe (arteriell)
</t>
  </si>
  <si>
    <t xml:space="preserve">© MS Excel-Datei erstellt durch spitalplanung.swiss AG auf Basis MS Excel Bewerbungsdatei Akutsomatik sowie des SPLG Konzepts Akutsomatik der Gesundheitsdirektion des Kantons Zürich </t>
  </si>
  <si>
    <t xml:space="preserve">Berufs- und Personenbezeichnungen werden in diesem Dokument in der jeweils kürzesten Form verwendet, wobei stets beide Geschlechter gemeint sind. </t>
  </si>
  <si>
    <r>
      <rPr>
        <sz val="10"/>
        <rFont val="Arial"/>
        <family val="2"/>
      </rPr>
      <t xml:space="preserve">Nachfolgend werden </t>
    </r>
    <r>
      <rPr>
        <b/>
        <sz val="10"/>
        <rFont val="Arial"/>
        <family val="2"/>
      </rPr>
      <t xml:space="preserve">der Geltungsbereich und das Vorgehen zur Überprüfung Ihrer Bewerbung </t>
    </r>
    <r>
      <rPr>
        <sz val="10"/>
        <rFont val="Arial"/>
        <family val="2"/>
      </rPr>
      <t>ausgeführt:</t>
    </r>
  </si>
  <si>
    <t>In den hellgelben Feldern können Sie Ihre Angaben eintragen. Die restlichen Felder sind für Eingaben gesperrt.
Sämtliche für Ihre Bewerbung relevanten Angaben müssen in diesem Bewerbungsformular oder mit kurzer Beschreibung und Verweis auf ein separates Dokument festgehalten sein.
Bitte kontrollieren Sie vor Abgabe Ihrer Bewerbung, dass alle gelben Felder ausgefüllt sind und damit, bis auf die Freitexteingabefelder, keine gelben Felder mehr vorhanden sind.</t>
  </si>
  <si>
    <t xml:space="preserve">Eingabefelder werden hellgrün eingefärbt, wenn Sie sich für diese Leistungsgruppe bewerben oder die jeweilige Anforderung erfüllen. </t>
  </si>
  <si>
    <t>Eingabefelder werden grau dargestellt, wenn Sie sich für diese Leistungsgruppe nicht bewerben.</t>
  </si>
  <si>
    <t>Einer Bewerbung liegen zudem immer die zum Zeitpunkt der Bewerbung aktuelle Grouperversion der GDZH zur Definition der Leistungsgruppen, sowie die CHOP- und ICD-Kataloge für die Zuteilung der Fälle in die medizinischen Leistungsgruppen, zugrunde. Der Überblick über die Grouperversionen findet sich auf der Homepage der GDK und der GDZH.</t>
  </si>
  <si>
    <r>
      <t xml:space="preserve">Das Basispaket (BP) und das Basispaket Elektiv (BPE) sind die Grundlage für alle anderen Leistungsgruppen. Das </t>
    </r>
    <r>
      <rPr>
        <b/>
        <sz val="10"/>
        <rFont val="Arial"/>
        <family val="2"/>
      </rPr>
      <t>Basispaket (BP)</t>
    </r>
    <r>
      <rPr>
        <sz val="10"/>
        <rFont val="Arial"/>
        <family val="2"/>
      </rPr>
      <t xml:space="preserve"> bildet die Grundlage für alle Spitäler mit einer Notfallstation und ist für diese obligatorisch. Das BP beinhaltet Leistungen, die von allen Listenspitälern jederzeit vollumfänglich erbracht werden müssen. 
Das </t>
    </r>
    <r>
      <rPr>
        <b/>
        <sz val="10"/>
        <rFont val="Arial"/>
        <family val="2"/>
      </rPr>
      <t>Basispaket Elektiv (BPE)</t>
    </r>
    <r>
      <rPr>
        <sz val="10"/>
        <rFont val="Arial"/>
        <family val="2"/>
      </rPr>
      <t xml:space="preserve"> ist dagegen Grundlage für Leistungserbringer, die primär elektiv tätig sind und  über keine Notfallstation verfügen.
Detailliertere Angaben können Sie im Tabellenblatt 3.8 nachlesen.</t>
    </r>
  </si>
  <si>
    <t>Die generellen Anforderungen sind in den folgend genannten Unterlagen definiert.</t>
  </si>
  <si>
    <t>Diese in den oben genannten Unterlagen aufgeführten generellen Anforderungen müssen von allen Listenspitälern vollumfänglich erfüllt werden um sich für Leistungsaufträge bewerben zu können. Die Erfüllung dieser Anforderungen ist deshalb eine grundlegende Voraussetzung für das weitere Ausfüllen Ihrer Bewerbung für einzelne Leistungsgruppen.</t>
  </si>
  <si>
    <t>Erfüllen Sie alle in den oben genannten Unterlagen aufgeführten generellen Anforderungen?</t>
  </si>
  <si>
    <t>Sie sind verpflichtet jede einzelne nicht vollumfänglich erfüllte Anforderung unten aufzuführen.</t>
  </si>
  <si>
    <t xml:space="preserve">Hier besteht die Möglichkeit für Ihre Freitexteingabe.
</t>
  </si>
  <si>
    <t>Generelle Ergänzungen. Bitte geben Sie jeweils das Referenzdokument mit Ziffer oder betreffender Zeile, auf welche Sie sich beziehen, an.</t>
  </si>
  <si>
    <t xml:space="preserve">FAe ist innerhalb 1 Stunde erreichbar oder Patientin/Patient ist innerhalb 1 Stunde verlegt.
</t>
  </si>
  <si>
    <t>Bemerkungen insbesondere bei Abweichungen</t>
  </si>
  <si>
    <r>
      <t>Voraussichtliche Anzahl Fachärztinnen / Fachärzte</t>
    </r>
    <r>
      <rPr>
        <b/>
        <sz val="10"/>
        <rFont val="Arial"/>
        <family val="2"/>
      </rPr>
      <t xml:space="preserve"> </t>
    </r>
  </si>
  <si>
    <r>
      <t>Level der zeitlichen Verfügbarkeit</t>
    </r>
    <r>
      <rPr>
        <sz val="10"/>
        <rFont val="Arial"/>
        <family val="2"/>
      </rPr>
      <t xml:space="preserve"> der Fachärztinnen / Fachärzte </t>
    </r>
  </si>
  <si>
    <t>Verfügbarkeit der notwendigen Fachärzte</t>
  </si>
  <si>
    <r>
      <t>Eidgenössische</t>
    </r>
    <r>
      <rPr>
        <strike/>
        <sz val="10"/>
        <rFont val="Arial"/>
        <family val="2"/>
      </rPr>
      <t xml:space="preserve"> </t>
    </r>
    <r>
      <rPr>
        <sz val="10"/>
        <rFont val="Arial"/>
        <family val="2"/>
      </rPr>
      <t>Facharzttitel oder ausländisch äquivalenter Titel. Schwerpunkte können nicht als separate Titel gezählt werden.</t>
    </r>
  </si>
  <si>
    <t>Beschreibung Kooperationen und Verknüpfungen</t>
  </si>
  <si>
    <r>
      <t>Viele Patientinnen und Patienten benötigen fachübergreifendes medizinisches Wissen. Um dieses sicherzustellen, müssen Leistungen, die aus medizinischer Sicht eng verbunden sind, zusammen angeboten werden. Ist die fachübergreifende Behandlung besonders eng und die zeitliche Verfügbarkeit besonders wichtig, müssen diese Leistungen am gleichen Standort</t>
    </r>
    <r>
      <rPr>
        <u/>
        <sz val="10"/>
        <rFont val="Arial"/>
        <family val="2"/>
      </rPr>
      <t xml:space="preserve"> (inhouse) </t>
    </r>
    <r>
      <rPr>
        <sz val="10"/>
        <rFont val="Arial"/>
        <family val="2"/>
      </rPr>
      <t xml:space="preserve">erbracht werden. (vgl. die Spalten </t>
    </r>
    <r>
      <rPr>
        <b/>
        <sz val="10"/>
        <rFont val="Arial"/>
        <family val="2"/>
      </rPr>
      <t xml:space="preserve">Verknüpfungen </t>
    </r>
    <r>
      <rPr>
        <sz val="10"/>
        <rFont val="Arial"/>
        <family val="2"/>
      </rPr>
      <t xml:space="preserve">auf </t>
    </r>
    <r>
      <rPr>
        <b/>
        <sz val="10"/>
        <rFont val="Arial"/>
        <family val="2"/>
      </rPr>
      <t>Blatt 3.9</t>
    </r>
    <r>
      <rPr>
        <sz val="10"/>
        <rFont val="Arial"/>
        <family val="2"/>
      </rPr>
      <t>).</t>
    </r>
  </si>
  <si>
    <t>zwischen Leistungs-bereichen (inhouse)</t>
  </si>
  <si>
    <t>3.5 Kooperationen (Verknüpfungen)</t>
  </si>
  <si>
    <t>Kooperationen (Verknüpfungen)</t>
  </si>
  <si>
    <t>… hier aufgezählte Leistungsgruppen</t>
  </si>
  <si>
    <t>Bei Leistungen an Patientinnen und Patienten mit malignen Erkrankungen ist ein Tumorboard erforderlich. Dies betrifft auch Leistungsgruppen, in denen es nicht nur um die Behandlung von Tumoren geht. Ein Tumorboard setzt sich in der Regel aus allen an der Behandlung beteiligten Fachspezialistinnen und -spezialisten zusammen und findet regelmässig statt. Die Zuschaltung von Teilnehmenden per Videokonferenz ist möglich. Tumorboards können in Kooperation mit einem anderen Spital erbracht werden. Der Beschluss des Tumorboards hat alle Vorgehensmöglichkeiten einschliesslich nicht-operativer Alternativen aufzuzeigen und die für die Patientin oder den Patienten aus medizinischer Sicht geeignetste Behandlung zu empfehlen. Die Empfehlungen des Tumorboards werden protokolliert und den Patientinnen und Patienten in einem Aufklärungsgespräch durch die Fachärztin oder den Facharzt oder durch deren geschulte und qualifizierte Mitarbeitenden erklärt. Die Empfehlungen des Tumorboards sind in der Regel umzusetzen. Abweichungen müssen begründet und im Krankenhausinformationssystem (KIS) dokumentiert werden.</t>
  </si>
  <si>
    <t>Angebot (Verknüpfung) inhouse?</t>
  </si>
  <si>
    <r>
      <t xml:space="preserve">URO1; 
URO1.1.1 </t>
    </r>
    <r>
      <rPr>
        <sz val="9"/>
        <color theme="1"/>
        <rFont val="Arial"/>
        <family val="2"/>
      </rPr>
      <t>(prae- und postoperativ)</t>
    </r>
    <r>
      <rPr>
        <sz val="10"/>
        <color theme="1"/>
        <rFont val="Arial"/>
        <family val="2"/>
      </rPr>
      <t xml:space="preserve">;
</t>
    </r>
    <r>
      <rPr>
        <sz val="10"/>
        <rFont val="Arial"/>
        <family val="2"/>
      </rPr>
      <t>URO1.1.3</t>
    </r>
  </si>
  <si>
    <r>
      <t xml:space="preserve">GYNT </t>
    </r>
    <r>
      <rPr>
        <sz val="9"/>
        <color theme="1"/>
        <rFont val="Arial"/>
        <family val="2"/>
      </rPr>
      <t>(prae- und postoperativ)</t>
    </r>
    <r>
      <rPr>
        <sz val="10"/>
        <color theme="1"/>
        <rFont val="Arial"/>
        <family val="2"/>
      </rPr>
      <t xml:space="preserve">; 
</t>
    </r>
    <r>
      <rPr>
        <sz val="10"/>
        <rFont val="Arial"/>
        <family val="2"/>
      </rPr>
      <t xml:space="preserve">GYN2 </t>
    </r>
    <r>
      <rPr>
        <sz val="9"/>
        <color theme="1"/>
        <rFont val="Arial"/>
        <family val="2"/>
      </rPr>
      <t>(prae- und posttherapeuthisch)</t>
    </r>
    <r>
      <rPr>
        <sz val="10"/>
        <color rgb="FFFF0000"/>
        <rFont val="Arial"/>
        <family val="2"/>
      </rPr>
      <t xml:space="preserve">
</t>
    </r>
  </si>
  <si>
    <r>
      <t xml:space="preserve">Das </t>
    </r>
    <r>
      <rPr>
        <b/>
        <sz val="10"/>
        <rFont val="Arial"/>
        <family val="2"/>
      </rPr>
      <t>BP</t>
    </r>
    <r>
      <rPr>
        <sz val="10"/>
        <rFont val="Arial"/>
        <family val="2"/>
      </rPr>
      <t xml:space="preserve"> umfasst alle Leistungen der Basisversorgung in sämtlichen Leistungsbereichen. Diese Leistungen werden im Spitalalltag in der Regel von den Fachärztinnen und -ärzten für Innere Medizin und Chirurgie ohne Beizug von weiteren Fachärztinnen oder -ärzten erbracht. Das BP bildet die Grundlage für alle Spitäler mit einer Notfallstation und ist zudem eine Voraussetzung für alle Leistungsgruppen mit einem hohen Anteil an Notfallpatientinnen und -patienten. Da diese oft mit unklaren Beschwerden ins Spital kommen, ist nicht nur das Führen einer adäquaten Notfallstation, sondern auch das Angebot einer breiten Basisversorgung wichtig. Nur dies garantiert, dass bei Notfallpatientinnen oder -patienten mit unklaren Beschwerden eine umfassende Differentialdiagnose und gegebenenfalls eine sofortige Erstbehandlung vorgenommen werden kann. Wichtige Basis sind die Abteilungen Innere Medizin und Chirurgie, Spezifikationen und weitere Anforderungen ergeben sich aus untenstehender Tabelle </t>
    </r>
  </si>
  <si>
    <t>Sonderisolierstation (IVHSM)</t>
  </si>
  <si>
    <t>e. 	Eine von der Bildungsdirektion bewilligte Spitalschule für den Unterricht schulpflichtiger Kinder/Jugendlicher</t>
  </si>
  <si>
    <t>- Zusätzlich wird ein entsprechender organspezifischer Leistungsauftrag vorausgesetzt.</t>
  </si>
  <si>
    <t>Unter Palliative Care wird eine umfassende Behandlung und Betreuung von Menschen mit unheilbaren, lebensbedrohlichen und/oder chronisch fortschreitenden Krankheiten verstanden. Ziel ist es, der Patientin oder den Patienten eine möglichst gute Lebensqualität bis zum Tod zu ermöglichen.</t>
  </si>
  <si>
    <t>Die Palliative-Care-Basisversorgung ist ein Teil des Basispaketes und damit für die meisten Leistungserbringer Pflicht. Zusätzlich gibt es die Möglichkeit, sich als Kompetenzzentrum Palliative Care zu bewerben.</t>
  </si>
  <si>
    <t>Leistungserbringer, welche die Anforderungen an eine Spezialisierte Palliative Care im Spital erfüllen, können sich für einen Leistungsauftrag bewerben.</t>
  </si>
  <si>
    <t>Interkantonale Koordination</t>
  </si>
  <si>
    <t>Die Unterlagen zum Bewerbungsverfahren sind zutreffend und nach dem heutigen Stand des Wissens auszufüllen. Dazu stehen die hellgelb hinterlegten Felder zur Verfügung, die übrigen Felder sind gesperrt. Sämtliche für Ihre Bewerbung relevanten Angaben müssen in diesem Bewerbungsformular oder mit kurzer Beschreibung und Verweis auf ein separates Dokument festgehalten sein. Damit können wir Ihre Angaben direkt einlesen und mögliche Übertragungsfehler vermeiden. Bitte kontrollieren Sie vor Abgabe Ihrer Bewerbung, dass alle gelben Felder ausgefüllt sind und damit, bis auf die Freitexteingabefelder, keine gelben Felder mehr vorhanden sind. Nicht ausgefüllte Felder werden als negative Antwort interpretiert. Wir behalten uns vor, allfällige Nachweise einzufordern.</t>
  </si>
  <si>
    <t>JA/NEIN</t>
  </si>
  <si>
    <r>
      <rPr>
        <sz val="10"/>
        <rFont val="Arial"/>
        <family val="2"/>
      </rPr>
      <t xml:space="preserve">Bitte beachten Sie, dass für </t>
    </r>
    <r>
      <rPr>
        <b/>
        <sz val="10"/>
        <rFont val="Arial"/>
        <family val="2"/>
      </rPr>
      <t>jeden Standort separate Bewerbungsunterlagen</t>
    </r>
    <r>
      <rPr>
        <sz val="10"/>
        <rFont val="Arial"/>
        <family val="2"/>
      </rPr>
      <t xml:space="preserve"> eingereicht werden müssen unabhängig von allfälligen Kooperationen, Verbundszugehörigkeit oder sonstigen vertraglichen Verpflichtungen.</t>
    </r>
    <r>
      <rPr>
        <b/>
        <sz val="10"/>
        <rFont val="Arial"/>
        <family val="2"/>
      </rPr>
      <t xml:space="preserve"> </t>
    </r>
    <r>
      <rPr>
        <sz val="10"/>
        <rFont val="Arial"/>
        <family val="2"/>
      </rPr>
      <t>Ein Spitalstandort ist ein Teil eines Spitals mit einer gewissen organisatorischen Selbständigkeit. Die am Spitalstandort tätigen Mitarbeitenden unterstehen der fachlichen und organisatorischen Leitung (Weisungsbefugnis) des Spitals resp. des Spitalstandorts entsprechend der Aufbau- und Ablauforganisation des Spitals. Die Behandlung von Patientinnen und Patienten ist innerhalb des Spitalstandorts behindertengerecht gewährleistet.</t>
    </r>
  </si>
  <si>
    <r>
      <t xml:space="preserve">Im Blatt 3.13 geben Sie </t>
    </r>
    <r>
      <rPr>
        <b/>
        <sz val="10"/>
        <rFont val="Arial"/>
        <family val="2"/>
      </rPr>
      <t xml:space="preserve">weitere relevante Angaben zu Ihrer Bewerbung an. </t>
    </r>
    <r>
      <rPr>
        <sz val="10"/>
        <rFont val="Arial"/>
        <family val="2"/>
      </rPr>
      <t>Diese</t>
    </r>
    <r>
      <rPr>
        <b/>
        <sz val="10"/>
        <rFont val="Arial"/>
        <family val="2"/>
      </rPr>
      <t xml:space="preserve"> </t>
    </r>
    <r>
      <rPr>
        <sz val="10"/>
        <rFont val="Arial"/>
        <family val="2"/>
      </rPr>
      <t>betreffen Leistungsaufträge für andere Kantone (interkantonale Koordination) sowie  Leistungsaufträge in den Bereichen Rehabilitation und Psychiatrie (Synergien).</t>
    </r>
  </si>
  <si>
    <r>
      <t>Bitte beachten Sie, dass für jeden Standort separate Bewerbungsunterlagen eingereicht werden müssen</t>
    </r>
    <r>
      <rPr>
        <sz val="10"/>
        <rFont val="Arial"/>
        <family val="2"/>
      </rPr>
      <t>, unabhängig von allfälligen Kooperationen, Verbundszugehörigkeit oder sonstigen vertraglichen Verpflichtungen.</t>
    </r>
  </si>
  <si>
    <t>Name und Adresse des Leistungserbringers (standortspezifisch)</t>
  </si>
  <si>
    <t>Rechtsform und Trägerschaft</t>
  </si>
  <si>
    <t>Name des/der Vertreters/in der Geschäftsleitung (CEO) des Leistungserbringers</t>
  </si>
  <si>
    <t>Name und Kontaktdaten der Kontaktperson für allfällige Rückfragen zu den Bewerbungsunterlagen</t>
  </si>
  <si>
    <t>Kinderklinik gem. Dokument "Weitergehende leistungsspezifische Anforderungen und Erläuterungen Akutsomatik</t>
  </si>
  <si>
    <t>Änderungen zu 2018 sind orange markiert</t>
  </si>
  <si>
    <t>Die sonstigen Anforderungen sind im Dokument "Weitergehende leistungsspezifische Anforderungen Akutsomatik ZH (Stand 01.03.2022)" beschrieben.</t>
  </si>
  <si>
    <r>
      <t xml:space="preserve">Eine Kinderklinik ist eine Institution oder Abteilung in einem Spital, in der Kinder und Jugendliche </t>
    </r>
    <r>
      <rPr>
        <b/>
        <sz val="10"/>
        <rFont val="Arial"/>
        <family val="2"/>
      </rPr>
      <t>&lt;18 Jahren (bis zum 18.Geburtstag)</t>
    </r>
    <r>
      <rPr>
        <sz val="10"/>
        <rFont val="Arial"/>
        <family val="2"/>
      </rPr>
      <t xml:space="preserve"> ambulant, tagesklinisch oder stationär betreut werden. Die stationäre Behandlung von Kindern und Jugendlichen erfolgt grundsätzlich in einer Kinderklinik. Eine Kinderklinik stellt sicher, dass alle Behandlungen an Kindern und Jugendlichen von qualifiziertem Personal für Kinder und Jugendliche ausgeführt werden. Für die Behandlung von Kindern und Jugendlichen werden von Erwachsenen räumlich getrennte Versorgungseinheiten angeboten. Grundsätzlich gelten für Kinderspitäler dieselben Qualitätsanforderungen wie für alle Listenspitäler. Sonderregelungen sind in begründeten Ausnahmefällen in Absprache mit der GD möglich, wie zum Beispiel der Verzicht auf die Anwendung der Mindestfallzahlen aufgrund kleiner Fallzahlen oder auf Anforderungen an die Notfallstation. </t>
    </r>
  </si>
  <si>
    <t>SPLG Akutsomatik Definition SPL2023 ZH (ICD- und CHOP-Kataloge)</t>
  </si>
  <si>
    <t>SPLG Akutsomatik Regeln SPL2023 ZH (Zuteilungsregeln)</t>
  </si>
  <si>
    <t>Link zum Download der SPLG Definitionen (CHOP- und ICD-Codes pro Leistungsgruppe)</t>
  </si>
  <si>
    <t>Der Leistungsauftrag für die grau hinterlegten IVHSM Leistungsgruppe wird im Rahmen der interkantonalen Regelung der hochspezialisierten Medizin vergeben und liegt nicht im Kompetenzbereich der kantonalen Spitalplanung.</t>
  </si>
  <si>
    <r>
      <t xml:space="preserve">In den weiteren Blättern machen Sie bitte Angaben zu den Leistungsgruppen </t>
    </r>
    <r>
      <rPr>
        <b/>
        <sz val="10"/>
        <rFont val="Arial"/>
        <family val="2"/>
      </rPr>
      <t>Kinderchirurgie und Pädiatrie</t>
    </r>
    <r>
      <rPr>
        <sz val="10"/>
        <rFont val="Arial"/>
        <family val="2"/>
      </rPr>
      <t xml:space="preserve"> (Blatt 3.10),</t>
    </r>
    <r>
      <rPr>
        <b/>
        <sz val="10"/>
        <rFont val="Arial"/>
        <family val="2"/>
      </rPr>
      <t xml:space="preserve"> Spezialisierte Palliative Care im Spital</t>
    </r>
    <r>
      <rPr>
        <sz val="10"/>
        <rFont val="Arial"/>
        <family val="2"/>
      </rPr>
      <t xml:space="preserve"> (Blatt 3.11) sowie </t>
    </r>
    <r>
      <rPr>
        <b/>
        <sz val="10"/>
        <rFont val="Arial"/>
        <family val="2"/>
      </rPr>
      <t>Geburtshaus</t>
    </r>
    <r>
      <rPr>
        <sz val="10"/>
        <rFont val="Arial"/>
        <family val="2"/>
      </rPr>
      <t xml:space="preserve"> (Blatt 3.12), sofern diese für den Spitalstandort von Interesse sind. </t>
    </r>
  </si>
  <si>
    <t>Entsprechend gelten die Anforderungen des Kantons Zürich. Wenn eine einzelne Anforderung nicht erfüllt wird, z.B. Mindestfallzahlen, muss und kann die Qualität durch eine gleichwertige Alternative sichergestellt werden. Dies ist in der Bewerbung darzulegen und zu erläutern.</t>
  </si>
  <si>
    <t xml:space="preserve">Hier erwarten wir eine Erklärung zu jedem Punkt, bei dem die Anforderung nicht vollumfänglich erfüllt ist.			</t>
  </si>
  <si>
    <t>2.2 Verknüpfungen &amp; Hierarchie</t>
  </si>
  <si>
    <t xml:space="preserve">Wenn Sie eine oder mehrere Anforderungen nicht erfüllen, spezifizieren Sie bitte die Problematik. Geben Sie konkret an, wie Sie diesen Mangel kompensieren, um die erforderliche Qualität dennoch zu gewährleisten. Bitte geben Sie jeweils das Referenzdokument mit Bezeichnung der Anforderung mit Ziffer oder betreffender Zeile, auf welche Sie sich beziehen, an.		</t>
  </si>
  <si>
    <t>Name der für diesen Standort für die Akutsomatik verantwortlichen Person (Direktor/in, Chefarzt/-ärztin)</t>
  </si>
  <si>
    <t xml:space="preserve">Die Definition der Leistungsgruppen und die leistungsspezifischen Anforderungen entsprechen der SPLG Systematik des Kantons Zürich. Ausnahmen:
</t>
  </si>
  <si>
    <t>Erfüllen Sie die Mindestfallzahlen gemäss Spalte AB?</t>
  </si>
  <si>
    <t>E-Mail für die elektronische Einreichung</t>
  </si>
  <si>
    <t>Postadresse für die Einreichung auf Papier:</t>
  </si>
  <si>
    <r>
      <t xml:space="preserve">Nachfolgend wird der Aufbau der Bewerbungsunterlagen erläutert. Zur besseren Orientierung gilt </t>
    </r>
    <r>
      <rPr>
        <b/>
        <sz val="10"/>
        <rFont val="Arial"/>
        <family val="2"/>
      </rPr>
      <t>folgendes Farbkonzept</t>
    </r>
    <r>
      <rPr>
        <sz val="10"/>
        <rFont val="Arial"/>
        <family val="2"/>
      </rPr>
      <t>:</t>
    </r>
  </si>
  <si>
    <r>
      <t xml:space="preserve">Für </t>
    </r>
    <r>
      <rPr>
        <b/>
        <sz val="10"/>
        <rFont val="Arial"/>
        <family val="2"/>
      </rPr>
      <t>Rückfragen</t>
    </r>
    <r>
      <rPr>
        <sz val="10"/>
        <rFont val="Arial"/>
        <family val="2"/>
      </rPr>
      <t xml:space="preserve"> kontaktieren Sie bitte:</t>
    </r>
  </si>
  <si>
    <t>Bisher keine</t>
  </si>
  <si>
    <r>
      <t xml:space="preserve">Ein reibungsloser Betrieb von Spitälern setzt voraus, dass die Basisversorgung (Grundversorgung) während 365 Tagen über 24 Stunden jederzeit gewährleistet ist. Hierfür sind zwei Basispakete definiert, die – mit wenigen Aus-nahmen – die Grundlage für alle anderen Leistungsgruppen bilden. Es handelt sich um das </t>
    </r>
    <r>
      <rPr>
        <b/>
        <sz val="10"/>
        <rFont val="Arial"/>
        <family val="2"/>
      </rPr>
      <t>Basispaket (BP)</t>
    </r>
    <r>
      <rPr>
        <sz val="10"/>
        <rFont val="Arial"/>
        <family val="2"/>
      </rPr>
      <t xml:space="preserve"> und das </t>
    </r>
    <r>
      <rPr>
        <b/>
        <sz val="10"/>
        <rFont val="Arial"/>
        <family val="2"/>
      </rPr>
      <t>Basispaket Elektiv (BPE)</t>
    </r>
    <r>
      <rPr>
        <sz val="10"/>
        <rFont val="Arial"/>
        <family val="2"/>
      </rPr>
      <t xml:space="preserve">. </t>
    </r>
  </si>
  <si>
    <t>Leistungsspezifische Anforderungen Akutsomatik ZH (Stand 1.1.2023)</t>
  </si>
  <si>
    <t>Weitergehende leistungsspezifische Anforderungen Akutsomatik ZH (Stand 1.1.2023)</t>
  </si>
  <si>
    <t>O:20
S:20</t>
  </si>
  <si>
    <t>O:30
S:100 (bzw. 50 pro Netz-werkspital)</t>
  </si>
  <si>
    <t>O:15
S:50</t>
  </si>
  <si>
    <t xml:space="preserve">O: 50 in BEW7.1
</t>
  </si>
  <si>
    <t>O: 50 in BEW7.2</t>
  </si>
  <si>
    <t>Hier sind die Leistungsgruppen mit den entsprechenden leistungsspezifischen Anforderungen aufgeführt. Die einzelnen Anforderungen werden in den Tabellenblättern 3.3 - 3.8 ausführlich beschrieben. Weitere Informationen zu den leistungsspezifischen Anforderungen sind im Dokument "Weitergehende leistungsspezifische Anforderungen Akutsomatik ZH (Stand 01.1.2023)" beschrieben.</t>
  </si>
  <si>
    <t>Kinderklinik gem. Dokument "Weitergehende leistungsspezifische Anforderungen und Erläuterungen Akutsomatik"</t>
  </si>
  <si>
    <t>Qualitätsanforderungen
an die hebammengeleitete Geburtshilfe am/im Spital gemäss "weitergehende leistungsspezifische Anforderungen Akutsomatik"</t>
  </si>
  <si>
    <t>Weitere Anforderungen gem. Level III der Standards for Levels of Neonatal Care in Switzerland bzw. hinsichtlich der MFZ gemäss "weitergehende leistungsspezifische Anforderungen Akutsomatik"</t>
  </si>
  <si>
    <t>Kompetenzzentrum GER gem. Dokument "Weitergehende leistungsspezifische Anforderungen und Erläuterungen Akutsomatik"</t>
  </si>
  <si>
    <t>- Anforderungen an eine Kinderklinik sowie die nötigen organspezifischen Anforderungen erfüllt sein. Leistungen in der Basis-Kinderchirurgie können auch ohne Kinderklinik angeboten werden.
- Kinderanästhesie bei Kinder bis zum 6. Geburtstag während Eingriff und postoperativ während 24h innerhalb 30min einsatzbereit. Entsprechender Leistungsauftrag der Erwachsenenmedizin.</t>
  </si>
  <si>
    <r>
      <t xml:space="preserve">2.2 Leistungsgruppen und Anforderungen
</t>
    </r>
    <r>
      <rPr>
        <b/>
        <sz val="12"/>
        <color theme="0"/>
        <rFont val="Arial"/>
        <family val="2"/>
      </rPr>
      <t>basierend auf: Anhang zur Zürcher Spitalliste 2023 Akutsomatik: Leistungsspezifische Anforderungen (Version 2023.1; gültig ab 1. Januar 2023)</t>
    </r>
  </si>
  <si>
    <r>
      <rPr>
        <sz val="10"/>
        <rFont val="Arial"/>
        <family val="2"/>
      </rPr>
      <t xml:space="preserve">Auf den folgenden </t>
    </r>
    <r>
      <rPr>
        <b/>
        <sz val="10"/>
        <rFont val="Arial"/>
        <family val="2"/>
      </rPr>
      <t xml:space="preserve">grauen </t>
    </r>
    <r>
      <rPr>
        <sz val="10"/>
        <rFont val="Arial"/>
        <family val="2"/>
      </rPr>
      <t xml:space="preserve">Blättern beantworten Sie bitte die Fragen zu den / folgende Frage zur:
- </t>
    </r>
    <r>
      <rPr>
        <b/>
        <sz val="10"/>
        <rFont val="Arial"/>
        <family val="2"/>
      </rPr>
      <t>Generelle Anforderungen (Akutsomatik)</t>
    </r>
    <r>
      <rPr>
        <sz val="10"/>
        <rFont val="Arial"/>
        <family val="2"/>
      </rPr>
      <t xml:space="preserve"> (Blatt 3.1) 
- </t>
    </r>
    <r>
      <rPr>
        <b/>
        <sz val="10"/>
        <rFont val="Arial"/>
        <family val="2"/>
      </rPr>
      <t xml:space="preserve">Leistungsspezifischen Anforderungen </t>
    </r>
    <r>
      <rPr>
        <sz val="10"/>
        <rFont val="Arial"/>
        <family val="2"/>
      </rPr>
      <t>(Blätter 3.2 - 3.7)</t>
    </r>
    <r>
      <rPr>
        <i/>
        <sz val="10"/>
        <rFont val="Arial"/>
        <family val="2"/>
      </rPr>
      <t xml:space="preserve">    
</t>
    </r>
    <r>
      <rPr>
        <sz val="10"/>
        <rFont val="Arial"/>
        <family val="2"/>
      </rPr>
      <t>-</t>
    </r>
    <r>
      <rPr>
        <b/>
        <sz val="10"/>
        <rFont val="Arial"/>
        <family val="2"/>
      </rPr>
      <t xml:space="preserve"> Anforderungen an die Basisversorgung</t>
    </r>
    <r>
      <rPr>
        <sz val="10"/>
        <rFont val="Arial"/>
        <family val="2"/>
      </rPr>
      <t xml:space="preserve"> (Blatt 3.8)
- </t>
    </r>
    <r>
      <rPr>
        <b/>
        <sz val="10"/>
        <rFont val="Arial"/>
        <family val="2"/>
      </rPr>
      <t>Möchten Sie sich für diese Leistungsgruppe auf der Spitalliste bewerben?</t>
    </r>
    <r>
      <rPr>
        <sz val="10"/>
        <rFont val="Arial"/>
        <family val="2"/>
      </rPr>
      <t xml:space="preserve"> 
  (auf dem </t>
    </r>
    <r>
      <rPr>
        <b/>
        <sz val="10"/>
        <rFont val="Arial"/>
        <family val="2"/>
      </rPr>
      <t>dunkelgrauen</t>
    </r>
    <r>
      <rPr>
        <sz val="10"/>
        <rFont val="Arial"/>
        <family val="2"/>
      </rPr>
      <t xml:space="preserve"> Blatt 3.9)
- </t>
    </r>
    <r>
      <rPr>
        <b/>
        <sz val="10"/>
        <rFont val="Arial"/>
        <family val="2"/>
      </rPr>
      <t>Anforderungen an Querschnittsbereiche</t>
    </r>
    <r>
      <rPr>
        <sz val="10"/>
        <rFont val="Arial"/>
        <family val="2"/>
      </rPr>
      <t xml:space="preserve"> (Blätter 3.10 - 3.11), falls sich der Standort 
  für entsprechende Leistungen in diesen Bereichen bewirbt. 
</t>
    </r>
    <r>
      <rPr>
        <strike/>
        <sz val="10"/>
        <rFont val="Arial"/>
        <family val="2"/>
      </rPr>
      <t xml:space="preserve">
</t>
    </r>
    <r>
      <rPr>
        <sz val="10"/>
        <rFont val="Arial"/>
        <family val="2"/>
      </rPr>
      <t xml:space="preserve">- </t>
    </r>
    <r>
      <rPr>
        <b/>
        <sz val="10"/>
        <rFont val="Arial"/>
        <family val="2"/>
      </rPr>
      <t xml:space="preserve">Geburtshaus </t>
    </r>
    <r>
      <rPr>
        <sz val="10"/>
        <rFont val="Arial"/>
        <family val="2"/>
      </rPr>
      <t xml:space="preserve">(Blatt 3.12)
- </t>
    </r>
    <r>
      <rPr>
        <b/>
        <sz val="10"/>
        <rFont val="Arial"/>
        <family val="2"/>
      </rPr>
      <t>Weitere Angaben zur Bewerbung</t>
    </r>
    <r>
      <rPr>
        <sz val="10"/>
        <rFont val="Arial"/>
        <family val="2"/>
      </rPr>
      <t xml:space="preserve"> (Blatt 3.13)</t>
    </r>
    <r>
      <rPr>
        <i/>
        <sz val="10"/>
        <rFont val="Arial"/>
        <family val="2"/>
      </rPr>
      <t xml:space="preserve">
</t>
    </r>
    <r>
      <rPr>
        <sz val="10"/>
        <rFont val="Arial"/>
        <family val="2"/>
      </rPr>
      <t>Nächste Schritte:</t>
    </r>
    <r>
      <rPr>
        <b/>
        <sz val="10"/>
        <rFont val="Arial"/>
        <family val="2"/>
      </rPr>
      <t xml:space="preserve"> 
- Allgemeine Angaben zum Leistungserbringer </t>
    </r>
    <r>
      <rPr>
        <sz val="10"/>
        <rFont val="Arial"/>
        <family val="2"/>
      </rPr>
      <t xml:space="preserve">(Blatt 4) 
- </t>
    </r>
    <r>
      <rPr>
        <b/>
        <sz val="10"/>
        <rFont val="Arial"/>
        <family val="2"/>
      </rPr>
      <t xml:space="preserve">Bestätigung / Unterschriften </t>
    </r>
    <r>
      <rPr>
        <sz val="10"/>
        <rFont val="Arial"/>
        <family val="2"/>
      </rPr>
      <t>(Blatt 5)</t>
    </r>
  </si>
  <si>
    <t>GEBH Geburtshäuser ( ≥ 36 0/7 SSW)</t>
  </si>
  <si>
    <t>Grundversorgung Geburtshilfe ( ≥ 35 0/7 SSW und GG 2000g)</t>
  </si>
  <si>
    <t>Geburtshilfe (≥ 32 0/7 SSW und GG 1250g)</t>
  </si>
  <si>
    <t>Grundversorgung Neugeborene (≥ 36 0/7 SSW und GG 2000g)</t>
  </si>
  <si>
    <t>Grundversorgung Neugeborene (≥ 35 0/7 SSW und GG 2000g)</t>
  </si>
  <si>
    <t>Neonatologie (≥  32 0/7 SSW und GG 1250g)</t>
  </si>
  <si>
    <t>Spezialisierte Neonatologie (≥ 28 0/7 SSW und GG ≥1000g)</t>
  </si>
  <si>
    <t>Hochspezialisierte Neonatologie (&lt; 32 0/7 SSW und GG &lt; 1500g)</t>
  </si>
  <si>
    <t>NEOG: Grundversorgung Neugeborene (≥ 36 0/7 SSW und GG 2000g)</t>
  </si>
  <si>
    <t>GEB1: Grundversorgung Geburtshilfe ( ≥ 35 0/7 SSW und GG 2000g)</t>
  </si>
  <si>
    <t>GEB1.1: Geburtshilfe (≥ 32 0/7 SSW und GG 1250g)</t>
  </si>
  <si>
    <t>NEO1.1: Geburtshilfe (≥ 32 0/7 SSW und GG 1250g)</t>
  </si>
  <si>
    <t>NEO1.1.1: Spezialisierte Neonatologie (≥ 28 0/7 SSW und GG ≥1000g)</t>
  </si>
  <si>
    <t>ssp@fr.ch</t>
  </si>
  <si>
    <t>Amt für Gesundheit GesA</t>
  </si>
  <si>
    <t>Route des Cliniques 17</t>
  </si>
  <si>
    <t xml:space="preserve">1700 Freiburg </t>
  </si>
  <si>
    <t>Cyrill Berger, Verantwortlicher kantonale Spitalplanung</t>
  </si>
  <si>
    <t>Tel.Nr.: 041 26 305 29 22</t>
  </si>
  <si>
    <t>E-Mail: cyrill.berger@fr.ch</t>
  </si>
  <si>
    <t>Des Weiteren möchten wir Sie darauf aufmerksam machen, dass ein Leistungsauftrag dazu verpflichtet, alle im Leistungsauftrag definierten Leistungen im Rahmen der Kapazitäten jederzeit für alle Patientinnen und Patienten mit Wohnort im Kanton Freiburg erbringen zu können. Dies bedeutet, dass Sie jederzeit über das erforderliche Fachpersonal und die notwendige medizinisch-technische Infrastruktur verfügen müssen, um alle im Leistungsauftrag definierten Leistungen am entsprechenden Spitalstandort anbieten zu können. Eine Beschränkung des Leistungsangebotes innerhalb einer Leistungsgruppe ist nicht gestattet.</t>
  </si>
  <si>
    <t>Für die Spitalliste 2024 im Bereich Akutsomatik führt der Kanton Freiburg ein Bewerbungsverfahren durch. Für Ihre Bewerbung stellen wir Ihnen die vorliegenden Bewerbungsunterlagen (XLSX-Formular) zur Verfügung. Mit diesen Bewerbungsunterlagen werden alle für die Bewerbung relevanten Informationen abgefragt.</t>
  </si>
  <si>
    <t>Geltungsbereich der Bewerbung:
Die Planungspflicht der Kantone nach Art. 39 Abs. 1 Bst. d KVG erstreckt sich einzig auf den Geltungsbereich des KVG (vgl. Art. 1a KVG). Von der Planungspflicht ausgenommen sind damit jene stationär durchgeführten Behandlungen und Massnahmen, für welche die obligatorische Krankenpflegeversicherung (OKP) keine Leistungen gewährt, wie in den Bereichen der Unfallversicherung, der Invalidenversicherung und der Militärversicherung sowie bei privatversicherten und selbstzahlenden Patientinnen und Patienten.
Die vorliegenden Bewerbungsunterlagen gelten daher für interessierte Spitäler, die auf der Spitalliste 2024 für die Freiburger Bevölkerung stationäre Leistungen der Akutsomatik zu Lasten der OKP anbieten möchten.</t>
  </si>
  <si>
    <t>Angaben im Rahmen der Bewerbungsunterlagen (Selbstdeklaration):
An einem Leistungsauftrag interessierte Spitäler haben die vorliegenden Bewerbungsunterlagen auszufüllen (Selbstdeklaration). Gestützt darauf werden für die Spitalliste 2024 Eignung und Relevanz ermittelt und die Leistungsaufträge zugeteilt.
Um fehlerhafte Angaben bei der Selbstdeklaration nach Möglichkeit zu vermeiden, werden die Angaben im Rahmen der Bewerbungsunterlagen durch das Amt für Gesundheit und Soziales überprüft.</t>
  </si>
  <si>
    <t>Im  Blatt 3.1 werden generelle Qualitätsanforderungen an ein Listenspital abgefragt. Sie müssen von allen Listenspitälern auf der Spitalliste 2024 erfüllt werden.</t>
  </si>
  <si>
    <t xml:space="preserve">Die Spitalliste Akutsomatik 2024 des Kantons Freiburg basiert auf den folgenden Grundlagen: 
 </t>
  </si>
  <si>
    <t>3.9 Zusammenfassung Bewerbung für die Leistungsgruppen Akutsomatik FR 2024</t>
  </si>
  <si>
    <t>Bewerben Sie
sich für diese Leistungsgruppe
für die
Spitalliste 2024?</t>
  </si>
  <si>
    <t xml:space="preserve">Dieses Bewerbungsblatt enthält alle Leistungsgruppen der akutsomatischen Erwachsenenmedizin und deren Anforderungen. Um Ihnen die Übersicht zu erleichtern, wurden Ihre Angaben zu den leistungsspezifischen Anforderungen aus den Tabellenblättern 3.2 - 3.7 sowie zum Basispaket aus dem Tabellenblatt 3.8 in das vorliegende Tabellenblatt übertragen. Dabei wird jede Anforderung gemäss den von Ihnen gemachten Angaben wie folgt eingefärbt: grün = die Anforderungen sind ab 2024 erfüllt / rot = die Anforderungen sind nicht erfüllt.
Die Farben sind als Orientierungshilfe gedacht. Unabhängig der Farben können Sie sich in der hellgelben Spalte für jede Leistungsgruppe bewerben. Dabei müssen Sie aber auf mögliche Verknüpfungen zwischen den Leistungsgruppen achten. Leistungen, die aus medizinischer Sicht eng verbunden sind, wurden miteinander verknüpft und müssen vom gleichen Leistungserbringer erbracht werden. </t>
  </si>
  <si>
    <t>Vor dem Hintergrund der gemäss Art. 39 Abs. 2 KVG geforderten interkantonalen Koordination der Spitallisten wie auch der allfälligen Nutzung von Synergien, bitten wir Sie abschliessend um weitere Angaben zu Ihrer Bewerbung für die Spitalliste 2024 im Bereich Akutsomatik.</t>
  </si>
  <si>
    <r>
      <t xml:space="preserve">Danach füllen Sie bitte die erforderlichen </t>
    </r>
    <r>
      <rPr>
        <b/>
        <sz val="10"/>
        <rFont val="Arial"/>
        <family val="2"/>
      </rPr>
      <t>allgemeinen Angaben</t>
    </r>
    <r>
      <rPr>
        <sz val="10"/>
        <rFont val="Arial"/>
        <family val="2"/>
      </rPr>
      <t xml:space="preserve"> (Blatt 4) und die </t>
    </r>
    <r>
      <rPr>
        <b/>
        <sz val="10"/>
        <rFont val="Arial"/>
        <family val="2"/>
      </rPr>
      <t>Bestätigung</t>
    </r>
    <r>
      <rPr>
        <sz val="10"/>
        <rFont val="Arial"/>
        <family val="2"/>
      </rPr>
      <t xml:space="preserve"> (Blatt 5) aus. </t>
    </r>
    <r>
      <rPr>
        <b/>
        <sz val="10"/>
        <rFont val="Arial"/>
        <family val="2"/>
      </rPr>
      <t>Drucken Sie dann das Blatt 5 aus und signieren Sie die Bestätigung (nur das Blatt 5).</t>
    </r>
  </si>
  <si>
    <t>Eingabefelder werden rot eingefärbt, wenn Sie die Anforderungen nicht erfüllen. Sämtlichen roten Felder sollten erklärt werden. Wenn Sie eine oder mehrere Anforderungen nicht erfüllen, spezifizieren Sie bitte die Problematik im entsprechenden Tabellenblatt oder im Tabellenblatt 3.9 in der Spalte AB. Geben Sie konkret an, wie Sie diesen Mangel kompensieren, um die erforderliche Qualität dennoch zu gewährleisten. Bitte geben Sie jeweils das Referenzdokument mit Bezeichnung der Anforderung mit Ziffer oder betreffender Zeile, auf welche Sie sich beziehen, an.</t>
  </si>
  <si>
    <t>Beim Lesen bzw. Ausfüllen der Datei empfiehlt es sich daher, wie folgt vorzugehen:</t>
  </si>
  <si>
    <r>
      <t xml:space="preserve">Die Bewerbungsunterlagen sind </t>
    </r>
    <r>
      <rPr>
        <b/>
        <sz val="10"/>
        <rFont val="Arial"/>
        <family val="2"/>
      </rPr>
      <t>elektronisch und mit ausgedruckter und unterzeichneter Bestätigung</t>
    </r>
    <r>
      <rPr>
        <sz val="10"/>
        <rFont val="Arial"/>
        <family val="2"/>
      </rPr>
      <t xml:space="preserve"> (nur das Blatt 5) einzureichen. Es werden nur die Bewerbungsunterlagen berücksichtigt, welche wie vorgegeben elektronisch und auf Papier eingereicht wurden.</t>
    </r>
  </si>
  <si>
    <r>
      <rPr>
        <b/>
        <sz val="9"/>
        <rFont val="Arial"/>
        <family val="2"/>
      </rPr>
      <t>Mindestfallzahlen:</t>
    </r>
    <r>
      <rPr>
        <sz val="9"/>
        <rFont val="Arial"/>
        <family val="2"/>
      </rPr>
      <t xml:space="preserve"> Bei gewissen Leistungsgruppen werden Mindestfallzahlen (MFZ) verlangt. Diese gelten für das Spital («S») und/oder für die Operateurin oder den Operateur («O»). Die angegebenen Mindestfallzahlen gelten pro Kalenderjahr. Konkretisierende Vorgaben zu den MFZ sind in den generellen Anforderungen und in den Weitergehenden generellen Anforderungen enthalten.</t>
    </r>
  </si>
  <si>
    <t>Bitte geben Sie an, ob Sie das Tumorboard mit eigenen Fachärzten im Haus oder mit einem externen Kooperationspartner durchführen.</t>
  </si>
  <si>
    <t>A) Leistungserbringer, welche die Anforderungen an eine Kinderklinik erfüllen, können sich für Leistungsaufträge in Pädiatrie und Kinderchirurgie bewerben.</t>
  </si>
  <si>
    <t xml:space="preserve">Kompetenzzentren für Palliative Care erbringen spezialisierte Palliative Care-Leistungen. Diese umfassen folgende speziellen Aufgaben:
a. 	Behandlung von Patientinnen und Patienten, die eine komplexe palliative Betreuung benötigen mit dem Ziel der Symptomkontrolle und psychosozialen 
    Stabilisierung
b. 	Stationäre Aufnahme von Patientinnen und Patienten zur Neubeurteilung und Behandlungsoptimierung der Palliativmassnahmen
c. 	Beteiligung an Entwicklung und Evaluation von Prozessen und Standards für Palliative Care
d. 	Beteiligung an Helpline und an mobilen Palliative Care-Teams zur Unterstützung anderer Institutionen im Kanton und ambulanter Leistungserbringer in komplexen 
    palliativen Situationen oder Bereitstellung eines pädiatrischen 24h-Hintergrunddienstes.
e. 	Aus- und Weiterbildung in Palliative Care:
    -	 Beteiligung an der Entwicklung und Evaluation von Ausbildungsstandards
    -	 Beteiligung an der Durchführung der Aus- und Weiterbildung für interne und externe Fachpersonen (Ärztinnen/Ärzte, Pflegende, Therapeutinnen/Therapeuten)
    -	 Bereitstellung von Praktikumsplätzen für Ärztinnen/Ärzte, Pflegende und Therapeutinnen/Therapeuten
    -	 Zertifizierung mit dem Label «Qualität in Palliative Care» von palliative.ch	</t>
  </si>
  <si>
    <t>Das Geburtshaus verfügt über leicht zugängliche Geräte und Materialien, einschliesslich Medikamente, die notwendig sind für: 
-	  Untersuchung und Monitoring von Mutter und Fötus
-	  Die Versorgung während der Geburt, einschließlich der Versorgung von Dammrissen und der Behandlung von Uterusatonie
-	  Untersuchung, Behandlung und, falls erforderlich, Wiederbelebung des Neugeborenen
-	  Durchführung des Screenings und des laufenden Monitorings des Neugeborenen
-  	Sauerstoffzufuhr für die Mutter oder das Neugeborene nach Bedarf
-  	Intravenösen Zugang.</t>
  </si>
  <si>
    <r>
      <rPr>
        <u/>
        <sz val="10"/>
        <rFont val="Arial"/>
        <family val="2"/>
      </rPr>
      <t>Mindestens 1 Kontrolle vor der 36 0/7 SSW</t>
    </r>
    <r>
      <rPr>
        <sz val="10"/>
        <rFont val="Arial"/>
        <family val="2"/>
      </rPr>
      <t xml:space="preserve">:
-  Mindestens eine Voruntersuchung und Erhebung der Anamnese bei der Hebamme des Geburtshauses.
-   Ein Ultraschall bei einer Fachärztin oder einem Facharzt Gynäkologie/Geburtshilfe wird empfohlen
    und bei Auffälligkeiten verlangt. Ein Verzicht nach Aufklärung und Beratung wird von der Hebamme 
    dokumentiert.
</t>
    </r>
  </si>
  <si>
    <t>Mindestfallzahlen
(MFZ)</t>
  </si>
  <si>
    <r>
      <t>Leistungen der Basis-Kinderchirurgie, also einfache chirurgische Eingriffe bei sonst gesunden Kindern, können unter bestimmten Voraussetzungen an Spitälern der Erwachsenenmedizin stattfinden. Die in Frage kommenden chirurgischen Leistungen, wie z.B. unkomplizierte Appendektomien, einfache Frakturbehandlungen oder einfache Tonsillektomien sind im Dokument «Leistungsbereiche» auf der Webseite der GDK</t>
    </r>
    <r>
      <rPr>
        <sz val="10"/>
        <color rgb="FFFF0000"/>
        <rFont val="Arial"/>
        <family val="2"/>
      </rPr>
      <t xml:space="preserve"> </t>
    </r>
    <r>
      <rPr>
        <sz val="10"/>
        <rFont val="Arial"/>
        <family val="2"/>
      </rPr>
      <t>abschliessend ausgewiesen.</t>
    </r>
  </si>
  <si>
    <t>Durchführung von voraussichtlich komplikationslosen Spontangeburten. Die verantwortliche Hebamme entscheidet über Geburt, Wochenbett und Stillzeit im Geburtshaus. Die zulässigen Aufnahmediagnosen sind im Dokument «Leistungsbereiche» auf der Webseite der GDK in den Tabellen Geburtshilfe bzw. Neugeborene mit «GEBH» bzw. «NEOG» gekennzeichnet.</t>
  </si>
  <si>
    <r>
      <rPr>
        <b/>
        <sz val="9"/>
        <rFont val="Arial"/>
        <family val="2"/>
      </rPr>
      <t>Querschnittsbereiche</t>
    </r>
    <r>
      <rPr>
        <sz val="9"/>
        <rFont val="Arial"/>
        <family val="2"/>
      </rPr>
      <t>: Verschiedene medizinische Leistungen können nicht organspezifisch definiert und gruppiert werden, da sie quer zu den organspezifischen Behandlungen stehen. Für diese Leistungen wurden Querschnittsleistungsgruppen gebildet. Die Definitionen der Querschnittsbereiche sind auf der Homepage der Gesundheitsdirektion ZH oder der GDK publiziert.</t>
    </r>
  </si>
  <si>
    <r>
      <t xml:space="preserve">Direction de la santé et des affaires sociales </t>
    </r>
    <r>
      <rPr>
        <b/>
        <sz val="8"/>
        <color theme="1"/>
        <rFont val="Arial"/>
        <family val="2"/>
      </rPr>
      <t>DSAS</t>
    </r>
  </si>
  <si>
    <r>
      <t xml:space="preserve">Direktion für Gesundheit und Soziales </t>
    </r>
    <r>
      <rPr>
        <b/>
        <sz val="8"/>
        <color theme="1"/>
        <rFont val="Arial"/>
        <family val="2"/>
      </rPr>
      <t>GSD</t>
    </r>
  </si>
  <si>
    <r>
      <t xml:space="preserve">Die Bewerbungsunterlagen sind in </t>
    </r>
    <r>
      <rPr>
        <b/>
        <sz val="10"/>
        <rFont val="Arial"/>
        <family val="2"/>
      </rPr>
      <t>elektronischer Form bis am 31. Oktober 2023 um 23.59 Uh</t>
    </r>
    <r>
      <rPr>
        <sz val="10"/>
        <rFont val="Arial"/>
        <family val="2"/>
      </rPr>
      <t>r einzureichen an:</t>
    </r>
  </si>
  <si>
    <r>
      <t xml:space="preserve">Zusätzlich ist die von den berechtigten Personen zu </t>
    </r>
    <r>
      <rPr>
        <b/>
        <sz val="10"/>
        <rFont val="Arial"/>
        <family val="2"/>
      </rPr>
      <t>unterzeichnende Bestätigung, Blatt 5 der Bewerbungsunterlagen (nur das Blatt 5) bis am 31. Oktober 2023 (Datum des Poststempels) per Post</t>
    </r>
    <r>
      <rPr>
        <sz val="10"/>
        <rFont val="Arial"/>
        <family val="2"/>
      </rPr>
      <t xml:space="preserve">  zu retournieren an:</t>
    </r>
  </si>
  <si>
    <t>Generelle Anforderungen FR</t>
  </si>
  <si>
    <t>Bewerbung 
für die Freiburger Spitalliste 2026</t>
  </si>
  <si>
    <t>2.1 Überblick Leistungsgruppen (gemäss FR Spitalliste 2026)</t>
  </si>
  <si>
    <t>Anforderungen ab 2026 erfüllt?</t>
  </si>
  <si>
    <t>Wenn Sie eine oder mehrere Anforderungen 2026 nicht erfüllen, spezifizieren Sie bitte die Problematik. Geben Sie zudem an, wie Sie diesen Mangel kompensieren, um die erforderliche Qualität dennoch zu gewährleisten. Bitte geben Sie jeweils das Referenzdokument mit Bezeichnung der Anforderung mit Ziffer oder betreffender Zeile, auf welche Sie sich beziehen, an.</t>
  </si>
  <si>
    <t>Wir bitten Sie, die Angaben für die nachfolgend aufgeführten Fachärztinnen und Fachärzte anzugeben. Es wird pro Facharzttitel die Anzahl der Fachärztinnen oder Fachärzte sowie deren zeitliche Verfügbarkeit ab dem Jahr 2026 abgefragt.</t>
  </si>
  <si>
    <t>ab 2026</t>
  </si>
  <si>
    <t>Für Spitalstandorte mit dem Basispaket (BP) und damit Notfallpatientinnen und Notfallpatienten wird das Führen einer adäquaten Notfallstation (NFS) vorgeschrieben. In Abhängigkeit der Dringlichkeit der Notfallbehandlungen pro Leistungsgruppe werden die Anforderungen an Notfallstationen in Level 1 bis 3 unterschieden. Für die Geburtshilfe sind im Level 4 zusätzlich spezifische Notfall-Anforderungen vorgeschrieben. Wir bitten Sie, untenstehend in die hellgelben Felder Ihren für die Spitalliste 2026 angestrebten Notfalllevel bekannt zu geben.</t>
  </si>
  <si>
    <t>Erfüllen Sie die Anforderungen ab 2026?</t>
  </si>
  <si>
    <t>Für Leistungsgruppen, die relativ oft eine Verlegung der Patientinnen und Patienten auf die Intensivstation erfordern, wird das Führen einer Intensivstation vorgeschrieben. Dabei wird zwischen drei Levels von Intensivstationen unterschieden, die je nach Komplexität der Intensivbehandlung pro Leistungsgruppe vorgeschrieben werden. Wir bitten Sie, untenstehend in die hellgelben Felder Ihren für die Spitalliste 2026 angestrebten Intensivstationslevel bekannt zu geben.</t>
  </si>
  <si>
    <t>Leistungsgruppe Spitalliste 2026</t>
  </si>
  <si>
    <t>TB ab 2026</t>
  </si>
  <si>
    <t xml:space="preserve">Bitte geben Sie pro Leistungsgruppe an, ob Sie die angegebene sonstigen Anforderungen ab der Spitalliste 2026 erfüllen / nicht erfüllen. </t>
  </si>
  <si>
    <t>Bewerben Sie sich für einen Leistungsauftrag in Pädiatrie für die Spitalliste 2026 und erfüllen Sie die oben aufgeführten Anforderungen ab 2026?</t>
  </si>
  <si>
    <t>Bewerben Sie sich für einen Leistungsauftrag in Kinderchirurgie für die Spitalliste 2026 und erfüllen Sie die oben aufgeführten Anforderungen ab 2026?</t>
  </si>
  <si>
    <t>Bewerben Sie sich für einen Leistungsauftrag in Kinder-Basischirurgie für die Spitalliste 2026 und erfüllen Sie die oben aufgeführten Anforderungen ab 2026?</t>
  </si>
  <si>
    <t>Bewerben Sie sich für einen Leistungsauftrag in Spezialisierte Palliative Care im Spital für die Spitalliste 2026 und erfüllen Sie die oben aufgeführten Anforderungen ab 2026?</t>
  </si>
  <si>
    <t>Bewerben Sie sich für einen Leistungsauftrag Geburtshaus für die Spitalliste 2026 und erfüllen Sie die oben aufgeführten Anforderungen ab 2026?</t>
  </si>
  <si>
    <t>5. Bestätigung Bewerbung Spitalliste Freiburg 2026 Akutsomatik</t>
  </si>
  <si>
    <t xml:space="preserve">Ihr Gesuch ist einzureichen bis zum 30. Juni 2025 um 23:59 Uhr </t>
  </si>
  <si>
    <t>Die vollständig ausgefüllten Bewerbungsunterlagen müssen per E-mail oder per Post auf einem elektronischen Datenträger (UBS-Stick) an folgenden Adresse geschickt werden:</t>
  </si>
  <si>
    <t>Eine vollständige und unterschriebene Papierversion der Bewerbungsunterlagen muss zusätzlich bis zum 31. Juli 2025 per Post an dieselbe Adresse geschickt werden.</t>
  </si>
  <si>
    <t>Chemin des Mazots 2</t>
  </si>
  <si>
    <r>
      <t xml:space="preserve">Für </t>
    </r>
    <r>
      <rPr>
        <b/>
        <sz val="11"/>
        <rFont val="Arial"/>
        <family val="2"/>
      </rPr>
      <t>Rückfragen</t>
    </r>
    <r>
      <rPr>
        <sz val="11"/>
        <rFont val="Arial"/>
        <family val="2"/>
      </rPr>
      <t xml:space="preserve"> erreichen Sie uns unter</t>
    </r>
  </si>
  <si>
    <t>Sekretariat des Amts für Gesundheit (GesA)</t>
  </si>
  <si>
    <t>Tél. : +41 26 305 29 13</t>
  </si>
  <si>
    <t>Email: ssp@fr.ch</t>
  </si>
  <si>
    <t>Angepasst von GesA Freiburg</t>
  </si>
  <si>
    <r>
      <rPr>
        <b/>
        <sz val="14"/>
        <color rgb="FF0070C0"/>
        <rFont val="Calibri"/>
        <family val="2"/>
        <scheme val="minor"/>
      </rPr>
      <t xml:space="preserve">           spitalplanung.swiss SA</t>
    </r>
  </si>
  <si>
    <t>X.1 Angebotsvolumen der erbrachten Leistungen</t>
  </si>
  <si>
    <t xml:space="preserve">Die Einrichtung gibt an :
</t>
  </si>
  <si>
    <t xml:space="preserve">     1. die Anzahl der Leistungen, die sie in den Jahren 2019 bis 2023 an diesem Standort erbracht hat</t>
  </si>
  <si>
    <t xml:space="preserve">     2. die Anzahl der Leistungen, die für die Freiburger Patienten in diesen Jahren an diesem Standort erbracht hat</t>
  </si>
  <si>
    <t xml:space="preserve">     3. sowie die Anzahl der Leistungen, die sie für die Freiburger Bevölkerung an diesem Standort anbietet</t>
  </si>
  <si>
    <t xml:space="preserve">Diese Informationen werden verwendet, um in einer betroffenen Leistungsgruppe zu beurteilen, wie viel Erfahrung die Einrichtung besitzt, ob sie als ausschlaggebend für die Deckung des Bedarfs des Kantons anzusehen ist und ob gegebenenfalls der Bedarf der Freiburger Bevölkerung gedeckt werden kann.		</t>
  </si>
  <si>
    <t>Zu ergreifende Massnahmen</t>
  </si>
  <si>
    <t>1. 
Überprüfen und validieren Sie die untenstehenden Aktivitätsdaten 2019 bis 2023 aus der Medizinischen Statistik des BFS (MS)
Eventuelle Änderungen erscheinen in Rot</t>
  </si>
  <si>
    <t>2. 
Überprüfen und validieren Sie die untenstehenden Aktivitätsdaten 2019 bis 2023 aus der Medizinischen Statistik des BFS (MS)
Eventuelle Änderungen erscheinen in Rot</t>
  </si>
  <si>
    <t>3.
Geben Sie die Anzahl der Fälle an, die die Einrichtung in den Leistungen (SPLG) anbietet, für die sie sich bewirbt.</t>
  </si>
  <si>
    <t>Anzahl der GESAMTEN Fälle die pro Jahr durch die Einrichtung behandelt wurden,
gemäss medizinischer Statistik des BFS</t>
  </si>
  <si>
    <t>Anzahl der FREIBURGER KVG-Fälle 
die pro Jahr durch die Einrichtung behandelt wurden, 
gemäss medizinischer Statistik des BFS</t>
  </si>
  <si>
    <t>Bedarf FR
2035 gemäss OBSAN</t>
  </si>
  <si>
    <t>Anzahl der angebotenen KVG-Fälle</t>
  </si>
  <si>
    <t>Nombre de cas TOTAL pris en charge par l'établissement 
selon statistique médicale de l'OFS</t>
  </si>
  <si>
    <t>Nombre de cas LAMal FRIBOURGEOIS pris en charge par l'établissement 
selon statistique médicale de l'OFS</t>
  </si>
  <si>
    <t>Bewerbung</t>
  </si>
  <si>
    <t>PB</t>
  </si>
  <si>
    <t>PBP</t>
  </si>
  <si>
    <t>.</t>
  </si>
  <si>
    <t>Total</t>
  </si>
  <si>
    <t>Kommentar :</t>
  </si>
  <si>
    <t>X.2 Verträge von Kaderärzten und KVG-Mandate aus anderen Kantonen</t>
  </si>
  <si>
    <t>Die Einrichtung gibt für diesen Standort und für jeden SPLG, für den sie sich bewirbt, an:</t>
  </si>
  <si>
    <t xml:space="preserve">     1. den Status der Kaderärzte, die in den Gruppen, für die er sich bewirbt, tätig sind (angestellt und/oder zugelassene Konsiliarärzte)</t>
  </si>
  <si>
    <t xml:space="preserve">     2. die KVG-Mandate, die ihm von anderen Kantonen erteilt wurden</t>
  </si>
  <si>
    <t>Diese Informationen werden verwendet, um in der betreffenden Leistungsgruppe den Grad der Beteiligung der Ärzte am reibungslosen Betrieb des Spitals sowie den potenziellen Beitrag der Einrichtung zur interkantonalen Planungskoordination zu bewerten.</t>
  </si>
  <si>
    <t>1.
Geben Sie für jede Leistung (SPLG), für die sich die Einrichtung bewirbt, den Status der Kaderärzte an. 
(angestellt und/oder zugelassene Konsiliarärzte)</t>
  </si>
  <si>
    <t xml:space="preserve">2.
Falls die Einrichtung einen KVG-Leistungsauftrag von einem anderen Kanton als Freiburg erhalten hat, geben Sie das Kürzel des/der betroffenen Kantons/Kantone an.
(BE; VD; NE…) </t>
  </si>
  <si>
    <t>Status der Kaderärzte</t>
  </si>
  <si>
    <t>Kantonale Mandate</t>
  </si>
  <si>
    <t xml:space="preserve">Angestellte </t>
  </si>
  <si>
    <t>Zugelassene oder Konsiliarärzte</t>
  </si>
  <si>
    <t>=SI('3.9'!Y8="OUI";"OUI";"")</t>
  </si>
  <si>
    <t>X.3 Anforderungen an die Wirtschaftlichkeit</t>
  </si>
  <si>
    <t xml:space="preserve">Die Einrichtung gibt an, ob sie die Anforderungen an die Wirtschaftlichkeit auf ihrer Website erfüllt : </t>
  </si>
  <si>
    <t xml:space="preserve">     - Die Zeilen mit dem Vermerk „Generelle Anforderungen“ in Spalte B sind im Wesentlichen von den Anforderungen übernommen, die in Register 3.1 global behandelt werden.</t>
  </si>
  <si>
    <t xml:space="preserve">     - Die Zeilen, die den Vermerk „Zusätzliche Anforderungen“ enthalten, entsprechen neuen Anforderungen.</t>
  </si>
  <si>
    <t>Diese Informationen werden zur Bewertung der Wirtschaftlichkeit des Standortes der Einrichtung herangezogen.</t>
  </si>
  <si>
    <t>Erfüllte Anforderungen</t>
  </si>
  <si>
    <t>Zu übermittelndes Dokument</t>
  </si>
  <si>
    <t>JA / NEIN</t>
  </si>
  <si>
    <t>Generelle Anforderungen N° 23</t>
  </si>
  <si>
    <t>Die Buchführung erfolgt nach den für den Betrieb geltenden gesetzlichen Grundlagen und den branchenüblichen Standards. Die Kostenrechnung wird nach den Bestimmungen des Bundes und den für eine optimale Umsetzung des KVG erforderlichen Vorgaben des Gesundheitsamtes (GesA) geführt.</t>
  </si>
  <si>
    <t>Generelle Anforderungen N° 24</t>
  </si>
  <si>
    <t>Das Listenspital stellt Informationen über seine finanzielle Situation zur Verfügung: 
Es erstellt eine Jahresrechnung nach den Normen von Swiss GAAP FER und lässt diese revidieren. Es erstellt pro Kalenderjahr einen Rechnungsabschluss.</t>
  </si>
  <si>
    <t>Letzter Revisionsbericht</t>
  </si>
  <si>
    <t xml:space="preserve">Die Kostenrechnung muss nach dem Branchenstandard REKOLE geführt werden.
</t>
  </si>
  <si>
    <t>REKOLE-Zertifizierung oder andernfalls einen Nachweis über die Bemühungen zur Erlangung einer Zertifizierung sowie einen Zeitplan</t>
  </si>
  <si>
    <t>Generelle Anforderungen N° 25</t>
  </si>
  <si>
    <t>Listenspitäler mit Leistungsaufträgen in mehreren Versorgungsbereichen (Akutsomatik, Rehabilitation und Psychiatrie) grenzen die verschiedenen Bereiche räumlich, betrieblich und in der Kostenrechnung sachgerecht ab.</t>
  </si>
  <si>
    <t>Zusätzliche Anforderung</t>
  </si>
  <si>
    <t>Das Listenspital nimmt eine angemessene medizinische Kodierung der Hospitalisierugen vor.</t>
  </si>
  <si>
    <t>Letzter Kodierungsbericht</t>
  </si>
  <si>
    <t xml:space="preserve">Das Listenspital bietet ausreichende Garantien in Bezug auf Nachhaltigkeit und Solvenz.
</t>
  </si>
  <si>
    <t>Kostenrechnung 2019 und 2020 (ITAR-K), inkl. Details und Erläuterungen zur Abstimmungsbrücke und zu den separaten Kostenstellen für die gemeinwirtschaftlichen und die übrigen Leistungen</t>
  </si>
  <si>
    <t>Jahr</t>
  </si>
  <si>
    <t>Kosten pro Fall gemäss BAG</t>
  </si>
  <si>
    <t xml:space="preserve">Das Listenspital weist die Wirtschaftlichkeit seiner Leistungen nach </t>
  </si>
  <si>
    <t>Kosten pro Fall</t>
  </si>
  <si>
    <t>Überprüfen und validieren der Fallkosten 2021 bis 2023 der Einrichtung, die vom BAG veröffentlicht wurden.</t>
  </si>
  <si>
    <t>Kommentare :</t>
  </si>
  <si>
    <t>X.4 Anforderungen an die Qualität</t>
  </si>
  <si>
    <t>Die Einrichtung gibt an, ob sie die Qualitätsanforderungen auf ihrem Standort erfüllt:</t>
  </si>
  <si>
    <t xml:space="preserve">     - Die Zeilen mit dem Vermerk „Allgemeine Anforderungen“ in Spalte B sind im Wesentlichen aus den Anforderungen übernommen, die auf Registerkarte 3.1 global behandelt werden.</t>
  </si>
  <si>
    <t xml:space="preserve">     - Die Zeilen, die mit „Zusätzliche Anforderungen“ gekennzeichnet sind, entsprechen neuen Anforderungen.</t>
  </si>
  <si>
    <t>Diese Informationen werden verwendet, um die Qualität des Standortes zu bewerten.</t>
  </si>
  <si>
    <t>Die Einrichtung erfüllt die Anforderung heute</t>
  </si>
  <si>
    <t xml:space="preserve">Die Einrichtung verpflichtet sich, die Anforderung zu erfüllen </t>
  </si>
  <si>
    <t>Generelle Anforderungen N° 11</t>
  </si>
  <si>
    <t>Das Listenspital ist verpflichtet, sämtliche für die Erfüllung des Leistungsauftrages notwendigen strukturellen und personellen Voraussetzungen am Spitalstandort zu gewährleisten. Es sichert und fördert die Qualität der zu erbringenden Leistungen.</t>
  </si>
  <si>
    <t>Generelle Anforderungen N° 12</t>
  </si>
  <si>
    <t>Die Behandlungen der Patientinnen und Patienten erfolgen nach auf aktueller Evidenz beruhenden Leitlinien der nationalen Fachgesellschaften oder, wenn solche fehlen, nach entsprechenden internationalen Leitlinien</t>
  </si>
  <si>
    <t>Generelle Anforderungen N° 13</t>
  </si>
  <si>
    <r>
      <rPr>
        <b/>
        <sz val="10"/>
        <color theme="1"/>
        <rFont val="Arial"/>
        <family val="2"/>
      </rPr>
      <t>Die Listenspitäler erstellen und implementieren Behandlungskonzepte oder Standard Operating Procedures [SOP] als Grundlage für wichtige Behandlungen</t>
    </r>
    <r>
      <rPr>
        <sz val="10"/>
        <color theme="1"/>
        <rFont val="Arial"/>
        <family val="2"/>
      </rPr>
      <t xml:space="preserve">
Die Konzepte enthalten Vorgaben zur Diagnostik und zu den Behandlungen. Sie sind für das medizinische Fachpersonal zugänglich und verbindlich. Der Umgang mit Abweichungen von den Behandlungskonzepten ist geregelt und dokumentiert.</t>
    </r>
  </si>
  <si>
    <t>Generelle Anforderungen N° 14</t>
  </si>
  <si>
    <t>Das Listenspital setzt die strukturellen Mindestanforderungen für die Prävention und Bekämpfung von healthcare-assoziierten Infektionen (HAI) bei hospitalisierten Patientinnen und Patienten für Schweizer Akutspitäler (Swissnoso) um.</t>
  </si>
  <si>
    <t>Generelle Anforderungen N° 17</t>
  </si>
  <si>
    <r>
      <t xml:space="preserve">Das Listenspital ist zur Einhaltung der Vorgaben bezüglich Datenschutz und Datensicherheit gemäss kantonalem und Bundesrecht verpflichtet. 
</t>
    </r>
    <r>
      <rPr>
        <i/>
        <sz val="10"/>
        <color theme="1"/>
        <rFont val="Arial"/>
        <family val="2"/>
      </rPr>
      <t>Die Vorgaben sind während der gesamten gesetzlich definierten Bearbeitungs- und Aufbewahrungsdauer zu beachten.</t>
    </r>
  </si>
  <si>
    <t>Generelle Anforderungen N° 18</t>
  </si>
  <si>
    <t>Generell hält sich die Einrichtung an die Empfehlungen der Schweizerischen Gesellschaft für Notfall- und Rettungsmedizin (SGNOR).</t>
  </si>
  <si>
    <t>Zusätzliche Anforderungen</t>
  </si>
  <si>
    <r>
      <t xml:space="preserve">Das Listenspital entfaltet und implementiert das Qualitätsentwicklungskonzept, das auf Bundesebene zwischen ihrem Dachverband und den Versicherern ausgearbeitet wurde.
</t>
    </r>
    <r>
      <rPr>
        <sz val="10"/>
        <rFont val="Arial"/>
        <family val="2"/>
      </rPr>
      <t>(Art. 58c Abs. 1 Bst. c und h KVG, SR 832.10; Art. 77 KVV, SR 832.102)</t>
    </r>
    <r>
      <rPr>
        <b/>
        <sz val="10"/>
        <rFont val="Arial"/>
        <family val="2"/>
      </rPr>
      <t xml:space="preserve">
</t>
    </r>
    <r>
      <rPr>
        <i/>
        <sz val="10"/>
        <rFont val="Arial"/>
        <family val="2"/>
      </rPr>
      <t>Das Spital weist nach, dass es das Konzept entsprechend den vom Bundesrat und der Eidgenössischen Kommission für Qualität festgelegten Zielen und den Entwicklungen in diesem Bereich weiterentwickelt.</t>
    </r>
  </si>
  <si>
    <r>
      <t xml:space="preserve">Das Listenspital verfügt über ein System zur Bearbeitung von Beschwerden und Zwischenfällen, das die Beschreibung der Prozesse zur Behandlung von Beschwerden und Zwischenfällen umfasst.
</t>
    </r>
    <r>
      <rPr>
        <i/>
        <sz val="10"/>
        <rFont val="Arial"/>
        <family val="2"/>
      </rPr>
      <t>Das Ergebnis dieses Prozesses muss zu einer Bewertung der gegebenenfalls zu ergreifenden Massnahmen führen.</t>
    </r>
  </si>
  <si>
    <r>
      <rPr>
        <b/>
        <sz val="10"/>
        <rFont val="Arial"/>
        <family val="2"/>
      </rPr>
      <t xml:space="preserve">Das Listenspital nimmt an den nationalen Qualitätsmessungen teil, die vom Nationalen Verein für Qualitätsentwicklung in Spitälern und Kliniken (ANQ) koordiniert werden.
</t>
    </r>
    <r>
      <rPr>
        <i/>
        <sz val="10"/>
        <rFont val="Arial"/>
        <family val="2"/>
      </rPr>
      <t>Die Teilnahme an den Messungen des ANQ gewährleistet eine breite Basis für die schweizweite Vergleichbarkeit der Qualitätsindikatoren</t>
    </r>
    <r>
      <rPr>
        <b/>
        <sz val="10"/>
        <rFont val="Arial"/>
        <family val="2"/>
      </rPr>
      <t>.</t>
    </r>
  </si>
  <si>
    <r>
      <t xml:space="preserve">Medizinische Verantwortung und Organisation
</t>
    </r>
    <r>
      <rPr>
        <i/>
        <sz val="10"/>
        <rFont val="Arial"/>
        <family val="2"/>
      </rPr>
      <t>Jede medizinische Abteilung und jeder medizinischer Dienst steht unter der organisatorischen Verantwortung (Kaderärzte) eines oder zweier angestellten Ärzten der Einrichtung im Sinne des AHVG.</t>
    </r>
  </si>
  <si>
    <t>Das Listenspital garantiert die regelmässige Aktualisierung und den Austausch von IT-Tools, um die Anfälligkeit der IT-Infrastruktur zu begrenzen.</t>
  </si>
  <si>
    <t>Das Listenspital verfügt über einen IT-Sicherheitsbeauftragten und einer Strategie zur Gewährleistung der IT-Sicherheit.</t>
  </si>
  <si>
    <t>Das Listenspital ist der CARA-Stammgemeinschaft oder einer anderen EPD-Gemeinschaft angeschlossen und erfüllt alle organisatorischen und technischen Voraussetzungen für die Bearbeitung des EPD.</t>
  </si>
  <si>
    <t>Datenschutz und Informationssicherheit; Das Listenspital nutzt die technischen Hilfsmittel des Bundesamtes für Cybersicherheit (BfCS) und nimmt am Informationsaustausch des BfCS teil.</t>
  </si>
  <si>
    <t>Das Listenspital setzt geeignete Massnahmen zum Schutz vor Cyber-Risiken und zur Förderung der Cyber-Sicherheit um.</t>
  </si>
  <si>
    <t>Das Listenspital erbringt die Leistungen uneingeschränkt in den beiden Amtssprachen des Kantons (Deutsch und Französisch).</t>
  </si>
  <si>
    <t>Generelle Anforderungen N° 10</t>
  </si>
  <si>
    <r>
      <rPr>
        <b/>
        <sz val="10"/>
        <rFont val="Arial"/>
        <family val="2"/>
      </rPr>
      <t xml:space="preserve">Das Listenspital verpflichtet sich, die jeweiligen Vorgaben des Bundesrechts insbesondere die in Art. 58d der Verordnung über die Krankenversicherung geregelten Qualitätskriterien einzuhalten und auf Verlangen der GSD eine Selbstdeklaration abzugeben, in der es bestätigt, dass es die Qualitätsanforderungen gemäss Art. 58d Abs. 2 KVV erfüllt.
</t>
    </r>
    <r>
      <rPr>
        <sz val="10"/>
        <rFont val="Arial"/>
        <family val="2"/>
      </rPr>
      <t xml:space="preserve">[SR 832.102] </t>
    </r>
  </si>
  <si>
    <t>Generelle Anforderungen N° 15</t>
  </si>
  <si>
    <t xml:space="preserve">Das Listenspital händigt dem Gesundheitsamt (GesA) unentgeltlich auf Verlangen diejenigen Daten oder Qualitätsnachweise aus, welche für die Spitalplanung oder die Qualitätskontrolle nötig sind. </t>
  </si>
  <si>
    <t>X.5 Sonstige Verpflichtungen</t>
  </si>
  <si>
    <t>Die Einrichtung gibt an, ob sie die anderen Verpflichtungen an ihrem Standort erfüllt:</t>
  </si>
  <si>
    <t xml:space="preserve">     - Die Zeilen mit dem Vermerk „Allgemeine Anforderungen“ (Spalte B) enthalten im Wesentlichen die Anforderungen, die auf Registerkarte 3.1 behandelt werden</t>
  </si>
  <si>
    <t xml:space="preserve">     - Die Zeilen, die den Vermerk „Zusätzliche Anforderungen“ tragen, entsprechen neuen Anforderungen</t>
  </si>
  <si>
    <t>Diese Verpflichtungen werden in den Leistungsaufträgen erwähnt.</t>
  </si>
  <si>
    <t>Generelle Anforderungen N° 7</t>
  </si>
  <si>
    <t xml:space="preserve">Im Rahmen der Aufnahmepflicht gemäss Art. 41a KVG gewährleistet das Listenspital, KVG-Patienten ohne Zusatzversicherung zu einer Aufnahmequote von mindestens 50% aufzunehmen. Die Quote der Verlegungen in andere Einrichtungen ist mit jener vergleichbar, die in Einrichtungen der gleichen Kategorie beobachtet wird.
</t>
  </si>
  <si>
    <t>Generelle Anforderungen N° 9</t>
  </si>
  <si>
    <t xml:space="preserve">Für medizinische Notfälle besteht unabhängig vom zugesprochenen Leistungsspektrum eine Beistandspflicht. Diese umfasst lebensrettende Sofortmassnahmen, Triage und Organisation der weiteren Behandlung im Normalfall sowie bei Katastrophen oder anderen aussergewöhnlichen Ereignissen. Nationale und kantonale Vorgaben bei Ereignissen wie Epidemien oder Pandemien sind verbindlich.
</t>
  </si>
  <si>
    <t>Generelle Anforderungen N° 20</t>
  </si>
  <si>
    <t>Das Listenspital beteiligt sich an der Aus-, Weiter- und Fortbildung in Berufen des Gesundheitswesens, insbesondere durch die Bereitstellung von Ausbildungsplätzen und die befristete Anstellung von Ärztinnen und Ärzten in Weiterbildung sowie das Angebot von Fortbildungsveranstaltungen.</t>
  </si>
  <si>
    <t>Generelle Anforderungen N° 21</t>
  </si>
  <si>
    <t>Das Listenspital unterstützt aktiv die Weiterbildung seines Personals.</t>
  </si>
  <si>
    <t>Generelle Anforderungen N° 22</t>
  </si>
  <si>
    <t>Bezüglich der Pflicht zur Ausbildung von Pflege- und Betreuungspersonal (insbesondere diplomiertes Pflegepersonal HF, Fachfrau/Fachmann Gesundheit EFZ (FaGe) und Assistentinnen / Assistenten Gesundheit und Soziales EBA [AGS]) gelten die kantonalen Vorgaben.</t>
  </si>
  <si>
    <t>Das Listenspital setzt in seinem Betrieb keine unangemessenen wirtschaftlichen Anreizsysteme ein, um die Mengen zu Lasten der obligatorischen Krankenversicherung zu erhöhen oder die Aufnahmepflicht nach Art. 41a KVG zu umgehen.</t>
  </si>
  <si>
    <t>Das Listenspital verpflichtet sich, gegebenenfalls die vom Staat eingeführten Mechanismen zur Mengensteuerung einzuhalten.</t>
  </si>
  <si>
    <t xml:space="preserve">X.6 Zusätzliche Informationen, die in den Leistungsaufträgen aufgeführt werden	</t>
  </si>
  <si>
    <t>Die Einrichtung gibt an, dass sie die Elemente, die in die Leistungsaufträge aufgenommen werden, zur Kenntnis genommen hat und sich verpflichtet, diese einzuhalten.</t>
  </si>
  <si>
    <t>Diese Verpflichtungen werden in den Leistungsaufträgen aufgeführt</t>
  </si>
  <si>
    <t>Die Einrichtung hat diese Informationen zur Kenntnis genommen und verpflichtet sich, sie einzuhalten.</t>
  </si>
  <si>
    <t>Generelle Anforderungen N°1</t>
  </si>
  <si>
    <t xml:space="preserve">Die vorliegenden generellen Anforderungen gelten für alle Spitäler und Geburtshäuser mit einem Leistungsauftrag des Kantons Freiburg (Listenspitäler).
</t>
  </si>
  <si>
    <t>Generelle Anforderungen N°2</t>
  </si>
  <si>
    <t>Neben den hier aufgeführten generellen Anforderungen sind weitere Anforderungen und Definitionen in folgenden Dokumenten und gesetzlichen Grundlagen massgebend:
1. Leistungsspezifische Anforderungen Akutsomatik, Psychiatrie und Rehabilitation des Kantons Freiburg, abrufbar als Links in den jeweiligen Bewerbungsformularen oder auf der Website der Konferenz der kantonalen Gesundheitsdirektorinnen und -direktoren, GDK.
2. Bundesgesetz über die Krankenversicherung (KVG) vom 18. März 1994 und dessen Ausführungsverordnungenn.
3. Gesetz über die Finanzierung der Spitäler und Geburtshäuser (SFiG) vom 4. November 2011.
4. Gesundheitsgesetz (GesG) vom 16. November 1999.</t>
  </si>
  <si>
    <t>Generelle Anforderungen N°3</t>
  </si>
  <si>
    <t>Die Leistungsaufträge und die damit verbundenen Auflagen gemäss den Anhängen zu den Freiburger Spitallisten Akutsomatik, Rehabilitation und Psychiatrie 2024 gelten gemäss der dort jeweils genannten Frist. Sie fallen bei einer neuen umfassenden Spitalplanung ohne Weiteres dahin.</t>
  </si>
  <si>
    <t>Generelle Anforderungen N° 4</t>
  </si>
  <si>
    <t>Die teilweise oder vollständige Übertragung eines Leistungsauftrags auf einen anderen Leistungserbringer ist nicht zulässig. Zulässig ist die Übertragung von nicht an Patientinnen und Patienten selbst erbrachten medizinischen Supportleistungen (z. B. Laboruntersuchungen).</t>
  </si>
  <si>
    <t>Generelle Anforderungen N° 5</t>
  </si>
  <si>
    <t xml:space="preserve">Das Gesundheitsamt (GesA) behält sich vor, die Einhaltung der Voraussetzungen für die Erteilung des Leistungsauftrages mittels Audits oder anderer Methoden zu überprüfen. Sie kann auch Dritte damit beauftragen. Das Listenspital hat alle erforderlichen Auskünfte unentgeltlich zu erteilen und Unterlagen vorzulegen.
</t>
  </si>
  <si>
    <t>Generelle Anforderungen N° 6</t>
  </si>
  <si>
    <t>Ein Leistungsauftrag wird vorübergehend oder dauernd entzogen, wenn die Voraussetzungen für die Erteilung nicht mehr erfüllt sind. Er kann ebenfalls entzogen werden, wenn Auflagen und Bedingungen nicht eingehalten oder gesetzliche Bestimmungen verletzt werden. Der Entzug kann mit einer Übergangsfrist oder sofort erfolgen, je nach Schwere der Verletzung des Leistungsauftrags.</t>
  </si>
  <si>
    <t>Generelle Anforderungen N° 8</t>
  </si>
  <si>
    <t>Das Listenspital muss die Erbringung des gesamten Spektrums der ihm erteilten Leistungsaufträge sicherstellen. Es ist zur Meldung an das Gesundheitsamt (GesA) verpflichtet, wenn ein Leistungsauftrag nicht mehr vollumfänglich erbracht werden kann.</t>
  </si>
  <si>
    <t>Generelle Anforderungen N° 16</t>
  </si>
  <si>
    <t>Das Listenspital stellt dem Gesundheitsamt (GesA) unentgeltlich Kosten-, Leistungs- und weitere Daten zu, die für die optimale Umsetzung der kantonalen Aufgaben gemäss dem Bundesgesetz über die Krankenversicherung (KVG) und dem Gesetz über die Finanzierung der Spitäler und Geburtshäuser (SFiG) erforderlich sind. Die Datenlieferungen erfolgen in der erforderlichen Qualität und fristgerecht gemäss den Vorgaben des Gesundheitsamtes (GesA).</t>
  </si>
  <si>
    <t>Generelle Anforderungen N° 19</t>
  </si>
  <si>
    <t>Die Rettungs- und Verlegungsdienste werden durch eine kantonal anerkannte Alarm- und Einsatzzentrale eingesetzt.</t>
  </si>
  <si>
    <t>Generelle Anforderungen N° 26</t>
  </si>
  <si>
    <t>Für stationäre Leistungen übernimmt der Kanton den Kantonsanteil nur, wenn das Spital über einen gültigen Leistungsauftrag des Kantons Freiburg verfügt. Die Abgeltungen für Leistungen, für die kein Leistungsauftrag vorliegt, werden zurückgefordert.</t>
  </si>
  <si>
    <t>Generelle Anforderungen N° 27</t>
  </si>
  <si>
    <t xml:space="preserve">Der Staat Freiburg überweist der Einrichtung seinen Beitrag an die Finanzierung der Leistungen, die ihr gemäss der geltenden Spitalliste zugewiesen werden, im Umfang des Freiburger Kantonsanteils (Artikel 49a KVG, Artikel 14bis IVG) gemäss der vom Staatsrat ausgehandelten oder festgesetzten Pauschale.
</t>
  </si>
  <si>
    <t>X,1</t>
  </si>
  <si>
    <t>Angebotsvolumen der erbrachten Leistungen</t>
  </si>
  <si>
    <t>X,2</t>
  </si>
  <si>
    <t>Verträge von Kaderärzten und KVG-Mandate aus anderen Kantonen</t>
  </si>
  <si>
    <t>X,3</t>
  </si>
  <si>
    <t>Anforderungen an die Wirtschaftlichkeit</t>
  </si>
  <si>
    <t>X,4</t>
  </si>
  <si>
    <t>Anforderungen an die Qualität</t>
  </si>
  <si>
    <t>X,5</t>
  </si>
  <si>
    <t>Sonstige Verpflichtungen</t>
  </si>
  <si>
    <t>X,6</t>
  </si>
  <si>
    <t>Zusätzliche Informationen</t>
  </si>
  <si>
    <t>1. Die vollständig ausgefüllten Bewerbungsunterlagen müssen per E-mail oder per post auf einem elektronischen Datenträger (UBS-Stick) spätestens bis zum 30. Juni 2025 um 23:59 Uhr mit den folgenden Unterlagen im Anhang einzureicht werden:</t>
  </si>
  <si>
    <t xml:space="preserve"> </t>
  </si>
  <si>
    <t>Zu lieferndes Dokument</t>
  </si>
  <si>
    <t>Dokument geliefert (JA/NEIN)</t>
  </si>
  <si>
    <t>2. Eine vollständige und unterschriebene Papierversion der Bewerbungsunterlagen muss zusätzlich bis zum 31. Juli 2025 per Post an dieselbe Adresse geschickt werden.</t>
  </si>
  <si>
    <r>
      <t xml:space="preserve">Für </t>
    </r>
    <r>
      <rPr>
        <b/>
        <sz val="11"/>
        <rFont val="Arial"/>
        <family val="2"/>
      </rPr>
      <t>Rückfragen</t>
    </r>
    <r>
      <rPr>
        <sz val="11"/>
        <rFont val="Arial"/>
        <family val="2"/>
      </rPr>
      <t xml:space="preserve"> erreichen Sie uns unter: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</si>
</sst>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CHF&quot;;\-#,##0\ &quot;CHF&quot;"/>
    <numFmt numFmtId="43" formatCode="_-* #,##0.00_-;\-* #,##0.00_-;_-* &quot;-&quot;??_-;_-@_-"/>
    <numFmt numFmtId="164" formatCode="_ [$€-2]\ * #,##0.00_ ;_ [$€-2]\ * \-#,##0.00_ ;_ [$€-2]\ * &quot;-&quot;??_ "/>
    <numFmt numFmtId="165" formatCode="0.0"/>
    <numFmt numFmtId="166" formatCode="0;\-0;&quot;.&quot;"/>
    <numFmt numFmtId="167" formatCode="_-* #,##0_-;\-* #,##0_-;_-* &quot;-&quot;??_-;_-@_-"/>
  </numFmts>
  <fonts count="1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name val="Arial"/>
      <family val="2"/>
    </font>
    <font>
      <u/>
      <sz val="10"/>
      <color indexed="12"/>
      <name val="Arial"/>
      <family val="2"/>
    </font>
    <font>
      <sz val="8"/>
      <name val="Arial"/>
      <family val="2"/>
    </font>
    <font>
      <b/>
      <sz val="10"/>
      <name val="Arial"/>
      <family val="2"/>
    </font>
    <font>
      <sz val="10"/>
      <name val="Arial"/>
      <family val="2"/>
    </font>
    <font>
      <b/>
      <sz val="12"/>
      <name val="Arial"/>
      <family val="2"/>
    </font>
    <font>
      <sz val="12"/>
      <name val="Arial"/>
      <family val="2"/>
    </font>
    <font>
      <sz val="14"/>
      <name val="Arial"/>
      <family val="2"/>
    </font>
    <font>
      <sz val="28"/>
      <name val="Arial"/>
      <family val="2"/>
    </font>
    <font>
      <sz val="10"/>
      <color indexed="10"/>
      <name val="Arial"/>
      <family val="2"/>
    </font>
    <font>
      <b/>
      <sz val="16"/>
      <name val="Arial"/>
      <family val="2"/>
    </font>
    <font>
      <b/>
      <i/>
      <sz val="10"/>
      <name val="Arial"/>
      <family val="2"/>
    </font>
    <font>
      <u/>
      <sz val="10"/>
      <name val="Arial"/>
      <family val="2"/>
    </font>
    <font>
      <b/>
      <sz val="24"/>
      <name val="Arial"/>
      <family val="2"/>
    </font>
    <font>
      <b/>
      <sz val="14"/>
      <name val="Arial"/>
      <family val="2"/>
    </font>
    <font>
      <i/>
      <sz val="10"/>
      <name val="Arial"/>
      <family val="2"/>
    </font>
    <font>
      <vertAlign val="superscript"/>
      <sz val="10"/>
      <name val="Arial"/>
      <family val="2"/>
    </font>
    <font>
      <sz val="10"/>
      <name val="Arial"/>
      <family val="2"/>
    </font>
    <font>
      <b/>
      <sz val="36"/>
      <name val="Arial"/>
      <family val="2"/>
    </font>
    <font>
      <sz val="8"/>
      <name val="Arial"/>
      <family val="2"/>
    </font>
    <font>
      <sz val="16"/>
      <name val="Arial"/>
      <family val="2"/>
    </font>
    <font>
      <sz val="12"/>
      <color indexed="10"/>
      <name val="Arial"/>
      <family val="2"/>
    </font>
    <font>
      <sz val="10"/>
      <name val="Arial"/>
      <family val="2"/>
    </font>
    <font>
      <b/>
      <sz val="10"/>
      <color indexed="22"/>
      <name val="Arial"/>
      <family val="2"/>
    </font>
    <font>
      <sz val="8"/>
      <name val="Arial"/>
      <family val="2"/>
    </font>
    <font>
      <b/>
      <sz val="8"/>
      <name val="Arial"/>
      <family val="2"/>
    </font>
    <font>
      <sz val="10"/>
      <name val="MS Sans Serif"/>
      <family val="2"/>
    </font>
    <font>
      <sz val="10"/>
      <name val="Verdana"/>
      <family val="2"/>
    </font>
    <font>
      <sz val="8"/>
      <name val="Arial"/>
      <family val="2"/>
    </font>
    <font>
      <sz val="8"/>
      <color indexed="8"/>
      <name val="Arial"/>
      <family val="2"/>
    </font>
    <font>
      <sz val="9"/>
      <color indexed="81"/>
      <name val="Tahoma"/>
      <family val="2"/>
    </font>
    <font>
      <sz val="9"/>
      <name val="Arial"/>
      <family val="2"/>
    </font>
    <font>
      <sz val="14"/>
      <color rgb="FFFF9999"/>
      <name val="Arial"/>
      <family val="2"/>
    </font>
    <font>
      <u/>
      <sz val="12"/>
      <color rgb="FF800080"/>
      <name val="Arial"/>
      <family val="2"/>
    </font>
    <font>
      <sz val="10"/>
      <color rgb="FFFF0000"/>
      <name val="Arial"/>
      <family val="2"/>
    </font>
    <font>
      <b/>
      <sz val="9"/>
      <name val="Arial"/>
      <family val="2"/>
    </font>
    <font>
      <sz val="10"/>
      <color theme="0"/>
      <name val="Arial"/>
      <family val="2"/>
    </font>
    <font>
      <b/>
      <sz val="11"/>
      <color theme="0"/>
      <name val="Arial"/>
      <family val="2"/>
    </font>
    <font>
      <b/>
      <sz val="10"/>
      <color theme="0"/>
      <name val="Arial"/>
      <family val="2"/>
    </font>
    <font>
      <b/>
      <sz val="26"/>
      <name val="Arial"/>
      <family val="2"/>
    </font>
    <font>
      <b/>
      <sz val="11"/>
      <name val="Arial"/>
      <family val="2"/>
    </font>
    <font>
      <b/>
      <sz val="16"/>
      <color theme="0"/>
      <name val="Arial"/>
      <family val="2"/>
    </font>
    <font>
      <b/>
      <u/>
      <sz val="11"/>
      <name val="Arial"/>
      <family val="2"/>
    </font>
    <font>
      <b/>
      <u/>
      <sz val="12"/>
      <name val="Arial"/>
      <family val="2"/>
    </font>
    <font>
      <sz val="8"/>
      <color rgb="FF0000FF"/>
      <name val="Arial"/>
      <family val="2"/>
    </font>
    <font>
      <sz val="10"/>
      <color rgb="FF0000FF"/>
      <name val="Arial"/>
      <family val="2"/>
    </font>
    <font>
      <sz val="11"/>
      <name val="Arial"/>
      <family val="2"/>
    </font>
    <font>
      <sz val="22"/>
      <name val="Arial"/>
      <family val="2"/>
    </font>
    <font>
      <sz val="10"/>
      <name val="Arial"/>
      <family val="2"/>
    </font>
    <font>
      <sz val="10"/>
      <color theme="1"/>
      <name val="Arial"/>
      <family val="2"/>
    </font>
    <font>
      <b/>
      <sz val="10"/>
      <color theme="1"/>
      <name val="Arial"/>
      <family val="2"/>
    </font>
    <font>
      <strike/>
      <sz val="10"/>
      <name val="Arial"/>
      <family val="2"/>
    </font>
    <font>
      <sz val="9"/>
      <color theme="1"/>
      <name val="Arial"/>
      <family val="2"/>
    </font>
    <font>
      <sz val="10"/>
      <color rgb="FFFF6600"/>
      <name val="Arial"/>
      <family val="2"/>
    </font>
    <font>
      <sz val="12"/>
      <color rgb="FFFF6600"/>
      <name val="Arial"/>
      <family val="2"/>
    </font>
    <font>
      <b/>
      <strike/>
      <sz val="12"/>
      <name val="Arial"/>
      <family val="2"/>
    </font>
    <font>
      <sz val="10"/>
      <color rgb="FFFF00FF"/>
      <name val="Arial"/>
      <family val="2"/>
    </font>
    <font>
      <strike/>
      <sz val="10"/>
      <color rgb="FFFF00FF"/>
      <name val="Arial"/>
      <family val="2"/>
    </font>
    <font>
      <sz val="10"/>
      <color rgb="FFC00000"/>
      <name val="Arial"/>
      <family val="2"/>
    </font>
    <font>
      <b/>
      <sz val="9"/>
      <color rgb="FFFF00FF"/>
      <name val="Arial"/>
      <family val="2"/>
    </font>
    <font>
      <sz val="8"/>
      <color rgb="FFFF00FF"/>
      <name val="Arial"/>
      <family val="2"/>
    </font>
    <font>
      <b/>
      <u/>
      <sz val="10"/>
      <color rgb="FFFF00FF"/>
      <name val="Arial"/>
      <family val="2"/>
    </font>
    <font>
      <b/>
      <sz val="12"/>
      <color rgb="FFFF00FF"/>
      <name val="Arial"/>
      <family val="2"/>
    </font>
    <font>
      <b/>
      <sz val="14"/>
      <color theme="1"/>
      <name val="Arial"/>
      <family val="2"/>
    </font>
    <font>
      <sz val="14"/>
      <color theme="1"/>
      <name val="Arial"/>
      <family val="2"/>
    </font>
    <font>
      <b/>
      <sz val="14"/>
      <color rgb="FFFF00FF"/>
      <name val="Arial"/>
      <family val="2"/>
    </font>
    <font>
      <b/>
      <sz val="10"/>
      <color rgb="FF0000FF"/>
      <name val="Arial"/>
      <family val="2"/>
    </font>
    <font>
      <strike/>
      <sz val="12"/>
      <color rgb="FF0000FF"/>
      <name val="Arial"/>
      <family val="2"/>
    </font>
    <font>
      <sz val="10"/>
      <color rgb="FF0000FF"/>
      <name val="Cambria"/>
      <family val="1"/>
    </font>
    <font>
      <b/>
      <sz val="10"/>
      <color rgb="FFFF0000"/>
      <name val="Cambria"/>
      <family val="1"/>
    </font>
    <font>
      <sz val="10"/>
      <color rgb="FF000000"/>
      <name val="Arial"/>
      <family val="2"/>
    </font>
    <font>
      <sz val="14"/>
      <color rgb="FF000000"/>
      <name val="Arial"/>
      <family val="2"/>
    </font>
    <font>
      <b/>
      <sz val="10"/>
      <color indexed="8"/>
      <name val="Arial"/>
      <family val="2"/>
    </font>
    <font>
      <b/>
      <sz val="9"/>
      <color indexed="81"/>
      <name val="Tahoma"/>
      <family val="2"/>
    </font>
    <font>
      <i/>
      <sz val="10"/>
      <color theme="0"/>
      <name val="Cambria"/>
      <family val="1"/>
    </font>
    <font>
      <b/>
      <sz val="24"/>
      <color rgb="FFFF0000"/>
      <name val="Arial"/>
      <family val="2"/>
    </font>
    <font>
      <b/>
      <sz val="10"/>
      <color rgb="FFFF0000"/>
      <name val="Arial"/>
      <family val="2"/>
    </font>
    <font>
      <b/>
      <sz val="12"/>
      <color theme="0"/>
      <name val="Arial"/>
      <family val="2"/>
    </font>
    <font>
      <sz val="10"/>
      <color indexed="81"/>
      <name val="Tahoma"/>
      <family val="2"/>
    </font>
    <font>
      <sz val="10"/>
      <color rgb="FF000000"/>
      <name val="Tahoma"/>
      <family val="2"/>
    </font>
    <font>
      <b/>
      <sz val="9"/>
      <color theme="1"/>
      <name val="Arial"/>
      <family val="2"/>
    </font>
    <font>
      <strike/>
      <sz val="9"/>
      <color rgb="FFFF0000"/>
      <name val="Arial"/>
      <family val="2"/>
    </font>
    <font>
      <sz val="9"/>
      <color rgb="FFFFFF00"/>
      <name val="Arial"/>
      <family val="2"/>
    </font>
    <font>
      <sz val="9"/>
      <color rgb="FFFF0000"/>
      <name val="Arial"/>
      <family val="2"/>
    </font>
    <font>
      <strike/>
      <sz val="9"/>
      <color theme="1"/>
      <name val="Arial"/>
      <family val="2"/>
    </font>
    <font>
      <b/>
      <sz val="18"/>
      <color theme="0"/>
      <name val="Arial"/>
      <family val="2"/>
    </font>
    <font>
      <sz val="7.5"/>
      <color theme="1"/>
      <name val="Arial"/>
      <family val="2"/>
    </font>
    <font>
      <sz val="7.5"/>
      <name val="Arial"/>
      <family val="2"/>
    </font>
    <font>
      <u/>
      <sz val="10"/>
      <color rgb="FFFF0000"/>
      <name val="Arial"/>
      <family val="2"/>
    </font>
    <font>
      <sz val="9"/>
      <color rgb="FFFFC000"/>
      <name val="Arial"/>
      <family val="2"/>
    </font>
    <font>
      <vertAlign val="superscript"/>
      <sz val="10"/>
      <color theme="1"/>
      <name val="Arial"/>
      <family val="2"/>
    </font>
    <font>
      <b/>
      <strike/>
      <sz val="10"/>
      <color theme="1"/>
      <name val="Arial"/>
      <family val="2"/>
    </font>
    <font>
      <sz val="8"/>
      <color theme="1"/>
      <name val="Arial"/>
      <family val="2"/>
    </font>
    <font>
      <b/>
      <sz val="14"/>
      <color rgb="FF0070C0"/>
      <name val="Calibri"/>
      <family val="2"/>
      <scheme val="minor"/>
    </font>
    <font>
      <b/>
      <u/>
      <sz val="11"/>
      <color theme="1"/>
      <name val="Arial"/>
      <family val="2"/>
    </font>
    <font>
      <u/>
      <sz val="10"/>
      <color theme="1"/>
      <name val="Arial"/>
      <family val="2"/>
    </font>
    <font>
      <b/>
      <sz val="10"/>
      <color rgb="FFFF00FF"/>
      <name val="Arial"/>
      <family val="2"/>
    </font>
    <font>
      <i/>
      <sz val="10"/>
      <color theme="1"/>
      <name val="Cambria"/>
      <family val="1"/>
    </font>
    <font>
      <u/>
      <sz val="10"/>
      <color theme="1"/>
      <name val="Cambria"/>
      <family val="1"/>
    </font>
    <font>
      <sz val="12"/>
      <name val="Calibri"/>
      <family val="2"/>
    </font>
    <font>
      <b/>
      <sz val="8"/>
      <color theme="1"/>
      <name val="Arial"/>
      <family val="2"/>
    </font>
    <font>
      <sz val="10"/>
      <name val="Arial"/>
    </font>
    <font>
      <sz val="11"/>
      <color rgb="FFFF0000"/>
      <name val="Calibri"/>
      <family val="2"/>
      <scheme val="minor"/>
    </font>
    <font>
      <b/>
      <sz val="11"/>
      <color theme="1"/>
      <name val="Calibri"/>
      <family val="2"/>
      <scheme val="minor"/>
    </font>
    <font>
      <b/>
      <sz val="14"/>
      <color rgb="FFFF0000"/>
      <name val="Arial"/>
      <family val="2"/>
    </font>
    <font>
      <u/>
      <sz val="11"/>
      <color theme="10"/>
      <name val="Arial"/>
      <family val="2"/>
    </font>
    <font>
      <sz val="10"/>
      <color theme="1"/>
      <name val="Calibri"/>
      <family val="2"/>
      <scheme val="minor"/>
    </font>
    <font>
      <sz val="11"/>
      <color theme="1"/>
      <name val="Arial"/>
      <family val="2"/>
    </font>
    <font>
      <sz val="11"/>
      <color rgb="FFFF0000"/>
      <name val="Arial"/>
      <family val="2"/>
    </font>
    <font>
      <b/>
      <sz val="16"/>
      <color rgb="FFFF5050"/>
      <name val="Arial"/>
      <family val="2"/>
    </font>
    <font>
      <b/>
      <sz val="16"/>
      <color theme="1"/>
      <name val="Arial"/>
      <family val="2"/>
    </font>
    <font>
      <sz val="11"/>
      <color rgb="FFFF5050"/>
      <name val="Arial"/>
      <family val="2"/>
    </font>
    <font>
      <b/>
      <sz val="10"/>
      <color rgb="FFFF5050"/>
      <name val="Arial"/>
      <family val="2"/>
    </font>
    <font>
      <b/>
      <sz val="12"/>
      <color theme="1"/>
      <name val="Arial"/>
      <family val="2"/>
    </font>
    <font>
      <b/>
      <sz val="10"/>
      <color rgb="FF000000"/>
      <name val="Arial"/>
      <family val="2"/>
    </font>
    <font>
      <i/>
      <sz val="10"/>
      <color theme="1"/>
      <name val="Arial"/>
      <family val="2"/>
    </font>
    <font>
      <i/>
      <sz val="10"/>
      <color rgb="FFFF5050"/>
      <name val="Arial"/>
      <family val="2"/>
    </font>
    <font>
      <sz val="10"/>
      <color rgb="FFFF5050"/>
      <name val="Arial"/>
      <family val="2"/>
    </font>
    <font>
      <sz val="11"/>
      <name val="Calibri"/>
      <family val="2"/>
      <scheme val="minor"/>
    </font>
  </fonts>
  <fills count="3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rgb="FFFFFF99"/>
        <bgColor rgb="FF000000"/>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rgb="FF000000"/>
      </patternFill>
    </fill>
    <fill>
      <patternFill patternType="solid">
        <fgColor theme="0"/>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rgb="FFFFC9C9"/>
        <bgColor indexed="64"/>
      </patternFill>
    </fill>
    <fill>
      <patternFill patternType="solid">
        <fgColor rgb="FFFFC000"/>
        <bgColor indexed="64"/>
      </patternFill>
    </fill>
    <fill>
      <patternFill patternType="solid">
        <fgColor rgb="FFFFFFFF"/>
        <bgColor rgb="FF000000"/>
      </patternFill>
    </fill>
    <fill>
      <patternFill patternType="solid">
        <fgColor rgb="FFFF9998"/>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FD78"/>
        <bgColor indexed="64"/>
      </patternFill>
    </fill>
    <fill>
      <patternFill patternType="solid">
        <fgColor rgb="FFC6F0CE"/>
        <bgColor indexed="64"/>
      </patternFill>
    </fill>
    <fill>
      <patternFill patternType="solid">
        <fgColor rgb="FFFFC7CE"/>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CCFFCC"/>
        <bgColor indexed="64"/>
      </patternFill>
    </fill>
    <fill>
      <patternFill patternType="solid">
        <fgColor theme="2" tint="-9.9978637043366805E-2"/>
        <bgColor indexed="64"/>
      </patternFill>
    </fill>
    <fill>
      <patternFill patternType="solid">
        <fgColor rgb="FFB4EBF3"/>
        <bgColor indexed="64"/>
      </patternFill>
    </fill>
    <fill>
      <patternFill patternType="solid">
        <fgColor rgb="FFCAFBFC"/>
        <bgColor indexed="64"/>
      </patternFill>
    </fill>
    <fill>
      <patternFill patternType="solid">
        <fgColor rgb="FFBFBFBF"/>
        <bgColor indexed="64"/>
      </patternFill>
    </fill>
    <fill>
      <patternFill patternType="solid">
        <fgColor rgb="FFFFFD78"/>
        <bgColor rgb="FF000000"/>
      </patternFill>
    </fill>
    <fill>
      <patternFill patternType="solid">
        <fgColor rgb="FFFFFFCC"/>
        <bgColor indexed="64"/>
      </patternFill>
    </fill>
    <fill>
      <patternFill patternType="solid">
        <fgColor rgb="FFFFFFFF"/>
        <bgColor indexed="64"/>
      </patternFill>
    </fill>
  </fills>
  <borders count="180">
    <border>
      <left/>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right/>
      <top style="thin">
        <color theme="0" tint="-0.14996795556505021"/>
      </top>
      <bottom style="thin">
        <color theme="0" tint="-0.34998626667073579"/>
      </bottom>
      <diagonal/>
    </border>
    <border>
      <left/>
      <right/>
      <top style="thin">
        <color theme="0" tint="-0.34998626667073579"/>
      </top>
      <bottom style="thin">
        <color theme="0" tint="-0.14993743705557422"/>
      </bottom>
      <diagonal/>
    </border>
    <border>
      <left/>
      <right/>
      <top style="thin">
        <color theme="0" tint="-0.14993743705557422"/>
      </top>
      <bottom style="thin">
        <color theme="0" tint="-0.34998626667073579"/>
      </bottom>
      <diagonal/>
    </border>
    <border>
      <left/>
      <right/>
      <top/>
      <bottom style="thin">
        <color theme="0" tint="-0.34998626667073579"/>
      </bottom>
      <diagonal/>
    </border>
    <border>
      <left/>
      <right/>
      <top style="thin">
        <color theme="0" tint="-0.14993743705557422"/>
      </top>
      <bottom/>
      <diagonal/>
    </border>
    <border>
      <left/>
      <right/>
      <top style="thin">
        <color theme="0" tint="-0.34998626667073579"/>
      </top>
      <bottom style="thin">
        <color theme="0" tint="-0.34998626667073579"/>
      </bottom>
      <diagonal/>
    </border>
    <border>
      <left/>
      <right/>
      <top/>
      <bottom style="thin">
        <color theme="0" tint="-0.14993743705557422"/>
      </bottom>
      <diagonal/>
    </border>
    <border>
      <left/>
      <right/>
      <top style="thin">
        <color theme="0" tint="-0.14993743705557422"/>
      </top>
      <bottom style="medium">
        <color theme="0" tint="-0.34998626667073579"/>
      </bottom>
      <diagonal/>
    </border>
    <border>
      <left/>
      <right/>
      <top style="medium">
        <color theme="0" tint="-0.34998626667073579"/>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24994659260841701"/>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14996795556505021"/>
      </bottom>
      <diagonal/>
    </border>
    <border>
      <left style="thin">
        <color theme="0" tint="-0.34998626667073579"/>
      </left>
      <right style="thin">
        <color theme="0" tint="-0.34998626667073579"/>
      </right>
      <top/>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indexed="64"/>
      </left>
      <right/>
      <top style="thin">
        <color indexed="64"/>
      </top>
      <bottom style="medium">
        <color indexed="64"/>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medium">
        <color indexed="64"/>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thin">
        <color theme="0" tint="-0.249977111117893"/>
      </top>
      <bottom/>
      <diagonal/>
    </border>
    <border>
      <left style="thin">
        <color theme="0" tint="-0.14996795556505021"/>
      </left>
      <right style="thin">
        <color theme="0" tint="-0.14996795556505021"/>
      </right>
      <top style="thin">
        <color theme="0" tint="-0.14993743705557422"/>
      </top>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medium">
        <color indexed="64"/>
      </bottom>
      <diagonal/>
    </border>
    <border>
      <left/>
      <right style="thin">
        <color indexed="64"/>
      </right>
      <top/>
      <bottom style="thin">
        <color indexed="64"/>
      </bottom>
      <diagonal/>
    </border>
  </borders>
  <cellStyleXfs count="23">
    <xf numFmtId="0" fontId="0" fillId="0" borderId="0"/>
    <xf numFmtId="0" fontId="10" fillId="0" borderId="0" applyNumberFormat="0" applyFill="0" applyBorder="0" applyAlignment="0" applyProtection="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33" fillId="0" borderId="0"/>
    <xf numFmtId="0" fontId="34" fillId="0" borderId="0"/>
    <xf numFmtId="0" fontId="34" fillId="0" borderId="0"/>
    <xf numFmtId="164" fontId="7" fillId="0" borderId="0"/>
    <xf numFmtId="0" fontId="7" fillId="0" borderId="0"/>
    <xf numFmtId="0" fontId="5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3" fillId="0" borderId="0"/>
    <xf numFmtId="0" fontId="2" fillId="0" borderId="0"/>
    <xf numFmtId="0" fontId="1" fillId="0" borderId="0"/>
    <xf numFmtId="43" fontId="108" fillId="0" borderId="0" applyFont="0" applyFill="0" applyBorder="0" applyAlignment="0" applyProtection="0"/>
    <xf numFmtId="0" fontId="7" fillId="0" borderId="0"/>
  </cellStyleXfs>
  <cellXfs count="1501">
    <xf numFmtId="0" fontId="0" fillId="0" borderId="0" xfId="0"/>
    <xf numFmtId="0" fontId="38" fillId="0" borderId="0" xfId="0" applyFont="1" applyAlignment="1">
      <alignment horizontal="left" vertical="top" wrapText="1"/>
    </xf>
    <xf numFmtId="0" fontId="0" fillId="0" borderId="0" xfId="0" applyAlignment="1">
      <alignment horizontal="center"/>
    </xf>
    <xf numFmtId="0" fontId="0" fillId="0" borderId="0" xfId="0" applyAlignment="1">
      <alignment horizontal="left"/>
    </xf>
    <xf numFmtId="0" fontId="7" fillId="0" borderId="0" xfId="0" applyFont="1" applyAlignment="1">
      <alignment horizontal="center" vertical="top"/>
    </xf>
    <xf numFmtId="0" fontId="0" fillId="0" borderId="0" xfId="0" applyAlignment="1">
      <alignment horizontal="center" vertical="top"/>
    </xf>
    <xf numFmtId="0" fontId="35" fillId="0" borderId="0" xfId="0" applyFont="1" applyAlignment="1">
      <alignment horizontal="center" vertical="top"/>
    </xf>
    <xf numFmtId="0" fontId="11" fillId="0" borderId="0" xfId="0" applyFont="1" applyAlignment="1">
      <alignment horizontal="left" vertical="top" wrapText="1"/>
    </xf>
    <xf numFmtId="0" fontId="0" fillId="0" borderId="0" xfId="0" applyAlignment="1">
      <alignment horizontal="center" vertical="center" wrapText="1"/>
    </xf>
    <xf numFmtId="0" fontId="35" fillId="0" borderId="0" xfId="0" applyFont="1" applyAlignment="1">
      <alignment horizontal="center" vertical="center" wrapText="1"/>
    </xf>
    <xf numFmtId="0" fontId="9" fillId="0" borderId="0" xfId="0" applyFont="1" applyAlignment="1">
      <alignment vertical="top" wrapText="1"/>
    </xf>
    <xf numFmtId="0" fontId="0" fillId="0" borderId="0" xfId="0" applyAlignment="1">
      <alignment horizontal="left" vertical="top"/>
    </xf>
    <xf numFmtId="0" fontId="13" fillId="0" borderId="0" xfId="0" applyFont="1"/>
    <xf numFmtId="0" fontId="14" fillId="0" borderId="0" xfId="0" applyFont="1" applyAlignment="1">
      <alignment horizontal="center"/>
    </xf>
    <xf numFmtId="0" fontId="21" fillId="0" borderId="0" xfId="0" applyFont="1" applyAlignment="1">
      <alignment horizontal="center"/>
    </xf>
    <xf numFmtId="0" fontId="7" fillId="0" borderId="0" xfId="0" applyFont="1" applyAlignment="1">
      <alignment horizontal="center"/>
    </xf>
    <xf numFmtId="0" fontId="39" fillId="0" borderId="0" xfId="0" applyFont="1" applyAlignment="1">
      <alignment horizontal="center"/>
    </xf>
    <xf numFmtId="0" fontId="13" fillId="0" borderId="0" xfId="0" applyFont="1" applyAlignment="1">
      <alignment horizontal="center"/>
    </xf>
    <xf numFmtId="0" fontId="10" fillId="0" borderId="0" xfId="0" applyFont="1" applyAlignment="1">
      <alignment vertical="center" wrapText="1"/>
    </xf>
    <xf numFmtId="0" fontId="10" fillId="0" borderId="0" xfId="0" applyFont="1" applyAlignment="1">
      <alignment vertical="top" wrapText="1"/>
    </xf>
    <xf numFmtId="0" fontId="0" fillId="13" borderId="0" xfId="0" applyFill="1"/>
    <xf numFmtId="0" fontId="36" fillId="0" borderId="0" xfId="0" applyFont="1" applyAlignment="1">
      <alignment vertical="top" wrapText="1"/>
    </xf>
    <xf numFmtId="0" fontId="9" fillId="0" borderId="0" xfId="0" applyFont="1" applyAlignment="1">
      <alignment horizontal="left" vertical="top" wrapText="1"/>
    </xf>
    <xf numFmtId="0" fontId="26" fillId="0" borderId="0" xfId="0" applyFont="1" applyAlignment="1">
      <alignment horizontal="center" vertical="top" wrapText="1"/>
    </xf>
    <xf numFmtId="0" fontId="19" fillId="0" borderId="0" xfId="3" applyFont="1" applyFill="1" applyAlignment="1" applyProtection="1">
      <alignment horizontal="left" vertical="top" indent="1"/>
    </xf>
    <xf numFmtId="0" fontId="19" fillId="0" borderId="0" xfId="3" applyFont="1" applyFill="1" applyAlignment="1" applyProtection="1">
      <alignment horizontal="left" indent="1"/>
    </xf>
    <xf numFmtId="0" fontId="50" fillId="0" borderId="0" xfId="3" applyFont="1" applyFill="1" applyAlignment="1" applyProtection="1">
      <alignment vertical="top"/>
    </xf>
    <xf numFmtId="0" fontId="44" fillId="11" borderId="0" xfId="0" applyFont="1" applyFill="1" applyAlignment="1">
      <alignment horizontal="left" vertical="top"/>
    </xf>
    <xf numFmtId="0" fontId="43" fillId="11" borderId="0" xfId="0" applyFont="1" applyFill="1" applyAlignment="1">
      <alignment horizontal="left" vertical="top"/>
    </xf>
    <xf numFmtId="0" fontId="44" fillId="0" borderId="0" xfId="0" applyFont="1" applyAlignment="1">
      <alignment horizontal="left" vertical="top"/>
    </xf>
    <xf numFmtId="0" fontId="43" fillId="0" borderId="0" xfId="0" applyFont="1" applyAlignment="1">
      <alignment horizontal="left" vertical="top"/>
    </xf>
    <xf numFmtId="0" fontId="7" fillId="0" borderId="0" xfId="0" quotePrefix="1" applyFont="1" applyAlignment="1">
      <alignment horizontal="left" vertical="top"/>
    </xf>
    <xf numFmtId="0" fontId="7" fillId="0" borderId="0" xfId="0" applyFont="1" applyAlignment="1">
      <alignment horizontal="left" vertical="top"/>
    </xf>
    <xf numFmtId="0" fontId="0" fillId="0" borderId="0" xfId="0" applyAlignment="1">
      <alignment vertical="top" wrapText="1"/>
    </xf>
    <xf numFmtId="0" fontId="9" fillId="0" borderId="0" xfId="0" applyFont="1" applyAlignment="1">
      <alignment horizontal="center" vertical="top" wrapText="1"/>
    </xf>
    <xf numFmtId="0" fontId="7" fillId="0" borderId="0" xfId="0" applyFont="1" applyAlignment="1">
      <alignment vertical="top" wrapText="1"/>
    </xf>
    <xf numFmtId="0" fontId="50" fillId="0" borderId="0" xfId="3" applyFont="1" applyFill="1" applyAlignment="1" applyProtection="1">
      <alignment horizontal="left" vertical="top"/>
    </xf>
    <xf numFmtId="0" fontId="7" fillId="0" borderId="0" xfId="0" applyFont="1" applyAlignment="1">
      <alignment vertical="top"/>
    </xf>
    <xf numFmtId="0" fontId="15" fillId="0" borderId="0" xfId="0" applyFont="1" applyAlignment="1">
      <alignment vertical="top"/>
    </xf>
    <xf numFmtId="0" fontId="7" fillId="0" borderId="0" xfId="0" applyFont="1"/>
    <xf numFmtId="0" fontId="0" fillId="0" borderId="0" xfId="0" applyAlignment="1">
      <alignment horizontal="center" vertical="top" wrapText="1"/>
    </xf>
    <xf numFmtId="0" fontId="0" fillId="0" borderId="0" xfId="0" applyAlignment="1">
      <alignment vertical="top"/>
    </xf>
    <xf numFmtId="0" fontId="11" fillId="0" borderId="0" xfId="0" applyFont="1" applyAlignment="1">
      <alignment vertical="top"/>
    </xf>
    <xf numFmtId="0" fontId="19" fillId="0" borderId="0" xfId="3" applyFont="1" applyAlignment="1" applyProtection="1">
      <alignment vertical="top"/>
    </xf>
    <xf numFmtId="0" fontId="7" fillId="0" borderId="0" xfId="8"/>
    <xf numFmtId="0" fontId="7" fillId="0" borderId="0" xfId="0" applyFont="1" applyAlignment="1">
      <alignment horizontal="left"/>
    </xf>
    <xf numFmtId="0" fontId="12" fillId="0" borderId="0" xfId="0" applyFont="1" applyAlignment="1">
      <alignment vertical="center"/>
    </xf>
    <xf numFmtId="0" fontId="10" fillId="0" borderId="0" xfId="8" applyFont="1" applyAlignment="1">
      <alignment vertical="center" wrapText="1"/>
    </xf>
    <xf numFmtId="0" fontId="7" fillId="13" borderId="0" xfId="0" applyFont="1" applyFill="1"/>
    <xf numFmtId="0" fontId="10" fillId="10" borderId="61" xfId="0" applyFont="1" applyFill="1" applyBorder="1" applyAlignment="1">
      <alignment horizontal="center" vertical="center" wrapText="1"/>
    </xf>
    <xf numFmtId="0" fontId="10" fillId="10" borderId="84" xfId="7" applyNumberFormat="1" applyFont="1" applyFill="1" applyBorder="1" applyAlignment="1">
      <alignment horizontal="center" vertical="center" wrapText="1"/>
    </xf>
    <xf numFmtId="0" fontId="10" fillId="10" borderId="11" xfId="7" applyNumberFormat="1" applyFont="1" applyFill="1" applyBorder="1" applyAlignment="1">
      <alignment horizontal="center" vertical="center" wrapText="1"/>
    </xf>
    <xf numFmtId="0" fontId="10" fillId="10" borderId="63" xfId="7" applyNumberFormat="1" applyFont="1" applyFill="1" applyBorder="1" applyAlignment="1">
      <alignment horizontal="center" vertical="center" wrapText="1"/>
    </xf>
    <xf numFmtId="0" fontId="10" fillId="10" borderId="98" xfId="0" applyFont="1" applyFill="1" applyBorder="1" applyAlignment="1">
      <alignment horizontal="center" vertical="center" wrapText="1"/>
    </xf>
    <xf numFmtId="0" fontId="10" fillId="10" borderId="56" xfId="7" applyNumberFormat="1" applyFont="1" applyFill="1" applyBorder="1" applyAlignment="1">
      <alignment horizontal="center" vertical="center" wrapText="1"/>
    </xf>
    <xf numFmtId="0" fontId="9" fillId="13" borderId="0" xfId="0" applyFont="1" applyFill="1" applyAlignment="1">
      <alignment vertical="top" wrapText="1"/>
    </xf>
    <xf numFmtId="0" fontId="9" fillId="13" borderId="0" xfId="0" applyFont="1" applyFill="1" applyAlignment="1">
      <alignment horizontal="left" vertical="top" wrapText="1"/>
    </xf>
    <xf numFmtId="0" fontId="7" fillId="14" borderId="6" xfId="0" applyFont="1" applyFill="1" applyBorder="1" applyAlignment="1">
      <alignment vertical="top" wrapText="1"/>
    </xf>
    <xf numFmtId="0" fontId="63" fillId="0" borderId="0" xfId="0" applyFont="1" applyAlignment="1">
      <alignment vertical="top"/>
    </xf>
    <xf numFmtId="0" fontId="9" fillId="0" borderId="11" xfId="0" applyFont="1" applyBorder="1" applyAlignment="1">
      <alignment horizontal="center" vertical="top" wrapText="1"/>
    </xf>
    <xf numFmtId="0" fontId="52" fillId="0" borderId="0" xfId="0" applyFont="1" applyAlignment="1">
      <alignment vertical="top"/>
    </xf>
    <xf numFmtId="0" fontId="52" fillId="0" borderId="0" xfId="0" applyFont="1"/>
    <xf numFmtId="0" fontId="8" fillId="0" borderId="0" xfId="3" applyAlignment="1" applyProtection="1">
      <alignment vertical="top"/>
    </xf>
    <xf numFmtId="0" fontId="7" fillId="0" borderId="76" xfId="0" applyFont="1" applyBorder="1" applyAlignment="1">
      <alignment vertical="top" wrapText="1"/>
    </xf>
    <xf numFmtId="0" fontId="7" fillId="0" borderId="73" xfId="0" applyFont="1" applyBorder="1" applyAlignment="1">
      <alignment vertical="top" wrapText="1"/>
    </xf>
    <xf numFmtId="0" fontId="7" fillId="0" borderId="71" xfId="0" applyFont="1" applyBorder="1" applyAlignment="1">
      <alignment vertical="top" wrapText="1"/>
    </xf>
    <xf numFmtId="0" fontId="7" fillId="0" borderId="72" xfId="0" applyFont="1" applyBorder="1" applyAlignment="1">
      <alignment vertical="top" wrapText="1"/>
    </xf>
    <xf numFmtId="0" fontId="7" fillId="0" borderId="76" xfId="0" applyFont="1" applyBorder="1" applyAlignment="1">
      <alignment horizontal="left" vertical="top" wrapText="1"/>
    </xf>
    <xf numFmtId="0" fontId="7" fillId="0" borderId="15" xfId="0" applyFont="1" applyBorder="1" applyAlignment="1">
      <alignment horizontal="left" vertical="top" wrapText="1"/>
    </xf>
    <xf numFmtId="0" fontId="7" fillId="0" borderId="0" xfId="8" applyAlignment="1">
      <alignment vertical="top"/>
    </xf>
    <xf numFmtId="0" fontId="9" fillId="0" borderId="27" xfId="0" applyFont="1" applyBorder="1" applyAlignment="1">
      <alignment horizontal="center" vertical="top" wrapText="1"/>
    </xf>
    <xf numFmtId="0" fontId="52" fillId="13" borderId="0" xfId="0" applyFont="1" applyFill="1" applyAlignment="1">
      <alignment vertical="top"/>
    </xf>
    <xf numFmtId="0" fontId="38" fillId="0" borderId="0" xfId="0" applyFont="1" applyAlignment="1">
      <alignment vertical="top"/>
    </xf>
    <xf numFmtId="0" fontId="15" fillId="0" borderId="0" xfId="0" applyFont="1" applyAlignment="1">
      <alignment horizontal="center"/>
    </xf>
    <xf numFmtId="0" fontId="15" fillId="0" borderId="0" xfId="0" applyFont="1" applyAlignment="1">
      <alignment horizontal="left"/>
    </xf>
    <xf numFmtId="0" fontId="15" fillId="0" borderId="0" xfId="0" applyFont="1"/>
    <xf numFmtId="0" fontId="0" fillId="0" borderId="0" xfId="0" applyAlignment="1">
      <alignment horizontal="right"/>
    </xf>
    <xf numFmtId="0" fontId="0" fillId="0" borderId="0" xfId="0" applyAlignment="1">
      <alignment horizontal="right" vertical="top"/>
    </xf>
    <xf numFmtId="0" fontId="43" fillId="11" borderId="0" xfId="0" applyFont="1" applyFill="1" applyAlignment="1">
      <alignment horizontal="center" vertical="center" wrapText="1"/>
    </xf>
    <xf numFmtId="0" fontId="21" fillId="0" borderId="0" xfId="0" applyFont="1" applyAlignment="1">
      <alignment horizontal="center" vertical="center"/>
    </xf>
    <xf numFmtId="0" fontId="60" fillId="0" borderId="0" xfId="0" applyFont="1" applyAlignment="1">
      <alignment vertical="top"/>
    </xf>
    <xf numFmtId="0" fontId="41" fillId="0" borderId="0" xfId="0" applyFont="1"/>
    <xf numFmtId="0" fontId="7" fillId="13" borderId="0" xfId="0" applyFont="1" applyFill="1" applyAlignment="1">
      <alignment vertical="top" wrapText="1"/>
    </xf>
    <xf numFmtId="0" fontId="56" fillId="0" borderId="0" xfId="0" applyFont="1"/>
    <xf numFmtId="0" fontId="7" fillId="0" borderId="0" xfId="0" applyFont="1" applyAlignment="1">
      <alignment vertical="center" wrapText="1"/>
    </xf>
    <xf numFmtId="0" fontId="7" fillId="0" borderId="31" xfId="0" applyFont="1" applyBorder="1" applyAlignment="1">
      <alignment vertical="top" wrapText="1"/>
    </xf>
    <xf numFmtId="0" fontId="27" fillId="13" borderId="0" xfId="0" applyFont="1" applyFill="1" applyAlignment="1">
      <alignment horizontal="center" vertical="center" wrapText="1"/>
    </xf>
    <xf numFmtId="0" fontId="52" fillId="13" borderId="0" xfId="0" applyFont="1" applyFill="1"/>
    <xf numFmtId="0" fontId="0" fillId="13" borderId="0" xfId="0" applyFill="1" applyAlignment="1">
      <alignment vertical="top"/>
    </xf>
    <xf numFmtId="0" fontId="0" fillId="13" borderId="0" xfId="0" applyFill="1" applyAlignment="1">
      <alignment vertical="top" wrapText="1"/>
    </xf>
    <xf numFmtId="0" fontId="10" fillId="13" borderId="0" xfId="0" applyFont="1" applyFill="1" applyAlignment="1">
      <alignment vertical="top"/>
    </xf>
    <xf numFmtId="0" fontId="57" fillId="13" borderId="0" xfId="0" applyFont="1" applyFill="1" applyAlignment="1">
      <alignment vertical="top"/>
    </xf>
    <xf numFmtId="0" fontId="11" fillId="13" borderId="0" xfId="0" applyFont="1" applyFill="1" applyAlignment="1">
      <alignment horizontal="left" vertical="top" wrapText="1"/>
    </xf>
    <xf numFmtId="0" fontId="43" fillId="13" borderId="0" xfId="0" applyFont="1" applyFill="1"/>
    <xf numFmtId="0" fontId="27" fillId="0" borderId="0" xfId="0" applyFont="1" applyAlignment="1">
      <alignment horizontal="center" vertical="center" wrapText="1"/>
    </xf>
    <xf numFmtId="0" fontId="28" fillId="0" borderId="0" xfId="0" applyFont="1" applyAlignment="1">
      <alignment vertical="top" wrapText="1"/>
    </xf>
    <xf numFmtId="0" fontId="10" fillId="3" borderId="15" xfId="0" applyFont="1" applyFill="1" applyBorder="1" applyAlignment="1">
      <alignment horizontal="center" vertical="top"/>
    </xf>
    <xf numFmtId="0" fontId="10" fillId="3" borderId="60" xfId="0" applyFont="1" applyFill="1" applyBorder="1" applyAlignment="1">
      <alignment horizontal="center" vertical="top"/>
    </xf>
    <xf numFmtId="0" fontId="10" fillId="3" borderId="70" xfId="0" applyFont="1" applyFill="1" applyBorder="1" applyAlignment="1">
      <alignment horizontal="center" vertical="top"/>
    </xf>
    <xf numFmtId="0" fontId="0" fillId="0" borderId="7" xfId="0" applyBorder="1" applyAlignment="1">
      <alignment vertical="top" wrapText="1"/>
    </xf>
    <xf numFmtId="0" fontId="0" fillId="0" borderId="5" xfId="0" applyBorder="1" applyAlignment="1">
      <alignment vertical="top" wrapText="1"/>
    </xf>
    <xf numFmtId="0" fontId="0" fillId="0" borderId="24" xfId="0" applyBorder="1" applyAlignment="1">
      <alignment vertical="top" wrapText="1"/>
    </xf>
    <xf numFmtId="0" fontId="41" fillId="0" borderId="0" xfId="0" applyFont="1" applyAlignment="1">
      <alignment vertical="top"/>
    </xf>
    <xf numFmtId="0" fontId="7" fillId="0" borderId="35" xfId="0" applyFont="1" applyBorder="1" applyAlignment="1">
      <alignment vertical="top" wrapText="1"/>
    </xf>
    <xf numFmtId="0" fontId="7" fillId="0" borderId="95" xfId="0" applyFont="1" applyBorder="1" applyAlignment="1">
      <alignment vertical="top" wrapText="1"/>
    </xf>
    <xf numFmtId="0" fontId="7" fillId="0" borderId="37" xfId="0" applyFont="1" applyBorder="1" applyAlignment="1">
      <alignment vertical="top" wrapText="1"/>
    </xf>
    <xf numFmtId="0" fontId="7" fillId="0" borderId="77" xfId="0" applyFont="1" applyBorder="1" applyAlignment="1">
      <alignment vertical="top" wrapText="1"/>
    </xf>
    <xf numFmtId="0" fontId="7" fillId="0" borderId="69" xfId="0" applyFont="1" applyBorder="1" applyAlignment="1">
      <alignment vertical="top" wrapText="1"/>
    </xf>
    <xf numFmtId="0" fontId="7" fillId="0" borderId="78" xfId="0" applyFont="1" applyBorder="1" applyAlignment="1">
      <alignment vertical="top" wrapText="1"/>
    </xf>
    <xf numFmtId="0" fontId="7" fillId="0" borderId="39" xfId="0" applyFont="1" applyBorder="1" applyAlignment="1">
      <alignment vertical="top" wrapText="1"/>
    </xf>
    <xf numFmtId="0" fontId="7" fillId="0" borderId="53" xfId="0" applyFont="1" applyBorder="1" applyAlignment="1">
      <alignment vertical="top" wrapText="1"/>
    </xf>
    <xf numFmtId="0" fontId="7" fillId="0" borderId="69" xfId="0" applyFont="1" applyBorder="1" applyAlignment="1">
      <alignment horizontal="left" vertical="top" wrapText="1"/>
    </xf>
    <xf numFmtId="0" fontId="0" fillId="13" borderId="0" xfId="0" applyFill="1" applyAlignment="1">
      <alignment horizontal="center" vertical="top"/>
    </xf>
    <xf numFmtId="0" fontId="28" fillId="13" borderId="0" xfId="0" applyFont="1" applyFill="1" applyAlignment="1">
      <alignment vertical="top" wrapText="1"/>
    </xf>
    <xf numFmtId="0" fontId="16" fillId="13" borderId="0" xfId="0" applyFont="1" applyFill="1" applyAlignment="1">
      <alignment vertical="top" wrapText="1"/>
    </xf>
    <xf numFmtId="0" fontId="10" fillId="13" borderId="0" xfId="0" applyFont="1" applyFill="1" applyAlignment="1">
      <alignment horizontal="center" vertical="center" wrapText="1"/>
    </xf>
    <xf numFmtId="0" fontId="10" fillId="10" borderId="59" xfId="0" applyFont="1" applyFill="1" applyBorder="1" applyAlignment="1">
      <alignment horizontal="center" vertical="center" wrapText="1"/>
    </xf>
    <xf numFmtId="1" fontId="10" fillId="10" borderId="61" xfId="0" applyNumberFormat="1" applyFont="1" applyFill="1" applyBorder="1" applyAlignment="1">
      <alignment horizontal="center" vertical="center" wrapText="1"/>
    </xf>
    <xf numFmtId="0" fontId="10" fillId="10" borderId="0" xfId="0" applyFont="1" applyFill="1" applyAlignment="1">
      <alignment horizontal="center" vertical="center" wrapText="1"/>
    </xf>
    <xf numFmtId="0" fontId="7" fillId="13" borderId="7" xfId="0" applyFont="1" applyFill="1" applyBorder="1" applyAlignment="1">
      <alignment horizontal="left" vertical="top" wrapText="1"/>
    </xf>
    <xf numFmtId="0" fontId="7" fillId="13" borderId="75" xfId="0" applyFont="1" applyFill="1" applyBorder="1" applyAlignment="1">
      <alignment horizontal="left" vertical="top" wrapText="1"/>
    </xf>
    <xf numFmtId="0" fontId="7" fillId="13" borderId="75" xfId="0" applyFont="1" applyFill="1" applyBorder="1" applyAlignment="1">
      <alignment horizontal="center" vertical="top" wrapText="1"/>
    </xf>
    <xf numFmtId="0" fontId="7" fillId="13" borderId="50" xfId="0" applyFont="1" applyFill="1" applyBorder="1" applyAlignment="1">
      <alignment horizontal="left" vertical="top" wrapText="1"/>
    </xf>
    <xf numFmtId="0" fontId="7" fillId="13" borderId="0" xfId="0" applyFont="1" applyFill="1" applyAlignment="1">
      <alignment vertical="top"/>
    </xf>
    <xf numFmtId="0" fontId="7" fillId="13" borderId="35" xfId="0" applyFont="1" applyFill="1" applyBorder="1" applyAlignment="1">
      <alignment horizontal="left" vertical="top" wrapText="1"/>
    </xf>
    <xf numFmtId="0" fontId="7" fillId="13" borderId="74" xfId="0" applyFont="1" applyFill="1" applyBorder="1" applyAlignment="1">
      <alignment horizontal="left" vertical="top" wrapText="1"/>
    </xf>
    <xf numFmtId="0" fontId="7" fillId="13" borderId="74" xfId="0" applyFont="1" applyFill="1" applyBorder="1" applyAlignment="1">
      <alignment horizontal="center" vertical="top" wrapText="1"/>
    </xf>
    <xf numFmtId="0" fontId="7" fillId="13" borderId="52" xfId="0" applyFont="1" applyFill="1" applyBorder="1" applyAlignment="1">
      <alignment horizontal="left" vertical="top" wrapText="1"/>
    </xf>
    <xf numFmtId="0" fontId="7" fillId="13" borderId="69" xfId="0" applyFont="1" applyFill="1" applyBorder="1" applyAlignment="1">
      <alignment horizontal="left" vertical="top" wrapText="1"/>
    </xf>
    <xf numFmtId="0" fontId="7" fillId="13" borderId="71" xfId="0" applyFont="1" applyFill="1" applyBorder="1" applyAlignment="1">
      <alignment horizontal="left" vertical="top" wrapText="1"/>
    </xf>
    <xf numFmtId="0" fontId="7" fillId="13" borderId="28" xfId="0" applyFont="1" applyFill="1" applyBorder="1" applyAlignment="1">
      <alignment horizontal="left" vertical="top" wrapText="1"/>
    </xf>
    <xf numFmtId="0" fontId="7" fillId="13" borderId="28" xfId="0" applyFont="1" applyFill="1" applyBorder="1" applyAlignment="1">
      <alignment horizontal="center" vertical="top" wrapText="1"/>
    </xf>
    <xf numFmtId="0" fontId="7" fillId="13" borderId="29" xfId="0" applyFont="1" applyFill="1" applyBorder="1" applyAlignment="1">
      <alignment horizontal="left" vertical="top" wrapText="1"/>
    </xf>
    <xf numFmtId="0" fontId="7" fillId="13" borderId="76" xfId="0" applyFont="1" applyFill="1" applyBorder="1" applyAlignment="1">
      <alignment horizontal="left" vertical="top" wrapText="1"/>
    </xf>
    <xf numFmtId="0" fontId="7" fillId="13" borderId="49" xfId="0" applyFont="1" applyFill="1" applyBorder="1" applyAlignment="1">
      <alignment horizontal="left" vertical="top" wrapText="1"/>
    </xf>
    <xf numFmtId="0" fontId="7" fillId="13" borderId="49" xfId="0" applyFont="1" applyFill="1" applyBorder="1" applyAlignment="1">
      <alignment horizontal="center" vertical="top" wrapText="1"/>
    </xf>
    <xf numFmtId="0" fontId="7" fillId="13" borderId="51" xfId="0" applyFont="1" applyFill="1" applyBorder="1" applyAlignment="1">
      <alignment horizontal="left" vertical="top" wrapText="1"/>
    </xf>
    <xf numFmtId="0" fontId="7" fillId="13" borderId="94" xfId="0" applyFont="1" applyFill="1" applyBorder="1" applyAlignment="1">
      <alignment horizontal="left" vertical="top" wrapText="1"/>
    </xf>
    <xf numFmtId="0" fontId="58" fillId="13" borderId="49" xfId="0" applyFont="1" applyFill="1" applyBorder="1" applyAlignment="1">
      <alignment horizontal="left" vertical="top" wrapText="1"/>
    </xf>
    <xf numFmtId="0" fontId="58" fillId="13" borderId="49" xfId="0" applyFont="1" applyFill="1" applyBorder="1" applyAlignment="1">
      <alignment horizontal="center" vertical="top" wrapText="1"/>
    </xf>
    <xf numFmtId="0" fontId="7" fillId="0" borderId="29" xfId="0" applyFont="1" applyBorder="1" applyAlignment="1">
      <alignment horizontal="left" vertical="top" wrapText="1"/>
    </xf>
    <xf numFmtId="0" fontId="7" fillId="13" borderId="94" xfId="0" applyFont="1" applyFill="1" applyBorder="1" applyAlignment="1">
      <alignment horizontal="center" vertical="top" wrapText="1"/>
    </xf>
    <xf numFmtId="0" fontId="7" fillId="0" borderId="80" xfId="0" applyFont="1" applyBorder="1" applyAlignment="1">
      <alignment horizontal="left" vertical="top" wrapText="1"/>
    </xf>
    <xf numFmtId="0" fontId="7" fillId="13" borderId="80" xfId="0" applyFont="1" applyFill="1" applyBorder="1" applyAlignment="1">
      <alignment horizontal="left" vertical="top" wrapText="1"/>
    </xf>
    <xf numFmtId="0" fontId="7" fillId="13" borderId="42" xfId="0" applyFont="1" applyFill="1" applyBorder="1" applyAlignment="1">
      <alignment horizontal="left" vertical="top" wrapText="1"/>
    </xf>
    <xf numFmtId="0" fontId="7" fillId="13" borderId="42" xfId="0" applyFont="1" applyFill="1" applyBorder="1" applyAlignment="1">
      <alignment horizontal="center" vertical="top" wrapText="1"/>
    </xf>
    <xf numFmtId="0" fontId="7" fillId="0" borderId="51" xfId="0" applyFont="1" applyBorder="1" applyAlignment="1">
      <alignment horizontal="left" vertical="top" wrapText="1"/>
    </xf>
    <xf numFmtId="0" fontId="7" fillId="13" borderId="73" xfId="0" applyFont="1" applyFill="1" applyBorder="1" applyAlignment="1">
      <alignment horizontal="left" vertical="top" wrapText="1"/>
    </xf>
    <xf numFmtId="0" fontId="7" fillId="13" borderId="73" xfId="0" applyFont="1" applyFill="1" applyBorder="1" applyAlignment="1">
      <alignment horizontal="center" vertical="top" wrapText="1"/>
    </xf>
    <xf numFmtId="0" fontId="7" fillId="13" borderId="53" xfId="0" applyFont="1" applyFill="1" applyBorder="1" applyAlignment="1">
      <alignment horizontal="left" vertical="top" wrapText="1"/>
    </xf>
    <xf numFmtId="0" fontId="7" fillId="13" borderId="72" xfId="0" applyFont="1" applyFill="1" applyBorder="1" applyAlignment="1">
      <alignment horizontal="center" vertical="top" wrapText="1"/>
    </xf>
    <xf numFmtId="0" fontId="7" fillId="0" borderId="49" xfId="0" applyFont="1" applyBorder="1" applyAlignment="1">
      <alignment horizontal="center" vertical="top" wrapText="1"/>
    </xf>
    <xf numFmtId="0" fontId="7" fillId="13" borderId="29" xfId="0" applyFont="1" applyFill="1" applyBorder="1" applyAlignment="1">
      <alignment horizontal="center" vertical="top" wrapText="1"/>
    </xf>
    <xf numFmtId="0" fontId="7" fillId="13" borderId="51" xfId="0" applyFont="1" applyFill="1" applyBorder="1" applyAlignment="1">
      <alignment horizontal="center" vertical="top" wrapText="1"/>
    </xf>
    <xf numFmtId="0" fontId="7" fillId="13" borderId="52" xfId="0" applyFont="1" applyFill="1" applyBorder="1" applyAlignment="1">
      <alignment horizontal="center" vertical="top" wrapText="1"/>
    </xf>
    <xf numFmtId="0" fontId="7" fillId="13" borderId="71" xfId="0" applyFont="1" applyFill="1" applyBorder="1" applyAlignment="1">
      <alignment horizontal="center" vertical="top" wrapText="1"/>
    </xf>
    <xf numFmtId="0" fontId="7" fillId="13" borderId="78" xfId="0" applyFont="1" applyFill="1" applyBorder="1" applyAlignment="1">
      <alignment horizontal="left" vertical="top" wrapText="1"/>
    </xf>
    <xf numFmtId="0" fontId="7" fillId="13" borderId="15" xfId="0" applyFont="1" applyFill="1" applyBorder="1" applyAlignment="1">
      <alignment horizontal="left" vertical="top" wrapText="1"/>
    </xf>
    <xf numFmtId="0" fontId="7" fillId="13" borderId="99" xfId="0" applyFont="1" applyFill="1" applyBorder="1" applyAlignment="1">
      <alignment horizontal="left" vertical="top" wrapText="1"/>
    </xf>
    <xf numFmtId="0" fontId="7" fillId="13" borderId="99" xfId="0" applyFont="1" applyFill="1" applyBorder="1" applyAlignment="1">
      <alignment horizontal="center" vertical="top" wrapText="1"/>
    </xf>
    <xf numFmtId="0" fontId="7" fillId="13" borderId="41" xfId="0" applyFont="1" applyFill="1" applyBorder="1" applyAlignment="1">
      <alignment horizontal="left" vertical="top" wrapText="1"/>
    </xf>
    <xf numFmtId="0" fontId="7" fillId="13" borderId="0" xfId="0" applyFont="1" applyFill="1" applyAlignment="1">
      <alignment horizontal="left" vertical="top"/>
    </xf>
    <xf numFmtId="0" fontId="7" fillId="13" borderId="44" xfId="0" applyFont="1" applyFill="1" applyBorder="1" applyAlignment="1">
      <alignment vertical="top"/>
    </xf>
    <xf numFmtId="0" fontId="0" fillId="13" borderId="0" xfId="0" applyFill="1" applyAlignment="1">
      <alignment wrapText="1"/>
    </xf>
    <xf numFmtId="0" fontId="0" fillId="13" borderId="0" xfId="0" applyFill="1" applyAlignment="1">
      <alignment horizontal="center"/>
    </xf>
    <xf numFmtId="0" fontId="17" fillId="0" borderId="0" xfId="0" applyFont="1" applyAlignment="1">
      <alignment vertical="center"/>
    </xf>
    <xf numFmtId="0" fontId="12" fillId="13" borderId="0" xfId="0" applyFont="1" applyFill="1" applyAlignment="1">
      <alignment vertical="top"/>
    </xf>
    <xf numFmtId="0" fontId="0" fillId="10" borderId="0" xfId="0" applyFill="1"/>
    <xf numFmtId="0" fontId="10" fillId="13" borderId="0" xfId="0" applyFont="1" applyFill="1" applyAlignment="1">
      <alignment vertical="top" wrapText="1"/>
    </xf>
    <xf numFmtId="0" fontId="10" fillId="0" borderId="0" xfId="0" applyFont="1" applyAlignment="1">
      <alignment vertical="top"/>
    </xf>
    <xf numFmtId="0" fontId="10" fillId="0" borderId="0" xfId="0" applyFont="1" applyAlignment="1">
      <alignment horizontal="left" vertical="top" wrapText="1"/>
    </xf>
    <xf numFmtId="0" fontId="0" fillId="14" borderId="0" xfId="0" applyFill="1"/>
    <xf numFmtId="0" fontId="7" fillId="14" borderId="0" xfId="0" applyFont="1" applyFill="1"/>
    <xf numFmtId="0" fontId="30" fillId="0" borderId="0" xfId="0" applyFont="1" applyAlignment="1">
      <alignment vertical="top"/>
    </xf>
    <xf numFmtId="0" fontId="11" fillId="0" borderId="0" xfId="0" applyFont="1" applyAlignment="1">
      <alignment horizontal="center" vertical="top"/>
    </xf>
    <xf numFmtId="0" fontId="11" fillId="0" borderId="0" xfId="0" applyFont="1" applyAlignment="1">
      <alignment horizontal="right" vertical="top"/>
    </xf>
    <xf numFmtId="0" fontId="11" fillId="14" borderId="0" xfId="0" applyFont="1" applyFill="1" applyAlignment="1">
      <alignment vertical="top"/>
    </xf>
    <xf numFmtId="0" fontId="7" fillId="14" borderId="0" xfId="0" applyFont="1" applyFill="1" applyAlignment="1">
      <alignment vertical="top" wrapText="1"/>
    </xf>
    <xf numFmtId="0" fontId="11" fillId="14" borderId="0" xfId="0" applyFont="1" applyFill="1" applyAlignment="1">
      <alignment vertical="top" wrapText="1"/>
    </xf>
    <xf numFmtId="0" fontId="9" fillId="13" borderId="0" xfId="0"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52" fillId="0" borderId="0" xfId="0" applyFont="1" applyAlignment="1">
      <alignment vertical="top" wrapText="1"/>
    </xf>
    <xf numFmtId="0" fontId="63" fillId="0" borderId="0" xfId="0" applyFont="1" applyAlignment="1">
      <alignment horizontal="left" vertical="top"/>
    </xf>
    <xf numFmtId="0" fontId="23" fillId="0" borderId="0" xfId="0" applyFont="1" applyAlignment="1">
      <alignment horizontal="left" vertical="top" wrapText="1"/>
    </xf>
    <xf numFmtId="0" fontId="11" fillId="0" borderId="0" xfId="0" applyFont="1"/>
    <xf numFmtId="0" fontId="63"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23" fillId="0" borderId="0" xfId="0" applyFont="1" applyAlignment="1">
      <alignment vertical="top"/>
    </xf>
    <xf numFmtId="0" fontId="24" fillId="0" borderId="0" xfId="0" applyFont="1" applyAlignment="1">
      <alignment vertical="top"/>
    </xf>
    <xf numFmtId="0" fontId="7" fillId="13" borderId="0" xfId="0" applyFont="1" applyFill="1" applyAlignment="1">
      <alignment horizontal="left"/>
    </xf>
    <xf numFmtId="0" fontId="17" fillId="14" borderId="0" xfId="0" applyFont="1" applyFill="1"/>
    <xf numFmtId="0" fontId="7" fillId="14" borderId="0" xfId="0" applyFont="1" applyFill="1" applyAlignment="1">
      <alignment horizontal="center" vertical="top"/>
    </xf>
    <xf numFmtId="0" fontId="7" fillId="14" borderId="0" xfId="0" applyFont="1" applyFill="1" applyAlignment="1">
      <alignment vertical="top"/>
    </xf>
    <xf numFmtId="0" fontId="12" fillId="0" borderId="0" xfId="0" applyFont="1" applyAlignment="1">
      <alignment horizontal="center" vertical="top" wrapText="1"/>
    </xf>
    <xf numFmtId="0" fontId="12" fillId="13" borderId="0" xfId="0" applyFont="1" applyFill="1" applyAlignment="1">
      <alignment horizontal="center" vertical="top" wrapText="1"/>
    </xf>
    <xf numFmtId="0" fontId="12" fillId="14" borderId="0" xfId="0" applyFont="1" applyFill="1" applyAlignment="1">
      <alignment horizontal="center" vertical="top" wrapText="1"/>
    </xf>
    <xf numFmtId="0" fontId="10" fillId="14" borderId="0" xfId="0" applyFont="1" applyFill="1" applyAlignment="1">
      <alignment horizontal="center" vertical="top" wrapText="1"/>
    </xf>
    <xf numFmtId="0" fontId="7" fillId="14" borderId="0" xfId="0" applyFont="1" applyFill="1" applyAlignment="1">
      <alignment horizontal="center" vertical="top" wrapText="1"/>
    </xf>
    <xf numFmtId="0" fontId="7" fillId="14" borderId="0" xfId="0" applyFont="1" applyFill="1" applyAlignment="1">
      <alignment horizontal="center" vertical="center" wrapText="1"/>
    </xf>
    <xf numFmtId="0" fontId="7" fillId="14" borderId="0" xfId="0" applyFont="1" applyFill="1" applyAlignment="1">
      <alignment vertical="center" wrapText="1"/>
    </xf>
    <xf numFmtId="0" fontId="41" fillId="0" borderId="0" xfId="0" applyFont="1" applyAlignment="1">
      <alignment horizontal="left" vertical="center" wrapText="1"/>
    </xf>
    <xf numFmtId="0" fontId="0" fillId="0" borderId="0" xfId="0" applyAlignment="1">
      <alignment vertical="center" wrapText="1"/>
    </xf>
    <xf numFmtId="0" fontId="7" fillId="14" borderId="0" xfId="0" applyFont="1" applyFill="1" applyAlignment="1">
      <alignment horizontal="left" vertical="top" wrapText="1"/>
    </xf>
    <xf numFmtId="0" fontId="7" fillId="13" borderId="0" xfId="0" applyFont="1" applyFill="1" applyAlignment="1">
      <alignment horizontal="center" vertical="top"/>
    </xf>
    <xf numFmtId="0" fontId="7" fillId="13" borderId="0" xfId="0" applyFont="1" applyFill="1" applyAlignment="1">
      <alignment horizontal="center"/>
    </xf>
    <xf numFmtId="0" fontId="10" fillId="0" borderId="0" xfId="0" applyFont="1" applyAlignment="1">
      <alignment horizontal="right" vertical="top"/>
    </xf>
    <xf numFmtId="0" fontId="11" fillId="0" borderId="0" xfId="0" applyFont="1" applyAlignment="1">
      <alignment vertical="center"/>
    </xf>
    <xf numFmtId="0" fontId="22" fillId="0" borderId="0" xfId="0" applyFont="1" applyAlignment="1">
      <alignment vertical="top" wrapText="1"/>
    </xf>
    <xf numFmtId="0" fontId="0" fillId="0" borderId="0" xfId="0" applyAlignment="1">
      <alignment horizontal="center" vertical="center" textRotation="90" wrapText="1"/>
    </xf>
    <xf numFmtId="0" fontId="0" fillId="0" borderId="0" xfId="0" quotePrefix="1"/>
    <xf numFmtId="0" fontId="17" fillId="0" borderId="0" xfId="6" applyFont="1" applyAlignment="1">
      <alignment vertical="top"/>
    </xf>
    <xf numFmtId="0" fontId="34" fillId="0" borderId="0" xfId="6" applyAlignment="1">
      <alignment vertical="top" wrapText="1"/>
    </xf>
    <xf numFmtId="0" fontId="0" fillId="0" borderId="0" xfId="0" applyAlignment="1">
      <alignment horizontal="left" wrapText="1"/>
    </xf>
    <xf numFmtId="0" fontId="7" fillId="13" borderId="0" xfId="8" applyFill="1" applyAlignment="1">
      <alignment vertical="top"/>
    </xf>
    <xf numFmtId="0" fontId="66" fillId="0" borderId="0" xfId="0" applyFont="1" applyAlignment="1">
      <alignment vertical="center" wrapText="1"/>
    </xf>
    <xf numFmtId="0" fontId="63" fillId="13" borderId="0" xfId="8" applyFont="1" applyFill="1" applyAlignment="1">
      <alignment vertical="top" wrapText="1"/>
    </xf>
    <xf numFmtId="0" fontId="10" fillId="13" borderId="0" xfId="8" applyFont="1" applyFill="1" applyAlignment="1">
      <alignment vertical="center" wrapText="1"/>
    </xf>
    <xf numFmtId="0" fontId="38" fillId="13" borderId="0" xfId="0" applyFont="1" applyFill="1" applyAlignment="1">
      <alignment vertical="top"/>
    </xf>
    <xf numFmtId="0" fontId="38" fillId="13" borderId="0" xfId="0" applyFont="1" applyFill="1" applyAlignment="1">
      <alignment horizontal="left" vertical="top"/>
    </xf>
    <xf numFmtId="0" fontId="42" fillId="13" borderId="0" xfId="0" applyFont="1" applyFill="1" applyAlignment="1">
      <alignment horizontal="left" vertical="top"/>
    </xf>
    <xf numFmtId="0" fontId="9" fillId="0" borderId="43" xfId="0" applyFont="1" applyBorder="1" applyAlignment="1">
      <alignment horizontal="center" vertical="top" wrapText="1"/>
    </xf>
    <xf numFmtId="0" fontId="14" fillId="0" borderId="0" xfId="0" applyFont="1" applyAlignment="1">
      <alignment vertical="top"/>
    </xf>
    <xf numFmtId="0" fontId="32" fillId="0" borderId="0" xfId="0" applyFont="1" applyAlignment="1">
      <alignment horizontal="center" vertical="center" wrapText="1"/>
    </xf>
    <xf numFmtId="0" fontId="17" fillId="0" borderId="0" xfId="0" applyFont="1" applyAlignment="1">
      <alignment vertical="center" wrapText="1"/>
    </xf>
    <xf numFmtId="0" fontId="56" fillId="5" borderId="0" xfId="0" applyFont="1" applyFill="1" applyAlignment="1">
      <alignment horizontal="left" vertical="top" wrapText="1"/>
    </xf>
    <xf numFmtId="0" fontId="69" fillId="13" borderId="0" xfId="0" applyFont="1" applyFill="1" applyAlignment="1">
      <alignment horizontal="left" vertical="center"/>
    </xf>
    <xf numFmtId="0" fontId="56" fillId="0" borderId="6" xfId="0" applyFont="1" applyBorder="1" applyAlignment="1">
      <alignment horizontal="left" vertical="top" wrapText="1"/>
    </xf>
    <xf numFmtId="0" fontId="59" fillId="0" borderId="6" xfId="0" applyFont="1" applyBorder="1" applyAlignment="1">
      <alignment horizontal="left" vertical="top" wrapText="1"/>
    </xf>
    <xf numFmtId="0" fontId="56" fillId="5" borderId="0" xfId="0" applyFont="1" applyFill="1"/>
    <xf numFmtId="0" fontId="56" fillId="5" borderId="0" xfId="0" applyFont="1" applyFill="1" applyAlignment="1">
      <alignment horizontal="left"/>
    </xf>
    <xf numFmtId="0" fontId="77" fillId="18" borderId="0" xfId="0" applyFont="1" applyFill="1"/>
    <xf numFmtId="0" fontId="70" fillId="5" borderId="0" xfId="0" applyFont="1" applyFill="1" applyAlignment="1">
      <alignment horizontal="left" vertical="top"/>
    </xf>
    <xf numFmtId="0" fontId="71" fillId="5" borderId="0" xfId="0" applyFont="1" applyFill="1" applyAlignment="1">
      <alignment vertical="top"/>
    </xf>
    <xf numFmtId="0" fontId="78" fillId="18" borderId="0" xfId="0" applyFont="1" applyFill="1" applyAlignment="1">
      <alignment vertical="top"/>
    </xf>
    <xf numFmtId="0" fontId="56" fillId="5" borderId="6" xfId="0" applyFont="1" applyFill="1" applyBorder="1" applyAlignment="1">
      <alignment horizontal="left" vertical="center" wrapText="1"/>
    </xf>
    <xf numFmtId="0" fontId="56" fillId="0" borderId="6" xfId="0" applyFont="1" applyBorder="1" applyAlignment="1">
      <alignment horizontal="center" vertical="center" wrapText="1"/>
    </xf>
    <xf numFmtId="0" fontId="56" fillId="5" borderId="6" xfId="0" applyFont="1" applyFill="1" applyBorder="1" applyAlignment="1">
      <alignment horizontal="center" vertical="center" wrapText="1"/>
    </xf>
    <xf numFmtId="0" fontId="56" fillId="16" borderId="6" xfId="0" applyFont="1" applyFill="1" applyBorder="1" applyAlignment="1">
      <alignment horizontal="center" vertical="center" wrapText="1"/>
    </xf>
    <xf numFmtId="0" fontId="63" fillId="5" borderId="6" xfId="0" applyFont="1" applyFill="1" applyBorder="1" applyAlignment="1">
      <alignment horizontal="center" vertical="center" wrapText="1"/>
    </xf>
    <xf numFmtId="0" fontId="63" fillId="16" borderId="6" xfId="0" applyFont="1" applyFill="1" applyBorder="1" applyAlignment="1">
      <alignment horizontal="center" vertical="center" wrapText="1"/>
    </xf>
    <xf numFmtId="0" fontId="63" fillId="6" borderId="6" xfId="0" applyFont="1" applyFill="1" applyBorder="1" applyAlignment="1">
      <alignment horizontal="center" vertical="center" wrapText="1"/>
    </xf>
    <xf numFmtId="0" fontId="56" fillId="7" borderId="6" xfId="0" applyFont="1" applyFill="1" applyBorder="1" applyAlignment="1">
      <alignment horizontal="center" vertical="center" wrapText="1"/>
    </xf>
    <xf numFmtId="0" fontId="7" fillId="16" borderId="6" xfId="0" applyFont="1" applyFill="1" applyBorder="1" applyAlignment="1">
      <alignment horizontal="center" vertical="center" wrapText="1"/>
    </xf>
    <xf numFmtId="0" fontId="63" fillId="17" borderId="6" xfId="0" applyFont="1" applyFill="1" applyBorder="1" applyAlignment="1">
      <alignment horizontal="center" vertical="center" wrapText="1"/>
    </xf>
    <xf numFmtId="0" fontId="56" fillId="5" borderId="6" xfId="0" applyFont="1" applyFill="1" applyBorder="1"/>
    <xf numFmtId="0" fontId="56" fillId="5" borderId="27" xfId="0" applyFont="1" applyFill="1" applyBorder="1" applyAlignment="1">
      <alignment horizontal="center" vertical="center" wrapText="1"/>
    </xf>
    <xf numFmtId="0" fontId="63" fillId="5" borderId="11" xfId="0" applyFont="1" applyFill="1" applyBorder="1" applyAlignment="1">
      <alignment horizontal="center" vertical="center" wrapText="1"/>
    </xf>
    <xf numFmtId="0" fontId="56" fillId="17" borderId="6" xfId="0" applyFont="1" applyFill="1" applyBorder="1" applyAlignment="1">
      <alignment horizontal="center" vertical="center" wrapText="1"/>
    </xf>
    <xf numFmtId="0" fontId="56" fillId="5" borderId="85" xfId="0" applyFont="1" applyFill="1" applyBorder="1" applyAlignment="1">
      <alignment horizontal="left" vertical="center" wrapText="1"/>
    </xf>
    <xf numFmtId="0" fontId="56" fillId="5" borderId="86" xfId="0" applyFont="1" applyFill="1" applyBorder="1" applyAlignment="1">
      <alignment horizontal="left" vertical="center" wrapText="1"/>
    </xf>
    <xf numFmtId="0" fontId="56" fillId="5" borderId="86" xfId="0" applyFont="1" applyFill="1" applyBorder="1" applyAlignment="1">
      <alignment horizontal="center" vertical="center" wrapText="1"/>
    </xf>
    <xf numFmtId="1" fontId="77" fillId="18" borderId="0" xfId="0" applyNumberFormat="1" applyFont="1" applyFill="1"/>
    <xf numFmtId="0" fontId="56" fillId="5" borderId="25" xfId="0" applyFont="1" applyFill="1" applyBorder="1" applyAlignment="1">
      <alignment horizontal="left" vertical="center" wrapText="1"/>
    </xf>
    <xf numFmtId="0" fontId="56" fillId="5" borderId="87" xfId="0" applyFont="1" applyFill="1" applyBorder="1" applyAlignment="1">
      <alignment horizontal="left" vertical="center" wrapText="1"/>
    </xf>
    <xf numFmtId="0" fontId="56" fillId="5" borderId="87" xfId="0" applyFont="1" applyFill="1" applyBorder="1" applyAlignment="1">
      <alignment horizontal="center" vertical="center" wrapText="1"/>
    </xf>
    <xf numFmtId="0" fontId="56" fillId="5" borderId="88" xfId="0" applyFont="1" applyFill="1" applyBorder="1" applyAlignment="1">
      <alignment horizontal="center" vertical="center" wrapText="1"/>
    </xf>
    <xf numFmtId="1" fontId="77" fillId="18" borderId="84" xfId="0" applyNumberFormat="1" applyFont="1" applyFill="1" applyBorder="1" applyAlignment="1">
      <alignment horizontal="center" vertical="center" wrapText="1"/>
    </xf>
    <xf numFmtId="0" fontId="57" fillId="5" borderId="87" xfId="0" applyFont="1" applyFill="1" applyBorder="1" applyAlignment="1">
      <alignment horizontal="left" vertical="center" wrapText="1"/>
    </xf>
    <xf numFmtId="0" fontId="56" fillId="5" borderId="87" xfId="0" applyFont="1" applyFill="1" applyBorder="1"/>
    <xf numFmtId="0" fontId="56" fillId="5" borderId="89" xfId="0" applyFont="1" applyFill="1" applyBorder="1"/>
    <xf numFmtId="0" fontId="56" fillId="5" borderId="85" xfId="0" applyFont="1" applyFill="1" applyBorder="1" applyAlignment="1">
      <alignment horizontal="center" vertical="center" wrapText="1"/>
    </xf>
    <xf numFmtId="0" fontId="56" fillId="5" borderId="25" xfId="0" applyFont="1" applyFill="1" applyBorder="1" applyAlignment="1">
      <alignment horizontal="center" vertical="center" wrapText="1"/>
    </xf>
    <xf numFmtId="0" fontId="81" fillId="0" borderId="0" xfId="4" quotePrefix="1" applyFont="1" applyAlignment="1">
      <alignment horizontal="left" vertical="top" wrapText="1"/>
    </xf>
    <xf numFmtId="0" fontId="56" fillId="6" borderId="6" xfId="0" applyFont="1" applyFill="1" applyBorder="1" applyAlignment="1">
      <alignment horizontal="center" vertical="center" wrapText="1"/>
    </xf>
    <xf numFmtId="0" fontId="63" fillId="6" borderId="11" xfId="0" applyFont="1" applyFill="1" applyBorder="1" applyAlignment="1">
      <alignment horizontal="center" vertical="center" wrapText="1"/>
    </xf>
    <xf numFmtId="0" fontId="63" fillId="7" borderId="6" xfId="0" applyFont="1" applyFill="1" applyBorder="1" applyAlignment="1">
      <alignment horizontal="center" vertical="center" wrapText="1"/>
    </xf>
    <xf numFmtId="0" fontId="7" fillId="0" borderId="0" xfId="0" applyFont="1" applyAlignment="1">
      <alignment horizontal="left" vertical="top" wrapText="1"/>
    </xf>
    <xf numFmtId="0" fontId="7" fillId="13" borderId="0" xfId="0" applyFont="1" applyFill="1" applyAlignment="1">
      <alignment horizontal="left" vertical="top" wrapText="1"/>
    </xf>
    <xf numFmtId="0" fontId="32" fillId="13" borderId="0" xfId="0" applyFont="1" applyFill="1" applyAlignment="1">
      <alignment horizontal="center" vertical="center" wrapText="1"/>
    </xf>
    <xf numFmtId="0" fontId="0" fillId="0" borderId="0" xfId="0" applyAlignment="1">
      <alignment horizontal="left" vertical="top" wrapText="1"/>
    </xf>
    <xf numFmtId="0" fontId="19" fillId="0" borderId="0" xfId="3" applyFont="1" applyAlignment="1" applyProtection="1">
      <alignment horizontal="left" vertical="top"/>
    </xf>
    <xf numFmtId="0" fontId="10" fillId="0" borderId="0" xfId="0" applyFont="1" applyAlignment="1">
      <alignment horizontal="left" vertical="center" wrapText="1"/>
    </xf>
    <xf numFmtId="0" fontId="9" fillId="13" borderId="0" xfId="0" applyFont="1" applyFill="1" applyAlignment="1">
      <alignment horizontal="center" vertical="top" wrapText="1"/>
    </xf>
    <xf numFmtId="0" fontId="13" fillId="0" borderId="0" xfId="0" applyFont="1" applyAlignment="1">
      <alignment horizontal="center" vertical="top"/>
    </xf>
    <xf numFmtId="0" fontId="11" fillId="0" borderId="0" xfId="0" applyFont="1" applyAlignment="1">
      <alignment vertical="top" wrapText="1"/>
    </xf>
    <xf numFmtId="0" fontId="10" fillId="0" borderId="0" xfId="0" applyFont="1" applyAlignment="1">
      <alignment horizontal="center" vertical="top" wrapText="1"/>
    </xf>
    <xf numFmtId="0" fontId="23" fillId="0" borderId="0" xfId="0" applyFont="1" applyAlignment="1">
      <alignment vertical="top" wrapText="1"/>
    </xf>
    <xf numFmtId="0" fontId="7" fillId="0" borderId="0" xfId="8" applyAlignment="1">
      <alignment horizontal="left" vertical="top" wrapText="1"/>
    </xf>
    <xf numFmtId="0" fontId="7" fillId="0" borderId="0" xfId="0" applyFont="1" applyAlignment="1">
      <alignment horizontal="center" vertical="top" wrapText="1"/>
    </xf>
    <xf numFmtId="0" fontId="7" fillId="9" borderId="0" xfId="0" applyFont="1" applyFill="1" applyAlignment="1">
      <alignment vertical="top" wrapText="1"/>
    </xf>
    <xf numFmtId="0" fontId="0" fillId="0" borderId="0" xfId="0" applyProtection="1">
      <protection hidden="1"/>
    </xf>
    <xf numFmtId="0" fontId="7" fillId="0" borderId="0" xfId="0" applyFont="1" applyProtection="1">
      <protection hidden="1"/>
    </xf>
    <xf numFmtId="0" fontId="7" fillId="0" borderId="0" xfId="0" applyFont="1" applyAlignment="1" applyProtection="1">
      <alignment horizontal="center" vertical="center" wrapText="1"/>
      <protection hidden="1"/>
    </xf>
    <xf numFmtId="0" fontId="7" fillId="0" borderId="13" xfId="0" applyFont="1" applyBorder="1" applyAlignment="1" applyProtection="1">
      <alignment vertical="top" wrapText="1"/>
      <protection hidden="1"/>
    </xf>
    <xf numFmtId="0" fontId="7" fillId="0" borderId="58" xfId="0" applyFont="1" applyBorder="1" applyAlignment="1" applyProtection="1">
      <alignment vertical="top" wrapText="1"/>
      <protection hidden="1"/>
    </xf>
    <xf numFmtId="0" fontId="7" fillId="0" borderId="13" xfId="0" applyFont="1" applyBorder="1" applyAlignment="1" applyProtection="1">
      <alignment horizontal="left" vertical="top" wrapText="1"/>
      <protection hidden="1"/>
    </xf>
    <xf numFmtId="0" fontId="7" fillId="0" borderId="13" xfId="0" applyFont="1" applyBorder="1" applyAlignment="1" applyProtection="1">
      <alignment horizontal="center" vertical="top" wrapText="1"/>
      <protection hidden="1"/>
    </xf>
    <xf numFmtId="1" fontId="7" fillId="0" borderId="13" xfId="0" applyNumberFormat="1" applyFont="1" applyBorder="1" applyAlignment="1" applyProtection="1">
      <alignment horizontal="center" vertical="top" wrapText="1"/>
      <protection hidden="1"/>
    </xf>
    <xf numFmtId="0" fontId="7" fillId="0" borderId="101" xfId="0" applyFont="1" applyBorder="1" applyAlignment="1" applyProtection="1">
      <alignment horizontal="center" vertical="top" wrapText="1"/>
      <protection hidden="1"/>
    </xf>
    <xf numFmtId="0" fontId="7" fillId="0" borderId="3" xfId="0" applyFont="1" applyBorder="1" applyAlignment="1" applyProtection="1">
      <alignment horizontal="center" vertical="top" wrapText="1"/>
      <protection hidden="1"/>
    </xf>
    <xf numFmtId="0" fontId="7" fillId="0" borderId="56" xfId="0" applyFont="1" applyBorder="1" applyAlignment="1" applyProtection="1">
      <alignment horizontal="center" vertical="top" wrapText="1"/>
      <protection hidden="1"/>
    </xf>
    <xf numFmtId="0" fontId="7" fillId="0" borderId="8" xfId="0" applyFont="1" applyBorder="1" applyAlignment="1" applyProtection="1">
      <alignment horizontal="center" vertical="top" wrapText="1"/>
      <protection hidden="1"/>
    </xf>
    <xf numFmtId="1" fontId="7" fillId="0" borderId="0" xfId="0" applyNumberFormat="1" applyFont="1" applyAlignment="1" applyProtection="1">
      <alignment vertical="top" wrapText="1"/>
      <protection hidden="1"/>
    </xf>
    <xf numFmtId="0" fontId="7" fillId="0" borderId="0" xfId="0" applyFont="1" applyAlignment="1" applyProtection="1">
      <alignment vertical="top" wrapText="1"/>
      <protection hidden="1"/>
    </xf>
    <xf numFmtId="0" fontId="7" fillId="0" borderId="54" xfId="0" applyFont="1" applyBorder="1" applyAlignment="1" applyProtection="1">
      <alignment vertical="top" wrapText="1"/>
      <protection hidden="1"/>
    </xf>
    <xf numFmtId="0" fontId="7" fillId="0" borderId="17" xfId="0" applyFont="1" applyBorder="1" applyAlignment="1" applyProtection="1">
      <alignment vertical="top" wrapText="1"/>
      <protection hidden="1"/>
    </xf>
    <xf numFmtId="0" fontId="7" fillId="0" borderId="66" xfId="0" applyFont="1" applyBorder="1" applyAlignment="1" applyProtection="1">
      <alignment vertical="top" wrapText="1"/>
      <protection hidden="1"/>
    </xf>
    <xf numFmtId="0" fontId="7" fillId="0" borderId="10" xfId="0" applyFont="1" applyBorder="1" applyAlignment="1" applyProtection="1">
      <alignment vertical="top" wrapText="1"/>
      <protection hidden="1"/>
    </xf>
    <xf numFmtId="0" fontId="7" fillId="0" borderId="17" xfId="0" applyFont="1" applyBorder="1" applyAlignment="1" applyProtection="1">
      <alignment horizontal="left" vertical="top" wrapText="1"/>
      <protection hidden="1"/>
    </xf>
    <xf numFmtId="0" fontId="7" fillId="0" borderId="17" xfId="0" applyFont="1" applyBorder="1" applyAlignment="1" applyProtection="1">
      <alignment horizontal="center" vertical="top" wrapText="1"/>
      <protection hidden="1"/>
    </xf>
    <xf numFmtId="1" fontId="7" fillId="0" borderId="17" xfId="0" applyNumberFormat="1" applyFont="1" applyBorder="1" applyAlignment="1" applyProtection="1">
      <alignment horizontal="center" vertical="top" wrapText="1"/>
      <protection hidden="1"/>
    </xf>
    <xf numFmtId="0" fontId="7" fillId="0" borderId="102" xfId="0" applyFont="1" applyBorder="1" applyAlignment="1" applyProtection="1">
      <alignment horizontal="center" vertical="top" wrapText="1"/>
      <protection hidden="1"/>
    </xf>
    <xf numFmtId="0" fontId="7" fillId="0" borderId="46" xfId="0" applyFont="1" applyBorder="1" applyAlignment="1" applyProtection="1">
      <alignment horizontal="center" vertical="top" wrapText="1"/>
      <protection hidden="1"/>
    </xf>
    <xf numFmtId="0" fontId="7" fillId="0" borderId="81" xfId="0" applyFont="1" applyBorder="1" applyAlignment="1" applyProtection="1">
      <alignment horizontal="center" vertical="top" wrapText="1"/>
      <protection hidden="1"/>
    </xf>
    <xf numFmtId="0" fontId="7" fillId="0" borderId="14" xfId="0" applyFont="1" applyBorder="1" applyAlignment="1" applyProtection="1">
      <alignment vertical="top" wrapText="1"/>
      <protection hidden="1"/>
    </xf>
    <xf numFmtId="0" fontId="7" fillId="0" borderId="67" xfId="0" applyFont="1" applyBorder="1" applyAlignment="1" applyProtection="1">
      <alignment vertical="top" wrapText="1"/>
      <protection hidden="1"/>
    </xf>
    <xf numFmtId="0" fontId="7" fillId="0" borderId="55" xfId="0" applyFont="1" applyBorder="1" applyAlignment="1" applyProtection="1">
      <alignment vertical="top" wrapText="1"/>
      <protection hidden="1"/>
    </xf>
    <xf numFmtId="0" fontId="7" fillId="0" borderId="14" xfId="0" applyFont="1" applyBorder="1" applyAlignment="1" applyProtection="1">
      <alignment horizontal="left" vertical="top" wrapText="1"/>
      <protection hidden="1"/>
    </xf>
    <xf numFmtId="0" fontId="7" fillId="0" borderId="14" xfId="0" applyFont="1" applyBorder="1" applyAlignment="1" applyProtection="1">
      <alignment horizontal="center" vertical="top" wrapText="1"/>
      <protection hidden="1"/>
    </xf>
    <xf numFmtId="1" fontId="7" fillId="0" borderId="14" xfId="0" applyNumberFormat="1" applyFont="1" applyBorder="1" applyAlignment="1" applyProtection="1">
      <alignment horizontal="center" vertical="top" wrapText="1"/>
      <protection hidden="1"/>
    </xf>
    <xf numFmtId="0" fontId="7" fillId="0" borderId="11" xfId="0" applyFont="1" applyBorder="1" applyAlignment="1" applyProtection="1">
      <alignment horizontal="center" vertical="top" wrapText="1"/>
      <protection hidden="1"/>
    </xf>
    <xf numFmtId="0" fontId="7" fillId="0" borderId="20" xfId="0" applyFont="1" applyBorder="1" applyAlignment="1" applyProtection="1">
      <alignment horizontal="center" vertical="top" wrapText="1"/>
      <protection hidden="1"/>
    </xf>
    <xf numFmtId="0" fontId="7" fillId="0" borderId="47" xfId="0" applyFont="1" applyBorder="1" applyAlignment="1" applyProtection="1">
      <alignment vertical="top" wrapText="1"/>
      <protection hidden="1"/>
    </xf>
    <xf numFmtId="0" fontId="7" fillId="0" borderId="1" xfId="0" applyFont="1" applyBorder="1" applyAlignment="1" applyProtection="1">
      <alignment vertical="top" wrapText="1"/>
      <protection hidden="1"/>
    </xf>
    <xf numFmtId="0" fontId="7" fillId="0" borderId="23" xfId="0" applyFont="1" applyBorder="1" applyAlignment="1" applyProtection="1">
      <alignment vertical="top" wrapText="1"/>
      <protection hidden="1"/>
    </xf>
    <xf numFmtId="0" fontId="7" fillId="0" borderId="4" xfId="0" applyFont="1" applyBorder="1" applyAlignment="1" applyProtection="1">
      <alignment vertical="top" wrapText="1"/>
      <protection hidden="1"/>
    </xf>
    <xf numFmtId="0" fontId="7" fillId="0" borderId="1" xfId="0" applyFont="1" applyBorder="1" applyAlignment="1" applyProtection="1">
      <alignment horizontal="left" vertical="top" wrapText="1"/>
      <protection hidden="1"/>
    </xf>
    <xf numFmtId="0" fontId="7" fillId="0" borderId="1" xfId="0" applyFont="1" applyBorder="1" applyAlignment="1" applyProtection="1">
      <alignment horizontal="center" vertical="top" wrapText="1"/>
      <protection hidden="1"/>
    </xf>
    <xf numFmtId="1" fontId="7" fillId="0" borderId="1" xfId="0" applyNumberFormat="1" applyFont="1" applyBorder="1" applyAlignment="1" applyProtection="1">
      <alignment horizontal="center" vertical="top" wrapText="1"/>
      <protection hidden="1"/>
    </xf>
    <xf numFmtId="0" fontId="7" fillId="0" borderId="9" xfId="0" applyFont="1" applyBorder="1" applyAlignment="1" applyProtection="1">
      <alignment horizontal="center" vertical="top" wrapText="1"/>
      <protection hidden="1"/>
    </xf>
    <xf numFmtId="0" fontId="7" fillId="0" borderId="45" xfId="0" applyFont="1" applyBorder="1" applyAlignment="1" applyProtection="1">
      <alignment vertical="top" wrapText="1"/>
      <protection hidden="1"/>
    </xf>
    <xf numFmtId="0" fontId="7" fillId="0" borderId="46" xfId="0" applyFont="1" applyBorder="1" applyAlignment="1" applyProtection="1">
      <alignment vertical="top" wrapText="1"/>
      <protection hidden="1"/>
    </xf>
    <xf numFmtId="0" fontId="7" fillId="10" borderId="9" xfId="0" applyFont="1" applyFill="1" applyBorder="1" applyAlignment="1" applyProtection="1">
      <alignment horizontal="center" vertical="top" wrapText="1"/>
      <protection hidden="1"/>
    </xf>
    <xf numFmtId="0" fontId="7" fillId="0" borderId="62" xfId="0" applyFont="1" applyBorder="1" applyAlignment="1" applyProtection="1">
      <alignment vertical="top" wrapText="1"/>
      <protection hidden="1"/>
    </xf>
    <xf numFmtId="1" fontId="0" fillId="0" borderId="17" xfId="0" applyNumberFormat="1" applyBorder="1" applyAlignment="1" applyProtection="1">
      <alignment horizontal="center" vertical="top" wrapText="1"/>
      <protection hidden="1"/>
    </xf>
    <xf numFmtId="0" fontId="7" fillId="0" borderId="76" xfId="0" applyFont="1" applyBorder="1" applyAlignment="1" applyProtection="1">
      <alignment vertical="top" wrapText="1"/>
      <protection hidden="1"/>
    </xf>
    <xf numFmtId="0" fontId="7" fillId="0" borderId="11" xfId="0" applyFont="1" applyBorder="1" applyAlignment="1" applyProtection="1">
      <alignment vertical="top" wrapText="1"/>
      <protection hidden="1"/>
    </xf>
    <xf numFmtId="0" fontId="7" fillId="0" borderId="63" xfId="0" applyFont="1" applyBorder="1" applyAlignment="1" applyProtection="1">
      <alignment vertical="top" wrapText="1"/>
      <protection hidden="1"/>
    </xf>
    <xf numFmtId="0" fontId="7" fillId="0" borderId="11" xfId="0" applyFont="1" applyBorder="1" applyAlignment="1" applyProtection="1">
      <alignment horizontal="left" vertical="top" wrapText="1"/>
      <protection hidden="1"/>
    </xf>
    <xf numFmtId="1" fontId="0" fillId="0" borderId="11" xfId="0" applyNumberFormat="1" applyBorder="1" applyAlignment="1" applyProtection="1">
      <alignment horizontal="center" vertical="top" wrapText="1"/>
      <protection hidden="1"/>
    </xf>
    <xf numFmtId="1" fontId="7" fillId="0" borderId="11" xfId="0" applyNumberFormat="1" applyFont="1" applyBorder="1" applyAlignment="1" applyProtection="1">
      <alignment horizontal="center" vertical="top" wrapText="1"/>
      <protection hidden="1"/>
    </xf>
    <xf numFmtId="0" fontId="7" fillId="0" borderId="2" xfId="0" applyFont="1" applyBorder="1" applyAlignment="1" applyProtection="1">
      <alignment vertical="top" wrapText="1"/>
      <protection hidden="1"/>
    </xf>
    <xf numFmtId="0" fontId="7" fillId="0" borderId="81" xfId="0" applyFont="1" applyBorder="1" applyAlignment="1" applyProtection="1">
      <alignment vertical="top" wrapText="1"/>
      <protection hidden="1"/>
    </xf>
    <xf numFmtId="0" fontId="7" fillId="0" borderId="74" xfId="0" applyFont="1" applyBorder="1" applyAlignment="1" applyProtection="1">
      <alignment vertical="top" wrapText="1"/>
      <protection hidden="1"/>
    </xf>
    <xf numFmtId="1" fontId="0" fillId="0" borderId="14" xfId="0" applyNumberFormat="1" applyBorder="1" applyAlignment="1" applyProtection="1">
      <alignment horizontal="center" vertical="top" wrapText="1"/>
      <protection hidden="1"/>
    </xf>
    <xf numFmtId="0" fontId="7" fillId="0" borderId="71" xfId="0" applyFont="1" applyBorder="1" applyAlignment="1" applyProtection="1">
      <alignment vertical="top" wrapText="1"/>
      <protection hidden="1"/>
    </xf>
    <xf numFmtId="1" fontId="0" fillId="0" borderId="1" xfId="0" applyNumberFormat="1" applyBorder="1" applyAlignment="1" applyProtection="1">
      <alignment horizontal="center" vertical="top" wrapText="1"/>
      <protection hidden="1"/>
    </xf>
    <xf numFmtId="0" fontId="7" fillId="0" borderId="16" xfId="0" applyFont="1" applyBorder="1" applyAlignment="1" applyProtection="1">
      <alignment vertical="top" wrapText="1"/>
      <protection hidden="1"/>
    </xf>
    <xf numFmtId="0" fontId="7" fillId="0" borderId="6" xfId="0" applyFont="1" applyBorder="1" applyAlignment="1" applyProtection="1">
      <alignment vertical="top" wrapText="1"/>
      <protection hidden="1"/>
    </xf>
    <xf numFmtId="0" fontId="7" fillId="0" borderId="40" xfId="0" applyFont="1" applyBorder="1" applyAlignment="1" applyProtection="1">
      <alignment vertical="top" wrapText="1"/>
      <protection hidden="1"/>
    </xf>
    <xf numFmtId="0" fontId="7" fillId="0" borderId="6" xfId="0" applyFont="1" applyBorder="1" applyAlignment="1" applyProtection="1">
      <alignment horizontal="left" vertical="top" wrapText="1"/>
      <protection hidden="1"/>
    </xf>
    <xf numFmtId="0" fontId="7" fillId="0" borderId="6" xfId="0" applyFont="1" applyBorder="1" applyAlignment="1" applyProtection="1">
      <alignment horizontal="center" vertical="top" wrapText="1"/>
      <protection hidden="1"/>
    </xf>
    <xf numFmtId="1" fontId="0" fillId="0" borderId="6" xfId="0" applyNumberFormat="1" applyBorder="1" applyAlignment="1" applyProtection="1">
      <alignment horizontal="center" vertical="top" wrapText="1"/>
      <protection hidden="1"/>
    </xf>
    <xf numFmtId="1" fontId="7" fillId="0" borderId="6" xfId="0" applyNumberFormat="1" applyFont="1" applyBorder="1" applyAlignment="1" applyProtection="1">
      <alignment horizontal="center" vertical="top" wrapText="1"/>
      <protection hidden="1"/>
    </xf>
    <xf numFmtId="0" fontId="7" fillId="0" borderId="26" xfId="0" applyFont="1" applyBorder="1" applyAlignment="1" applyProtection="1">
      <alignment horizontal="center" vertical="top" wrapText="1"/>
      <protection hidden="1"/>
    </xf>
    <xf numFmtId="0" fontId="7" fillId="0" borderId="48" xfId="0" applyFont="1" applyBorder="1" applyAlignment="1" applyProtection="1">
      <alignment vertical="top" wrapText="1"/>
      <protection hidden="1"/>
    </xf>
    <xf numFmtId="0" fontId="7" fillId="0" borderId="18" xfId="0" applyFont="1" applyBorder="1" applyAlignment="1" applyProtection="1">
      <alignment vertical="top" wrapText="1"/>
      <protection hidden="1"/>
    </xf>
    <xf numFmtId="0" fontId="7" fillId="0" borderId="19" xfId="0" applyFont="1" applyBorder="1" applyAlignment="1" applyProtection="1">
      <alignment horizontal="center" vertical="top" wrapText="1"/>
      <protection hidden="1"/>
    </xf>
    <xf numFmtId="0" fontId="7" fillId="0" borderId="82" xfId="0" applyFont="1" applyBorder="1" applyAlignment="1" applyProtection="1">
      <alignment vertical="top" wrapText="1"/>
      <protection hidden="1"/>
    </xf>
    <xf numFmtId="0" fontId="7" fillId="0" borderId="65" xfId="0" applyFont="1" applyBorder="1" applyAlignment="1" applyProtection="1">
      <alignment horizontal="center" vertical="top" wrapText="1"/>
      <protection hidden="1"/>
    </xf>
    <xf numFmtId="1" fontId="7" fillId="5" borderId="1" xfId="0" applyNumberFormat="1" applyFont="1" applyFill="1" applyBorder="1" applyAlignment="1" applyProtection="1">
      <alignment horizontal="center" vertical="top" wrapText="1"/>
      <protection hidden="1"/>
    </xf>
    <xf numFmtId="1" fontId="7" fillId="5" borderId="17" xfId="0" applyNumberFormat="1" applyFont="1" applyFill="1" applyBorder="1" applyAlignment="1" applyProtection="1">
      <alignment horizontal="center" vertical="top" wrapText="1"/>
      <protection hidden="1"/>
    </xf>
    <xf numFmtId="0" fontId="32" fillId="13" borderId="0" xfId="0" applyFont="1" applyFill="1" applyAlignment="1" applyProtection="1">
      <alignment vertical="center" wrapText="1"/>
      <protection hidden="1"/>
    </xf>
    <xf numFmtId="0" fontId="7" fillId="13" borderId="0" xfId="0" applyFont="1" applyFill="1" applyProtection="1">
      <protection hidden="1"/>
    </xf>
    <xf numFmtId="0" fontId="72" fillId="3" borderId="0" xfId="0" applyFont="1" applyFill="1" applyAlignment="1">
      <alignment vertical="center"/>
    </xf>
    <xf numFmtId="0" fontId="21" fillId="3" borderId="0" xfId="0" applyFont="1" applyFill="1" applyAlignment="1">
      <alignment vertical="center"/>
    </xf>
    <xf numFmtId="0" fontId="10" fillId="3" borderId="7" xfId="0" applyFont="1" applyFill="1" applyBorder="1" applyAlignment="1">
      <alignment horizontal="center" vertical="top"/>
    </xf>
    <xf numFmtId="0" fontId="10" fillId="10" borderId="0" xfId="7" applyNumberFormat="1" applyFont="1" applyFill="1" applyAlignment="1">
      <alignment horizontal="center" vertical="center" wrapText="1"/>
    </xf>
    <xf numFmtId="0" fontId="7" fillId="13" borderId="72" xfId="0" applyFont="1" applyFill="1" applyBorder="1" applyAlignment="1">
      <alignment horizontal="left" vertical="top" wrapText="1"/>
    </xf>
    <xf numFmtId="0" fontId="41" fillId="0" borderId="0" xfId="0" applyFont="1" applyAlignment="1">
      <alignment vertical="top" wrapText="1"/>
    </xf>
    <xf numFmtId="0" fontId="7" fillId="0" borderId="49" xfId="0" applyFont="1" applyBorder="1" applyAlignment="1">
      <alignment horizontal="left" vertical="top" wrapText="1"/>
    </xf>
    <xf numFmtId="0" fontId="56" fillId="0" borderId="0" xfId="0" applyFont="1" applyAlignment="1">
      <alignment horizontal="left" vertical="top" wrapText="1"/>
    </xf>
    <xf numFmtId="0" fontId="57" fillId="0" borderId="6" xfId="0" applyFont="1" applyBorder="1" applyAlignment="1">
      <alignment horizontal="left" vertical="top" wrapText="1"/>
    </xf>
    <xf numFmtId="0" fontId="65" fillId="0" borderId="6" xfId="0" applyFont="1" applyBorder="1" applyAlignment="1">
      <alignment horizontal="left" vertical="top" wrapText="1"/>
    </xf>
    <xf numFmtId="0" fontId="41" fillId="0" borderId="6" xfId="0" applyFont="1" applyBorder="1" applyAlignment="1">
      <alignment horizontal="left" vertical="top" wrapText="1"/>
    </xf>
    <xf numFmtId="0" fontId="56" fillId="0" borderId="48" xfId="0" applyFont="1" applyBorder="1" applyAlignment="1">
      <alignment horizontal="left" vertical="top" wrapText="1"/>
    </xf>
    <xf numFmtId="0" fontId="87" fillId="10" borderId="6" xfId="0" applyFont="1" applyFill="1" applyBorder="1" applyAlignment="1">
      <alignment horizontal="left" vertical="top" wrapText="1"/>
    </xf>
    <xf numFmtId="0" fontId="87" fillId="10" borderId="6" xfId="0" quotePrefix="1" applyFont="1" applyFill="1" applyBorder="1" applyAlignment="1">
      <alignment horizontal="left" vertical="top" wrapText="1"/>
    </xf>
    <xf numFmtId="0" fontId="59" fillId="0" borderId="105" xfId="0" applyFont="1" applyBorder="1" applyAlignment="1">
      <alignment vertical="top" wrapText="1"/>
    </xf>
    <xf numFmtId="0" fontId="59" fillId="0" borderId="105" xfId="0" applyFont="1" applyBorder="1" applyAlignment="1">
      <alignment horizontal="right" vertical="top" wrapText="1"/>
    </xf>
    <xf numFmtId="0" fontId="59" fillId="0" borderId="105" xfId="0" applyFont="1" applyBorder="1" applyAlignment="1">
      <alignment horizontal="center" vertical="top" wrapText="1"/>
    </xf>
    <xf numFmtId="0" fontId="59" fillId="0" borderId="106" xfId="0" applyFont="1" applyBorder="1" applyAlignment="1">
      <alignment vertical="top" wrapText="1"/>
    </xf>
    <xf numFmtId="0" fontId="59" fillId="0" borderId="106" xfId="0" applyFont="1" applyBorder="1" applyAlignment="1">
      <alignment horizontal="right" vertical="top" wrapText="1"/>
    </xf>
    <xf numFmtId="0" fontId="59" fillId="0" borderId="106" xfId="0" applyFont="1" applyBorder="1" applyAlignment="1">
      <alignment horizontal="center" vertical="top" wrapText="1"/>
    </xf>
    <xf numFmtId="0" fontId="59" fillId="0" borderId="107" xfId="0" applyFont="1" applyBorder="1" applyAlignment="1">
      <alignment vertical="top" wrapText="1"/>
    </xf>
    <xf numFmtId="0" fontId="38" fillId="0" borderId="107" xfId="0" applyFont="1" applyBorder="1" applyAlignment="1">
      <alignment horizontal="right" vertical="top" wrapText="1"/>
    </xf>
    <xf numFmtId="0" fontId="59" fillId="0" borderId="107" xfId="0" applyFont="1" applyBorder="1" applyAlignment="1">
      <alignment horizontal="center" vertical="top" wrapText="1"/>
    </xf>
    <xf numFmtId="0" fontId="59" fillId="0" borderId="107" xfId="0" applyFont="1" applyBorder="1" applyAlignment="1">
      <alignment horizontal="right" vertical="top" wrapText="1"/>
    </xf>
    <xf numFmtId="0" fontId="59" fillId="0" borderId="104" xfId="0" applyFont="1" applyBorder="1" applyAlignment="1">
      <alignment vertical="top" wrapText="1"/>
    </xf>
    <xf numFmtId="0" fontId="59" fillId="0" borderId="104" xfId="0" applyFont="1" applyBorder="1" applyAlignment="1">
      <alignment horizontal="right" vertical="top" wrapText="1"/>
    </xf>
    <xf numFmtId="0" fontId="59" fillId="0" borderId="104" xfId="0" applyFont="1" applyBorder="1" applyAlignment="1">
      <alignment horizontal="center" vertical="top" wrapText="1"/>
    </xf>
    <xf numFmtId="0" fontId="38" fillId="0" borderId="104" xfId="0" applyFont="1" applyBorder="1" applyAlignment="1">
      <alignment horizontal="center" vertical="top" wrapText="1"/>
    </xf>
    <xf numFmtId="0" fontId="59" fillId="0" borderId="108" xfId="0" applyFont="1" applyBorder="1" applyAlignment="1">
      <alignment vertical="top" wrapText="1"/>
    </xf>
    <xf numFmtId="0" fontId="59" fillId="0" borderId="108" xfId="0" applyFont="1" applyBorder="1" applyAlignment="1">
      <alignment horizontal="right" vertical="top" wrapText="1"/>
    </xf>
    <xf numFmtId="0" fontId="59" fillId="0" borderId="108" xfId="0" applyFont="1" applyBorder="1" applyAlignment="1">
      <alignment horizontal="center" vertical="top" wrapText="1"/>
    </xf>
    <xf numFmtId="0" fontId="38" fillId="0" borderId="107" xfId="0" applyFont="1" applyBorder="1" applyAlignment="1">
      <alignment vertical="top" wrapText="1"/>
    </xf>
    <xf numFmtId="0" fontId="38" fillId="0" borderId="104" xfId="0" applyFont="1" applyBorder="1" applyAlignment="1">
      <alignment vertical="top" wrapText="1"/>
    </xf>
    <xf numFmtId="0" fontId="38" fillId="0" borderId="104" xfId="0" applyFont="1" applyBorder="1" applyAlignment="1">
      <alignment horizontal="right" vertical="top" wrapText="1"/>
    </xf>
    <xf numFmtId="0" fontId="38" fillId="0" borderId="108" xfId="0" applyFont="1" applyBorder="1" applyAlignment="1">
      <alignment vertical="top" wrapText="1"/>
    </xf>
    <xf numFmtId="0" fontId="38" fillId="0" borderId="107" xfId="0" applyFont="1" applyBorder="1" applyAlignment="1">
      <alignment horizontal="center" vertical="top" wrapText="1"/>
    </xf>
    <xf numFmtId="0" fontId="59" fillId="0" borderId="0" xfId="0" applyFont="1" applyAlignment="1">
      <alignment vertical="top" wrapText="1"/>
    </xf>
    <xf numFmtId="0" fontId="38" fillId="0" borderId="0" xfId="0" applyFont="1" applyAlignment="1">
      <alignment vertical="top" wrapText="1"/>
    </xf>
    <xf numFmtId="0" fontId="59" fillId="0" borderId="0" xfId="0" applyFont="1" applyAlignment="1">
      <alignment horizontal="right" vertical="top" wrapText="1"/>
    </xf>
    <xf numFmtId="0" fontId="59" fillId="0" borderId="0" xfId="0" applyFont="1" applyAlignment="1">
      <alignment horizontal="center" vertical="top" wrapText="1"/>
    </xf>
    <xf numFmtId="0" fontId="59" fillId="0" borderId="110" xfId="0" applyFont="1" applyBorder="1" applyAlignment="1">
      <alignment horizontal="right" vertical="top" wrapText="1"/>
    </xf>
    <xf numFmtId="0" fontId="88" fillId="0" borderId="104" xfId="0" applyFont="1" applyBorder="1" applyAlignment="1">
      <alignment horizontal="center" vertical="top" wrapText="1"/>
    </xf>
    <xf numFmtId="0" fontId="38" fillId="0" borderId="0" xfId="0" applyFont="1"/>
    <xf numFmtId="0" fontId="38" fillId="0" borderId="109" xfId="0" applyFont="1" applyBorder="1"/>
    <xf numFmtId="0" fontId="38" fillId="0" borderId="108" xfId="0" applyFont="1" applyBorder="1" applyAlignment="1">
      <alignment horizontal="right" vertical="top" wrapText="1"/>
    </xf>
    <xf numFmtId="0" fontId="38" fillId="0" borderId="108" xfId="0" applyFont="1" applyBorder="1" applyAlignment="1">
      <alignment horizontal="center" vertical="top" wrapText="1"/>
    </xf>
    <xf numFmtId="0" fontId="38" fillId="0" borderId="0" xfId="0" applyFont="1" applyAlignment="1">
      <alignment horizontal="right" vertical="top" wrapText="1"/>
    </xf>
    <xf numFmtId="0" fontId="59" fillId="0" borderId="104" xfId="0" quotePrefix="1" applyFont="1" applyBorder="1" applyAlignment="1">
      <alignment horizontal="center" vertical="top" wrapText="1"/>
    </xf>
    <xf numFmtId="0" fontId="59" fillId="0" borderId="110" xfId="0" applyFont="1" applyBorder="1" applyAlignment="1">
      <alignment vertical="top" wrapText="1"/>
    </xf>
    <xf numFmtId="0" fontId="38" fillId="0" borderId="110" xfId="0" applyFont="1" applyBorder="1" applyAlignment="1">
      <alignment horizontal="center" vertical="top" wrapText="1"/>
    </xf>
    <xf numFmtId="0" fontId="59" fillId="0" borderId="110" xfId="0" applyFont="1" applyBorder="1" applyAlignment="1">
      <alignment horizontal="center" vertical="top" wrapText="1"/>
    </xf>
    <xf numFmtId="0" fontId="59" fillId="0" borderId="108" xfId="0" quotePrefix="1" applyFont="1" applyBorder="1" applyAlignment="1">
      <alignment horizontal="center" vertical="top" wrapText="1"/>
    </xf>
    <xf numFmtId="0" fontId="59" fillId="0" borderId="107" xfId="0" applyFont="1" applyBorder="1" applyAlignment="1">
      <alignment horizontal="left" vertical="top" wrapText="1"/>
    </xf>
    <xf numFmtId="0" fontId="59" fillId="0" borderId="111" xfId="0" applyFont="1" applyBorder="1" applyAlignment="1">
      <alignment vertical="top" wrapText="1"/>
    </xf>
    <xf numFmtId="0" fontId="59" fillId="0" borderId="111" xfId="0" applyFont="1" applyBorder="1" applyAlignment="1">
      <alignment horizontal="right" vertical="top" wrapText="1"/>
    </xf>
    <xf numFmtId="0" fontId="59" fillId="0" borderId="111" xfId="0" applyFont="1" applyBorder="1" applyAlignment="1">
      <alignment horizontal="center" vertical="top" wrapText="1"/>
    </xf>
    <xf numFmtId="0" fontId="38" fillId="0" borderId="111" xfId="0" applyFont="1" applyBorder="1" applyAlignment="1">
      <alignment horizontal="center" vertical="top" wrapText="1"/>
    </xf>
    <xf numFmtId="0" fontId="59" fillId="11" borderId="104" xfId="0" applyFont="1" applyFill="1" applyBorder="1" applyAlignment="1">
      <alignment horizontal="center" vertical="top" wrapText="1"/>
    </xf>
    <xf numFmtId="0" fontId="89" fillId="0" borderId="104" xfId="0" applyFont="1" applyBorder="1" applyAlignment="1">
      <alignment horizontal="center" vertical="top" wrapText="1"/>
    </xf>
    <xf numFmtId="0" fontId="90" fillId="0" borderId="104" xfId="0" applyFont="1" applyBorder="1" applyAlignment="1">
      <alignment horizontal="center" vertical="top" wrapText="1"/>
    </xf>
    <xf numFmtId="0" fontId="38" fillId="11" borderId="104" xfId="0" applyFont="1" applyFill="1" applyBorder="1" applyAlignment="1">
      <alignment horizontal="center" vertical="top" wrapText="1"/>
    </xf>
    <xf numFmtId="0" fontId="91" fillId="0" borderId="104" xfId="0" applyFont="1" applyBorder="1" applyAlignment="1">
      <alignment horizontal="center" vertical="top" wrapText="1"/>
    </xf>
    <xf numFmtId="0" fontId="59" fillId="0" borderId="112" xfId="0" applyFont="1" applyBorder="1" applyAlignment="1">
      <alignment vertical="top" wrapText="1"/>
    </xf>
    <xf numFmtId="0" fontId="59" fillId="0" borderId="112" xfId="0" applyFont="1" applyBorder="1" applyAlignment="1">
      <alignment horizontal="right" vertical="top" wrapText="1"/>
    </xf>
    <xf numFmtId="0" fontId="59" fillId="0" borderId="112" xfId="0" applyFont="1" applyBorder="1" applyAlignment="1">
      <alignment horizontal="center" vertical="top" wrapText="1"/>
    </xf>
    <xf numFmtId="0" fontId="59" fillId="11" borderId="112" xfId="0" applyFont="1" applyFill="1" applyBorder="1" applyAlignment="1">
      <alignment horizontal="center" vertical="top" wrapText="1"/>
    </xf>
    <xf numFmtId="0" fontId="38" fillId="0" borderId="115" xfId="0" applyFont="1" applyBorder="1" applyAlignment="1">
      <alignment horizontal="center" vertical="center" wrapText="1"/>
    </xf>
    <xf numFmtId="0" fontId="38" fillId="0" borderId="109" xfId="0" applyFont="1" applyBorder="1" applyAlignment="1">
      <alignment horizontal="center" vertical="center" wrapText="1"/>
    </xf>
    <xf numFmtId="0" fontId="59" fillId="0" borderId="116" xfId="0" applyFont="1" applyBorder="1" applyAlignment="1">
      <alignment horizontal="center" vertical="top" wrapText="1"/>
    </xf>
    <xf numFmtId="0" fontId="59" fillId="0" borderId="109" xfId="0" applyFont="1" applyBorder="1" applyAlignment="1">
      <alignment horizontal="center" vertical="top" wrapText="1"/>
    </xf>
    <xf numFmtId="0" fontId="59" fillId="0" borderId="113" xfId="0" applyFont="1" applyBorder="1" applyAlignment="1">
      <alignment vertical="top" wrapText="1"/>
    </xf>
    <xf numFmtId="0" fontId="59" fillId="0" borderId="113" xfId="0" applyFont="1" applyBorder="1" applyAlignment="1">
      <alignment horizontal="right" vertical="top" wrapText="1"/>
    </xf>
    <xf numFmtId="0" fontId="59" fillId="0" borderId="113" xfId="0" applyFont="1" applyBorder="1" applyAlignment="1">
      <alignment horizontal="center" vertical="top" wrapText="1"/>
    </xf>
    <xf numFmtId="0" fontId="59" fillId="0" borderId="114" xfId="0" applyFont="1" applyBorder="1" applyAlignment="1">
      <alignment vertical="top" wrapText="1"/>
    </xf>
    <xf numFmtId="0" fontId="59" fillId="0" borderId="114" xfId="0" applyFont="1" applyBorder="1" applyAlignment="1">
      <alignment horizontal="right" vertical="top" wrapText="1"/>
    </xf>
    <xf numFmtId="0" fontId="59" fillId="0" borderId="114" xfId="0" applyFont="1" applyBorder="1" applyAlignment="1">
      <alignment horizontal="center" vertical="top" wrapText="1"/>
    </xf>
    <xf numFmtId="0" fontId="59" fillId="0" borderId="104" xfId="0" applyFont="1" applyBorder="1" applyAlignment="1">
      <alignment vertical="top"/>
    </xf>
    <xf numFmtId="0" fontId="59" fillId="0" borderId="104" xfId="0" applyFont="1" applyBorder="1" applyAlignment="1">
      <alignment horizontal="center" vertical="top"/>
    </xf>
    <xf numFmtId="0" fontId="59" fillId="0" borderId="104" xfId="0" applyFont="1" applyBorder="1" applyAlignment="1">
      <alignment horizontal="right" vertical="top"/>
    </xf>
    <xf numFmtId="0" fontId="59" fillId="0" borderId="110" xfId="0" applyFont="1" applyBorder="1" applyAlignment="1">
      <alignment vertical="top"/>
    </xf>
    <xf numFmtId="0" fontId="38" fillId="0" borderId="110" xfId="0" applyFont="1" applyBorder="1" applyAlignment="1">
      <alignment horizontal="right" vertical="top" wrapText="1"/>
    </xf>
    <xf numFmtId="0" fontId="59" fillId="0" borderId="110" xfId="0" applyFont="1" applyBorder="1" applyAlignment="1">
      <alignment horizontal="center" vertical="top"/>
    </xf>
    <xf numFmtId="0" fontId="38" fillId="0" borderId="113" xfId="0" applyFont="1" applyBorder="1" applyAlignment="1">
      <alignment vertical="top"/>
    </xf>
    <xf numFmtId="0" fontId="38" fillId="0" borderId="113" xfId="0" applyFont="1" applyBorder="1" applyAlignment="1">
      <alignment vertical="top" wrapText="1"/>
    </xf>
    <xf numFmtId="0" fontId="59" fillId="5" borderId="0" xfId="0" applyFont="1" applyFill="1" applyAlignment="1">
      <alignment horizontal="left" vertical="top" wrapText="1"/>
    </xf>
    <xf numFmtId="0" fontId="56" fillId="0" borderId="6" xfId="0" applyFont="1" applyBorder="1" applyAlignment="1">
      <alignment horizontal="left" vertical="center" wrapText="1"/>
    </xf>
    <xf numFmtId="0" fontId="42" fillId="0" borderId="117" xfId="0" applyFont="1" applyBorder="1" applyAlignment="1">
      <alignment vertical="center" wrapText="1"/>
    </xf>
    <xf numFmtId="0" fontId="42" fillId="0" borderId="118" xfId="0" applyFont="1" applyBorder="1" applyAlignment="1">
      <alignment vertical="center"/>
    </xf>
    <xf numFmtId="0" fontId="42" fillId="0" borderId="119" xfId="0" applyFont="1" applyBorder="1" applyAlignment="1">
      <alignment horizontal="center" vertical="center" wrapText="1"/>
    </xf>
    <xf numFmtId="0" fontId="87" fillId="0" borderId="118" xfId="0" applyFont="1" applyBorder="1" applyAlignment="1">
      <alignment horizontal="center" vertical="center" wrapText="1"/>
    </xf>
    <xf numFmtId="0" fontId="87" fillId="0" borderId="0" xfId="0" applyFont="1" applyAlignment="1">
      <alignment horizontal="center" vertical="center" wrapText="1"/>
    </xf>
    <xf numFmtId="0" fontId="87" fillId="0" borderId="120" xfId="0" applyFont="1" applyBorder="1" applyAlignment="1">
      <alignment horizontal="center" vertical="center" wrapText="1"/>
    </xf>
    <xf numFmtId="0" fontId="42" fillId="0" borderId="0" xfId="0" applyFont="1" applyAlignment="1">
      <alignment horizontal="center" vertical="center" wrapText="1"/>
    </xf>
    <xf numFmtId="0" fontId="56" fillId="5" borderId="0" xfId="0" applyFont="1" applyFill="1" applyAlignment="1">
      <alignment horizontal="left" vertical="center" wrapText="1"/>
    </xf>
    <xf numFmtId="0" fontId="6" fillId="0" borderId="0" xfId="0" applyFont="1"/>
    <xf numFmtId="0" fontId="6" fillId="13" borderId="0" xfId="0" applyFont="1" applyFill="1"/>
    <xf numFmtId="0" fontId="13" fillId="13" borderId="0" xfId="0" applyFont="1" applyFill="1"/>
    <xf numFmtId="0" fontId="94" fillId="0" borderId="104" xfId="0" applyFont="1" applyBorder="1" applyAlignment="1">
      <alignment horizontal="right" vertical="top" wrapText="1"/>
    </xf>
    <xf numFmtId="0" fontId="94" fillId="11" borderId="104" xfId="0" applyFont="1" applyFill="1" applyBorder="1" applyAlignment="1">
      <alignment horizontal="right" vertical="top" wrapText="1"/>
    </xf>
    <xf numFmtId="0" fontId="93" fillId="0" borderId="108" xfId="0" applyFont="1" applyBorder="1" applyAlignment="1">
      <alignment horizontal="right" vertical="top" wrapText="1"/>
    </xf>
    <xf numFmtId="0" fontId="94" fillId="0" borderId="115" xfId="0" applyFont="1" applyBorder="1" applyAlignment="1">
      <alignment horizontal="center" vertical="center" wrapText="1"/>
    </xf>
    <xf numFmtId="0" fontId="10" fillId="13" borderId="0" xfId="0" applyFont="1" applyFill="1" applyAlignment="1" applyProtection="1">
      <alignment vertical="center" wrapText="1"/>
      <protection hidden="1"/>
    </xf>
    <xf numFmtId="0" fontId="38" fillId="0" borderId="0" xfId="0" applyFont="1" applyAlignment="1">
      <alignment horizontal="center" vertical="top" wrapText="1"/>
    </xf>
    <xf numFmtId="0" fontId="59" fillId="17" borderId="0" xfId="0" applyFont="1" applyFill="1" applyAlignment="1">
      <alignment vertical="top" wrapText="1"/>
    </xf>
    <xf numFmtId="0" fontId="59" fillId="17" borderId="0" xfId="0" applyFont="1" applyFill="1" applyAlignment="1">
      <alignment horizontal="right" vertical="top" wrapText="1"/>
    </xf>
    <xf numFmtId="0" fontId="59" fillId="17" borderId="0" xfId="0" applyFont="1" applyFill="1" applyAlignment="1">
      <alignment horizontal="center" vertical="top" wrapText="1"/>
    </xf>
    <xf numFmtId="0" fontId="59" fillId="17" borderId="6" xfId="0" applyFont="1" applyFill="1" applyBorder="1" applyAlignment="1">
      <alignment horizontal="left" vertical="top" wrapText="1"/>
    </xf>
    <xf numFmtId="0" fontId="38" fillId="17" borderId="109" xfId="0" applyFont="1" applyFill="1" applyBorder="1" applyAlignment="1">
      <alignment vertical="top" wrapText="1"/>
    </xf>
    <xf numFmtId="0" fontId="59" fillId="17" borderId="109" xfId="0" applyFont="1" applyFill="1" applyBorder="1" applyAlignment="1">
      <alignment horizontal="right" vertical="top" wrapText="1"/>
    </xf>
    <xf numFmtId="0" fontId="59" fillId="17" borderId="109" xfId="0" applyFont="1" applyFill="1" applyBorder="1" applyAlignment="1">
      <alignment horizontal="center" vertical="top" wrapText="1"/>
    </xf>
    <xf numFmtId="0" fontId="59" fillId="17" borderId="104" xfId="0" applyFont="1" applyFill="1" applyBorder="1" applyAlignment="1">
      <alignment horizontal="right" vertical="top" wrapText="1"/>
    </xf>
    <xf numFmtId="0" fontId="38" fillId="17" borderId="109" xfId="0" applyFont="1" applyFill="1" applyBorder="1" applyAlignment="1">
      <alignment horizontal="center" vertical="top" wrapText="1"/>
    </xf>
    <xf numFmtId="0" fontId="59" fillId="17" borderId="112" xfId="0" applyFont="1" applyFill="1" applyBorder="1" applyAlignment="1">
      <alignment vertical="top" wrapText="1"/>
    </xf>
    <xf numFmtId="0" fontId="38" fillId="17" borderId="104" xfId="0" applyFont="1" applyFill="1" applyBorder="1" applyAlignment="1">
      <alignment vertical="top" wrapText="1"/>
    </xf>
    <xf numFmtId="0" fontId="59" fillId="17" borderId="104" xfId="0" applyFont="1" applyFill="1" applyBorder="1" applyAlignment="1">
      <alignment vertical="top" wrapText="1"/>
    </xf>
    <xf numFmtId="0" fontId="59" fillId="17" borderId="104" xfId="0" applyFont="1" applyFill="1" applyBorder="1" applyAlignment="1">
      <alignment horizontal="center" vertical="top" wrapText="1"/>
    </xf>
    <xf numFmtId="0" fontId="91" fillId="17" borderId="104" xfId="0" applyFont="1" applyFill="1" applyBorder="1" applyAlignment="1">
      <alignment horizontal="center" vertical="top" wrapText="1"/>
    </xf>
    <xf numFmtId="0" fontId="59" fillId="17" borderId="107" xfId="0" applyFont="1" applyFill="1" applyBorder="1" applyAlignment="1">
      <alignment vertical="top" wrapText="1"/>
    </xf>
    <xf numFmtId="0" fontId="59" fillId="17" borderId="112" xfId="0" applyFont="1" applyFill="1" applyBorder="1" applyAlignment="1">
      <alignment horizontal="right" vertical="top" wrapText="1"/>
    </xf>
    <xf numFmtId="0" fontId="59" fillId="17" borderId="112" xfId="0" applyFont="1" applyFill="1" applyBorder="1" applyAlignment="1">
      <alignment horizontal="center" vertical="top" wrapText="1"/>
    </xf>
    <xf numFmtId="0" fontId="93" fillId="0" borderId="104" xfId="10" applyFont="1" applyBorder="1" applyAlignment="1">
      <alignment horizontal="center" vertical="top" wrapText="1"/>
    </xf>
    <xf numFmtId="0" fontId="93" fillId="17" borderId="104" xfId="10" applyFont="1" applyFill="1" applyBorder="1" applyAlignment="1">
      <alignment horizontal="center" vertical="top" wrapText="1"/>
    </xf>
    <xf numFmtId="0" fontId="94" fillId="17" borderId="104" xfId="10" applyFont="1" applyFill="1" applyBorder="1" applyAlignment="1">
      <alignment horizontal="center" vertical="top" wrapText="1"/>
    </xf>
    <xf numFmtId="0" fontId="7" fillId="17" borderId="49" xfId="0" applyFont="1" applyFill="1" applyBorder="1" applyAlignment="1">
      <alignment horizontal="left" vertical="top" wrapText="1"/>
    </xf>
    <xf numFmtId="0" fontId="7" fillId="17" borderId="49" xfId="0" applyFont="1" applyFill="1" applyBorder="1" applyAlignment="1">
      <alignment horizontal="center" vertical="top" wrapText="1"/>
    </xf>
    <xf numFmtId="0" fontId="52" fillId="13" borderId="0" xfId="0" applyFont="1" applyFill="1" applyAlignment="1">
      <alignment vertical="top" wrapText="1"/>
    </xf>
    <xf numFmtId="0" fontId="38" fillId="17" borderId="108" xfId="0" applyFont="1" applyFill="1" applyBorder="1" applyAlignment="1">
      <alignment vertical="top" wrapText="1"/>
    </xf>
    <xf numFmtId="0" fontId="38" fillId="11" borderId="107" xfId="0" applyFont="1" applyFill="1" applyBorder="1" applyAlignment="1">
      <alignment vertical="top" wrapText="1"/>
    </xf>
    <xf numFmtId="0" fontId="59" fillId="11" borderId="107" xfId="0" applyFont="1" applyFill="1" applyBorder="1" applyAlignment="1">
      <alignment horizontal="right" vertical="top" wrapText="1"/>
    </xf>
    <xf numFmtId="0" fontId="59" fillId="17" borderId="110" xfId="0" applyFont="1" applyFill="1" applyBorder="1" applyAlignment="1">
      <alignment horizontal="right" vertical="top" wrapText="1"/>
    </xf>
    <xf numFmtId="0" fontId="59" fillId="17" borderId="107" xfId="0" applyFont="1" applyFill="1" applyBorder="1" applyAlignment="1">
      <alignment horizontal="right" vertical="top" wrapText="1"/>
    </xf>
    <xf numFmtId="0" fontId="94" fillId="17" borderId="104" xfId="0" applyFont="1" applyFill="1" applyBorder="1" applyAlignment="1">
      <alignment horizontal="left" vertical="top" wrapText="1"/>
    </xf>
    <xf numFmtId="0" fontId="59" fillId="17" borderId="107" xfId="0" quotePrefix="1" applyFont="1" applyFill="1" applyBorder="1" applyAlignment="1">
      <alignment horizontal="left" vertical="top" wrapText="1"/>
    </xf>
    <xf numFmtId="0" fontId="93" fillId="13" borderId="109" xfId="0" applyFont="1" applyFill="1" applyBorder="1" applyAlignment="1">
      <alignment horizontal="right" vertical="top" wrapText="1"/>
    </xf>
    <xf numFmtId="0" fontId="59" fillId="17" borderId="104" xfId="0" applyFont="1" applyFill="1" applyBorder="1" applyAlignment="1">
      <alignment horizontal="left" vertical="top" wrapText="1"/>
    </xf>
    <xf numFmtId="0" fontId="38" fillId="0" borderId="104" xfId="0" applyFont="1" applyBorder="1" applyAlignment="1">
      <alignment horizontal="left" vertical="top" wrapText="1"/>
    </xf>
    <xf numFmtId="0" fontId="93" fillId="17" borderId="104" xfId="0" applyFont="1" applyFill="1" applyBorder="1" applyAlignment="1">
      <alignment horizontal="left" vertical="top" wrapText="1"/>
    </xf>
    <xf numFmtId="0" fontId="38" fillId="17" borderId="107" xfId="0" applyFont="1" applyFill="1" applyBorder="1" applyAlignment="1">
      <alignment horizontal="right" vertical="top" wrapText="1"/>
    </xf>
    <xf numFmtId="0" fontId="38" fillId="17" borderId="104" xfId="0" quotePrefix="1" applyFont="1" applyFill="1" applyBorder="1" applyAlignment="1">
      <alignment horizontal="left" vertical="top" wrapText="1"/>
    </xf>
    <xf numFmtId="0" fontId="7" fillId="0" borderId="79" xfId="0" applyFont="1" applyBorder="1" applyAlignment="1">
      <alignment horizontal="left" vertical="top" wrapText="1"/>
    </xf>
    <xf numFmtId="0" fontId="7" fillId="0" borderId="70" xfId="0" applyFont="1" applyBorder="1" applyAlignment="1">
      <alignment horizontal="left" vertical="top" wrapText="1"/>
    </xf>
    <xf numFmtId="0" fontId="38" fillId="17" borderId="104" xfId="0" applyFont="1" applyFill="1" applyBorder="1" applyAlignment="1">
      <alignment horizontal="right" vertical="top" wrapText="1"/>
    </xf>
    <xf numFmtId="0" fontId="63" fillId="0" borderId="6" xfId="0" applyFont="1" applyBorder="1" applyAlignment="1">
      <alignment horizontal="center" vertical="center" wrapText="1"/>
    </xf>
    <xf numFmtId="0" fontId="7" fillId="17" borderId="29" xfId="0" applyFont="1" applyFill="1" applyBorder="1" applyAlignment="1">
      <alignment horizontal="left" vertical="top" wrapText="1"/>
    </xf>
    <xf numFmtId="0" fontId="5" fillId="5" borderId="6" xfId="0" applyFont="1" applyFill="1" applyBorder="1" applyAlignment="1">
      <alignment horizontal="left" vertical="center" wrapText="1"/>
    </xf>
    <xf numFmtId="0" fontId="6" fillId="0" borderId="0" xfId="0" applyFont="1" applyAlignment="1">
      <alignment horizontal="left" vertical="center" wrapText="1"/>
    </xf>
    <xf numFmtId="0" fontId="7" fillId="13" borderId="64" xfId="0" applyFont="1" applyFill="1" applyBorder="1" applyAlignment="1">
      <alignment horizontal="left" vertical="top" wrapText="1"/>
    </xf>
    <xf numFmtId="0" fontId="7" fillId="0" borderId="103" xfId="0" applyFont="1" applyBorder="1" applyAlignment="1" applyProtection="1">
      <alignment horizontal="left" vertical="top" wrapText="1"/>
      <protection hidden="1"/>
    </xf>
    <xf numFmtId="0" fontId="7" fillId="13" borderId="36" xfId="0" applyFont="1" applyFill="1" applyBorder="1" applyAlignment="1">
      <alignment horizontal="left" vertical="top" wrapText="1"/>
    </xf>
    <xf numFmtId="0" fontId="7" fillId="0" borderId="83" xfId="0" applyFont="1" applyBorder="1" applyAlignment="1" applyProtection="1">
      <alignment horizontal="center" vertical="top" wrapText="1"/>
      <protection hidden="1"/>
    </xf>
    <xf numFmtId="0" fontId="7" fillId="0" borderId="85" xfId="0" applyFont="1" applyBorder="1" applyAlignment="1" applyProtection="1">
      <alignment vertical="top" wrapText="1"/>
      <protection hidden="1"/>
    </xf>
    <xf numFmtId="0" fontId="7" fillId="0" borderId="122" xfId="0" applyFont="1" applyBorder="1" applyAlignment="1" applyProtection="1">
      <alignment horizontal="center" vertical="top" wrapText="1"/>
      <protection hidden="1"/>
    </xf>
    <xf numFmtId="0" fontId="7" fillId="0" borderId="25" xfId="0" applyFont="1" applyBorder="1" applyAlignment="1" applyProtection="1">
      <alignment vertical="top" wrapText="1"/>
      <protection hidden="1"/>
    </xf>
    <xf numFmtId="0" fontId="7" fillId="0" borderId="123" xfId="0" applyFont="1" applyBorder="1" applyAlignment="1" applyProtection="1">
      <alignment horizontal="center" vertical="top" wrapText="1"/>
      <protection hidden="1"/>
    </xf>
    <xf numFmtId="0" fontId="7" fillId="0" borderId="124" xfId="0" applyFont="1" applyBorder="1" applyAlignment="1" applyProtection="1">
      <alignment vertical="top" wrapText="1"/>
      <protection hidden="1"/>
    </xf>
    <xf numFmtId="0" fontId="7" fillId="0" borderId="125" xfId="0" applyFont="1" applyBorder="1" applyAlignment="1" applyProtection="1">
      <alignment horizontal="center" vertical="top" wrapText="1"/>
      <protection hidden="1"/>
    </xf>
    <xf numFmtId="0" fontId="52" fillId="0" borderId="0" xfId="0" applyFont="1" applyAlignment="1">
      <alignment horizontal="left" vertical="top" wrapText="1"/>
    </xf>
    <xf numFmtId="0" fontId="10" fillId="0" borderId="6" xfId="0" applyFont="1" applyBorder="1" applyAlignment="1">
      <alignment horizontal="left" vertical="top" wrapText="1"/>
    </xf>
    <xf numFmtId="0" fontId="7" fillId="0" borderId="6" xfId="0" applyFont="1" applyBorder="1" applyAlignment="1">
      <alignment horizontal="left" vertical="center" wrapText="1"/>
    </xf>
    <xf numFmtId="0" fontId="7" fillId="0" borderId="6" xfId="0" applyFont="1" applyBorder="1" applyAlignment="1">
      <alignment horizontal="left" vertical="top" wrapText="1"/>
    </xf>
    <xf numFmtId="0" fontId="41" fillId="0" borderId="6" xfId="0" applyFont="1" applyBorder="1" applyAlignment="1">
      <alignment horizontal="left" vertical="center" wrapText="1"/>
    </xf>
    <xf numFmtId="0" fontId="56" fillId="20" borderId="6" xfId="0" applyFont="1" applyFill="1" applyBorder="1" applyAlignment="1">
      <alignment horizontal="left" vertical="center" wrapText="1"/>
    </xf>
    <xf numFmtId="0" fontId="56" fillId="20" borderId="6" xfId="0" applyFont="1" applyFill="1" applyBorder="1" applyAlignment="1">
      <alignment horizontal="center" vertical="center" wrapText="1"/>
    </xf>
    <xf numFmtId="0" fontId="56" fillId="20" borderId="0" xfId="0" applyFont="1" applyFill="1"/>
    <xf numFmtId="0" fontId="63" fillId="20" borderId="6" xfId="0" applyFont="1" applyFill="1" applyBorder="1" applyAlignment="1">
      <alignment horizontal="center" vertical="center" wrapText="1"/>
    </xf>
    <xf numFmtId="0" fontId="41" fillId="20" borderId="6" xfId="0" applyFont="1" applyFill="1" applyBorder="1" applyAlignment="1">
      <alignment horizontal="left" vertical="center" wrapText="1"/>
    </xf>
    <xf numFmtId="0" fontId="5" fillId="0" borderId="6" xfId="0" applyFont="1" applyBorder="1" applyAlignment="1">
      <alignment horizontal="center" vertical="center" wrapText="1"/>
    </xf>
    <xf numFmtId="0" fontId="77" fillId="0" borderId="84" xfId="0" applyFont="1" applyBorder="1" applyAlignment="1">
      <alignment horizontal="center" vertical="center" wrapText="1"/>
    </xf>
    <xf numFmtId="0" fontId="7" fillId="0" borderId="0" xfId="1" applyFont="1" applyAlignment="1" applyProtection="1">
      <alignment horizontal="left" vertical="top" wrapText="1"/>
    </xf>
    <xf numFmtId="0" fontId="7" fillId="0" borderId="0" xfId="1" applyFont="1" applyAlignment="1" applyProtection="1">
      <alignment vertical="top"/>
    </xf>
    <xf numFmtId="0" fontId="13" fillId="0" borderId="0" xfId="0" applyFont="1" applyAlignment="1">
      <alignment horizontal="left" vertical="center"/>
    </xf>
    <xf numFmtId="0" fontId="7" fillId="10" borderId="17" xfId="0" applyFont="1" applyFill="1" applyBorder="1" applyAlignment="1" applyProtection="1">
      <alignment horizontal="center" vertical="top" wrapText="1"/>
      <protection hidden="1"/>
    </xf>
    <xf numFmtId="0" fontId="7" fillId="21" borderId="23" xfId="0" applyFont="1" applyFill="1" applyBorder="1" applyAlignment="1" applyProtection="1">
      <alignment vertical="top" wrapText="1"/>
      <protection hidden="1"/>
    </xf>
    <xf numFmtId="0" fontId="7" fillId="5" borderId="1" xfId="0" applyFont="1" applyFill="1" applyBorder="1" applyAlignment="1" applyProtection="1">
      <alignment vertical="top" wrapText="1"/>
      <protection hidden="1"/>
    </xf>
    <xf numFmtId="0" fontId="7" fillId="5" borderId="17" xfId="0" applyFont="1" applyFill="1" applyBorder="1" applyAlignment="1" applyProtection="1">
      <alignment vertical="top" wrapText="1"/>
      <protection hidden="1"/>
    </xf>
    <xf numFmtId="0" fontId="7" fillId="5" borderId="14" xfId="0" applyFont="1" applyFill="1" applyBorder="1" applyAlignment="1" applyProtection="1">
      <alignment vertical="top" wrapText="1"/>
      <protection hidden="1"/>
    </xf>
    <xf numFmtId="1" fontId="7" fillId="5" borderId="14" xfId="0" applyNumberFormat="1" applyFont="1" applyFill="1" applyBorder="1" applyAlignment="1" applyProtection="1">
      <alignment horizontal="center" vertical="top" wrapText="1"/>
      <protection hidden="1"/>
    </xf>
    <xf numFmtId="1" fontId="0" fillId="0" borderId="86" xfId="0" applyNumberFormat="1" applyBorder="1" applyAlignment="1" applyProtection="1">
      <alignment horizontal="center" vertical="top" wrapText="1"/>
      <protection hidden="1"/>
    </xf>
    <xf numFmtId="1" fontId="7" fillId="0" borderId="86" xfId="0" applyNumberFormat="1" applyFont="1" applyBorder="1" applyAlignment="1" applyProtection="1">
      <alignment horizontal="center" vertical="top" wrapText="1"/>
      <protection hidden="1"/>
    </xf>
    <xf numFmtId="0" fontId="7" fillId="0" borderId="86" xfId="0" applyFont="1" applyBorder="1" applyAlignment="1" applyProtection="1">
      <alignment horizontal="center" vertical="top" wrapText="1"/>
      <protection hidden="1"/>
    </xf>
    <xf numFmtId="1" fontId="0" fillId="0" borderId="87" xfId="0" applyNumberFormat="1" applyBorder="1" applyAlignment="1" applyProtection="1">
      <alignment horizontal="center" vertical="top" wrapText="1"/>
      <protection hidden="1"/>
    </xf>
    <xf numFmtId="1" fontId="7" fillId="0" borderId="87" xfId="0" applyNumberFormat="1" applyFont="1" applyBorder="1" applyAlignment="1" applyProtection="1">
      <alignment horizontal="center" vertical="top" wrapText="1"/>
      <protection hidden="1"/>
    </xf>
    <xf numFmtId="0" fontId="7" fillId="0" borderId="87" xfId="0" applyFont="1" applyBorder="1" applyAlignment="1" applyProtection="1">
      <alignment horizontal="center" vertical="top" wrapText="1"/>
      <protection hidden="1"/>
    </xf>
    <xf numFmtId="0" fontId="7" fillId="0" borderId="127" xfId="0" applyFont="1" applyBorder="1" applyAlignment="1" applyProtection="1">
      <alignment vertical="top" wrapText="1"/>
      <protection hidden="1"/>
    </xf>
    <xf numFmtId="0" fontId="7" fillId="0" borderId="128" xfId="0" applyFont="1" applyBorder="1" applyAlignment="1" applyProtection="1">
      <alignment horizontal="center" vertical="top" wrapText="1"/>
      <protection hidden="1"/>
    </xf>
    <xf numFmtId="1" fontId="7" fillId="0" borderId="128" xfId="0" applyNumberFormat="1" applyFont="1" applyBorder="1" applyAlignment="1" applyProtection="1">
      <alignment horizontal="center" vertical="top" wrapText="1"/>
      <protection hidden="1"/>
    </xf>
    <xf numFmtId="0" fontId="7" fillId="0" borderId="129" xfId="0" applyFont="1" applyBorder="1" applyAlignment="1" applyProtection="1">
      <alignment horizontal="left" vertical="top" wrapText="1"/>
      <protection hidden="1"/>
    </xf>
    <xf numFmtId="0" fontId="7" fillId="0" borderId="84" xfId="0" applyFont="1" applyBorder="1" applyAlignment="1" applyProtection="1">
      <alignment horizontal="left" vertical="top" wrapText="1"/>
      <protection hidden="1"/>
    </xf>
    <xf numFmtId="0" fontId="7" fillId="0" borderId="102" xfId="0" applyFont="1" applyBorder="1" applyAlignment="1" applyProtection="1">
      <alignment horizontal="left" vertical="top" wrapText="1"/>
      <protection hidden="1"/>
    </xf>
    <xf numFmtId="0" fontId="7" fillId="0" borderId="96" xfId="0" applyFont="1" applyBorder="1" applyAlignment="1" applyProtection="1">
      <alignment horizontal="left" vertical="top" wrapText="1"/>
      <protection hidden="1"/>
    </xf>
    <xf numFmtId="0" fontId="7" fillId="13" borderId="10" xfId="0" applyFont="1" applyFill="1" applyBorder="1" applyAlignment="1">
      <alignment horizontal="left" vertical="top" wrapText="1"/>
    </xf>
    <xf numFmtId="0" fontId="7" fillId="0" borderId="101" xfId="0" applyFont="1" applyBorder="1" applyAlignment="1" applyProtection="1">
      <alignment vertical="top" wrapText="1"/>
      <protection hidden="1"/>
    </xf>
    <xf numFmtId="0" fontId="7" fillId="0" borderId="102" xfId="0" applyFont="1" applyBorder="1" applyAlignment="1" applyProtection="1">
      <alignment vertical="top" wrapText="1"/>
      <protection hidden="1"/>
    </xf>
    <xf numFmtId="0" fontId="7" fillId="0" borderId="129" xfId="0" applyFont="1" applyBorder="1" applyAlignment="1" applyProtection="1">
      <alignment vertical="top" wrapText="1"/>
      <protection hidden="1"/>
    </xf>
    <xf numFmtId="0" fontId="7" fillId="0" borderId="103" xfId="0" applyFont="1" applyBorder="1" applyAlignment="1" applyProtection="1">
      <alignment vertical="top" wrapText="1"/>
      <protection hidden="1"/>
    </xf>
    <xf numFmtId="0" fontId="7" fillId="0" borderId="96" xfId="0" applyFont="1" applyBorder="1" applyAlignment="1" applyProtection="1">
      <alignment vertical="top" wrapText="1"/>
      <protection hidden="1"/>
    </xf>
    <xf numFmtId="0" fontId="7" fillId="0" borderId="84" xfId="0" applyFont="1" applyBorder="1" applyAlignment="1" applyProtection="1">
      <alignment vertical="top" wrapText="1"/>
      <protection hidden="1"/>
    </xf>
    <xf numFmtId="0" fontId="7" fillId="5" borderId="103" xfId="0" applyFont="1" applyFill="1" applyBorder="1" applyAlignment="1" applyProtection="1">
      <alignment vertical="top" wrapText="1"/>
      <protection hidden="1"/>
    </xf>
    <xf numFmtId="0" fontId="7" fillId="5" borderId="102" xfId="0" applyFont="1" applyFill="1" applyBorder="1" applyAlignment="1" applyProtection="1">
      <alignment vertical="top" wrapText="1"/>
      <protection hidden="1"/>
    </xf>
    <xf numFmtId="0" fontId="7" fillId="5" borderId="129" xfId="0" applyFont="1" applyFill="1" applyBorder="1" applyAlignment="1" applyProtection="1">
      <alignment vertical="top" wrapText="1"/>
      <protection hidden="1"/>
    </xf>
    <xf numFmtId="0" fontId="7" fillId="0" borderId="57" xfId="0" applyFont="1" applyBorder="1" applyAlignment="1" applyProtection="1">
      <alignment vertical="top" wrapText="1"/>
      <protection hidden="1"/>
    </xf>
    <xf numFmtId="1" fontId="7" fillId="0" borderId="101" xfId="0" applyNumberFormat="1" applyFont="1" applyBorder="1" applyAlignment="1" applyProtection="1">
      <alignment horizontal="center" vertical="top" wrapText="1"/>
      <protection hidden="1"/>
    </xf>
    <xf numFmtId="1" fontId="7" fillId="0" borderId="102" xfId="0" applyNumberFormat="1" applyFont="1" applyBorder="1" applyAlignment="1" applyProtection="1">
      <alignment horizontal="center" vertical="top" wrapText="1"/>
      <protection hidden="1"/>
    </xf>
    <xf numFmtId="1" fontId="7" fillId="0" borderId="129" xfId="0" applyNumberFormat="1" applyFont="1" applyBorder="1" applyAlignment="1" applyProtection="1">
      <alignment horizontal="center" vertical="top" wrapText="1"/>
      <protection hidden="1"/>
    </xf>
    <xf numFmtId="1" fontId="7" fillId="0" borderId="103" xfId="0" applyNumberFormat="1" applyFont="1" applyBorder="1" applyAlignment="1" applyProtection="1">
      <alignment horizontal="center" vertical="top" wrapText="1"/>
      <protection hidden="1"/>
    </xf>
    <xf numFmtId="1" fontId="7" fillId="0" borderId="96" xfId="0" applyNumberFormat="1" applyFont="1" applyBorder="1" applyAlignment="1" applyProtection="1">
      <alignment horizontal="center" vertical="top" wrapText="1"/>
      <protection hidden="1"/>
    </xf>
    <xf numFmtId="1" fontId="7" fillId="0" borderId="84" xfId="0" applyNumberFormat="1" applyFont="1" applyBorder="1" applyAlignment="1" applyProtection="1">
      <alignment horizontal="center" vertical="top" wrapText="1"/>
      <protection hidden="1"/>
    </xf>
    <xf numFmtId="1" fontId="7" fillId="5" borderId="103" xfId="0" applyNumberFormat="1" applyFont="1" applyFill="1" applyBorder="1" applyAlignment="1" applyProtection="1">
      <alignment horizontal="center" vertical="top" wrapText="1"/>
      <protection hidden="1"/>
    </xf>
    <xf numFmtId="1" fontId="7" fillId="5" borderId="102" xfId="0" applyNumberFormat="1" applyFont="1" applyFill="1" applyBorder="1" applyAlignment="1" applyProtection="1">
      <alignment horizontal="center" vertical="top" wrapText="1"/>
      <protection hidden="1"/>
    </xf>
    <xf numFmtId="1" fontId="7" fillId="5" borderId="129" xfId="0" applyNumberFormat="1" applyFont="1" applyFill="1" applyBorder="1" applyAlignment="1" applyProtection="1">
      <alignment horizontal="center" vertical="top" wrapText="1"/>
      <protection hidden="1"/>
    </xf>
    <xf numFmtId="1" fontId="7" fillId="0" borderId="130" xfId="0" applyNumberFormat="1" applyFont="1" applyBorder="1" applyAlignment="1" applyProtection="1">
      <alignment horizontal="center" vertical="top" wrapText="1"/>
      <protection hidden="1"/>
    </xf>
    <xf numFmtId="1" fontId="7" fillId="0" borderId="89" xfId="0" applyNumberFormat="1" applyFont="1" applyBorder="1" applyAlignment="1" applyProtection="1">
      <alignment horizontal="center" vertical="top" wrapText="1"/>
      <protection hidden="1"/>
    </xf>
    <xf numFmtId="1" fontId="7" fillId="0" borderId="131" xfId="0" applyNumberFormat="1" applyFont="1" applyBorder="1" applyAlignment="1" applyProtection="1">
      <alignment horizontal="center" vertical="top" wrapText="1"/>
      <protection hidden="1"/>
    </xf>
    <xf numFmtId="0" fontId="7" fillId="0" borderId="3" xfId="0" applyFont="1" applyBorder="1" applyAlignment="1" applyProtection="1">
      <alignment vertical="top" wrapText="1"/>
      <protection hidden="1"/>
    </xf>
    <xf numFmtId="0" fontId="7" fillId="0" borderId="51" xfId="0" applyFont="1" applyBorder="1" applyAlignment="1" applyProtection="1">
      <alignment vertical="top" wrapText="1"/>
      <protection hidden="1"/>
    </xf>
    <xf numFmtId="0" fontId="93" fillId="0" borderId="107" xfId="20" applyFont="1" applyBorder="1" applyAlignment="1">
      <alignment horizontal="center" vertical="top" wrapText="1"/>
    </xf>
    <xf numFmtId="0" fontId="41" fillId="0" borderId="0" xfId="0" applyFont="1" applyAlignment="1">
      <alignment horizontal="left" vertical="top" wrapText="1"/>
    </xf>
    <xf numFmtId="0" fontId="11" fillId="0" borderId="0" xfId="0" applyFont="1" applyAlignment="1">
      <alignment vertical="center" wrapText="1"/>
    </xf>
    <xf numFmtId="0" fontId="7" fillId="0" borderId="0" xfId="8" applyAlignment="1">
      <alignment horizontal="left"/>
    </xf>
    <xf numFmtId="0" fontId="53" fillId="0" borderId="0" xfId="0" applyFont="1" applyAlignment="1">
      <alignment horizontal="left"/>
    </xf>
    <xf numFmtId="0" fontId="53" fillId="0" borderId="0" xfId="0" applyFont="1" applyAlignment="1">
      <alignment horizontal="center"/>
    </xf>
    <xf numFmtId="0" fontId="47" fillId="0" borderId="0" xfId="0" applyFont="1" applyAlignment="1">
      <alignment horizontal="left"/>
    </xf>
    <xf numFmtId="0" fontId="53" fillId="0" borderId="0" xfId="0" applyFont="1" applyAlignment="1">
      <alignment vertical="top" wrapText="1"/>
    </xf>
    <xf numFmtId="17" fontId="47" fillId="0" borderId="0" xfId="0" applyNumberFormat="1" applyFont="1" applyAlignment="1">
      <alignment horizontal="center"/>
    </xf>
    <xf numFmtId="0" fontId="100" fillId="0" borderId="0" xfId="0" applyFont="1"/>
    <xf numFmtId="0" fontId="5" fillId="0" borderId="0" xfId="0" applyFont="1" applyAlignment="1">
      <alignment vertical="top"/>
    </xf>
    <xf numFmtId="0" fontId="5" fillId="0" borderId="0" xfId="0" applyFont="1" applyAlignment="1">
      <alignment horizontal="left" vertical="top" wrapText="1"/>
    </xf>
    <xf numFmtId="0" fontId="49" fillId="0" borderId="0" xfId="0" applyFont="1" applyAlignment="1">
      <alignment vertical="top"/>
    </xf>
    <xf numFmtId="0" fontId="49" fillId="0" borderId="0" xfId="0" applyFont="1" applyAlignment="1">
      <alignment vertical="top" wrapText="1"/>
    </xf>
    <xf numFmtId="0" fontId="61" fillId="0" borderId="0" xfId="0" applyFont="1"/>
    <xf numFmtId="0" fontId="7" fillId="13" borderId="0" xfId="0" quotePrefix="1" applyFont="1" applyFill="1" applyAlignment="1">
      <alignment vertical="top"/>
    </xf>
    <xf numFmtId="0" fontId="10" fillId="0" borderId="0" xfId="0" applyFont="1" applyAlignment="1">
      <alignment vertical="center"/>
    </xf>
    <xf numFmtId="0" fontId="10" fillId="0" borderId="0" xfId="0" applyFont="1" applyAlignment="1" applyProtection="1">
      <alignment vertical="center"/>
      <protection hidden="1"/>
    </xf>
    <xf numFmtId="0" fontId="10" fillId="0" borderId="0" xfId="0" applyFont="1" applyAlignment="1">
      <alignment horizontal="left" vertical="center"/>
    </xf>
    <xf numFmtId="0" fontId="63" fillId="13" borderId="0" xfId="0" applyFont="1" applyFill="1"/>
    <xf numFmtId="0" fontId="42" fillId="13" borderId="137" xfId="0" applyFont="1" applyFill="1" applyBorder="1" applyAlignment="1">
      <alignment horizontal="left" vertical="top" wrapText="1"/>
    </xf>
    <xf numFmtId="0" fontId="38" fillId="0" borderId="137" xfId="0" applyFont="1" applyBorder="1" applyAlignment="1">
      <alignment horizontal="left" vertical="top" wrapText="1"/>
    </xf>
    <xf numFmtId="0" fontId="12" fillId="14" borderId="137" xfId="0" applyFont="1" applyFill="1" applyBorder="1" applyAlignment="1">
      <alignment horizontal="center" vertical="center"/>
    </xf>
    <xf numFmtId="0" fontId="74" fillId="14" borderId="137" xfId="0" applyFont="1" applyFill="1" applyBorder="1" applyAlignment="1">
      <alignment horizontal="center" vertical="center"/>
    </xf>
    <xf numFmtId="0" fontId="10" fillId="14" borderId="137" xfId="0" applyFont="1" applyFill="1" applyBorder="1" applyAlignment="1">
      <alignment horizontal="left" vertical="top" wrapText="1"/>
    </xf>
    <xf numFmtId="0" fontId="10" fillId="0" borderId="137" xfId="0" applyFont="1" applyBorder="1" applyAlignment="1">
      <alignment vertical="top" wrapText="1"/>
    </xf>
    <xf numFmtId="0" fontId="57" fillId="14" borderId="137" xfId="0" applyFont="1" applyFill="1" applyBorder="1" applyAlignment="1">
      <alignment horizontal="left" vertical="top" wrapText="1"/>
    </xf>
    <xf numFmtId="0" fontId="7" fillId="0" borderId="137" xfId="0" applyFont="1" applyBorder="1" applyAlignment="1">
      <alignment vertical="top" wrapText="1"/>
    </xf>
    <xf numFmtId="0" fontId="11" fillId="4" borderId="137" xfId="0" applyFont="1" applyFill="1" applyBorder="1" applyAlignment="1" applyProtection="1">
      <alignment horizontal="center" vertical="top" wrapText="1"/>
      <protection locked="0"/>
    </xf>
    <xf numFmtId="0" fontId="7" fillId="14" borderId="48" xfId="0" applyFont="1" applyFill="1" applyBorder="1" applyAlignment="1">
      <alignment horizontal="center" vertical="center"/>
    </xf>
    <xf numFmtId="0" fontId="7" fillId="14" borderId="48" xfId="0" applyFont="1" applyFill="1" applyBorder="1" applyAlignment="1">
      <alignment horizontal="center" vertical="center" wrapText="1"/>
    </xf>
    <xf numFmtId="0" fontId="11" fillId="14" borderId="48" xfId="0" applyFont="1" applyFill="1" applyBorder="1" applyAlignment="1">
      <alignment vertical="top" wrapText="1"/>
    </xf>
    <xf numFmtId="0" fontId="11" fillId="14" borderId="97" xfId="0" applyFont="1" applyFill="1" applyBorder="1" applyAlignment="1">
      <alignment vertical="top" wrapText="1"/>
    </xf>
    <xf numFmtId="0" fontId="7" fillId="3" borderId="137" xfId="0" applyFont="1" applyFill="1" applyBorder="1" applyAlignment="1">
      <alignment horizontal="center" vertical="center" wrapText="1"/>
    </xf>
    <xf numFmtId="0" fontId="10" fillId="3" borderId="137" xfId="0" applyFont="1" applyFill="1" applyBorder="1" applyAlignment="1">
      <alignment horizontal="center" vertical="center" wrapText="1"/>
    </xf>
    <xf numFmtId="0" fontId="10" fillId="3" borderId="137" xfId="0" applyFont="1" applyFill="1" applyBorder="1" applyAlignment="1">
      <alignment vertical="center" wrapText="1"/>
    </xf>
    <xf numFmtId="0" fontId="7" fillId="0" borderId="137" xfId="4" quotePrefix="1" applyFont="1" applyBorder="1" applyAlignment="1">
      <alignment vertical="top" wrapText="1"/>
    </xf>
    <xf numFmtId="0" fontId="11" fillId="4" borderId="137" xfId="0" applyFont="1" applyFill="1" applyBorder="1" applyAlignment="1" applyProtection="1">
      <alignment horizontal="left" vertical="top" wrapText="1"/>
      <protection locked="0"/>
    </xf>
    <xf numFmtId="0" fontId="11" fillId="0" borderId="137" xfId="4" quotePrefix="1" applyFont="1" applyBorder="1" applyAlignment="1">
      <alignment vertical="top" wrapText="1"/>
    </xf>
    <xf numFmtId="0" fontId="56" fillId="0" borderId="137" xfId="4" quotePrefix="1" applyFont="1" applyBorder="1" applyAlignment="1">
      <alignment vertical="top" wrapText="1"/>
    </xf>
    <xf numFmtId="165" fontId="29" fillId="4" borderId="137" xfId="0" applyNumberFormat="1" applyFont="1" applyFill="1" applyBorder="1" applyAlignment="1" applyProtection="1">
      <alignment horizontal="center" vertical="top" wrapText="1"/>
      <protection locked="0"/>
    </xf>
    <xf numFmtId="0" fontId="29" fillId="4" borderId="137" xfId="0" applyFont="1" applyFill="1" applyBorder="1" applyAlignment="1" applyProtection="1">
      <alignment horizontal="left" vertical="top" wrapText="1"/>
      <protection locked="0"/>
    </xf>
    <xf numFmtId="0" fontId="29" fillId="4" borderId="137" xfId="0" applyFont="1" applyFill="1" applyBorder="1" applyAlignment="1" applyProtection="1">
      <alignment horizontal="center" vertical="top" wrapText="1"/>
      <protection locked="0"/>
    </xf>
    <xf numFmtId="0" fontId="7" fillId="4" borderId="137" xfId="0" applyFont="1" applyFill="1" applyBorder="1" applyAlignment="1" applyProtection="1">
      <alignment horizontal="center" vertical="top" wrapText="1"/>
      <protection locked="0"/>
    </xf>
    <xf numFmtId="0" fontId="11" fillId="0" borderId="137" xfId="0" quotePrefix="1" applyFont="1" applyBorder="1" applyAlignment="1">
      <alignment vertical="top"/>
    </xf>
    <xf numFmtId="0" fontId="7" fillId="0" borderId="137" xfId="0" quotePrefix="1" applyFont="1" applyBorder="1" applyAlignment="1">
      <alignment vertical="top"/>
    </xf>
    <xf numFmtId="0" fontId="12" fillId="14" borderId="137" xfId="0" applyFont="1" applyFill="1" applyBorder="1" applyAlignment="1">
      <alignment horizontal="center" vertical="top" wrapText="1"/>
    </xf>
    <xf numFmtId="0" fontId="10" fillId="14" borderId="137" xfId="0" applyFont="1" applyFill="1" applyBorder="1" applyAlignment="1">
      <alignment horizontal="center" vertical="top" wrapText="1"/>
    </xf>
    <xf numFmtId="0" fontId="18" fillId="14" borderId="137" xfId="0" applyFont="1" applyFill="1" applyBorder="1" applyAlignment="1">
      <alignment horizontal="left" vertical="top" wrapText="1"/>
    </xf>
    <xf numFmtId="0" fontId="19" fillId="0" borderId="137" xfId="3" applyFont="1" applyBorder="1" applyAlignment="1" applyProtection="1">
      <alignment vertical="top"/>
    </xf>
    <xf numFmtId="0" fontId="18" fillId="14" borderId="137" xfId="0" applyFont="1" applyFill="1" applyBorder="1" applyAlignment="1">
      <alignment vertical="center" wrapText="1"/>
    </xf>
    <xf numFmtId="0" fontId="10" fillId="14" borderId="137" xfId="0" applyFont="1" applyFill="1" applyBorder="1" applyAlignment="1">
      <alignment vertical="top" wrapText="1"/>
    </xf>
    <xf numFmtId="0" fontId="18" fillId="0" borderId="137" xfId="0" applyFont="1" applyBorder="1" applyAlignment="1">
      <alignment horizontal="left" vertical="top" wrapText="1"/>
    </xf>
    <xf numFmtId="0" fontId="7" fillId="0" borderId="137" xfId="0" applyFont="1" applyBorder="1" applyAlignment="1">
      <alignment horizontal="left" vertical="top" wrapText="1"/>
    </xf>
    <xf numFmtId="0" fontId="11" fillId="14" borderId="137" xfId="0" applyFont="1" applyFill="1" applyBorder="1" applyAlignment="1">
      <alignment horizontal="center" vertical="top" wrapText="1"/>
    </xf>
    <xf numFmtId="0" fontId="7" fillId="14" borderId="48" xfId="0" applyFont="1" applyFill="1" applyBorder="1" applyAlignment="1">
      <alignment vertical="top" wrapText="1"/>
    </xf>
    <xf numFmtId="0" fontId="35" fillId="0" borderId="0" xfId="0" applyFont="1" applyAlignment="1">
      <alignment vertical="top" wrapText="1"/>
    </xf>
    <xf numFmtId="0" fontId="0" fillId="0" borderId="0" xfId="0" applyAlignment="1">
      <alignment vertical="center"/>
    </xf>
    <xf numFmtId="0" fontId="52" fillId="0" borderId="0" xfId="0" applyFont="1" applyAlignment="1">
      <alignment vertical="center"/>
    </xf>
    <xf numFmtId="0" fontId="41" fillId="0" borderId="0" xfId="0" applyFont="1" applyAlignment="1">
      <alignment vertical="center"/>
    </xf>
    <xf numFmtId="0" fontId="10" fillId="10" borderId="137" xfId="0" applyFont="1" applyFill="1" applyBorder="1" applyAlignment="1">
      <alignment horizontal="center" vertical="center" wrapText="1"/>
    </xf>
    <xf numFmtId="0" fontId="7" fillId="0" borderId="141" xfId="0" applyFont="1" applyBorder="1" applyAlignment="1">
      <alignment horizontal="left" vertical="top" wrapText="1"/>
    </xf>
    <xf numFmtId="0" fontId="7" fillId="14" borderId="142" xfId="0" applyFont="1" applyFill="1" applyBorder="1" applyAlignment="1">
      <alignment horizontal="center" vertical="top" wrapText="1"/>
    </xf>
    <xf numFmtId="0" fontId="9" fillId="0" borderId="143" xfId="0" applyFont="1" applyBorder="1" applyAlignment="1">
      <alignment horizontal="center" vertical="top" wrapText="1"/>
    </xf>
    <xf numFmtId="0" fontId="7" fillId="14" borderId="134" xfId="0" applyFont="1" applyFill="1" applyBorder="1" applyAlignment="1">
      <alignment horizontal="center" vertical="top" wrapText="1"/>
    </xf>
    <xf numFmtId="0" fontId="7" fillId="14" borderId="137" xfId="0" applyFont="1" applyFill="1" applyBorder="1" applyAlignment="1">
      <alignment horizontal="center" vertical="top" wrapText="1"/>
    </xf>
    <xf numFmtId="0" fontId="7" fillId="14" borderId="137" xfId="0" applyFont="1" applyFill="1" applyBorder="1" applyAlignment="1">
      <alignment horizontal="center" vertical="center" wrapText="1"/>
    </xf>
    <xf numFmtId="0" fontId="7" fillId="14" borderId="137" xfId="0" applyFont="1" applyFill="1" applyBorder="1" applyAlignment="1">
      <alignment horizontal="left" vertical="center" wrapText="1"/>
    </xf>
    <xf numFmtId="0" fontId="10" fillId="0" borderId="137" xfId="0" applyFont="1" applyBorder="1" applyAlignment="1">
      <alignment horizontal="left" vertical="top" wrapText="1"/>
    </xf>
    <xf numFmtId="0" fontId="9" fillId="0" borderId="137" xfId="0" applyFont="1" applyBorder="1" applyAlignment="1">
      <alignment horizontal="center" vertical="center" wrapText="1"/>
    </xf>
    <xf numFmtId="0" fontId="9" fillId="0" borderId="137" xfId="0" applyFont="1" applyBorder="1" applyAlignment="1">
      <alignment vertical="top" wrapText="1"/>
    </xf>
    <xf numFmtId="0" fontId="9" fillId="0" borderId="137" xfId="0" applyFont="1" applyBorder="1" applyAlignment="1">
      <alignment horizontal="left" vertical="top" wrapText="1"/>
    </xf>
    <xf numFmtId="0" fontId="26" fillId="0" borderId="137" xfId="0" applyFont="1" applyBorder="1" applyAlignment="1">
      <alignment horizontal="center" vertical="top" wrapText="1"/>
    </xf>
    <xf numFmtId="0" fontId="31" fillId="0" borderId="137" xfId="0" applyFont="1" applyBorder="1" applyAlignment="1">
      <alignment horizontal="center" vertical="top" wrapText="1"/>
    </xf>
    <xf numFmtId="0" fontId="36" fillId="0" borderId="137" xfId="0" applyFont="1" applyBorder="1" applyAlignment="1">
      <alignment vertical="top" wrapText="1"/>
    </xf>
    <xf numFmtId="0" fontId="11" fillId="0" borderId="137" xfId="0" applyFont="1" applyBorder="1" applyAlignment="1">
      <alignment horizontal="left" vertical="top" wrapText="1"/>
    </xf>
    <xf numFmtId="0" fontId="79" fillId="0" borderId="137" xfId="0" applyFont="1" applyBorder="1" applyAlignment="1">
      <alignment vertical="top" wrapText="1"/>
    </xf>
    <xf numFmtId="0" fontId="7" fillId="4" borderId="137" xfId="0" applyFont="1" applyFill="1" applyBorder="1" applyAlignment="1" applyProtection="1">
      <alignment horizontal="left" vertical="top" wrapText="1"/>
      <protection locked="0"/>
    </xf>
    <xf numFmtId="0" fontId="9" fillId="0" borderId="137" xfId="0" applyFont="1" applyBorder="1" applyAlignment="1">
      <alignment horizontal="center" vertical="top" wrapText="1"/>
    </xf>
    <xf numFmtId="0" fontId="99" fillId="0" borderId="137" xfId="0" applyFont="1" applyBorder="1" applyAlignment="1">
      <alignment horizontal="left" vertical="top" wrapText="1"/>
    </xf>
    <xf numFmtId="0" fontId="51" fillId="0" borderId="137" xfId="0" applyFont="1" applyBorder="1" applyAlignment="1">
      <alignment vertical="top" wrapText="1"/>
    </xf>
    <xf numFmtId="0" fontId="67" fillId="0" borderId="137" xfId="0" applyFont="1" applyBorder="1" applyAlignment="1">
      <alignment vertical="top" wrapText="1"/>
    </xf>
    <xf numFmtId="0" fontId="0" fillId="0" borderId="137" xfId="0" applyBorder="1"/>
    <xf numFmtId="0" fontId="0" fillId="0" borderId="137" xfId="0" applyBorder="1" applyAlignment="1">
      <alignment vertical="top" wrapText="1"/>
    </xf>
    <xf numFmtId="0" fontId="0" fillId="4" borderId="137" xfId="0" applyFill="1" applyBorder="1" applyAlignment="1" applyProtection="1">
      <alignment horizontal="left" vertical="top" wrapText="1"/>
      <protection locked="0"/>
    </xf>
    <xf numFmtId="0" fontId="10" fillId="14" borderId="137" xfId="0" applyFont="1" applyFill="1" applyBorder="1" applyAlignment="1">
      <alignment horizontal="center" vertical="center" wrapText="1"/>
    </xf>
    <xf numFmtId="0" fontId="7" fillId="0" borderId="137" xfId="1" applyFont="1" applyFill="1" applyBorder="1" applyAlignment="1" applyProtection="1">
      <alignment horizontal="left" vertical="top" wrapText="1"/>
    </xf>
    <xf numFmtId="0" fontId="7" fillId="4" borderId="137" xfId="1" applyFont="1" applyFill="1" applyBorder="1" applyAlignment="1" applyProtection="1">
      <alignment horizontal="center" vertical="top" wrapText="1"/>
      <protection locked="0"/>
    </xf>
    <xf numFmtId="0" fontId="0" fillId="0" borderId="137" xfId="0" applyBorder="1" applyAlignment="1">
      <alignment horizontal="left" vertical="top" wrapText="1"/>
    </xf>
    <xf numFmtId="0" fontId="10" fillId="14" borderId="137" xfId="5" applyFont="1" applyFill="1" applyBorder="1" applyAlignment="1">
      <alignment horizontal="center" vertical="top"/>
    </xf>
    <xf numFmtId="0" fontId="10" fillId="14" borderId="137" xfId="5" applyFont="1" applyFill="1" applyBorder="1" applyAlignment="1">
      <alignment vertical="top"/>
    </xf>
    <xf numFmtId="0" fontId="11" fillId="0" borderId="137" xfId="5" applyFont="1" applyBorder="1" applyAlignment="1">
      <alignment vertical="top" wrapText="1"/>
    </xf>
    <xf numFmtId="0" fontId="7" fillId="0" borderId="137" xfId="5" applyFont="1" applyBorder="1" applyAlignment="1">
      <alignment vertical="top" wrapText="1"/>
    </xf>
    <xf numFmtId="0" fontId="7" fillId="0" borderId="137" xfId="5" applyFont="1" applyBorder="1" applyAlignment="1">
      <alignment vertical="top"/>
    </xf>
    <xf numFmtId="0" fontId="11" fillId="0" borderId="137" xfId="5" applyFont="1" applyBorder="1" applyAlignment="1">
      <alignment vertical="top"/>
    </xf>
    <xf numFmtId="0" fontId="10" fillId="14" borderId="137" xfId="0" applyFont="1" applyFill="1" applyBorder="1" applyAlignment="1">
      <alignment vertical="top"/>
    </xf>
    <xf numFmtId="0" fontId="7" fillId="0" borderId="137" xfId="5" applyFont="1" applyBorder="1" applyAlignment="1">
      <alignment horizontal="left" vertical="top" wrapText="1"/>
    </xf>
    <xf numFmtId="0" fontId="64" fillId="0" borderId="137" xfId="5" applyFont="1" applyBorder="1" applyAlignment="1">
      <alignment vertical="top" wrapText="1"/>
    </xf>
    <xf numFmtId="0" fontId="10" fillId="10" borderId="137" xfId="0" applyFont="1" applyFill="1" applyBorder="1" applyAlignment="1">
      <alignment horizontal="left" vertical="center" wrapText="1"/>
    </xf>
    <xf numFmtId="0" fontId="7" fillId="4" borderId="137" xfId="0" applyFont="1" applyFill="1" applyBorder="1" applyAlignment="1" applyProtection="1">
      <alignment horizontal="center" vertical="center" wrapText="1"/>
      <protection locked="0"/>
    </xf>
    <xf numFmtId="0" fontId="11" fillId="14" borderId="137" xfId="0" applyFont="1" applyFill="1" applyBorder="1" applyAlignment="1">
      <alignment horizontal="right" vertical="center" wrapText="1"/>
    </xf>
    <xf numFmtId="0" fontId="10" fillId="10" borderId="137" xfId="0" applyFont="1" applyFill="1" applyBorder="1" applyAlignment="1">
      <alignment vertical="center" wrapText="1"/>
    </xf>
    <xf numFmtId="0" fontId="7" fillId="4" borderId="137" xfId="0" applyFont="1" applyFill="1" applyBorder="1" applyAlignment="1" applyProtection="1">
      <alignment horizontal="center" vertical="center"/>
      <protection locked="0"/>
    </xf>
    <xf numFmtId="0" fontId="92" fillId="0" borderId="0" xfId="0" applyFont="1" applyAlignment="1" applyProtection="1">
      <alignment vertical="center"/>
      <protection hidden="1"/>
    </xf>
    <xf numFmtId="0" fontId="13" fillId="0" borderId="0" xfId="0" applyFont="1" applyAlignment="1" applyProtection="1">
      <alignment vertical="top" wrapText="1"/>
      <protection hidden="1"/>
    </xf>
    <xf numFmtId="0" fontId="10" fillId="30" borderId="137" xfId="0" applyFont="1" applyFill="1" applyBorder="1" applyAlignment="1">
      <alignment horizontal="center" vertical="center" wrapText="1"/>
    </xf>
    <xf numFmtId="0" fontId="13" fillId="30" borderId="92" xfId="0" applyFont="1" applyFill="1" applyBorder="1" applyProtection="1">
      <protection hidden="1"/>
    </xf>
    <xf numFmtId="0" fontId="13" fillId="30" borderId="7" xfId="0" applyFont="1" applyFill="1" applyBorder="1" applyProtection="1">
      <protection hidden="1"/>
    </xf>
    <xf numFmtId="0" fontId="13" fillId="30" borderId="30" xfId="0" applyFont="1" applyFill="1" applyBorder="1" applyProtection="1">
      <protection hidden="1"/>
    </xf>
    <xf numFmtId="0" fontId="7" fillId="30" borderId="68" xfId="0" applyFont="1" applyFill="1" applyBorder="1" applyProtection="1">
      <protection hidden="1"/>
    </xf>
    <xf numFmtId="0" fontId="10" fillId="30" borderId="82" xfId="0" applyFont="1" applyFill="1" applyBorder="1" applyAlignment="1" applyProtection="1">
      <alignment horizontal="center" vertical="center" wrapText="1"/>
      <protection hidden="1"/>
    </xf>
    <xf numFmtId="0" fontId="19" fillId="30" borderId="11" xfId="3" applyFont="1" applyFill="1" applyBorder="1" applyAlignment="1" applyProtection="1">
      <alignment horizontal="center" vertical="center" wrapText="1"/>
    </xf>
    <xf numFmtId="1" fontId="19" fillId="30" borderId="27" xfId="3" applyNumberFormat="1" applyFont="1" applyFill="1" applyBorder="1" applyAlignment="1" applyProtection="1">
      <alignment horizontal="center" vertical="center" wrapText="1"/>
    </xf>
    <xf numFmtId="0" fontId="19" fillId="30" borderId="27" xfId="3" applyFont="1" applyFill="1" applyBorder="1" applyAlignment="1" applyProtection="1">
      <alignment horizontal="center" vertical="center" wrapText="1"/>
    </xf>
    <xf numFmtId="0" fontId="10" fillId="30" borderId="27" xfId="3" applyFont="1" applyFill="1" applyBorder="1" applyAlignment="1" applyProtection="1">
      <alignment horizontal="center" vertical="center" wrapText="1"/>
    </xf>
    <xf numFmtId="1" fontId="7" fillId="30" borderId="31" xfId="0" applyNumberFormat="1" applyFont="1" applyFill="1" applyBorder="1" applyAlignment="1" applyProtection="1">
      <alignment vertical="center" wrapText="1"/>
      <protection hidden="1"/>
    </xf>
    <xf numFmtId="0" fontId="10" fillId="30" borderId="11" xfId="3" applyFont="1" applyFill="1" applyBorder="1" applyAlignment="1" applyProtection="1">
      <alignment horizontal="center" vertical="center" wrapText="1"/>
    </xf>
    <xf numFmtId="0" fontId="10" fillId="30" borderId="93" xfId="0" applyFont="1" applyFill="1" applyBorder="1" applyAlignment="1" applyProtection="1">
      <alignment horizontal="center" vertical="center" wrapText="1"/>
      <protection hidden="1"/>
    </xf>
    <xf numFmtId="0" fontId="7" fillId="30" borderId="60" xfId="0" applyFont="1" applyFill="1" applyBorder="1" applyAlignment="1" applyProtection="1">
      <alignment horizontal="center" vertical="center" wrapText="1"/>
      <protection hidden="1"/>
    </xf>
    <xf numFmtId="0" fontId="7" fillId="30" borderId="59" xfId="0" applyFont="1" applyFill="1" applyBorder="1" applyAlignment="1" applyProtection="1">
      <alignment horizontal="center" vertical="center" wrapText="1"/>
      <protection hidden="1"/>
    </xf>
    <xf numFmtId="0" fontId="7" fillId="30" borderId="22" xfId="0" applyFont="1" applyFill="1" applyBorder="1" applyAlignment="1">
      <alignment horizontal="center" vertical="center" wrapText="1"/>
    </xf>
    <xf numFmtId="0" fontId="10" fillId="30" borderId="61" xfId="3" applyFont="1" applyFill="1" applyBorder="1" applyAlignment="1" applyProtection="1">
      <alignment horizontal="center" vertical="center" wrapText="1"/>
    </xf>
    <xf numFmtId="1" fontId="7" fillId="30" borderId="61" xfId="0" applyNumberFormat="1" applyFont="1" applyFill="1" applyBorder="1" applyAlignment="1" applyProtection="1">
      <alignment horizontal="center" vertical="center" wrapText="1"/>
      <protection hidden="1"/>
    </xf>
    <xf numFmtId="1" fontId="7" fillId="30" borderId="70" xfId="0" applyNumberFormat="1" applyFont="1" applyFill="1" applyBorder="1" applyAlignment="1" applyProtection="1">
      <alignment vertical="center" wrapText="1"/>
      <protection hidden="1"/>
    </xf>
    <xf numFmtId="0" fontId="10" fillId="30" borderId="22" xfId="3" applyFont="1" applyFill="1" applyBorder="1" applyAlignment="1" applyProtection="1">
      <alignment horizontal="center" vertical="center" wrapText="1"/>
    </xf>
    <xf numFmtId="0" fontId="10" fillId="30" borderId="5" xfId="3" applyFont="1" applyFill="1" applyBorder="1" applyAlignment="1" applyProtection="1">
      <alignment horizontal="center" vertical="center" wrapText="1"/>
      <protection hidden="1"/>
    </xf>
    <xf numFmtId="0" fontId="10" fillId="30" borderId="144" xfId="3"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13" fillId="9" borderId="65" xfId="0" applyFont="1" applyFill="1" applyBorder="1" applyAlignment="1" applyProtection="1">
      <alignment horizontal="center" vertical="top" wrapText="1"/>
      <protection locked="0"/>
    </xf>
    <xf numFmtId="0" fontId="13" fillId="4" borderId="9" xfId="0" applyFont="1" applyFill="1" applyBorder="1" applyAlignment="1" applyProtection="1">
      <alignment horizontal="center" vertical="top" wrapText="1"/>
      <protection locked="0"/>
    </xf>
    <xf numFmtId="0" fontId="7" fillId="0" borderId="0" xfId="0" applyFont="1" applyAlignment="1" applyProtection="1">
      <alignment horizontal="center"/>
      <protection hidden="1"/>
    </xf>
    <xf numFmtId="0" fontId="10" fillId="13" borderId="0" xfId="0" applyFont="1" applyFill="1" applyAlignment="1" applyProtection="1">
      <alignment horizontal="center" vertical="center" wrapText="1"/>
      <protection hidden="1"/>
    </xf>
    <xf numFmtId="0" fontId="7" fillId="13" borderId="0" xfId="0" applyFont="1" applyFill="1" applyAlignment="1" applyProtection="1">
      <alignment horizontal="center"/>
      <protection hidden="1"/>
    </xf>
    <xf numFmtId="0" fontId="7" fillId="27" borderId="12" xfId="0" applyFont="1" applyFill="1" applyBorder="1" applyAlignment="1" applyProtection="1">
      <alignment vertical="top" wrapText="1"/>
      <protection hidden="1"/>
    </xf>
    <xf numFmtId="0" fontId="7" fillId="27" borderId="10" xfId="0" applyFont="1" applyFill="1" applyBorder="1" applyAlignment="1" applyProtection="1">
      <alignment vertical="top" wrapText="1"/>
      <protection hidden="1"/>
    </xf>
    <xf numFmtId="0" fontId="7" fillId="27" borderId="4" xfId="0" applyFont="1" applyFill="1" applyBorder="1" applyAlignment="1" applyProtection="1">
      <alignment vertical="top" wrapText="1"/>
      <protection hidden="1"/>
    </xf>
    <xf numFmtId="0" fontId="7" fillId="27" borderId="54" xfId="0" applyFont="1" applyFill="1" applyBorder="1" applyAlignment="1" applyProtection="1">
      <alignment vertical="top" wrapText="1"/>
      <protection hidden="1"/>
    </xf>
    <xf numFmtId="0" fontId="7" fillId="27" borderId="55" xfId="0" applyFont="1" applyFill="1" applyBorder="1" applyAlignment="1" applyProtection="1">
      <alignment vertical="top" wrapText="1"/>
      <protection hidden="1"/>
    </xf>
    <xf numFmtId="0" fontId="7" fillId="27" borderId="16" xfId="0" applyFont="1" applyFill="1" applyBorder="1" applyAlignment="1" applyProtection="1">
      <alignment vertical="top" wrapText="1"/>
      <protection hidden="1"/>
    </xf>
    <xf numFmtId="0" fontId="7" fillId="10" borderId="121" xfId="0" applyFont="1" applyFill="1" applyBorder="1" applyAlignment="1" applyProtection="1">
      <alignment horizontal="center" vertical="top" wrapText="1"/>
      <protection hidden="1"/>
    </xf>
    <xf numFmtId="0" fontId="7" fillId="3" borderId="137" xfId="0" applyFont="1" applyFill="1" applyBorder="1" applyAlignment="1">
      <alignment horizontal="center" vertical="top" wrapText="1"/>
    </xf>
    <xf numFmtId="0" fontId="0" fillId="0" borderId="0" xfId="0" applyAlignment="1">
      <alignment horizontal="left" vertical="center" wrapText="1"/>
    </xf>
    <xf numFmtId="0" fontId="10" fillId="0" borderId="0" xfId="8" applyFont="1" applyAlignment="1">
      <alignment horizontal="left" vertical="center"/>
    </xf>
    <xf numFmtId="0" fontId="7" fillId="0" borderId="0" xfId="8" applyAlignment="1">
      <alignment horizontal="left" vertical="center" wrapText="1"/>
    </xf>
    <xf numFmtId="0" fontId="42" fillId="0" borderId="0" xfId="0" applyFont="1" applyAlignment="1">
      <alignment horizontal="left" vertical="top"/>
    </xf>
    <xf numFmtId="0" fontId="0" fillId="3" borderId="137" xfId="0" applyFill="1" applyBorder="1" applyAlignment="1">
      <alignment horizontal="center" vertical="center"/>
    </xf>
    <xf numFmtId="0" fontId="13" fillId="9" borderId="19" xfId="0" applyFont="1" applyFill="1" applyBorder="1" applyAlignment="1" applyProtection="1">
      <alignment horizontal="center" vertical="top" wrapText="1"/>
      <protection locked="0"/>
    </xf>
    <xf numFmtId="0" fontId="13" fillId="9" borderId="82" xfId="0" applyFont="1" applyFill="1" applyBorder="1" applyAlignment="1" applyProtection="1">
      <alignment horizontal="center" vertical="top" wrapText="1"/>
      <protection locked="0"/>
    </xf>
    <xf numFmtId="0" fontId="13" fillId="9" borderId="149" xfId="0" applyFont="1" applyFill="1" applyBorder="1" applyAlignment="1" applyProtection="1">
      <alignment horizontal="center" vertical="top" wrapText="1"/>
      <protection locked="0"/>
    </xf>
    <xf numFmtId="0" fontId="7" fillId="31" borderId="66" xfId="0" applyFont="1" applyFill="1" applyBorder="1" applyAlignment="1" applyProtection="1">
      <alignment vertical="top" wrapText="1"/>
      <protection hidden="1"/>
    </xf>
    <xf numFmtId="0" fontId="7" fillId="31" borderId="1" xfId="0" applyFont="1" applyFill="1" applyBorder="1" applyAlignment="1" applyProtection="1">
      <alignment vertical="top" wrapText="1"/>
      <protection hidden="1"/>
    </xf>
    <xf numFmtId="0" fontId="7" fillId="31" borderId="103" xfId="0" applyFont="1" applyFill="1" applyBorder="1" applyAlignment="1" applyProtection="1">
      <alignment vertical="top" wrapText="1"/>
      <protection hidden="1"/>
    </xf>
    <xf numFmtId="1" fontId="7" fillId="31" borderId="4" xfId="0" applyNumberFormat="1" applyFont="1" applyFill="1" applyBorder="1" applyAlignment="1" applyProtection="1">
      <alignment horizontal="center" vertical="top" wrapText="1"/>
      <protection hidden="1"/>
    </xf>
    <xf numFmtId="1" fontId="7" fillId="31" borderId="1" xfId="0" applyNumberFormat="1" applyFont="1" applyFill="1" applyBorder="1" applyAlignment="1" applyProtection="1">
      <alignment horizontal="center" vertical="top" wrapText="1"/>
      <protection hidden="1"/>
    </xf>
    <xf numFmtId="1" fontId="0" fillId="31" borderId="1" xfId="0" applyNumberFormat="1" applyFill="1" applyBorder="1" applyAlignment="1" applyProtection="1">
      <alignment horizontal="center" vertical="top" wrapText="1"/>
      <protection hidden="1"/>
    </xf>
    <xf numFmtId="0" fontId="7" fillId="31" borderId="1" xfId="0" applyFont="1" applyFill="1" applyBorder="1" applyAlignment="1" applyProtection="1">
      <alignment horizontal="center" vertical="top" wrapText="1"/>
      <protection hidden="1"/>
    </xf>
    <xf numFmtId="1" fontId="7" fillId="31" borderId="103" xfId="0" applyNumberFormat="1" applyFont="1" applyFill="1" applyBorder="1" applyAlignment="1" applyProtection="1">
      <alignment horizontal="center" vertical="top" wrapText="1"/>
      <protection hidden="1"/>
    </xf>
    <xf numFmtId="0" fontId="7" fillId="31" borderId="45" xfId="0" applyFont="1" applyFill="1" applyBorder="1" applyAlignment="1" applyProtection="1">
      <alignment vertical="top" wrapText="1"/>
      <protection hidden="1"/>
    </xf>
    <xf numFmtId="0" fontId="7" fillId="31" borderId="23" xfId="0" applyFont="1" applyFill="1" applyBorder="1" applyAlignment="1" applyProtection="1">
      <alignment vertical="top" wrapText="1"/>
      <protection hidden="1"/>
    </xf>
    <xf numFmtId="0" fontId="7" fillId="31" borderId="9" xfId="0" applyFont="1" applyFill="1" applyBorder="1" applyAlignment="1" applyProtection="1">
      <alignment horizontal="center" vertical="top" wrapText="1"/>
      <protection hidden="1"/>
    </xf>
    <xf numFmtId="0" fontId="7" fillId="31" borderId="0" xfId="0" applyFont="1" applyFill="1" applyAlignment="1" applyProtection="1">
      <alignment vertical="top" wrapText="1"/>
      <protection hidden="1"/>
    </xf>
    <xf numFmtId="0" fontId="13" fillId="31" borderId="65" xfId="0" applyFont="1" applyFill="1" applyBorder="1" applyAlignment="1" applyProtection="1">
      <alignment horizontal="center" vertical="top" wrapText="1"/>
      <protection locked="0"/>
    </xf>
    <xf numFmtId="0" fontId="7" fillId="31" borderId="17" xfId="0" applyFont="1" applyFill="1" applyBorder="1" applyAlignment="1" applyProtection="1">
      <alignment vertical="top" wrapText="1"/>
      <protection hidden="1"/>
    </xf>
    <xf numFmtId="0" fontId="7" fillId="31" borderId="102" xfId="0" applyFont="1" applyFill="1" applyBorder="1" applyAlignment="1" applyProtection="1">
      <alignment vertical="top" wrapText="1"/>
      <protection hidden="1"/>
    </xf>
    <xf numFmtId="1" fontId="7" fillId="31" borderId="54" xfId="0" applyNumberFormat="1" applyFont="1" applyFill="1" applyBorder="1" applyAlignment="1" applyProtection="1">
      <alignment horizontal="center" vertical="top" wrapText="1"/>
      <protection hidden="1"/>
    </xf>
    <xf numFmtId="1" fontId="7" fillId="31" borderId="17" xfId="0" applyNumberFormat="1" applyFont="1" applyFill="1" applyBorder="1" applyAlignment="1" applyProtection="1">
      <alignment horizontal="center" vertical="top" wrapText="1"/>
      <protection hidden="1"/>
    </xf>
    <xf numFmtId="1" fontId="0" fillId="31" borderId="17" xfId="0" applyNumberFormat="1" applyFill="1" applyBorder="1" applyAlignment="1" applyProtection="1">
      <alignment horizontal="center" vertical="top" wrapText="1"/>
      <protection hidden="1"/>
    </xf>
    <xf numFmtId="0" fontId="7" fillId="31" borderId="17" xfId="0" applyFont="1" applyFill="1" applyBorder="1" applyAlignment="1" applyProtection="1">
      <alignment horizontal="center" vertical="top" wrapText="1"/>
      <protection hidden="1"/>
    </xf>
    <xf numFmtId="1" fontId="7" fillId="31" borderId="102" xfId="0" applyNumberFormat="1" applyFont="1" applyFill="1" applyBorder="1" applyAlignment="1" applyProtection="1">
      <alignment horizontal="center" vertical="top" wrapText="1"/>
      <protection hidden="1"/>
    </xf>
    <xf numFmtId="0" fontId="7" fillId="31" borderId="46" xfId="0" applyFont="1" applyFill="1" applyBorder="1" applyAlignment="1" applyProtection="1">
      <alignment vertical="top" wrapText="1"/>
      <protection hidden="1"/>
    </xf>
    <xf numFmtId="0" fontId="7" fillId="31" borderId="14" xfId="0" applyFont="1" applyFill="1" applyBorder="1" applyAlignment="1" applyProtection="1">
      <alignment vertical="top" wrapText="1"/>
      <protection hidden="1"/>
    </xf>
    <xf numFmtId="0" fontId="7" fillId="31" borderId="129" xfId="0" applyFont="1" applyFill="1" applyBorder="1" applyAlignment="1" applyProtection="1">
      <alignment vertical="top" wrapText="1"/>
      <protection hidden="1"/>
    </xf>
    <xf numFmtId="1" fontId="7" fillId="31" borderId="55" xfId="0" applyNumberFormat="1" applyFont="1" applyFill="1" applyBorder="1" applyAlignment="1" applyProtection="1">
      <alignment horizontal="center" vertical="top" wrapText="1"/>
      <protection hidden="1"/>
    </xf>
    <xf numFmtId="1" fontId="7" fillId="31" borderId="14" xfId="0" applyNumberFormat="1" applyFont="1" applyFill="1" applyBorder="1" applyAlignment="1" applyProtection="1">
      <alignment horizontal="center" vertical="top" wrapText="1"/>
      <protection hidden="1"/>
    </xf>
    <xf numFmtId="1" fontId="0" fillId="31" borderId="14" xfId="0" applyNumberFormat="1" applyFill="1" applyBorder="1" applyAlignment="1" applyProtection="1">
      <alignment horizontal="center" vertical="top" wrapText="1"/>
      <protection hidden="1"/>
    </xf>
    <xf numFmtId="1" fontId="7" fillId="31" borderId="129" xfId="0" applyNumberFormat="1" applyFont="1" applyFill="1" applyBorder="1" applyAlignment="1" applyProtection="1">
      <alignment horizontal="center" vertical="top" wrapText="1"/>
      <protection hidden="1"/>
    </xf>
    <xf numFmtId="0" fontId="7" fillId="31" borderId="14" xfId="0" applyFont="1" applyFill="1" applyBorder="1" applyAlignment="1" applyProtection="1">
      <alignment horizontal="center" vertical="top" wrapText="1"/>
      <protection hidden="1"/>
    </xf>
    <xf numFmtId="0" fontId="7" fillId="31" borderId="47" xfId="0" applyFont="1" applyFill="1" applyBorder="1" applyAlignment="1" applyProtection="1">
      <alignment vertical="top" wrapText="1"/>
      <protection hidden="1"/>
    </xf>
    <xf numFmtId="0" fontId="7" fillId="31" borderId="67" xfId="0" applyFont="1" applyFill="1" applyBorder="1" applyAlignment="1" applyProtection="1">
      <alignment vertical="top" wrapText="1"/>
      <protection hidden="1"/>
    </xf>
    <xf numFmtId="0" fontId="7" fillId="31" borderId="45" xfId="0" applyFont="1" applyFill="1" applyBorder="1" applyAlignment="1" applyProtection="1">
      <alignment horizontal="center" vertical="top" wrapText="1"/>
      <protection hidden="1"/>
    </xf>
    <xf numFmtId="0" fontId="7" fillId="31" borderId="51" xfId="0" applyFont="1" applyFill="1" applyBorder="1" applyAlignment="1" applyProtection="1">
      <alignment vertical="top" wrapText="1"/>
      <protection hidden="1"/>
    </xf>
    <xf numFmtId="0" fontId="7" fillId="31" borderId="46" xfId="0" applyFont="1" applyFill="1" applyBorder="1" applyAlignment="1" applyProtection="1">
      <alignment horizontal="center" vertical="top" wrapText="1"/>
      <protection hidden="1"/>
    </xf>
    <xf numFmtId="0" fontId="7" fillId="31" borderId="52" xfId="0" applyFont="1" applyFill="1" applyBorder="1" applyAlignment="1" applyProtection="1">
      <alignment vertical="top" wrapText="1"/>
      <protection hidden="1"/>
    </xf>
    <xf numFmtId="0" fontId="7" fillId="31" borderId="100" xfId="0" applyFont="1" applyFill="1" applyBorder="1" applyAlignment="1" applyProtection="1">
      <alignment horizontal="left" vertical="top" wrapText="1"/>
      <protection hidden="1"/>
    </xf>
    <xf numFmtId="0" fontId="7" fillId="31" borderId="60" xfId="0" applyFont="1" applyFill="1" applyBorder="1" applyAlignment="1" applyProtection="1">
      <alignment vertical="top" wrapText="1"/>
      <protection hidden="1"/>
    </xf>
    <xf numFmtId="0" fontId="7" fillId="31" borderId="61" xfId="0" applyFont="1" applyFill="1" applyBorder="1" applyAlignment="1" applyProtection="1">
      <alignment vertical="top" wrapText="1"/>
      <protection hidden="1"/>
    </xf>
    <xf numFmtId="0" fontId="7" fillId="31" borderId="61" xfId="0" applyFont="1" applyFill="1" applyBorder="1" applyAlignment="1" applyProtection="1">
      <alignment horizontal="left" vertical="top" wrapText="1"/>
      <protection hidden="1"/>
    </xf>
    <xf numFmtId="0" fontId="7" fillId="31" borderId="61" xfId="0" applyFont="1" applyFill="1" applyBorder="1" applyAlignment="1" applyProtection="1">
      <alignment horizontal="center" vertical="top" wrapText="1"/>
      <protection hidden="1"/>
    </xf>
    <xf numFmtId="1" fontId="0" fillId="31" borderId="61" xfId="0" applyNumberFormat="1" applyFill="1" applyBorder="1" applyAlignment="1" applyProtection="1">
      <alignment horizontal="center" vertical="top" wrapText="1"/>
      <protection hidden="1"/>
    </xf>
    <xf numFmtId="1" fontId="7" fillId="31" borderId="61" xfId="0" applyNumberFormat="1" applyFont="1" applyFill="1" applyBorder="1" applyAlignment="1" applyProtection="1">
      <alignment horizontal="center" vertical="top" wrapText="1"/>
      <protection hidden="1"/>
    </xf>
    <xf numFmtId="1" fontId="7" fillId="31" borderId="100" xfId="0" applyNumberFormat="1" applyFont="1" applyFill="1" applyBorder="1" applyAlignment="1" applyProtection="1">
      <alignment horizontal="center" vertical="top" wrapText="1"/>
      <protection hidden="1"/>
    </xf>
    <xf numFmtId="0" fontId="7" fillId="31" borderId="98" xfId="0" applyFont="1" applyFill="1" applyBorder="1" applyAlignment="1" applyProtection="1">
      <alignment vertical="top" wrapText="1"/>
      <protection hidden="1"/>
    </xf>
    <xf numFmtId="0" fontId="7" fillId="31" borderId="59" xfId="0" applyFont="1" applyFill="1" applyBorder="1" applyAlignment="1" applyProtection="1">
      <alignment vertical="top" wrapText="1"/>
      <protection hidden="1"/>
    </xf>
    <xf numFmtId="0" fontId="7" fillId="31" borderId="81" xfId="0" applyFont="1" applyFill="1" applyBorder="1" applyAlignment="1" applyProtection="1">
      <alignment horizontal="center" vertical="top" wrapText="1"/>
      <protection hidden="1"/>
    </xf>
    <xf numFmtId="0" fontId="7" fillId="31" borderId="19" xfId="0" applyFont="1" applyFill="1" applyBorder="1" applyAlignment="1" applyProtection="1">
      <alignment horizontal="center" vertical="top" wrapText="1"/>
      <protection hidden="1"/>
    </xf>
    <xf numFmtId="0" fontId="13" fillId="31" borderId="149" xfId="0" applyFont="1" applyFill="1" applyBorder="1" applyAlignment="1">
      <alignment horizontal="center" vertical="top" wrapText="1"/>
    </xf>
    <xf numFmtId="0" fontId="7" fillId="31" borderId="53" xfId="0" applyFont="1" applyFill="1" applyBorder="1" applyAlignment="1" applyProtection="1">
      <alignment horizontal="center" vertical="top" wrapText="1"/>
      <protection hidden="1"/>
    </xf>
    <xf numFmtId="0" fontId="7" fillId="31" borderId="82" xfId="0" applyFont="1" applyFill="1" applyBorder="1" applyAlignment="1" applyProtection="1">
      <alignment horizontal="center" vertical="top" wrapText="1"/>
      <protection hidden="1"/>
    </xf>
    <xf numFmtId="0" fontId="13" fillId="31" borderId="19" xfId="0" applyFont="1" applyFill="1" applyBorder="1" applyAlignment="1">
      <alignment horizontal="center" vertical="top" wrapText="1"/>
    </xf>
    <xf numFmtId="0" fontId="13" fillId="31" borderId="121" xfId="0" applyFont="1" applyFill="1" applyBorder="1" applyAlignment="1" applyProtection="1">
      <alignment horizontal="center" vertical="top" wrapText="1"/>
      <protection locked="0"/>
    </xf>
    <xf numFmtId="0" fontId="7" fillId="31" borderId="150" xfId="0" applyFont="1" applyFill="1" applyBorder="1" applyAlignment="1" applyProtection="1">
      <alignment vertical="top" wrapText="1"/>
      <protection hidden="1"/>
    </xf>
    <xf numFmtId="0" fontId="7" fillId="31" borderId="29" xfId="0" applyFont="1" applyFill="1" applyBorder="1" applyAlignment="1" applyProtection="1">
      <alignment horizontal="center" vertical="top" wrapText="1"/>
      <protection hidden="1"/>
    </xf>
    <xf numFmtId="0" fontId="7" fillId="19" borderId="51" xfId="0" applyFont="1" applyFill="1" applyBorder="1" applyAlignment="1" applyProtection="1">
      <alignment horizontal="center" vertical="top" wrapText="1"/>
      <protection hidden="1"/>
    </xf>
    <xf numFmtId="0" fontId="7" fillId="31" borderId="51" xfId="0" applyFont="1" applyFill="1" applyBorder="1" applyAlignment="1" applyProtection="1">
      <alignment horizontal="center" vertical="top" wrapText="1"/>
      <protection hidden="1"/>
    </xf>
    <xf numFmtId="0" fontId="7" fillId="31" borderId="52" xfId="0" applyFont="1" applyFill="1" applyBorder="1" applyAlignment="1" applyProtection="1">
      <alignment horizontal="center" vertical="top" wrapText="1"/>
      <protection hidden="1"/>
    </xf>
    <xf numFmtId="0" fontId="7" fillId="31" borderId="31" xfId="0" applyFont="1" applyFill="1" applyBorder="1" applyAlignment="1" applyProtection="1">
      <alignment horizontal="center" vertical="top" wrapText="1"/>
      <protection hidden="1"/>
    </xf>
    <xf numFmtId="0" fontId="7" fillId="31" borderId="80" xfId="0" applyFont="1" applyFill="1" applyBorder="1" applyAlignment="1" applyProtection="1">
      <alignment horizontal="center" vertical="top" wrapText="1"/>
      <protection hidden="1"/>
    </xf>
    <xf numFmtId="0" fontId="7" fillId="19" borderId="150" xfId="0" applyFont="1" applyFill="1" applyBorder="1" applyAlignment="1" applyProtection="1">
      <alignment horizontal="center" vertical="top" wrapText="1"/>
      <protection hidden="1"/>
    </xf>
    <xf numFmtId="0" fontId="7" fillId="31" borderId="150" xfId="0" applyFont="1" applyFill="1" applyBorder="1" applyAlignment="1" applyProtection="1">
      <alignment horizontal="center" vertical="top" wrapText="1"/>
      <protection hidden="1"/>
    </xf>
    <xf numFmtId="0" fontId="7" fillId="31" borderId="78" xfId="0" applyFont="1" applyFill="1" applyBorder="1" applyAlignment="1" applyProtection="1">
      <alignment horizontal="center" vertical="top" wrapText="1"/>
      <protection hidden="1"/>
    </xf>
    <xf numFmtId="0" fontId="7" fillId="19" borderId="29" xfId="0" applyFont="1" applyFill="1" applyBorder="1" applyAlignment="1" applyProtection="1">
      <alignment horizontal="center" vertical="top" wrapText="1"/>
      <protection hidden="1"/>
    </xf>
    <xf numFmtId="0" fontId="7" fillId="31" borderId="47" xfId="0" applyFont="1" applyFill="1" applyBorder="1" applyAlignment="1" applyProtection="1">
      <alignment horizontal="center" vertical="top" wrapText="1"/>
      <protection hidden="1"/>
    </xf>
    <xf numFmtId="0" fontId="7" fillId="31" borderId="151" xfId="0" applyFont="1" applyFill="1" applyBorder="1" applyAlignment="1" applyProtection="1">
      <alignment horizontal="center" vertical="top" wrapText="1"/>
      <protection hidden="1"/>
    </xf>
    <xf numFmtId="0" fontId="13" fillId="31" borderId="8" xfId="0" applyFont="1" applyFill="1" applyBorder="1" applyAlignment="1">
      <alignment horizontal="center" vertical="top" wrapText="1"/>
    </xf>
    <xf numFmtId="0" fontId="13" fillId="31" borderId="20" xfId="0" applyFont="1" applyFill="1" applyBorder="1" applyAlignment="1">
      <alignment horizontal="center" vertical="top" wrapText="1"/>
    </xf>
    <xf numFmtId="0" fontId="13" fillId="31" borderId="9" xfId="0" applyFont="1" applyFill="1" applyBorder="1" applyAlignment="1">
      <alignment horizontal="center" vertical="top" wrapText="1"/>
    </xf>
    <xf numFmtId="0" fontId="13" fillId="31" borderId="82" xfId="0" applyFont="1" applyFill="1" applyBorder="1" applyAlignment="1">
      <alignment horizontal="center" vertical="top" wrapText="1"/>
    </xf>
    <xf numFmtId="0" fontId="13" fillId="31" borderId="81" xfId="0" applyFont="1" applyFill="1" applyBorder="1" applyAlignment="1">
      <alignment horizontal="center" vertical="top" wrapText="1"/>
    </xf>
    <xf numFmtId="0" fontId="13" fillId="31" borderId="21" xfId="0" applyFont="1" applyFill="1" applyBorder="1" applyAlignment="1">
      <alignment horizontal="center" vertical="top" wrapText="1"/>
    </xf>
    <xf numFmtId="0" fontId="13" fillId="31" borderId="65" xfId="0" applyFont="1" applyFill="1" applyBorder="1" applyAlignment="1">
      <alignment horizontal="center" vertical="top" wrapText="1"/>
    </xf>
    <xf numFmtId="0" fontId="13" fillId="31" borderId="81" xfId="0" applyFont="1" applyFill="1" applyBorder="1" applyAlignment="1" applyProtection="1">
      <alignment horizontal="center" vertical="top" wrapText="1"/>
      <protection locked="0"/>
    </xf>
    <xf numFmtId="0" fontId="13" fillId="31" borderId="20" xfId="0" applyFont="1" applyFill="1" applyBorder="1" applyAlignment="1" applyProtection="1">
      <alignment horizontal="center" vertical="top" wrapText="1"/>
      <protection locked="0"/>
    </xf>
    <xf numFmtId="0" fontId="13" fillId="31" borderId="121" xfId="0" applyFont="1" applyFill="1" applyBorder="1" applyAlignment="1">
      <alignment horizontal="center" vertical="top" wrapText="1"/>
    </xf>
    <xf numFmtId="0" fontId="13" fillId="9" borderId="21" xfId="0" applyFont="1" applyFill="1" applyBorder="1" applyAlignment="1" applyProtection="1">
      <alignment horizontal="center" vertical="top" wrapText="1"/>
      <protection locked="0"/>
    </xf>
    <xf numFmtId="0" fontId="10" fillId="10" borderId="134" xfId="0" applyFont="1" applyFill="1" applyBorder="1" applyAlignment="1">
      <alignment horizontal="left" vertical="center" wrapText="1"/>
    </xf>
    <xf numFmtId="0" fontId="41" fillId="0" borderId="146" xfId="0" quotePrefix="1" applyFont="1" applyBorder="1" applyAlignment="1">
      <alignment horizontal="left" vertical="top" wrapText="1"/>
    </xf>
    <xf numFmtId="0" fontId="7" fillId="0" borderId="146" xfId="0" applyFont="1" applyBorder="1" applyAlignment="1">
      <alignment vertical="top" wrapText="1"/>
    </xf>
    <xf numFmtId="0" fontId="41" fillId="0" borderId="146" xfId="0" applyFont="1" applyBorder="1" applyAlignment="1">
      <alignment vertical="top" wrapText="1"/>
    </xf>
    <xf numFmtId="0" fontId="7" fillId="2" borderId="96" xfId="0" applyFont="1" applyFill="1" applyBorder="1" applyAlignment="1">
      <alignment vertical="center" wrapText="1"/>
    </xf>
    <xf numFmtId="0" fontId="11" fillId="0" borderId="152" xfId="0" applyFont="1" applyBorder="1"/>
    <xf numFmtId="0" fontId="11" fillId="0" borderId="143" xfId="0" applyFont="1" applyBorder="1" applyAlignment="1">
      <alignment vertical="top" wrapText="1"/>
    </xf>
    <xf numFmtId="0" fontId="13" fillId="9" borderId="137" xfId="0" applyFont="1" applyFill="1" applyBorder="1" applyAlignment="1" applyProtection="1">
      <alignment horizontal="center" vertical="center" wrapText="1"/>
      <protection locked="0"/>
    </xf>
    <xf numFmtId="0" fontId="7" fillId="2" borderId="48" xfId="0" applyFont="1" applyFill="1" applyBorder="1" applyAlignment="1">
      <alignment vertical="center" wrapText="1"/>
    </xf>
    <xf numFmtId="0" fontId="7" fillId="2" borderId="73" xfId="0" applyFont="1" applyFill="1" applyBorder="1" applyAlignment="1">
      <alignment vertical="center" wrapText="1"/>
    </xf>
    <xf numFmtId="0" fontId="57" fillId="26" borderId="153" xfId="8" applyFont="1" applyFill="1" applyBorder="1" applyAlignment="1">
      <alignment vertical="top" wrapText="1"/>
    </xf>
    <xf numFmtId="0" fontId="77" fillId="0" borderId="0" xfId="0" applyFont="1" applyAlignment="1">
      <alignment horizontal="left" vertical="top" wrapText="1"/>
    </xf>
    <xf numFmtId="0" fontId="7" fillId="0" borderId="76" xfId="0" applyFont="1" applyBorder="1"/>
    <xf numFmtId="0" fontId="5" fillId="0" borderId="0" xfId="0" applyFont="1" applyAlignment="1">
      <alignment vertical="center"/>
    </xf>
    <xf numFmtId="0" fontId="95" fillId="0" borderId="0" xfId="3" applyFont="1" applyFill="1" applyBorder="1" applyAlignment="1" applyProtection="1">
      <alignment vertical="top" wrapText="1"/>
    </xf>
    <xf numFmtId="0" fontId="104" fillId="0" borderId="0" xfId="4" quotePrefix="1" applyFont="1" applyAlignment="1">
      <alignment horizontal="left" vertical="top" wrapText="1"/>
    </xf>
    <xf numFmtId="0" fontId="5" fillId="0" borderId="0" xfId="0" applyFont="1" applyAlignment="1">
      <alignment vertical="top" wrapText="1"/>
    </xf>
    <xf numFmtId="1" fontId="7" fillId="4" borderId="137" xfId="0" quotePrefix="1" applyNumberFormat="1" applyFont="1" applyFill="1" applyBorder="1" applyAlignment="1" applyProtection="1">
      <alignment horizontal="center" vertical="top" wrapText="1"/>
      <protection locked="0"/>
    </xf>
    <xf numFmtId="0" fontId="43" fillId="0" borderId="0" xfId="0" applyFont="1" applyAlignment="1">
      <alignment vertical="top" wrapText="1"/>
    </xf>
    <xf numFmtId="1" fontId="0" fillId="0" borderId="154" xfId="0" applyNumberFormat="1" applyBorder="1" applyAlignment="1" applyProtection="1">
      <alignment horizontal="center" vertical="top" wrapText="1"/>
      <protection hidden="1"/>
    </xf>
    <xf numFmtId="0" fontId="7" fillId="13" borderId="16" xfId="0" applyFont="1" applyFill="1" applyBorder="1" applyAlignment="1">
      <alignment horizontal="left" vertical="top" wrapText="1"/>
    </xf>
    <xf numFmtId="0" fontId="7" fillId="17" borderId="0" xfId="0" applyFont="1" applyFill="1"/>
    <xf numFmtId="0" fontId="0" fillId="17" borderId="0" xfId="0" applyFill="1"/>
    <xf numFmtId="0" fontId="7" fillId="4" borderId="146" xfId="0" applyFont="1" applyFill="1" applyBorder="1" applyAlignment="1" applyProtection="1">
      <alignment horizontal="center" vertical="center" wrapText="1"/>
      <protection locked="0"/>
    </xf>
    <xf numFmtId="0" fontId="11" fillId="4" borderId="137" xfId="0" applyFont="1" applyFill="1" applyBorder="1" applyAlignment="1" applyProtection="1">
      <alignment horizontal="center" vertical="center" wrapText="1"/>
      <protection locked="0"/>
    </xf>
    <xf numFmtId="0" fontId="73" fillId="0" borderId="0" xfId="0" applyFont="1" applyAlignment="1">
      <alignment vertical="center"/>
    </xf>
    <xf numFmtId="0" fontId="73" fillId="0" borderId="0" xfId="0" applyFont="1" applyAlignment="1">
      <alignment vertical="top" wrapText="1"/>
    </xf>
    <xf numFmtId="0" fontId="106" fillId="0" borderId="0" xfId="0" applyFont="1"/>
    <xf numFmtId="0" fontId="53" fillId="0" borderId="0" xfId="0" applyFont="1" applyAlignment="1">
      <alignment horizontal="left" wrapText="1"/>
    </xf>
    <xf numFmtId="0" fontId="7" fillId="0" borderId="74" xfId="0" applyFont="1" applyBorder="1" applyAlignment="1">
      <alignment horizontal="left" vertical="top" wrapText="1"/>
    </xf>
    <xf numFmtId="0" fontId="10" fillId="0" borderId="0" xfId="0" applyFont="1" applyAlignment="1">
      <alignment wrapText="1"/>
    </xf>
    <xf numFmtId="0" fontId="7" fillId="9" borderId="65" xfId="0" applyFont="1" applyFill="1" applyBorder="1" applyAlignment="1" applyProtection="1">
      <alignment horizontal="center" vertical="top" wrapText="1"/>
      <protection locked="0"/>
    </xf>
    <xf numFmtId="0" fontId="45" fillId="15" borderId="0" xfId="0" applyFont="1" applyFill="1" applyAlignment="1" applyProtection="1">
      <alignment vertical="center"/>
      <protection hidden="1"/>
    </xf>
    <xf numFmtId="0" fontId="7" fillId="9" borderId="19" xfId="0" applyFont="1" applyFill="1" applyBorder="1" applyAlignment="1" applyProtection="1">
      <alignment horizontal="center" vertical="top" wrapText="1"/>
      <protection locked="0"/>
    </xf>
    <xf numFmtId="0" fontId="7" fillId="31" borderId="65" xfId="0" applyFont="1" applyFill="1" applyBorder="1" applyAlignment="1" applyProtection="1">
      <alignment horizontal="center" vertical="top" wrapText="1"/>
      <protection locked="0"/>
    </xf>
    <xf numFmtId="0" fontId="7" fillId="9" borderId="21" xfId="0" applyFont="1" applyFill="1" applyBorder="1" applyAlignment="1" applyProtection="1">
      <alignment horizontal="center" vertical="top" wrapText="1"/>
      <protection locked="0"/>
    </xf>
    <xf numFmtId="0" fontId="7" fillId="9" borderId="149" xfId="0" applyFont="1" applyFill="1" applyBorder="1" applyAlignment="1" applyProtection="1">
      <alignment horizontal="center" vertical="top" wrapText="1"/>
      <protection locked="0"/>
    </xf>
    <xf numFmtId="0" fontId="7" fillId="4" borderId="9" xfId="0" applyFont="1" applyFill="1" applyBorder="1" applyAlignment="1" applyProtection="1">
      <alignment horizontal="center" vertical="top" wrapText="1"/>
      <protection locked="0"/>
    </xf>
    <xf numFmtId="0" fontId="7" fillId="9" borderId="82" xfId="0" applyFont="1" applyFill="1" applyBorder="1" applyAlignment="1" applyProtection="1">
      <alignment horizontal="center" vertical="top" wrapText="1"/>
      <protection locked="0"/>
    </xf>
    <xf numFmtId="0" fontId="7" fillId="31" borderId="121" xfId="0" applyFont="1" applyFill="1" applyBorder="1" applyAlignment="1" applyProtection="1">
      <alignment horizontal="center" vertical="top" wrapText="1"/>
      <protection locked="0"/>
    </xf>
    <xf numFmtId="0" fontId="5" fillId="0" borderId="0" xfId="0" applyFont="1" applyAlignment="1">
      <alignment horizontal="left" vertical="center"/>
    </xf>
    <xf numFmtId="0" fontId="7" fillId="0" borderId="0" xfId="0" applyFont="1" applyAlignment="1">
      <alignment vertical="center"/>
    </xf>
    <xf numFmtId="17" fontId="12" fillId="0" borderId="0" xfId="0" applyNumberFormat="1" applyFont="1" applyAlignment="1">
      <alignment horizontal="center"/>
    </xf>
    <xf numFmtId="0" fontId="5" fillId="0" borderId="48" xfId="0" applyFont="1" applyBorder="1" applyAlignment="1">
      <alignment horizontal="left" vertical="top" wrapText="1"/>
    </xf>
    <xf numFmtId="0" fontId="13" fillId="31" borderId="19" xfId="0" applyFont="1" applyFill="1" applyBorder="1" applyAlignment="1" applyProtection="1">
      <alignment horizontal="center" vertical="top" wrapText="1"/>
      <protection locked="0"/>
    </xf>
    <xf numFmtId="0" fontId="7" fillId="31" borderId="19" xfId="0" applyFont="1" applyFill="1" applyBorder="1" applyAlignment="1" applyProtection="1">
      <alignment horizontal="center" vertical="top" wrapText="1"/>
      <protection locked="0"/>
    </xf>
    <xf numFmtId="0" fontId="7" fillId="31" borderId="80" xfId="0" applyFont="1" applyFill="1" applyBorder="1" applyAlignment="1" applyProtection="1">
      <alignment horizontal="center" vertical="top" wrapText="1"/>
      <protection locked="0" hidden="1"/>
    </xf>
    <xf numFmtId="0" fontId="13" fillId="9" borderId="20" xfId="0" applyFont="1" applyFill="1" applyBorder="1" applyAlignment="1" applyProtection="1">
      <alignment horizontal="center" vertical="top" wrapText="1"/>
      <protection locked="0"/>
    </xf>
    <xf numFmtId="0" fontId="7" fillId="9" borderId="20" xfId="0" applyFont="1" applyFill="1" applyBorder="1" applyAlignment="1" applyProtection="1">
      <alignment horizontal="center" vertical="top" wrapText="1"/>
      <protection locked="0"/>
    </xf>
    <xf numFmtId="0" fontId="7" fillId="0" borderId="131" xfId="0" applyFont="1" applyBorder="1" applyAlignment="1" applyProtection="1">
      <alignment vertical="top" wrapText="1"/>
      <protection hidden="1"/>
    </xf>
    <xf numFmtId="0" fontId="7" fillId="26" borderId="17" xfId="0" applyFont="1" applyFill="1" applyBorder="1" applyAlignment="1" applyProtection="1">
      <alignment horizontal="left" vertical="top" wrapText="1"/>
      <protection hidden="1"/>
    </xf>
    <xf numFmtId="0" fontId="7" fillId="26" borderId="102" xfId="0" applyFont="1" applyFill="1" applyBorder="1" applyAlignment="1" applyProtection="1">
      <alignment horizontal="left" vertical="top" wrapText="1"/>
      <protection hidden="1"/>
    </xf>
    <xf numFmtId="0" fontId="7" fillId="26" borderId="54" xfId="0" applyFont="1" applyFill="1" applyBorder="1" applyAlignment="1" applyProtection="1">
      <alignment vertical="top" wrapText="1"/>
      <protection hidden="1"/>
    </xf>
    <xf numFmtId="0" fontId="7" fillId="26" borderId="17" xfId="0" applyFont="1" applyFill="1" applyBorder="1" applyAlignment="1" applyProtection="1">
      <alignment vertical="top" wrapText="1"/>
      <protection hidden="1"/>
    </xf>
    <xf numFmtId="0" fontId="7" fillId="26" borderId="17" xfId="0" applyFont="1" applyFill="1" applyBorder="1" applyAlignment="1" applyProtection="1">
      <alignment horizontal="center" vertical="top" wrapText="1"/>
      <protection hidden="1"/>
    </xf>
    <xf numFmtId="1" fontId="0" fillId="26" borderId="17" xfId="0" applyNumberFormat="1" applyFill="1" applyBorder="1" applyAlignment="1" applyProtection="1">
      <alignment horizontal="center" vertical="top" wrapText="1"/>
      <protection hidden="1"/>
    </xf>
    <xf numFmtId="1" fontId="7" fillId="26" borderId="17" xfId="0" applyNumberFormat="1" applyFont="1" applyFill="1" applyBorder="1" applyAlignment="1" applyProtection="1">
      <alignment horizontal="center" vertical="top" wrapText="1"/>
      <protection hidden="1"/>
    </xf>
    <xf numFmtId="1" fontId="7" fillId="26" borderId="102" xfId="0" applyNumberFormat="1" applyFont="1" applyFill="1" applyBorder="1" applyAlignment="1" applyProtection="1">
      <alignment horizontal="center" vertical="top" wrapText="1"/>
      <protection hidden="1"/>
    </xf>
    <xf numFmtId="0" fontId="7" fillId="26" borderId="46" xfId="0" applyFont="1" applyFill="1" applyBorder="1" applyAlignment="1" applyProtection="1">
      <alignment vertical="top" wrapText="1"/>
      <protection hidden="1"/>
    </xf>
    <xf numFmtId="0" fontId="7" fillId="26" borderId="66" xfId="0" applyFont="1" applyFill="1" applyBorder="1" applyAlignment="1" applyProtection="1">
      <alignment vertical="top" wrapText="1"/>
      <protection hidden="1"/>
    </xf>
    <xf numFmtId="0" fontId="7" fillId="0" borderId="36" xfId="0" applyFont="1" applyBorder="1" applyAlignment="1">
      <alignment horizontal="left" vertical="top" wrapText="1"/>
    </xf>
    <xf numFmtId="0" fontId="8" fillId="0" borderId="0" xfId="3" applyAlignment="1" applyProtection="1"/>
    <xf numFmtId="0" fontId="53" fillId="0" borderId="0" xfId="0" applyFont="1"/>
    <xf numFmtId="0" fontId="53" fillId="0" borderId="76" xfId="0" applyFont="1" applyBorder="1"/>
    <xf numFmtId="0" fontId="53" fillId="0" borderId="31" xfId="0" applyFont="1" applyBorder="1"/>
    <xf numFmtId="0" fontId="53" fillId="0" borderId="70" xfId="0" applyFont="1" applyBorder="1"/>
    <xf numFmtId="0" fontId="53" fillId="0" borderId="15" xfId="0" applyFont="1" applyBorder="1" applyAlignment="1">
      <alignment vertical="top"/>
    </xf>
    <xf numFmtId="0" fontId="99" fillId="13" borderId="0" xfId="0" applyFont="1" applyFill="1" applyAlignment="1">
      <alignment horizontal="right" vertical="center"/>
    </xf>
    <xf numFmtId="17" fontId="53" fillId="0" borderId="0" xfId="0" applyNumberFormat="1" applyFont="1" applyAlignment="1">
      <alignment horizontal="justify" vertical="center" wrapText="1"/>
    </xf>
    <xf numFmtId="0" fontId="112" fillId="0" borderId="0" xfId="3" applyFont="1" applyAlignment="1" applyProtection="1"/>
    <xf numFmtId="0" fontId="13" fillId="0" borderId="0" xfId="0" applyFont="1" applyAlignment="1">
      <alignment horizontal="center" vertical="center" readingOrder="1"/>
    </xf>
    <xf numFmtId="0" fontId="53" fillId="0" borderId="0" xfId="0" applyFont="1" applyAlignment="1">
      <alignment horizontal="left" vertical="center" readingOrder="1"/>
    </xf>
    <xf numFmtId="0" fontId="53" fillId="0" borderId="0" xfId="0" applyFont="1" applyAlignment="1">
      <alignment horizontal="left" vertical="center" wrapText="1" readingOrder="1"/>
    </xf>
    <xf numFmtId="0" fontId="13" fillId="0" borderId="0" xfId="0" applyFont="1" applyAlignment="1">
      <alignment vertical="center"/>
    </xf>
    <xf numFmtId="0" fontId="61" fillId="0" borderId="0" xfId="0" applyFont="1" applyAlignment="1">
      <alignment horizontal="center" vertical="center" readingOrder="1"/>
    </xf>
    <xf numFmtId="0" fontId="61" fillId="0" borderId="0" xfId="0" applyFont="1" applyAlignment="1">
      <alignment vertical="center"/>
    </xf>
    <xf numFmtId="0" fontId="13" fillId="0" borderId="0" xfId="0" applyFont="1" applyAlignment="1">
      <alignment horizontal="center" readingOrder="1"/>
    </xf>
    <xf numFmtId="0" fontId="13" fillId="0" borderId="0" xfId="0" applyFont="1" applyAlignment="1">
      <alignment horizontal="left" readingOrder="1"/>
    </xf>
    <xf numFmtId="0" fontId="40" fillId="0" borderId="0" xfId="0" applyFont="1" applyAlignment="1">
      <alignment horizontal="center" readingOrder="1"/>
    </xf>
    <xf numFmtId="0" fontId="40" fillId="0" borderId="0" xfId="0" applyFont="1" applyAlignment="1">
      <alignment horizontal="left" readingOrder="1"/>
    </xf>
    <xf numFmtId="0" fontId="0" fillId="0" borderId="0" xfId="0" applyAlignment="1">
      <alignment horizontal="center" readingOrder="1"/>
    </xf>
    <xf numFmtId="0" fontId="0" fillId="0" borderId="0" xfId="0" applyAlignment="1">
      <alignment horizontal="left" readingOrder="1"/>
    </xf>
    <xf numFmtId="166" fontId="0" fillId="0" borderId="0" xfId="0" applyNumberFormat="1" applyAlignment="1">
      <alignment horizontal="right"/>
    </xf>
    <xf numFmtId="166" fontId="110" fillId="0" borderId="0" xfId="21" applyNumberFormat="1" applyFont="1" applyAlignment="1">
      <alignment horizontal="right"/>
    </xf>
    <xf numFmtId="0" fontId="10" fillId="0" borderId="0" xfId="0" applyFont="1" applyAlignment="1">
      <alignment vertical="center" wrapText="1" readingOrder="1"/>
    </xf>
    <xf numFmtId="166" fontId="0" fillId="0" borderId="0" xfId="0" applyNumberFormat="1"/>
    <xf numFmtId="0" fontId="0" fillId="0" borderId="0" xfId="0" applyAlignment="1">
      <alignment vertical="top" readingOrder="1"/>
    </xf>
    <xf numFmtId="0" fontId="113" fillId="0" borderId="0" xfId="0" applyFont="1" applyAlignment="1">
      <alignment horizontal="left" vertical="top" readingOrder="1"/>
    </xf>
    <xf numFmtId="0" fontId="7" fillId="0" borderId="0" xfId="0" applyFont="1" applyAlignment="1">
      <alignment horizontal="left" vertical="center" wrapText="1" readingOrder="1"/>
    </xf>
    <xf numFmtId="0" fontId="109" fillId="0" borderId="0" xfId="0" quotePrefix="1" applyFont="1"/>
    <xf numFmtId="166" fontId="113" fillId="0" borderId="0" xfId="0" applyNumberFormat="1" applyFont="1" applyAlignment="1">
      <alignment horizontal="left"/>
    </xf>
    <xf numFmtId="0" fontId="7" fillId="0" borderId="0" xfId="0" applyFont="1" applyAlignment="1">
      <alignment horizontal="left" vertical="top" wrapText="1" readingOrder="1"/>
    </xf>
    <xf numFmtId="0" fontId="10" fillId="0" borderId="0" xfId="0" applyFont="1" applyAlignment="1">
      <alignment horizontal="center" vertical="center" wrapText="1" readingOrder="1"/>
    </xf>
    <xf numFmtId="0" fontId="17" fillId="0" borderId="0" xfId="0" applyFont="1" applyAlignment="1">
      <alignment horizontal="center" vertical="center" wrapText="1" readingOrder="1"/>
    </xf>
    <xf numFmtId="166" fontId="57" fillId="0" borderId="68" xfId="0" applyNumberFormat="1" applyFont="1" applyBorder="1" applyAlignment="1">
      <alignment horizontal="center" vertical="center"/>
    </xf>
    <xf numFmtId="166" fontId="57" fillId="0" borderId="30" xfId="0" applyNumberFormat="1" applyFont="1" applyBorder="1" applyAlignment="1">
      <alignment horizontal="center" vertical="center"/>
    </xf>
    <xf numFmtId="166" fontId="0" fillId="0" borderId="0" xfId="0" applyNumberFormat="1" applyAlignment="1">
      <alignment vertical="center"/>
    </xf>
    <xf numFmtId="166" fontId="110" fillId="0" borderId="155" xfId="0" applyNumberFormat="1" applyFont="1" applyBorder="1" applyAlignment="1">
      <alignment horizontal="left"/>
    </xf>
    <xf numFmtId="166" fontId="0" fillId="0" borderId="99" xfId="0" applyNumberFormat="1" applyBorder="1" applyAlignment="1">
      <alignment horizontal="center"/>
    </xf>
    <xf numFmtId="166" fontId="10" fillId="0" borderId="155" xfId="0" applyNumberFormat="1" applyFont="1" applyBorder="1" applyAlignment="1" applyProtection="1">
      <alignment horizontal="right" vertical="top" wrapText="1" readingOrder="1"/>
      <protection hidden="1"/>
    </xf>
    <xf numFmtId="166" fontId="10" fillId="0" borderId="22" xfId="0" applyNumberFormat="1" applyFont="1" applyBorder="1" applyAlignment="1" applyProtection="1">
      <alignment horizontal="right" vertical="top" wrapText="1" readingOrder="1"/>
      <protection hidden="1"/>
    </xf>
    <xf numFmtId="166" fontId="10" fillId="0" borderId="156" xfId="0" applyNumberFormat="1" applyFont="1" applyBorder="1" applyAlignment="1" applyProtection="1">
      <alignment horizontal="right" vertical="top" wrapText="1" readingOrder="1"/>
      <protection hidden="1"/>
    </xf>
    <xf numFmtId="166" fontId="10" fillId="0" borderId="79" xfId="0" applyNumberFormat="1" applyFont="1" applyBorder="1" applyAlignment="1" applyProtection="1">
      <alignment horizontal="right" vertical="top" wrapText="1" readingOrder="1"/>
      <protection hidden="1"/>
    </xf>
    <xf numFmtId="166" fontId="10" fillId="0" borderId="70" xfId="0" applyNumberFormat="1" applyFont="1" applyBorder="1" applyAlignment="1" applyProtection="1">
      <alignment horizontal="right" vertical="top" wrapText="1" readingOrder="1"/>
      <protection hidden="1"/>
    </xf>
    <xf numFmtId="166" fontId="110" fillId="0" borderId="0" xfId="0" applyNumberFormat="1" applyFont="1"/>
    <xf numFmtId="166" fontId="110" fillId="0" borderId="0" xfId="0" applyNumberFormat="1" applyFont="1" applyAlignment="1">
      <alignment horizontal="right"/>
    </xf>
    <xf numFmtId="166" fontId="7" fillId="0" borderId="157" xfId="0" applyNumberFormat="1" applyFont="1" applyBorder="1" applyAlignment="1" applyProtection="1">
      <alignment vertical="top" wrapText="1" readingOrder="1"/>
      <protection hidden="1"/>
    </xf>
    <xf numFmtId="166" fontId="7" fillId="0" borderId="18" xfId="0" quotePrefix="1" applyNumberFormat="1" applyFont="1" applyBorder="1" applyAlignment="1" applyProtection="1">
      <alignment horizontal="center" vertical="top" wrapText="1" readingOrder="1"/>
      <protection hidden="1"/>
    </xf>
    <xf numFmtId="167" fontId="7" fillId="0" borderId="157" xfId="21" applyNumberFormat="1" applyFont="1" applyBorder="1" applyAlignment="1" applyProtection="1">
      <alignment horizontal="right" vertical="top" wrapText="1" readingOrder="1"/>
      <protection hidden="1"/>
    </xf>
    <xf numFmtId="167" fontId="7" fillId="0" borderId="18" xfId="21" applyNumberFormat="1" applyFont="1" applyBorder="1" applyAlignment="1" applyProtection="1">
      <alignment horizontal="right" vertical="top" wrapText="1" readingOrder="1"/>
      <protection hidden="1"/>
    </xf>
    <xf numFmtId="167" fontId="7" fillId="0" borderId="158" xfId="21" applyNumberFormat="1" applyFont="1" applyBorder="1" applyAlignment="1" applyProtection="1">
      <alignment horizontal="right" vertical="top" wrapText="1" readingOrder="1"/>
      <protection hidden="1"/>
    </xf>
    <xf numFmtId="167" fontId="7" fillId="0" borderId="42" xfId="21" applyNumberFormat="1" applyFont="1" applyBorder="1" applyAlignment="1" applyProtection="1">
      <alignment horizontal="right" vertical="top" wrapText="1" readingOrder="1"/>
      <protection hidden="1"/>
    </xf>
    <xf numFmtId="167" fontId="10" fillId="0" borderId="65" xfId="21" applyNumberFormat="1" applyFont="1" applyBorder="1" applyAlignment="1" applyProtection="1">
      <alignment horizontal="center" vertical="top" wrapText="1" readingOrder="1"/>
      <protection hidden="1"/>
    </xf>
    <xf numFmtId="166" fontId="7" fillId="0" borderId="54" xfId="0" applyNumberFormat="1" applyFont="1" applyBorder="1" applyAlignment="1" applyProtection="1">
      <alignment vertical="top" wrapText="1" readingOrder="1"/>
      <protection hidden="1"/>
    </xf>
    <xf numFmtId="166" fontId="7" fillId="0" borderId="17" xfId="0" applyNumberFormat="1" applyFont="1" applyBorder="1" applyAlignment="1" applyProtection="1">
      <alignment horizontal="center" vertical="top" wrapText="1" readingOrder="1"/>
      <protection hidden="1"/>
    </xf>
    <xf numFmtId="167" fontId="7" fillId="0" borderId="54" xfId="21" applyNumberFormat="1" applyFont="1" applyBorder="1" applyAlignment="1" applyProtection="1">
      <alignment horizontal="right" vertical="top" wrapText="1" readingOrder="1"/>
      <protection hidden="1"/>
    </xf>
    <xf numFmtId="167" fontId="7" fillId="0" borderId="17" xfId="21" applyNumberFormat="1" applyFont="1" applyBorder="1" applyAlignment="1" applyProtection="1">
      <alignment horizontal="right" vertical="top" wrapText="1" readingOrder="1"/>
      <protection hidden="1"/>
    </xf>
    <xf numFmtId="167" fontId="7" fillId="0" borderId="66" xfId="21" applyNumberFormat="1" applyFont="1" applyBorder="1" applyAlignment="1" applyProtection="1">
      <alignment horizontal="right" vertical="top" wrapText="1" readingOrder="1"/>
      <protection hidden="1"/>
    </xf>
    <xf numFmtId="167" fontId="7" fillId="0" borderId="74" xfId="21" applyNumberFormat="1" applyFont="1" applyBorder="1" applyAlignment="1" applyProtection="1">
      <alignment horizontal="right" vertical="top" wrapText="1" readingOrder="1"/>
      <protection hidden="1"/>
    </xf>
    <xf numFmtId="167" fontId="10" fillId="0" borderId="19" xfId="21" applyNumberFormat="1" applyFont="1" applyBorder="1" applyAlignment="1" applyProtection="1">
      <alignment horizontal="center" vertical="top" wrapText="1" readingOrder="1"/>
      <protection hidden="1"/>
    </xf>
    <xf numFmtId="166" fontId="7" fillId="0" borderId="55" xfId="0" applyNumberFormat="1" applyFont="1" applyBorder="1" applyAlignment="1" applyProtection="1">
      <alignment vertical="top" wrapText="1" readingOrder="1"/>
      <protection hidden="1"/>
    </xf>
    <xf numFmtId="166" fontId="7" fillId="0" borderId="14" xfId="0" applyNumberFormat="1" applyFont="1" applyBorder="1" applyAlignment="1" applyProtection="1">
      <alignment horizontal="center" vertical="top" wrapText="1" readingOrder="1"/>
      <protection hidden="1"/>
    </xf>
    <xf numFmtId="167" fontId="7" fillId="0" borderId="55" xfId="21" applyNumberFormat="1" applyFont="1" applyBorder="1" applyAlignment="1" applyProtection="1">
      <alignment horizontal="right" vertical="top" wrapText="1" readingOrder="1"/>
      <protection hidden="1"/>
    </xf>
    <xf numFmtId="167" fontId="7" fillId="0" borderId="14" xfId="21" applyNumberFormat="1" applyFont="1" applyBorder="1" applyAlignment="1" applyProtection="1">
      <alignment horizontal="right" vertical="top" wrapText="1" readingOrder="1"/>
      <protection hidden="1"/>
    </xf>
    <xf numFmtId="167" fontId="7" fillId="0" borderId="67" xfId="21" applyNumberFormat="1" applyFont="1" applyBorder="1" applyAlignment="1" applyProtection="1">
      <alignment horizontal="right" vertical="top" wrapText="1" readingOrder="1"/>
      <protection hidden="1"/>
    </xf>
    <xf numFmtId="167" fontId="7" fillId="0" borderId="28" xfId="21" applyNumberFormat="1" applyFont="1" applyBorder="1" applyAlignment="1" applyProtection="1">
      <alignment horizontal="right" vertical="top" wrapText="1" readingOrder="1"/>
      <protection hidden="1"/>
    </xf>
    <xf numFmtId="167" fontId="10" fillId="0" borderId="20" xfId="21" applyNumberFormat="1" applyFont="1" applyFill="1" applyBorder="1" applyAlignment="1" applyProtection="1">
      <alignment horizontal="right" vertical="top" wrapText="1" readingOrder="1"/>
      <protection hidden="1"/>
    </xf>
    <xf numFmtId="167" fontId="10" fillId="0" borderId="20" xfId="21" applyNumberFormat="1" applyFont="1" applyBorder="1" applyAlignment="1" applyProtection="1">
      <alignment horizontal="center" vertical="top" wrapText="1" readingOrder="1"/>
      <protection hidden="1"/>
    </xf>
    <xf numFmtId="166" fontId="7" fillId="0" borderId="4" xfId="0" applyNumberFormat="1" applyFont="1" applyBorder="1" applyAlignment="1" applyProtection="1">
      <alignment vertical="top" wrapText="1" readingOrder="1"/>
      <protection hidden="1"/>
    </xf>
    <xf numFmtId="166" fontId="7" fillId="0" borderId="1" xfId="0" applyNumberFormat="1" applyFont="1" applyBorder="1" applyAlignment="1" applyProtection="1">
      <alignment horizontal="center" vertical="top" wrapText="1" readingOrder="1"/>
      <protection hidden="1"/>
    </xf>
    <xf numFmtId="167" fontId="7" fillId="0" borderId="4" xfId="21" applyNumberFormat="1" applyFont="1" applyBorder="1" applyAlignment="1" applyProtection="1">
      <alignment horizontal="right" vertical="top" wrapText="1" readingOrder="1"/>
      <protection hidden="1"/>
    </xf>
    <xf numFmtId="167" fontId="7" fillId="0" borderId="1" xfId="21" applyNumberFormat="1" applyFont="1" applyBorder="1" applyAlignment="1" applyProtection="1">
      <alignment horizontal="right" vertical="top" wrapText="1" readingOrder="1"/>
      <protection hidden="1"/>
    </xf>
    <xf numFmtId="167" fontId="7" fillId="0" borderId="23" xfId="21" applyNumberFormat="1" applyFont="1" applyBorder="1" applyAlignment="1" applyProtection="1">
      <alignment horizontal="right" vertical="top" wrapText="1" readingOrder="1"/>
      <protection hidden="1"/>
    </xf>
    <xf numFmtId="167" fontId="7" fillId="0" borderId="49" xfId="21" applyNumberFormat="1" applyFont="1" applyBorder="1" applyAlignment="1" applyProtection="1">
      <alignment horizontal="right" vertical="top" wrapText="1" readingOrder="1"/>
      <protection hidden="1"/>
    </xf>
    <xf numFmtId="167" fontId="10" fillId="0" borderId="9" xfId="21" applyNumberFormat="1" applyFont="1" applyFill="1" applyBorder="1" applyAlignment="1" applyProtection="1">
      <alignment horizontal="right" vertical="top" wrapText="1" readingOrder="1"/>
      <protection hidden="1"/>
    </xf>
    <xf numFmtId="167" fontId="10" fillId="0" borderId="9" xfId="21" applyNumberFormat="1" applyFont="1" applyBorder="1" applyAlignment="1" applyProtection="1">
      <alignment horizontal="center" vertical="top" wrapText="1" readingOrder="1"/>
      <protection hidden="1"/>
    </xf>
    <xf numFmtId="167" fontId="10" fillId="0" borderId="19" xfId="21" applyNumberFormat="1" applyFont="1" applyFill="1" applyBorder="1" applyAlignment="1" applyProtection="1">
      <alignment horizontal="right" vertical="top" wrapText="1" readingOrder="1"/>
      <protection hidden="1"/>
    </xf>
    <xf numFmtId="166" fontId="7" fillId="26" borderId="4" xfId="0" applyNumberFormat="1" applyFont="1" applyFill="1" applyBorder="1" applyAlignment="1" applyProtection="1">
      <alignment vertical="top" wrapText="1" readingOrder="1"/>
      <protection hidden="1"/>
    </xf>
    <xf numFmtId="166" fontId="7" fillId="26" borderId="1" xfId="0" applyNumberFormat="1" applyFont="1" applyFill="1" applyBorder="1" applyAlignment="1" applyProtection="1">
      <alignment horizontal="center" vertical="top" wrapText="1" readingOrder="1"/>
      <protection hidden="1"/>
    </xf>
    <xf numFmtId="167" fontId="7" fillId="26" borderId="4" xfId="21" applyNumberFormat="1" applyFont="1" applyFill="1" applyBorder="1" applyAlignment="1" applyProtection="1">
      <alignment horizontal="right" vertical="top" wrapText="1" readingOrder="1"/>
      <protection hidden="1"/>
    </xf>
    <xf numFmtId="167" fontId="7" fillId="26" borderId="1" xfId="21" applyNumberFormat="1" applyFont="1" applyFill="1" applyBorder="1" applyAlignment="1" applyProtection="1">
      <alignment horizontal="right" vertical="top" wrapText="1" readingOrder="1"/>
      <protection hidden="1"/>
    </xf>
    <xf numFmtId="167" fontId="7" fillId="26" borderId="23" xfId="21" applyNumberFormat="1" applyFont="1" applyFill="1" applyBorder="1" applyAlignment="1" applyProtection="1">
      <alignment horizontal="right" vertical="top" wrapText="1" readingOrder="1"/>
      <protection hidden="1"/>
    </xf>
    <xf numFmtId="167" fontId="10" fillId="26" borderId="9" xfId="21" applyNumberFormat="1" applyFont="1" applyFill="1" applyBorder="1" applyAlignment="1" applyProtection="1">
      <alignment horizontal="right" vertical="top" wrapText="1" readingOrder="1"/>
      <protection hidden="1"/>
    </xf>
    <xf numFmtId="167" fontId="10" fillId="31" borderId="9" xfId="21" applyNumberFormat="1" applyFont="1" applyFill="1" applyBorder="1" applyAlignment="1" applyProtection="1">
      <alignment horizontal="center" vertical="top" wrapText="1" readingOrder="1"/>
      <protection hidden="1"/>
    </xf>
    <xf numFmtId="166" fontId="7" fillId="26" borderId="54" xfId="0" applyNumberFormat="1" applyFont="1" applyFill="1" applyBorder="1" applyAlignment="1" applyProtection="1">
      <alignment vertical="top" wrapText="1" readingOrder="1"/>
      <protection hidden="1"/>
    </xf>
    <xf numFmtId="166" fontId="7" fillId="26" borderId="17" xfId="0" applyNumberFormat="1" applyFont="1" applyFill="1" applyBorder="1" applyAlignment="1" applyProtection="1">
      <alignment horizontal="center" vertical="top" wrapText="1" readingOrder="1"/>
      <protection hidden="1"/>
    </xf>
    <xf numFmtId="167" fontId="7" fillId="26" borderId="54" xfId="21" applyNumberFormat="1" applyFont="1" applyFill="1" applyBorder="1" applyAlignment="1" applyProtection="1">
      <alignment horizontal="right" vertical="top" wrapText="1" readingOrder="1"/>
      <protection hidden="1"/>
    </xf>
    <xf numFmtId="167" fontId="7" fillId="26" borderId="17" xfId="21" applyNumberFormat="1" applyFont="1" applyFill="1" applyBorder="1" applyAlignment="1" applyProtection="1">
      <alignment horizontal="right" vertical="top" wrapText="1" readingOrder="1"/>
      <protection hidden="1"/>
    </xf>
    <xf numFmtId="167" fontId="7" fillId="26" borderId="66" xfId="21" applyNumberFormat="1" applyFont="1" applyFill="1" applyBorder="1" applyAlignment="1" applyProtection="1">
      <alignment horizontal="right" vertical="top" wrapText="1" readingOrder="1"/>
      <protection hidden="1"/>
    </xf>
    <xf numFmtId="167" fontId="10" fillId="26" borderId="19" xfId="21" applyNumberFormat="1" applyFont="1" applyFill="1" applyBorder="1" applyAlignment="1" applyProtection="1">
      <alignment horizontal="right" vertical="top" wrapText="1" readingOrder="1"/>
      <protection hidden="1"/>
    </xf>
    <xf numFmtId="167" fontId="10" fillId="31" borderId="19" xfId="21" applyNumberFormat="1" applyFont="1" applyFill="1" applyBorder="1" applyAlignment="1" applyProtection="1">
      <alignment horizontal="center" vertical="top" wrapText="1" readingOrder="1"/>
      <protection hidden="1"/>
    </xf>
    <xf numFmtId="166" fontId="7" fillId="0" borderId="16" xfId="0" applyNumberFormat="1" applyFont="1" applyBorder="1" applyAlignment="1" applyProtection="1">
      <alignment vertical="top" wrapText="1" readingOrder="1"/>
      <protection hidden="1"/>
    </xf>
    <xf numFmtId="166" fontId="7" fillId="0" borderId="6" xfId="0" applyNumberFormat="1" applyFont="1" applyBorder="1" applyAlignment="1" applyProtection="1">
      <alignment horizontal="center" vertical="top" wrapText="1" readingOrder="1"/>
      <protection hidden="1"/>
    </xf>
    <xf numFmtId="167" fontId="7" fillId="0" borderId="16" xfId="21" applyNumberFormat="1" applyFont="1" applyBorder="1" applyAlignment="1" applyProtection="1">
      <alignment horizontal="right" vertical="top" wrapText="1" readingOrder="1"/>
      <protection hidden="1"/>
    </xf>
    <xf numFmtId="167" fontId="7" fillId="0" borderId="6" xfId="21" applyNumberFormat="1" applyFont="1" applyBorder="1" applyAlignment="1" applyProtection="1">
      <alignment horizontal="right" vertical="top" wrapText="1" readingOrder="1"/>
      <protection hidden="1"/>
    </xf>
    <xf numFmtId="167" fontId="7" fillId="0" borderId="40" xfId="21" applyNumberFormat="1" applyFont="1" applyBorder="1" applyAlignment="1" applyProtection="1">
      <alignment horizontal="right" vertical="top" wrapText="1" readingOrder="1"/>
      <protection hidden="1"/>
    </xf>
    <xf numFmtId="167" fontId="7" fillId="0" borderId="73" xfId="21" applyNumberFormat="1" applyFont="1" applyBorder="1" applyAlignment="1" applyProtection="1">
      <alignment horizontal="right" vertical="top" wrapText="1" readingOrder="1"/>
      <protection hidden="1"/>
    </xf>
    <xf numFmtId="167" fontId="10" fillId="0" borderId="21" xfId="21" applyNumberFormat="1" applyFont="1" applyFill="1" applyBorder="1" applyAlignment="1" applyProtection="1">
      <alignment horizontal="right" vertical="top" wrapText="1" readingOrder="1"/>
      <protection hidden="1"/>
    </xf>
    <xf numFmtId="167" fontId="10" fillId="0" borderId="21" xfId="21" applyNumberFormat="1" applyFont="1" applyBorder="1" applyAlignment="1" applyProtection="1">
      <alignment horizontal="center" vertical="top" wrapText="1" readingOrder="1"/>
      <protection hidden="1"/>
    </xf>
    <xf numFmtId="166" fontId="7" fillId="0" borderId="10" xfId="0" applyNumberFormat="1" applyFont="1" applyBorder="1" applyAlignment="1" applyProtection="1">
      <alignment vertical="top" wrapText="1" readingOrder="1"/>
      <protection hidden="1"/>
    </xf>
    <xf numFmtId="166" fontId="7" fillId="0" borderId="11" xfId="0" applyNumberFormat="1" applyFont="1" applyBorder="1" applyAlignment="1" applyProtection="1">
      <alignment horizontal="center" vertical="top" wrapText="1" readingOrder="1"/>
      <protection hidden="1"/>
    </xf>
    <xf numFmtId="167" fontId="7" fillId="0" borderId="10" xfId="21" applyNumberFormat="1" applyFont="1" applyBorder="1" applyAlignment="1" applyProtection="1">
      <alignment horizontal="right" vertical="top" wrapText="1" readingOrder="1"/>
      <protection hidden="1"/>
    </xf>
    <xf numFmtId="167" fontId="7" fillId="0" borderId="11" xfId="21" applyNumberFormat="1" applyFont="1" applyBorder="1" applyAlignment="1" applyProtection="1">
      <alignment horizontal="right" vertical="top" wrapText="1" readingOrder="1"/>
      <protection hidden="1"/>
    </xf>
    <xf numFmtId="167" fontId="7" fillId="0" borderId="63" xfId="21" applyNumberFormat="1" applyFont="1" applyBorder="1" applyAlignment="1" applyProtection="1">
      <alignment horizontal="right" vertical="top" wrapText="1" readingOrder="1"/>
      <protection hidden="1"/>
    </xf>
    <xf numFmtId="167" fontId="7" fillId="0" borderId="0" xfId="21" applyNumberFormat="1" applyFont="1" applyAlignment="1" applyProtection="1">
      <alignment horizontal="right" vertical="top" wrapText="1" readingOrder="1"/>
      <protection hidden="1"/>
    </xf>
    <xf numFmtId="167" fontId="10" fillId="0" borderId="82" xfId="21" applyNumberFormat="1" applyFont="1" applyFill="1" applyBorder="1" applyAlignment="1" applyProtection="1">
      <alignment horizontal="right" vertical="top" wrapText="1" readingOrder="1"/>
      <protection hidden="1"/>
    </xf>
    <xf numFmtId="167" fontId="10" fillId="0" borderId="82" xfId="21" applyNumberFormat="1" applyFont="1" applyBorder="1" applyAlignment="1" applyProtection="1">
      <alignment horizontal="center" vertical="top" wrapText="1" readingOrder="1"/>
      <protection hidden="1"/>
    </xf>
    <xf numFmtId="166" fontId="7" fillId="26" borderId="55" xfId="0" applyNumberFormat="1" applyFont="1" applyFill="1" applyBorder="1" applyAlignment="1" applyProtection="1">
      <alignment vertical="top" wrapText="1" readingOrder="1"/>
      <protection hidden="1"/>
    </xf>
    <xf numFmtId="166" fontId="7" fillId="26" borderId="14" xfId="0" applyNumberFormat="1" applyFont="1" applyFill="1" applyBorder="1" applyAlignment="1" applyProtection="1">
      <alignment horizontal="center" vertical="top" wrapText="1" readingOrder="1"/>
      <protection hidden="1"/>
    </xf>
    <xf numFmtId="167" fontId="7" fillId="26" borderId="55" xfId="21" applyNumberFormat="1" applyFont="1" applyFill="1" applyBorder="1" applyAlignment="1" applyProtection="1">
      <alignment horizontal="right" vertical="top" wrapText="1" readingOrder="1"/>
      <protection hidden="1"/>
    </xf>
    <xf numFmtId="167" fontId="7" fillId="26" borderId="14" xfId="21" applyNumberFormat="1" applyFont="1" applyFill="1" applyBorder="1" applyAlignment="1" applyProtection="1">
      <alignment horizontal="right" vertical="top" wrapText="1" readingOrder="1"/>
      <protection hidden="1"/>
    </xf>
    <xf numFmtId="167" fontId="7" fillId="26" borderId="67" xfId="21" applyNumberFormat="1" applyFont="1" applyFill="1" applyBorder="1" applyAlignment="1" applyProtection="1">
      <alignment horizontal="right" vertical="top" wrapText="1" readingOrder="1"/>
      <protection hidden="1"/>
    </xf>
    <xf numFmtId="167" fontId="10" fillId="26" borderId="20" xfId="21" applyNumberFormat="1" applyFont="1" applyFill="1" applyBorder="1" applyAlignment="1" applyProtection="1">
      <alignment horizontal="right" vertical="top" wrapText="1" readingOrder="1"/>
      <protection hidden="1"/>
    </xf>
    <xf numFmtId="167" fontId="10" fillId="31" borderId="20" xfId="21" applyNumberFormat="1" applyFont="1" applyFill="1" applyBorder="1" applyAlignment="1" applyProtection="1">
      <alignment horizontal="center" vertical="top" wrapText="1" readingOrder="1"/>
      <protection hidden="1"/>
    </xf>
    <xf numFmtId="167" fontId="10" fillId="5" borderId="9" xfId="21" applyNumberFormat="1" applyFont="1" applyFill="1" applyBorder="1" applyAlignment="1" applyProtection="1">
      <alignment horizontal="center" vertical="top" wrapText="1" readingOrder="1"/>
      <protection hidden="1"/>
    </xf>
    <xf numFmtId="167" fontId="10" fillId="5" borderId="19" xfId="21" applyNumberFormat="1" applyFont="1" applyFill="1" applyBorder="1" applyAlignment="1" applyProtection="1">
      <alignment horizontal="center" vertical="top" wrapText="1" readingOrder="1"/>
      <protection hidden="1"/>
    </xf>
    <xf numFmtId="167" fontId="10" fillId="5" borderId="20" xfId="21" applyNumberFormat="1" applyFont="1" applyFill="1" applyBorder="1" applyAlignment="1" applyProtection="1">
      <alignment horizontal="center" vertical="top" wrapText="1" readingOrder="1"/>
      <protection hidden="1"/>
    </xf>
    <xf numFmtId="166" fontId="7" fillId="0" borderId="54" xfId="0" applyNumberFormat="1" applyFont="1" applyBorder="1" applyAlignment="1" applyProtection="1">
      <alignment horizontal="left" vertical="top" wrapText="1" readingOrder="1"/>
      <protection hidden="1"/>
    </xf>
    <xf numFmtId="166" fontId="7" fillId="0" borderId="159" xfId="0" applyNumberFormat="1" applyFont="1" applyBorder="1" applyAlignment="1" applyProtection="1">
      <alignment vertical="top" wrapText="1" readingOrder="1"/>
      <protection hidden="1"/>
    </xf>
    <xf numFmtId="166" fontId="7" fillId="0" borderId="85" xfId="0" applyNumberFormat="1" applyFont="1" applyBorder="1" applyAlignment="1" applyProtection="1">
      <alignment horizontal="center" vertical="top" wrapText="1" readingOrder="1"/>
      <protection hidden="1"/>
    </xf>
    <xf numFmtId="167" fontId="7" fillId="0" borderId="159" xfId="21" applyNumberFormat="1" applyFont="1" applyBorder="1" applyAlignment="1" applyProtection="1">
      <alignment horizontal="right" vertical="top" wrapText="1" readingOrder="1"/>
      <protection hidden="1"/>
    </xf>
    <xf numFmtId="167" fontId="7" fillId="0" borderId="85" xfId="21" applyNumberFormat="1" applyFont="1" applyBorder="1" applyAlignment="1" applyProtection="1">
      <alignment horizontal="right" vertical="top" wrapText="1" readingOrder="1"/>
      <protection hidden="1"/>
    </xf>
    <xf numFmtId="166" fontId="7" fillId="0" borderId="160" xfId="0" applyNumberFormat="1" applyFont="1" applyBorder="1" applyAlignment="1" applyProtection="1">
      <alignment vertical="top" wrapText="1" readingOrder="1"/>
      <protection hidden="1"/>
    </xf>
    <xf numFmtId="166" fontId="7" fillId="0" borderId="25" xfId="0" applyNumberFormat="1" applyFont="1" applyBorder="1" applyAlignment="1" applyProtection="1">
      <alignment horizontal="center" vertical="top" wrapText="1" readingOrder="1"/>
      <protection hidden="1"/>
    </xf>
    <xf numFmtId="167" fontId="7" fillId="0" borderId="160" xfId="21" applyNumberFormat="1" applyFont="1" applyBorder="1" applyAlignment="1" applyProtection="1">
      <alignment horizontal="right" vertical="top" wrapText="1" readingOrder="1"/>
      <protection hidden="1"/>
    </xf>
    <xf numFmtId="167" fontId="7" fillId="0" borderId="25" xfId="21" applyNumberFormat="1" applyFont="1" applyBorder="1" applyAlignment="1" applyProtection="1">
      <alignment horizontal="right" vertical="top" wrapText="1" readingOrder="1"/>
      <protection hidden="1"/>
    </xf>
    <xf numFmtId="166" fontId="7" fillId="0" borderId="127" xfId="0" applyNumberFormat="1" applyFont="1" applyBorder="1" applyAlignment="1" applyProtection="1">
      <alignment vertical="top" wrapText="1" readingOrder="1"/>
      <protection hidden="1"/>
    </xf>
    <xf numFmtId="166" fontId="7" fillId="0" borderId="124" xfId="0" applyNumberFormat="1" applyFont="1" applyBorder="1" applyAlignment="1" applyProtection="1">
      <alignment horizontal="center" vertical="top" wrapText="1" readingOrder="1"/>
      <protection hidden="1"/>
    </xf>
    <xf numFmtId="167" fontId="7" fillId="0" borderId="127" xfId="21" applyNumberFormat="1" applyFont="1" applyBorder="1" applyAlignment="1" applyProtection="1">
      <alignment horizontal="right" vertical="top" wrapText="1" readingOrder="1"/>
      <protection hidden="1"/>
    </xf>
    <xf numFmtId="167" fontId="7" fillId="0" borderId="124" xfId="21" applyNumberFormat="1" applyFont="1" applyBorder="1" applyAlignment="1" applyProtection="1">
      <alignment horizontal="right" vertical="top" wrapText="1" readingOrder="1"/>
      <protection hidden="1"/>
    </xf>
    <xf numFmtId="166" fontId="7" fillId="0" borderId="161" xfId="0" applyNumberFormat="1" applyFont="1" applyBorder="1" applyAlignment="1" applyProtection="1">
      <alignment horizontal="left" vertical="top" wrapText="1" readingOrder="1"/>
      <protection hidden="1"/>
    </xf>
    <xf numFmtId="166" fontId="7" fillId="0" borderId="129" xfId="0" applyNumberFormat="1" applyFont="1" applyBorder="1" applyAlignment="1" applyProtection="1">
      <alignment horizontal="center" vertical="top" wrapText="1" readingOrder="1"/>
      <protection hidden="1"/>
    </xf>
    <xf numFmtId="167" fontId="7" fillId="0" borderId="161" xfId="21" applyNumberFormat="1" applyFont="1" applyBorder="1" applyAlignment="1" applyProtection="1">
      <alignment horizontal="right" vertical="top" wrapText="1" readingOrder="1"/>
      <protection hidden="1"/>
    </xf>
    <xf numFmtId="167" fontId="7" fillId="0" borderId="129" xfId="21" applyNumberFormat="1" applyFont="1" applyBorder="1" applyAlignment="1" applyProtection="1">
      <alignment horizontal="right" vertical="top" wrapText="1" readingOrder="1"/>
      <protection hidden="1"/>
    </xf>
    <xf numFmtId="166" fontId="7" fillId="0" borderId="76" xfId="0" applyNumberFormat="1" applyFont="1" applyBorder="1" applyAlignment="1" applyProtection="1">
      <alignment horizontal="left" vertical="top" wrapText="1" readingOrder="1"/>
      <protection hidden="1"/>
    </xf>
    <xf numFmtId="166" fontId="7" fillId="0" borderId="84" xfId="0" applyNumberFormat="1" applyFont="1" applyBorder="1" applyAlignment="1" applyProtection="1">
      <alignment horizontal="center" vertical="top" wrapText="1" readingOrder="1"/>
      <protection hidden="1"/>
    </xf>
    <xf numFmtId="167" fontId="7" fillId="0" borderId="76" xfId="21" applyNumberFormat="1" applyFont="1" applyBorder="1" applyAlignment="1" applyProtection="1">
      <alignment horizontal="right" vertical="top" wrapText="1" readingOrder="1"/>
      <protection hidden="1"/>
    </xf>
    <xf numFmtId="167" fontId="7" fillId="0" borderId="84" xfId="21" applyNumberFormat="1" applyFont="1" applyBorder="1" applyAlignment="1" applyProtection="1">
      <alignment horizontal="right" vertical="top" wrapText="1" readingOrder="1"/>
      <protection hidden="1"/>
    </xf>
    <xf numFmtId="166" fontId="7" fillId="0" borderId="162" xfId="0" applyNumberFormat="1" applyFont="1" applyBorder="1" applyAlignment="1" applyProtection="1">
      <alignment horizontal="left" vertical="top" wrapText="1" readingOrder="1"/>
      <protection hidden="1"/>
    </xf>
    <xf numFmtId="166" fontId="7" fillId="0" borderId="103" xfId="0" applyNumberFormat="1" applyFont="1" applyBorder="1" applyAlignment="1" applyProtection="1">
      <alignment horizontal="center" vertical="top" wrapText="1" readingOrder="1"/>
      <protection hidden="1"/>
    </xf>
    <xf numFmtId="167" fontId="7" fillId="0" borderId="162" xfId="21" applyNumberFormat="1" applyFont="1" applyBorder="1" applyAlignment="1" applyProtection="1">
      <alignment horizontal="right" vertical="top" wrapText="1" readingOrder="1"/>
      <protection hidden="1"/>
    </xf>
    <xf numFmtId="167" fontId="7" fillId="0" borderId="103" xfId="21" applyNumberFormat="1" applyFont="1" applyBorder="1" applyAlignment="1" applyProtection="1">
      <alignment horizontal="right" vertical="top" wrapText="1" readingOrder="1"/>
      <protection hidden="1"/>
    </xf>
    <xf numFmtId="166" fontId="7" fillId="0" borderId="163" xfId="0" applyNumberFormat="1" applyFont="1" applyBorder="1" applyAlignment="1" applyProtection="1">
      <alignment horizontal="left" vertical="top" wrapText="1" readingOrder="1"/>
      <protection hidden="1"/>
    </xf>
    <xf numFmtId="166" fontId="7" fillId="0" borderId="102" xfId="0" applyNumberFormat="1" applyFont="1" applyBorder="1" applyAlignment="1" applyProtection="1">
      <alignment horizontal="center" vertical="top" wrapText="1" readingOrder="1"/>
      <protection hidden="1"/>
    </xf>
    <xf numFmtId="167" fontId="7" fillId="0" borderId="163" xfId="21" applyNumberFormat="1" applyFont="1" applyBorder="1" applyAlignment="1" applyProtection="1">
      <alignment horizontal="right" vertical="top" wrapText="1" readingOrder="1"/>
      <protection hidden="1"/>
    </xf>
    <xf numFmtId="167" fontId="7" fillId="0" borderId="102" xfId="21" applyNumberFormat="1" applyFont="1" applyBorder="1" applyAlignment="1" applyProtection="1">
      <alignment horizontal="right" vertical="top" wrapText="1" readingOrder="1"/>
      <protection hidden="1"/>
    </xf>
    <xf numFmtId="166" fontId="7" fillId="0" borderId="39" xfId="0" applyNumberFormat="1" applyFont="1" applyBorder="1" applyAlignment="1" applyProtection="1">
      <alignment horizontal="left" vertical="top" wrapText="1" readingOrder="1"/>
      <protection hidden="1"/>
    </xf>
    <xf numFmtId="166" fontId="7" fillId="0" borderId="96" xfId="0" applyNumberFormat="1" applyFont="1" applyBorder="1" applyAlignment="1" applyProtection="1">
      <alignment horizontal="center" vertical="top" wrapText="1" readingOrder="1"/>
      <protection hidden="1"/>
    </xf>
    <xf numFmtId="167" fontId="7" fillId="0" borderId="39" xfId="21" applyNumberFormat="1" applyFont="1" applyBorder="1" applyAlignment="1" applyProtection="1">
      <alignment horizontal="right" vertical="top" wrapText="1" readingOrder="1"/>
      <protection hidden="1"/>
    </xf>
    <xf numFmtId="167" fontId="7" fillId="0" borderId="96" xfId="21" applyNumberFormat="1" applyFont="1" applyBorder="1" applyAlignment="1" applyProtection="1">
      <alignment horizontal="right" vertical="top" wrapText="1" readingOrder="1"/>
      <protection hidden="1"/>
    </xf>
    <xf numFmtId="166" fontId="7" fillId="0" borderId="15" xfId="0" applyNumberFormat="1" applyFont="1" applyBorder="1" applyAlignment="1" applyProtection="1">
      <alignment horizontal="left" vertical="top" wrapText="1" readingOrder="1"/>
      <protection hidden="1"/>
    </xf>
    <xf numFmtId="166" fontId="7" fillId="0" borderId="100" xfId="0" applyNumberFormat="1" applyFont="1" applyBorder="1" applyAlignment="1" applyProtection="1">
      <alignment horizontal="center" vertical="top" wrapText="1" readingOrder="1"/>
      <protection hidden="1"/>
    </xf>
    <xf numFmtId="167" fontId="7" fillId="0" borderId="15" xfId="21" applyNumberFormat="1" applyFont="1" applyBorder="1" applyAlignment="1" applyProtection="1">
      <alignment horizontal="right" vertical="top" wrapText="1" readingOrder="1"/>
      <protection hidden="1"/>
    </xf>
    <xf numFmtId="167" fontId="7" fillId="0" borderId="100" xfId="21" applyNumberFormat="1" applyFont="1" applyBorder="1" applyAlignment="1" applyProtection="1">
      <alignment horizontal="right" vertical="top" wrapText="1" readingOrder="1"/>
      <protection hidden="1"/>
    </xf>
    <xf numFmtId="167" fontId="7" fillId="0" borderId="61" xfId="21" applyNumberFormat="1" applyFont="1" applyBorder="1" applyAlignment="1" applyProtection="1">
      <alignment horizontal="right" vertical="top" wrapText="1" readingOrder="1"/>
      <protection hidden="1"/>
    </xf>
    <xf numFmtId="167" fontId="7" fillId="0" borderId="59" xfId="21" applyNumberFormat="1" applyFont="1" applyBorder="1" applyAlignment="1" applyProtection="1">
      <alignment horizontal="right" vertical="top" wrapText="1" readingOrder="1"/>
      <protection hidden="1"/>
    </xf>
    <xf numFmtId="167" fontId="7" fillId="0" borderId="79" xfId="21" applyNumberFormat="1" applyFont="1" applyBorder="1" applyAlignment="1" applyProtection="1">
      <alignment horizontal="right" vertical="top" wrapText="1" readingOrder="1"/>
      <protection hidden="1"/>
    </xf>
    <xf numFmtId="167" fontId="10" fillId="0" borderId="93" xfId="21" applyNumberFormat="1" applyFont="1" applyFill="1" applyBorder="1" applyAlignment="1" applyProtection="1">
      <alignment horizontal="right" vertical="top" wrapText="1" readingOrder="1"/>
      <protection hidden="1"/>
    </xf>
    <xf numFmtId="167" fontId="10" fillId="0" borderId="93" xfId="21" applyNumberFormat="1" applyFont="1" applyBorder="1" applyAlignment="1" applyProtection="1">
      <alignment horizontal="center" vertical="top" wrapText="1" readingOrder="1"/>
      <protection hidden="1"/>
    </xf>
    <xf numFmtId="166" fontId="10" fillId="0" borderId="15" xfId="0" applyNumberFormat="1" applyFont="1" applyBorder="1" applyAlignment="1" applyProtection="1">
      <alignment horizontal="left" vertical="top" wrapText="1" readingOrder="1"/>
      <protection hidden="1"/>
    </xf>
    <xf numFmtId="167" fontId="10" fillId="0" borderId="15" xfId="21" applyNumberFormat="1" applyFont="1" applyFill="1" applyBorder="1" applyAlignment="1" applyProtection="1">
      <alignment horizontal="right" vertical="top" wrapText="1" readingOrder="1"/>
      <protection hidden="1"/>
    </xf>
    <xf numFmtId="167" fontId="10" fillId="0" borderId="164" xfId="21" applyNumberFormat="1" applyFont="1" applyFill="1" applyBorder="1" applyAlignment="1" applyProtection="1">
      <alignment horizontal="center" vertical="top" wrapText="1" readingOrder="1"/>
      <protection hidden="1"/>
    </xf>
    <xf numFmtId="166" fontId="0" fillId="34" borderId="0" xfId="0" applyNumberFormat="1" applyFill="1" applyAlignment="1">
      <alignment horizontal="left"/>
    </xf>
    <xf numFmtId="166" fontId="0" fillId="34" borderId="0" xfId="0" applyNumberFormat="1" applyFill="1" applyAlignment="1">
      <alignment horizontal="center"/>
    </xf>
    <xf numFmtId="166" fontId="110" fillId="0" borderId="0" xfId="0" applyNumberFormat="1" applyFont="1" applyAlignment="1">
      <alignment horizontal="center"/>
    </xf>
    <xf numFmtId="166" fontId="114" fillId="0" borderId="0" xfId="0" applyNumberFormat="1" applyFont="1"/>
    <xf numFmtId="0" fontId="114" fillId="0" borderId="0" xfId="0" quotePrefix="1" applyFont="1"/>
    <xf numFmtId="166" fontId="5" fillId="0" borderId="0" xfId="0" applyNumberFormat="1" applyFont="1" applyAlignment="1">
      <alignment horizontal="left" wrapText="1"/>
    </xf>
    <xf numFmtId="166" fontId="5" fillId="0" borderId="68" xfId="0" applyNumberFormat="1" applyFont="1" applyBorder="1" applyAlignment="1">
      <alignment horizontal="left" wrapText="1"/>
    </xf>
    <xf numFmtId="0" fontId="115" fillId="0" borderId="0" xfId="0" quotePrefix="1" applyFont="1"/>
    <xf numFmtId="166" fontId="5" fillId="0" borderId="0" xfId="0" applyNumberFormat="1" applyFont="1" applyAlignment="1">
      <alignment horizontal="left"/>
    </xf>
    <xf numFmtId="0" fontId="5" fillId="0" borderId="0" xfId="0" quotePrefix="1" applyFont="1" applyAlignment="1">
      <alignment horizontal="left"/>
    </xf>
    <xf numFmtId="0" fontId="7" fillId="0" borderId="0" xfId="0" applyFont="1" applyAlignment="1">
      <alignment vertical="center" wrapText="1" readingOrder="1"/>
    </xf>
    <xf numFmtId="166" fontId="116" fillId="0" borderId="0" xfId="0" applyNumberFormat="1" applyFont="1" applyAlignment="1">
      <alignment horizontal="center" wrapText="1"/>
    </xf>
    <xf numFmtId="0" fontId="10" fillId="33" borderId="6" xfId="0" applyFont="1" applyFill="1" applyBorder="1" applyAlignment="1">
      <alignment horizontal="center" vertical="center" wrapText="1" readingOrder="1"/>
    </xf>
    <xf numFmtId="166" fontId="117" fillId="0" borderId="0" xfId="0" applyNumberFormat="1" applyFont="1" applyAlignment="1">
      <alignment horizontal="center" wrapText="1"/>
    </xf>
    <xf numFmtId="166" fontId="118" fillId="0" borderId="92" xfId="0" quotePrefix="1" applyNumberFormat="1" applyFont="1" applyBorder="1"/>
    <xf numFmtId="166" fontId="119" fillId="0" borderId="30" xfId="0" applyNumberFormat="1" applyFont="1" applyBorder="1" applyAlignment="1">
      <alignment horizontal="center" vertical="center" wrapText="1"/>
    </xf>
    <xf numFmtId="166" fontId="118" fillId="0" borderId="149" xfId="0" applyNumberFormat="1" applyFont="1" applyBorder="1"/>
    <xf numFmtId="166" fontId="10" fillId="33" borderId="60" xfId="0" applyNumberFormat="1" applyFont="1" applyFill="1" applyBorder="1" applyAlignment="1">
      <alignment horizontal="center" vertical="center" wrapText="1"/>
    </xf>
    <xf numFmtId="166" fontId="10" fillId="33" borderId="70" xfId="0" applyNumberFormat="1" applyFont="1" applyFill="1" applyBorder="1" applyAlignment="1">
      <alignment horizontal="center" vertical="center" wrapText="1"/>
    </xf>
    <xf numFmtId="166" fontId="119" fillId="0" borderId="70" xfId="0" applyNumberFormat="1" applyFont="1" applyBorder="1" applyAlignment="1">
      <alignment horizontal="center" vertical="center" wrapText="1"/>
    </xf>
    <xf numFmtId="166" fontId="7" fillId="0" borderId="18" xfId="0" quotePrefix="1" applyNumberFormat="1" applyFont="1" applyBorder="1" applyAlignment="1" applyProtection="1">
      <alignment horizontal="center" vertical="top" readingOrder="1"/>
      <protection hidden="1"/>
    </xf>
    <xf numFmtId="166" fontId="7" fillId="0" borderId="165" xfId="0" quotePrefix="1" applyNumberFormat="1" applyFont="1" applyBorder="1" applyAlignment="1" applyProtection="1">
      <alignment horizontal="center" vertical="top" readingOrder="1"/>
      <protection hidden="1"/>
    </xf>
    <xf numFmtId="166" fontId="10" fillId="0" borderId="65" xfId="0" applyNumberFormat="1" applyFont="1" applyBorder="1" applyAlignment="1" applyProtection="1">
      <alignment horizontal="center" vertical="top" wrapText="1" readingOrder="1"/>
      <protection hidden="1"/>
    </xf>
    <xf numFmtId="166" fontId="10" fillId="0" borderId="19" xfId="0" applyNumberFormat="1" applyFont="1" applyBorder="1" applyAlignment="1" applyProtection="1">
      <alignment horizontal="center" vertical="top" wrapText="1" readingOrder="1"/>
      <protection hidden="1"/>
    </xf>
    <xf numFmtId="166" fontId="10" fillId="0" borderId="20" xfId="0" applyNumberFormat="1" applyFont="1" applyBorder="1" applyAlignment="1" applyProtection="1">
      <alignment horizontal="center" vertical="top" wrapText="1" readingOrder="1"/>
      <protection hidden="1"/>
    </xf>
    <xf numFmtId="166" fontId="10" fillId="0" borderId="9" xfId="0" applyNumberFormat="1" applyFont="1" applyBorder="1" applyAlignment="1" applyProtection="1">
      <alignment horizontal="center" vertical="top" wrapText="1" readingOrder="1"/>
      <protection hidden="1"/>
    </xf>
    <xf numFmtId="166" fontId="7" fillId="26" borderId="103" xfId="0" applyNumberFormat="1" applyFont="1" applyFill="1" applyBorder="1" applyAlignment="1" applyProtection="1">
      <alignment horizontal="center" vertical="top" wrapText="1" readingOrder="1"/>
      <protection hidden="1"/>
    </xf>
    <xf numFmtId="166" fontId="10" fillId="31" borderId="9" xfId="0" applyNumberFormat="1" applyFont="1" applyFill="1" applyBorder="1" applyAlignment="1" applyProtection="1">
      <alignment horizontal="center" vertical="top" wrapText="1" readingOrder="1"/>
      <protection hidden="1"/>
    </xf>
    <xf numFmtId="166" fontId="7" fillId="26" borderId="102" xfId="0" applyNumberFormat="1" applyFont="1" applyFill="1" applyBorder="1" applyAlignment="1" applyProtection="1">
      <alignment horizontal="center" vertical="top" wrapText="1" readingOrder="1"/>
      <protection hidden="1"/>
    </xf>
    <xf numFmtId="166" fontId="10" fillId="31" borderId="19" xfId="0" applyNumberFormat="1" applyFont="1" applyFill="1" applyBorder="1" applyAlignment="1" applyProtection="1">
      <alignment horizontal="center" vertical="top" wrapText="1" readingOrder="1"/>
      <protection hidden="1"/>
    </xf>
    <xf numFmtId="166" fontId="10" fillId="0" borderId="21" xfId="0" applyNumberFormat="1" applyFont="1" applyBorder="1" applyAlignment="1" applyProtection="1">
      <alignment horizontal="center" vertical="top" wrapText="1" readingOrder="1"/>
      <protection hidden="1"/>
    </xf>
    <xf numFmtId="166" fontId="10" fillId="0" borderId="82" xfId="0" applyNumberFormat="1" applyFont="1" applyBorder="1" applyAlignment="1" applyProtection="1">
      <alignment horizontal="center" vertical="top" wrapText="1" readingOrder="1"/>
      <protection hidden="1"/>
    </xf>
    <xf numFmtId="166" fontId="7" fillId="26" borderId="129" xfId="0" applyNumberFormat="1" applyFont="1" applyFill="1" applyBorder="1" applyAlignment="1" applyProtection="1">
      <alignment horizontal="center" vertical="top" wrapText="1" readingOrder="1"/>
      <protection hidden="1"/>
    </xf>
    <xf numFmtId="166" fontId="10" fillId="31" borderId="20" xfId="0" applyNumberFormat="1" applyFont="1" applyFill="1" applyBorder="1" applyAlignment="1" applyProtection="1">
      <alignment horizontal="center" vertical="top" wrapText="1" readingOrder="1"/>
      <protection hidden="1"/>
    </xf>
    <xf numFmtId="166" fontId="10" fillId="5" borderId="9" xfId="0" applyNumberFormat="1" applyFont="1" applyFill="1" applyBorder="1" applyAlignment="1" applyProtection="1">
      <alignment horizontal="center" vertical="top" wrapText="1" readingOrder="1"/>
      <protection hidden="1"/>
    </xf>
    <xf numFmtId="166" fontId="10" fillId="5" borderId="19" xfId="0" applyNumberFormat="1" applyFont="1" applyFill="1" applyBorder="1" applyAlignment="1" applyProtection="1">
      <alignment horizontal="center" vertical="top" wrapText="1" readingOrder="1"/>
      <protection hidden="1"/>
    </xf>
    <xf numFmtId="166" fontId="10" fillId="5" borderId="20" xfId="0" applyNumberFormat="1" applyFont="1" applyFill="1" applyBorder="1" applyAlignment="1" applyProtection="1">
      <alignment horizontal="center" vertical="top" wrapText="1" readingOrder="1"/>
      <protection hidden="1"/>
    </xf>
    <xf numFmtId="166" fontId="10" fillId="0" borderId="93" xfId="0" applyNumberFormat="1" applyFont="1" applyBorder="1" applyAlignment="1" applyProtection="1">
      <alignment horizontal="center" vertical="top" wrapText="1" readingOrder="1"/>
      <protection hidden="1"/>
    </xf>
    <xf numFmtId="0" fontId="5" fillId="0" borderId="0" xfId="0" applyFont="1" applyAlignment="1">
      <alignment horizontal="center" vertical="center" wrapText="1"/>
    </xf>
    <xf numFmtId="0" fontId="57" fillId="0" borderId="0" xfId="0" applyFont="1" applyAlignment="1">
      <alignment horizontal="center" vertical="center" wrapText="1"/>
    </xf>
    <xf numFmtId="0" fontId="57" fillId="0" borderId="0" xfId="0" applyFont="1"/>
    <xf numFmtId="0" fontId="5" fillId="0" borderId="0" xfId="0" applyFont="1" applyAlignment="1">
      <alignment horizontal="left"/>
    </xf>
    <xf numFmtId="0" fontId="7" fillId="0" borderId="0" xfId="0" applyFont="1" applyAlignment="1">
      <alignment horizontal="left" vertical="center"/>
    </xf>
    <xf numFmtId="0" fontId="10" fillId="0" borderId="0" xfId="0" applyFont="1" applyAlignment="1">
      <alignment horizontal="center" vertical="center" wrapText="1"/>
    </xf>
    <xf numFmtId="0" fontId="113"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68" xfId="0" applyFont="1" applyBorder="1" applyAlignment="1">
      <alignment horizontal="center" vertical="center" wrapText="1"/>
    </xf>
    <xf numFmtId="0" fontId="5" fillId="10" borderId="164" xfId="0" applyFont="1" applyFill="1" applyBorder="1" applyAlignment="1">
      <alignment horizontal="center" vertical="center" wrapText="1"/>
    </xf>
    <xf numFmtId="0" fontId="10" fillId="0" borderId="164" xfId="0" applyFont="1" applyBorder="1" applyAlignment="1">
      <alignment horizontal="center" vertical="center" wrapText="1"/>
    </xf>
    <xf numFmtId="0" fontId="57" fillId="0" borderId="76" xfId="0" applyFont="1" applyBorder="1"/>
    <xf numFmtId="0" fontId="5" fillId="10" borderId="57" xfId="22" applyFont="1" applyFill="1" applyBorder="1" applyAlignment="1">
      <alignment horizontal="center" vertical="top" wrapText="1"/>
    </xf>
    <xf numFmtId="0" fontId="57" fillId="0" borderId="31" xfId="0" applyFont="1" applyBorder="1" applyAlignment="1">
      <alignment horizontal="center" vertical="center" wrapText="1"/>
    </xf>
    <xf numFmtId="0" fontId="120" fillId="0" borderId="39" xfId="0" applyFont="1" applyBorder="1" applyAlignment="1">
      <alignment horizontal="center" vertical="center"/>
    </xf>
    <xf numFmtId="0" fontId="7" fillId="0" borderId="166" xfId="0" applyFont="1" applyBorder="1" applyAlignment="1">
      <alignment vertical="center" wrapText="1"/>
    </xf>
    <xf numFmtId="0" fontId="121" fillId="0" borderId="167" xfId="0" applyFont="1" applyBorder="1" applyAlignment="1" applyProtection="1">
      <alignment horizontal="left" vertical="center" wrapText="1"/>
      <protection locked="0"/>
    </xf>
    <xf numFmtId="0" fontId="121" fillId="33" borderId="6" xfId="0" applyFont="1" applyFill="1" applyBorder="1" applyAlignment="1" applyProtection="1">
      <alignment horizontal="center" vertical="center" wrapText="1"/>
      <protection locked="0"/>
    </xf>
    <xf numFmtId="0" fontId="5" fillId="0" borderId="40" xfId="0" applyFont="1" applyBorder="1" applyAlignment="1">
      <alignment horizontal="left" vertical="top" wrapText="1"/>
    </xf>
    <xf numFmtId="0" fontId="5" fillId="0" borderId="0" xfId="0" applyFont="1"/>
    <xf numFmtId="0" fontId="10" fillId="0" borderId="167" xfId="0" applyFont="1" applyBorder="1" applyAlignment="1">
      <alignment horizontal="left" vertical="center" wrapText="1"/>
    </xf>
    <xf numFmtId="0" fontId="22" fillId="0" borderId="40" xfId="0" applyFont="1" applyBorder="1" applyAlignment="1">
      <alignment horizontal="left" vertical="top" wrapText="1"/>
    </xf>
    <xf numFmtId="0" fontId="121" fillId="0" borderId="167" xfId="0" applyFont="1" applyBorder="1" applyAlignment="1">
      <alignment horizontal="left" vertical="top" wrapText="1"/>
    </xf>
    <xf numFmtId="0" fontId="121" fillId="0" borderId="167" xfId="0" applyFont="1" applyBorder="1" applyAlignment="1">
      <alignment horizontal="left" vertical="center" wrapText="1"/>
    </xf>
    <xf numFmtId="0" fontId="122" fillId="0" borderId="40" xfId="0" applyFont="1" applyBorder="1" applyAlignment="1">
      <alignment horizontal="left" vertical="top" wrapText="1"/>
    </xf>
    <xf numFmtId="0" fontId="10" fillId="0" borderId="167" xfId="0" applyFont="1" applyBorder="1" applyAlignment="1">
      <alignment horizontal="left" vertical="top" wrapText="1"/>
    </xf>
    <xf numFmtId="0" fontId="120" fillId="0" borderId="168" xfId="0" applyFont="1" applyBorder="1" applyAlignment="1">
      <alignment horizontal="center" vertical="center"/>
    </xf>
    <xf numFmtId="0" fontId="7" fillId="0" borderId="169" xfId="0" applyFont="1" applyBorder="1" applyAlignment="1">
      <alignment vertical="center" wrapText="1"/>
    </xf>
    <xf numFmtId="0" fontId="10" fillId="0" borderId="170" xfId="0" applyFont="1" applyBorder="1" applyAlignment="1">
      <alignment horizontal="left" vertical="top" wrapText="1"/>
    </xf>
    <xf numFmtId="0" fontId="22" fillId="0" borderId="70" xfId="0" applyFont="1" applyBorder="1" applyAlignment="1">
      <alignment horizontal="left" vertical="top" wrapText="1"/>
    </xf>
    <xf numFmtId="0" fontId="120" fillId="0" borderId="76" xfId="0" applyFont="1" applyBorder="1" applyAlignment="1">
      <alignment horizontal="center" vertical="center"/>
    </xf>
    <xf numFmtId="0" fontId="5" fillId="0" borderId="0" xfId="0" applyFont="1" applyAlignment="1">
      <alignment vertical="center" wrapText="1"/>
    </xf>
    <xf numFmtId="0" fontId="57" fillId="0" borderId="0" xfId="0" applyFont="1" applyAlignment="1">
      <alignment horizontal="left" vertical="top" wrapText="1"/>
    </xf>
    <xf numFmtId="0" fontId="10" fillId="0" borderId="0" xfId="0" applyFont="1" applyAlignment="1" applyProtection="1">
      <alignment horizontal="center" vertical="center" wrapText="1"/>
      <protection locked="0"/>
    </xf>
    <xf numFmtId="0" fontId="5" fillId="0" borderId="31" xfId="0" applyFont="1" applyBorder="1" applyAlignment="1">
      <alignment horizontal="left" vertical="top" wrapText="1"/>
    </xf>
    <xf numFmtId="0" fontId="10" fillId="0" borderId="7" xfId="0" applyFont="1" applyBorder="1" applyAlignment="1">
      <alignment horizontal="right"/>
    </xf>
    <xf numFmtId="0" fontId="7" fillId="0" borderId="57" xfId="0" applyFont="1" applyBorder="1" applyAlignment="1">
      <alignment horizontal="center" wrapText="1"/>
    </xf>
    <xf numFmtId="0" fontId="10" fillId="0" borderId="68" xfId="0" applyFont="1" applyBorder="1" applyAlignment="1" applyProtection="1">
      <alignment horizontal="left" vertical="top" wrapText="1"/>
      <protection locked="0"/>
    </xf>
    <xf numFmtId="0" fontId="7" fillId="0" borderId="57" xfId="0" applyFont="1" applyBorder="1" applyAlignment="1">
      <alignment horizontal="center" vertical="center"/>
    </xf>
    <xf numFmtId="0" fontId="121" fillId="0" borderId="16" xfId="0" applyFont="1" applyBorder="1" applyAlignment="1">
      <alignment horizontal="right" vertical="center" wrapText="1"/>
    </xf>
    <xf numFmtId="5" fontId="7" fillId="0" borderId="6" xfId="21" applyNumberFormat="1" applyFont="1" applyFill="1" applyBorder="1" applyAlignment="1" applyProtection="1">
      <alignment vertical="center" wrapText="1" readingOrder="1"/>
      <protection hidden="1"/>
    </xf>
    <xf numFmtId="5" fontId="7" fillId="33" borderId="6" xfId="21" applyNumberFormat="1" applyFont="1" applyFill="1" applyBorder="1" applyAlignment="1" applyProtection="1">
      <alignment horizontal="right" vertical="center" wrapText="1" readingOrder="1"/>
      <protection hidden="1"/>
    </xf>
    <xf numFmtId="5" fontId="7" fillId="0" borderId="6" xfId="21" applyNumberFormat="1" applyFont="1" applyFill="1" applyBorder="1" applyAlignment="1" applyProtection="1">
      <alignment horizontal="right" vertical="center" wrapText="1" readingOrder="1"/>
      <protection hidden="1"/>
    </xf>
    <xf numFmtId="0" fontId="121" fillId="0" borderId="155" xfId="0" applyFont="1" applyBorder="1" applyAlignment="1">
      <alignment horizontal="right" vertical="center" wrapText="1"/>
    </xf>
    <xf numFmtId="5" fontId="7" fillId="0" borderId="22" xfId="21" applyNumberFormat="1" applyFont="1" applyFill="1" applyBorder="1" applyAlignment="1" applyProtection="1">
      <alignment horizontal="right" vertical="center" wrapText="1" readingOrder="1"/>
      <protection hidden="1"/>
    </xf>
    <xf numFmtId="5" fontId="7" fillId="33" borderId="22" xfId="21" applyNumberFormat="1" applyFont="1" applyFill="1" applyBorder="1" applyAlignment="1" applyProtection="1">
      <alignment horizontal="right" vertical="center" wrapText="1" readingOrder="1"/>
      <protection hidden="1"/>
    </xf>
    <xf numFmtId="0" fontId="77" fillId="0" borderId="0" xfId="0" applyFont="1" applyAlignment="1">
      <alignment horizontal="justify" vertical="center" wrapText="1"/>
    </xf>
    <xf numFmtId="0" fontId="5" fillId="0" borderId="0" xfId="0" applyFont="1" applyAlignment="1">
      <alignment horizontal="center" vertical="center"/>
    </xf>
    <xf numFmtId="0" fontId="77" fillId="0" borderId="0" xfId="0" applyFont="1" applyAlignment="1">
      <alignment horizontal="justify" vertical="center"/>
    </xf>
    <xf numFmtId="0" fontId="7"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5" fillId="0" borderId="0" xfId="0" quotePrefix="1" applyFont="1" applyAlignment="1">
      <alignment horizontal="center" vertical="center"/>
    </xf>
    <xf numFmtId="0" fontId="83" fillId="0" borderId="0" xfId="0" applyFont="1" applyAlignment="1">
      <alignment horizontal="center" vertical="center" wrapText="1"/>
    </xf>
    <xf numFmtId="0" fontId="10" fillId="0" borderId="7" xfId="0" applyFont="1" applyBorder="1" applyAlignment="1">
      <alignment horizontal="center" vertical="center" wrapText="1"/>
    </xf>
    <xf numFmtId="0" fontId="21" fillId="0" borderId="68" xfId="0" applyFont="1" applyBorder="1" applyAlignment="1">
      <alignment horizontal="center" vertical="center" wrapText="1"/>
    </xf>
    <xf numFmtId="0" fontId="7" fillId="10" borderId="164" xfId="0" applyFont="1" applyFill="1" applyBorder="1" applyAlignment="1">
      <alignment horizontal="center" vertical="center" wrapText="1"/>
    </xf>
    <xf numFmtId="0" fontId="5" fillId="10" borderId="164" xfId="22" applyFont="1" applyFill="1" applyBorder="1" applyAlignment="1">
      <alignment horizontal="center" vertical="top" wrapText="1"/>
    </xf>
    <xf numFmtId="0" fontId="57" fillId="0" borderId="39" xfId="0" applyFont="1" applyBorder="1" applyAlignment="1">
      <alignment horizontal="center" vertical="center"/>
    </xf>
    <xf numFmtId="0" fontId="5" fillId="0" borderId="96" xfId="0" applyFont="1" applyBorder="1" applyAlignment="1">
      <alignment vertical="center" wrapText="1"/>
    </xf>
    <xf numFmtId="0" fontId="0" fillId="0" borderId="171" xfId="0" quotePrefix="1" applyBorder="1" applyAlignment="1">
      <alignment horizontal="center" vertical="center"/>
    </xf>
    <xf numFmtId="0" fontId="121" fillId="33" borderId="34" xfId="0" applyFont="1" applyFill="1" applyBorder="1" applyAlignment="1" applyProtection="1">
      <alignment horizontal="center" vertical="center" wrapText="1"/>
      <protection locked="0"/>
    </xf>
    <xf numFmtId="0" fontId="121" fillId="33" borderId="167" xfId="0" applyFont="1" applyFill="1" applyBorder="1" applyAlignment="1" applyProtection="1">
      <alignment horizontal="center" vertical="center" wrapText="1"/>
      <protection locked="0"/>
    </xf>
    <xf numFmtId="0" fontId="121" fillId="0" borderId="40" xfId="0" applyFont="1" applyBorder="1" applyAlignment="1" applyProtection="1">
      <alignment horizontal="center" vertical="center" wrapText="1"/>
      <protection locked="0"/>
    </xf>
    <xf numFmtId="0" fontId="5" fillId="0" borderId="167" xfId="0" applyFont="1" applyBorder="1" applyAlignment="1">
      <alignment horizontal="justify" vertical="center" wrapText="1"/>
    </xf>
    <xf numFmtId="0" fontId="57" fillId="0" borderId="167" xfId="0" applyFont="1" applyBorder="1" applyAlignment="1">
      <alignment horizontal="left" vertical="center" wrapText="1"/>
    </xf>
    <xf numFmtId="0" fontId="57" fillId="0" borderId="168" xfId="0" applyFont="1" applyBorder="1" applyAlignment="1">
      <alignment horizontal="center" vertical="center"/>
    </xf>
    <xf numFmtId="0" fontId="5" fillId="0" borderId="144" xfId="0" applyFont="1" applyBorder="1" applyAlignment="1">
      <alignment vertical="center" wrapText="1"/>
    </xf>
    <xf numFmtId="0" fontId="10" fillId="0" borderId="172" xfId="0" applyFont="1" applyBorder="1" applyAlignment="1">
      <alignment horizontal="left" vertical="center" wrapText="1"/>
    </xf>
    <xf numFmtId="14" fontId="57" fillId="0" borderId="173" xfId="0" applyNumberFormat="1" applyFont="1" applyBorder="1" applyAlignment="1">
      <alignment horizontal="center" vertical="center"/>
    </xf>
    <xf numFmtId="0" fontId="57" fillId="0" borderId="60" xfId="0" applyFont="1" applyBorder="1" applyAlignment="1">
      <alignment horizontal="center" vertical="center"/>
    </xf>
    <xf numFmtId="0" fontId="5" fillId="0" borderId="61" xfId="0" applyFont="1" applyBorder="1" applyAlignment="1">
      <alignment vertical="center" wrapText="1"/>
    </xf>
    <xf numFmtId="0" fontId="7" fillId="0" borderId="61" xfId="0" applyFont="1" applyBorder="1" applyAlignment="1">
      <alignment horizontal="left" vertical="center" wrapText="1"/>
    </xf>
    <xf numFmtId="0" fontId="0" fillId="0" borderId="174" xfId="0" quotePrefix="1" applyBorder="1" applyAlignment="1">
      <alignment horizontal="center" vertical="center"/>
    </xf>
    <xf numFmtId="0" fontId="121" fillId="33" borderId="40" xfId="0" applyFont="1" applyFill="1" applyBorder="1" applyAlignment="1" applyProtection="1">
      <alignment horizontal="center" vertical="center" wrapText="1"/>
      <protection locked="0"/>
    </xf>
    <xf numFmtId="0" fontId="0" fillId="0" borderId="175" xfId="0" quotePrefix="1" applyBorder="1" applyAlignment="1">
      <alignment horizontal="center" vertical="center"/>
    </xf>
    <xf numFmtId="0" fontId="121" fillId="33" borderId="156" xfId="0" applyFont="1" applyFill="1" applyBorder="1" applyAlignment="1" applyProtection="1">
      <alignment horizontal="center" vertical="center" wrapText="1"/>
      <protection locked="0"/>
    </xf>
    <xf numFmtId="0" fontId="7" fillId="0" borderId="68" xfId="0" applyFont="1" applyBorder="1" applyAlignment="1">
      <alignment horizontal="left" vertical="center" wrapText="1"/>
    </xf>
    <xf numFmtId="0" fontId="5" fillId="0" borderId="0" xfId="0" applyFont="1" applyAlignment="1">
      <alignment horizontal="left" vertical="top"/>
    </xf>
    <xf numFmtId="0" fontId="7" fillId="0" borderId="7" xfId="0" applyFont="1" applyBorder="1" applyAlignment="1">
      <alignment horizontal="left" vertical="center" wrapText="1"/>
    </xf>
    <xf numFmtId="0" fontId="0" fillId="0" borderId="76" xfId="0" applyBorder="1"/>
    <xf numFmtId="0" fontId="5" fillId="0" borderId="0" xfId="0" applyFont="1" applyAlignment="1">
      <alignment horizontal="justify" vertical="center" wrapText="1"/>
    </xf>
    <xf numFmtId="0" fontId="0" fillId="10" borderId="57" xfId="22" applyFont="1" applyFill="1" applyBorder="1" applyAlignment="1">
      <alignment horizontal="center" vertical="top" wrapText="1"/>
    </xf>
    <xf numFmtId="0" fontId="0" fillId="10" borderId="34" xfId="22" applyFont="1" applyFill="1" applyBorder="1" applyAlignment="1">
      <alignment horizontal="center" vertical="top" wrapText="1"/>
    </xf>
    <xf numFmtId="0" fontId="5" fillId="0" borderId="166" xfId="0" applyFont="1" applyBorder="1" applyAlignment="1">
      <alignment vertical="center" wrapText="1"/>
    </xf>
    <xf numFmtId="0" fontId="121" fillId="13" borderId="6" xfId="0" applyFont="1" applyFill="1" applyBorder="1" applyAlignment="1" applyProtection="1">
      <alignment horizontal="center" vertical="center" wrapText="1"/>
      <protection locked="0"/>
    </xf>
    <xf numFmtId="0" fontId="120" fillId="0" borderId="69" xfId="0" applyFont="1" applyBorder="1" applyAlignment="1">
      <alignment horizontal="center" vertical="center"/>
    </xf>
    <xf numFmtId="0" fontId="5" fillId="0" borderId="177" xfId="0" applyFont="1" applyBorder="1" applyAlignment="1">
      <alignment vertical="center" wrapText="1"/>
    </xf>
    <xf numFmtId="0" fontId="120" fillId="0" borderId="155" xfId="0" applyFont="1" applyBorder="1" applyAlignment="1">
      <alignment horizontal="center" vertical="center"/>
    </xf>
    <xf numFmtId="0" fontId="5" fillId="0" borderId="169" xfId="0" applyFont="1" applyBorder="1" applyAlignment="1">
      <alignment vertical="center" wrapText="1"/>
    </xf>
    <xf numFmtId="0" fontId="124" fillId="0" borderId="0" xfId="0" applyFont="1" applyAlignment="1">
      <alignment horizontal="left"/>
    </xf>
    <xf numFmtId="0" fontId="21" fillId="0" borderId="7" xfId="0" applyFont="1" applyBorder="1" applyAlignment="1">
      <alignment horizontal="center" vertical="center" wrapText="1"/>
    </xf>
    <xf numFmtId="0" fontId="125" fillId="10" borderId="164" xfId="0" applyFont="1" applyFill="1" applyBorder="1" applyAlignment="1">
      <alignment horizontal="center" vertical="center" wrapText="1"/>
    </xf>
    <xf numFmtId="0" fontId="5" fillId="0" borderId="76" xfId="0" applyFont="1" applyBorder="1"/>
    <xf numFmtId="0" fontId="5" fillId="0" borderId="179" xfId="0" applyFont="1" applyBorder="1"/>
    <xf numFmtId="0" fontId="120" fillId="0" borderId="16" xfId="0" applyFont="1" applyBorder="1" applyAlignment="1">
      <alignment horizontal="center" vertical="center"/>
    </xf>
    <xf numFmtId="0" fontId="0" fillId="10" borderId="0" xfId="0" applyFill="1" applyAlignment="1">
      <alignment horizontal="center" vertical="center" wrapText="1" readingOrder="1"/>
    </xf>
    <xf numFmtId="0" fontId="47" fillId="10" borderId="0" xfId="0" applyFont="1" applyFill="1" applyAlignment="1">
      <alignment horizontal="left" vertical="top" readingOrder="1"/>
    </xf>
    <xf numFmtId="0" fontId="47" fillId="0" borderId="0" xfId="0" applyFont="1" applyAlignment="1">
      <alignment horizontal="left" vertical="top" readingOrder="1"/>
    </xf>
    <xf numFmtId="0" fontId="7" fillId="10" borderId="0" xfId="0" quotePrefix="1" applyFont="1" applyFill="1" applyAlignment="1">
      <alignment horizontal="left" vertical="top" readingOrder="1"/>
    </xf>
    <xf numFmtId="0" fontId="7" fillId="0" borderId="0" xfId="0" quotePrefix="1" applyFont="1" applyAlignment="1">
      <alignment horizontal="left" vertical="top" readingOrder="1"/>
    </xf>
    <xf numFmtId="0" fontId="7" fillId="10" borderId="0" xfId="0" applyFont="1" applyFill="1" applyAlignment="1">
      <alignment horizontal="left" vertical="top" readingOrder="1"/>
    </xf>
    <xf numFmtId="0" fontId="7" fillId="0" borderId="0" xfId="0" applyFont="1" applyAlignment="1">
      <alignment horizontal="left" vertical="top" readingOrder="1"/>
    </xf>
    <xf numFmtId="165" fontId="7" fillId="10" borderId="0" xfId="0" applyNumberFormat="1" applyFont="1" applyFill="1" applyAlignment="1">
      <alignment horizontal="left" vertical="top" readingOrder="1"/>
    </xf>
    <xf numFmtId="2" fontId="7" fillId="0" borderId="0" xfId="0" applyNumberFormat="1" applyFont="1" applyAlignment="1">
      <alignment horizontal="left" vertical="top" readingOrder="1"/>
    </xf>
    <xf numFmtId="2" fontId="7" fillId="10" borderId="0" xfId="0" quotePrefix="1" applyNumberFormat="1" applyFont="1" applyFill="1" applyAlignment="1">
      <alignment horizontal="left" vertical="top" readingOrder="1"/>
    </xf>
    <xf numFmtId="0" fontId="109" fillId="0" borderId="0" xfId="0" applyFont="1" applyAlignment="1">
      <alignment vertical="top" readingOrder="1"/>
    </xf>
    <xf numFmtId="0" fontId="10" fillId="10" borderId="0" xfId="0" applyFont="1" applyFill="1" applyAlignment="1">
      <alignment horizontal="left" vertical="top" readingOrder="1"/>
    </xf>
    <xf numFmtId="0" fontId="10" fillId="0" borderId="0" xfId="0" applyFont="1" applyAlignment="1">
      <alignment horizontal="left" vertical="top" readingOrder="1"/>
    </xf>
    <xf numFmtId="0" fontId="8" fillId="0" borderId="0" xfId="3" applyFill="1" applyAlignment="1" applyProtection="1">
      <alignment horizontal="left" vertical="top" indent="1" readingOrder="1"/>
    </xf>
    <xf numFmtId="0" fontId="7" fillId="0" borderId="0" xfId="0" applyFont="1" applyAlignment="1">
      <alignment vertical="top" readingOrder="1"/>
    </xf>
    <xf numFmtId="0" fontId="5" fillId="0" borderId="0" xfId="0" applyFont="1" applyAlignment="1">
      <alignment horizontal="left" vertical="center" readingOrder="1"/>
    </xf>
    <xf numFmtId="0" fontId="10" fillId="0" borderId="0" xfId="0" applyFont="1"/>
    <xf numFmtId="17" fontId="47" fillId="0" borderId="0" xfId="0" applyNumberFormat="1" applyFont="1" applyAlignment="1">
      <alignment horizontal="left" vertical="center" wrapText="1" readingOrder="1"/>
    </xf>
    <xf numFmtId="0" fontId="83" fillId="10" borderId="6" xfId="0" applyFont="1" applyFill="1" applyBorder="1" applyAlignment="1">
      <alignment horizontal="center" wrapText="1"/>
    </xf>
    <xf numFmtId="0" fontId="53" fillId="0" borderId="0" xfId="0" applyFont="1" applyAlignment="1">
      <alignment horizontal="center" readingOrder="1"/>
    </xf>
    <xf numFmtId="0" fontId="53" fillId="0" borderId="0" xfId="0" applyFont="1" applyAlignment="1">
      <alignment horizontal="left" readingOrder="1"/>
    </xf>
    <xf numFmtId="0" fontId="5" fillId="0" borderId="0" xfId="0" applyFont="1" applyAlignment="1">
      <alignment vertical="center" readingOrder="1"/>
    </xf>
    <xf numFmtId="0" fontId="53" fillId="0" borderId="0" xfId="0" applyFont="1" applyAlignment="1">
      <alignment vertical="top" wrapText="1" readingOrder="1"/>
    </xf>
    <xf numFmtId="0" fontId="7" fillId="0" borderId="0" xfId="0" applyFont="1" applyAlignment="1">
      <alignment vertical="center" readingOrder="1"/>
    </xf>
    <xf numFmtId="17" fontId="47" fillId="0" borderId="0" xfId="0" applyNumberFormat="1" applyFont="1" applyAlignment="1">
      <alignment horizontal="center" readingOrder="1"/>
    </xf>
    <xf numFmtId="0" fontId="42" fillId="0" borderId="0" xfId="0" applyFont="1" applyAlignment="1">
      <alignment horizontal="left" vertical="top" wrapText="1" readingOrder="1"/>
    </xf>
    <xf numFmtId="17" fontId="111" fillId="0" borderId="0" xfId="0" applyNumberFormat="1" applyFont="1" applyAlignment="1">
      <alignment horizontal="center" vertical="center" wrapText="1"/>
    </xf>
    <xf numFmtId="0" fontId="53" fillId="0" borderId="0" xfId="0" applyFont="1" applyAlignment="1">
      <alignment horizontal="left" vertical="top" wrapText="1"/>
    </xf>
    <xf numFmtId="0" fontId="53" fillId="0" borderId="0" xfId="0" applyFont="1"/>
    <xf numFmtId="0" fontId="112" fillId="0" borderId="0" xfId="3" applyFont="1" applyFill="1" applyBorder="1" applyAlignment="1" applyProtection="1">
      <alignment horizontal="left" vertical="center" wrapText="1" readingOrder="1"/>
    </xf>
    <xf numFmtId="17" fontId="53" fillId="0" borderId="0" xfId="0" applyNumberFormat="1" applyFont="1" applyAlignment="1">
      <alignment horizontal="justify" vertical="center" wrapText="1"/>
    </xf>
    <xf numFmtId="0" fontId="20" fillId="32" borderId="0" xfId="0" applyFont="1" applyFill="1" applyAlignment="1" applyProtection="1">
      <alignment horizontal="center" vertical="center" wrapText="1"/>
      <protection locked="0"/>
    </xf>
    <xf numFmtId="0" fontId="20" fillId="0" borderId="0" xfId="0" applyFont="1" applyAlignment="1">
      <alignment horizontal="center" wrapText="1"/>
    </xf>
    <xf numFmtId="0" fontId="82" fillId="0" borderId="0" xfId="0" applyFont="1" applyAlignment="1">
      <alignment horizontal="center" wrapText="1"/>
    </xf>
    <xf numFmtId="0" fontId="46" fillId="0" borderId="0" xfId="0" quotePrefix="1" applyFont="1" applyAlignment="1">
      <alignment horizontal="center" vertical="center" wrapText="1"/>
    </xf>
    <xf numFmtId="0" fontId="54" fillId="0" borderId="0" xfId="0" applyFont="1" applyAlignment="1">
      <alignment horizontal="center" vertical="center"/>
    </xf>
    <xf numFmtId="0" fontId="46" fillId="32" borderId="0" xfId="0" applyFont="1" applyFill="1" applyAlignment="1" applyProtection="1">
      <alignment horizontal="center" vertical="center" wrapText="1"/>
      <protection locked="0"/>
    </xf>
    <xf numFmtId="0" fontId="25" fillId="0" borderId="0" xfId="0" applyFont="1" applyAlignment="1">
      <alignment horizontal="center" vertical="center" wrapText="1"/>
    </xf>
    <xf numFmtId="17" fontId="111" fillId="0" borderId="0" xfId="0" applyNumberFormat="1" applyFont="1" applyAlignment="1">
      <alignment horizontal="justify" vertical="center"/>
    </xf>
    <xf numFmtId="0" fontId="17" fillId="3" borderId="0" xfId="0" applyFont="1" applyFill="1" applyAlignment="1">
      <alignment horizontal="left" vertical="center"/>
    </xf>
    <xf numFmtId="0" fontId="45" fillId="11" borderId="0" xfId="0" applyFont="1" applyFill="1" applyAlignment="1">
      <alignment horizontal="left" vertical="center" wrapText="1"/>
    </xf>
    <xf numFmtId="0" fontId="5" fillId="0" borderId="0" xfId="0" applyFont="1" applyAlignment="1">
      <alignment horizontal="left" vertical="top" wrapText="1"/>
    </xf>
    <xf numFmtId="0" fontId="10" fillId="10" borderId="0" xfId="0" applyFont="1" applyFill="1" applyAlignment="1">
      <alignment horizontal="center" vertical="center" wrapText="1" readingOrder="1"/>
    </xf>
    <xf numFmtId="0" fontId="8" fillId="0" borderId="76" xfId="3" applyFill="1" applyBorder="1" applyAlignment="1" applyProtection="1">
      <alignment vertical="center" wrapText="1"/>
    </xf>
    <xf numFmtId="0" fontId="8" fillId="0" borderId="31" xfId="3" applyFill="1" applyBorder="1" applyAlignment="1" applyProtection="1">
      <alignment vertical="center" wrapText="1"/>
    </xf>
    <xf numFmtId="0" fontId="7" fillId="0" borderId="76" xfId="0" applyFont="1" applyBorder="1" applyAlignment="1">
      <alignment vertical="center" wrapText="1"/>
    </xf>
    <xf numFmtId="0" fontId="0" fillId="0" borderId="31" xfId="0" applyBorder="1" applyAlignment="1">
      <alignment vertical="center" wrapText="1"/>
    </xf>
    <xf numFmtId="0" fontId="8" fillId="0" borderId="0" xfId="3" applyFill="1" applyBorder="1" applyAlignment="1" applyProtection="1">
      <alignment horizontal="left" vertical="top" wrapText="1"/>
    </xf>
    <xf numFmtId="0" fontId="7" fillId="10" borderId="0" xfId="0" applyFont="1" applyFill="1" applyAlignment="1">
      <alignment horizontal="left" vertical="center" wrapText="1"/>
    </xf>
    <xf numFmtId="0" fontId="57" fillId="22" borderId="0" xfId="0" applyFont="1" applyFill="1" applyAlignment="1">
      <alignment horizontal="left" vertical="center" wrapText="1"/>
    </xf>
    <xf numFmtId="0" fontId="0" fillId="25" borderId="0" xfId="0" applyFill="1" applyAlignment="1">
      <alignment horizontal="left" vertical="center" wrapText="1"/>
    </xf>
    <xf numFmtId="0" fontId="5" fillId="23" borderId="0" xfId="0" applyFont="1" applyFill="1" applyAlignment="1">
      <alignment horizontal="left" vertical="center" wrapText="1"/>
    </xf>
    <xf numFmtId="0" fontId="7" fillId="24" borderId="0" xfId="0" applyFont="1" applyFill="1" applyAlignment="1">
      <alignment horizontal="left" vertical="center" wrapText="1"/>
    </xf>
    <xf numFmtId="0" fontId="0" fillId="24" borderId="0" xfId="0" applyFill="1" applyAlignment="1">
      <alignment horizontal="left" vertical="center" wrapText="1"/>
    </xf>
    <xf numFmtId="0" fontId="49" fillId="0" borderId="7" xfId="0" applyFont="1" applyBorder="1" applyAlignment="1">
      <alignment horizontal="center"/>
    </xf>
    <xf numFmtId="0" fontId="0" fillId="0" borderId="30" xfId="0" applyBorder="1" applyAlignment="1">
      <alignment horizontal="center"/>
    </xf>
    <xf numFmtId="0" fontId="7" fillId="0" borderId="0" xfId="0" applyFont="1" applyAlignment="1">
      <alignment horizontal="left" vertical="center" wrapText="1"/>
    </xf>
    <xf numFmtId="0" fontId="7" fillId="0" borderId="15" xfId="0" applyFont="1" applyBorder="1" applyAlignment="1">
      <alignment horizontal="left" vertical="top" wrapText="1"/>
    </xf>
    <xf numFmtId="0" fontId="7" fillId="0" borderId="70" xfId="0" applyFont="1" applyBorder="1" applyAlignment="1">
      <alignment horizontal="left" vertical="top" wrapText="1"/>
    </xf>
    <xf numFmtId="0" fontId="43" fillId="15" borderId="0" xfId="0" applyFont="1" applyFill="1" applyAlignment="1">
      <alignment horizontal="left" vertical="center" wrapText="1"/>
    </xf>
    <xf numFmtId="0" fontId="101" fillId="0" borderId="7" xfId="0" applyFont="1" applyBorder="1" applyAlignment="1">
      <alignment horizontal="center" vertical="center" wrapText="1"/>
    </xf>
    <xf numFmtId="0" fontId="101" fillId="0" borderId="30" xfId="0" applyFont="1" applyBorder="1" applyAlignment="1">
      <alignment horizontal="center" vertical="center" wrapText="1"/>
    </xf>
    <xf numFmtId="0" fontId="21" fillId="0" borderId="0" xfId="0" applyFont="1" applyAlignment="1">
      <alignment horizontal="center" vertical="top"/>
    </xf>
    <xf numFmtId="0" fontId="48" fillId="11" borderId="0" xfId="0" applyFont="1" applyFill="1" applyAlignment="1">
      <alignment horizontal="left" vertical="center"/>
    </xf>
    <xf numFmtId="0" fontId="10" fillId="0" borderId="0" xfId="0" applyFont="1" applyAlignment="1">
      <alignment horizontal="left" vertical="top" wrapText="1"/>
    </xf>
    <xf numFmtId="0" fontId="38" fillId="0" borderId="0" xfId="0" applyFont="1" applyAlignment="1">
      <alignment wrapText="1"/>
    </xf>
    <xf numFmtId="0" fontId="0" fillId="0" borderId="0" xfId="0"/>
    <xf numFmtId="0" fontId="10" fillId="10" borderId="0" xfId="0" applyFont="1" applyFill="1" applyAlignment="1">
      <alignment horizontal="left" vertical="center" wrapText="1"/>
    </xf>
    <xf numFmtId="0" fontId="10" fillId="11" borderId="0" xfId="0" applyFont="1" applyFill="1" applyAlignment="1">
      <alignment horizontal="left" vertical="center" wrapText="1"/>
    </xf>
    <xf numFmtId="0" fontId="7" fillId="0" borderId="0" xfId="0" applyFont="1" applyAlignment="1">
      <alignment horizontal="left" vertical="top" wrapText="1"/>
    </xf>
    <xf numFmtId="0" fontId="7" fillId="13" borderId="0" xfId="0" applyFont="1" applyFill="1" applyAlignment="1">
      <alignment horizontal="left" vertical="top" wrapText="1"/>
    </xf>
    <xf numFmtId="0" fontId="8" fillId="13" borderId="0" xfId="3" applyFill="1" applyAlignment="1" applyProtection="1">
      <alignment horizontal="left" vertical="top" wrapText="1"/>
    </xf>
    <xf numFmtId="0" fontId="17" fillId="11" borderId="0" xfId="0" applyFont="1" applyFill="1" applyAlignment="1">
      <alignment horizontal="left" vertical="center"/>
    </xf>
    <xf numFmtId="0" fontId="48" fillId="13" borderId="0" xfId="0" applyFont="1" applyFill="1" applyAlignment="1">
      <alignment horizontal="center" vertical="center"/>
    </xf>
    <xf numFmtId="0" fontId="57" fillId="13" borderId="0" xfId="0" applyFont="1" applyFill="1" applyAlignment="1">
      <alignment horizontal="left" vertical="top" wrapText="1"/>
    </xf>
    <xf numFmtId="0" fontId="8" fillId="0" borderId="0" xfId="3" applyAlignment="1" applyProtection="1">
      <alignment vertical="top"/>
    </xf>
    <xf numFmtId="0" fontId="52" fillId="0" borderId="0" xfId="0" applyFont="1" applyAlignment="1">
      <alignment vertical="top" wrapText="1"/>
    </xf>
    <xf numFmtId="0" fontId="48" fillId="11" borderId="0" xfId="0" applyFont="1" applyFill="1" applyAlignment="1">
      <alignment horizontal="center" vertical="center" wrapText="1"/>
    </xf>
    <xf numFmtId="0" fontId="10" fillId="3" borderId="32" xfId="0" applyFont="1" applyFill="1" applyBorder="1" applyAlignment="1">
      <alignment horizontal="center" vertical="top"/>
    </xf>
    <xf numFmtId="0" fontId="10" fillId="3" borderId="126" xfId="0" applyFont="1" applyFill="1" applyBorder="1" applyAlignment="1">
      <alignment horizontal="center" vertical="top"/>
    </xf>
    <xf numFmtId="0" fontId="7" fillId="0" borderId="0" xfId="0" applyFont="1" applyAlignment="1">
      <alignment vertical="top" wrapText="1"/>
    </xf>
    <xf numFmtId="0" fontId="38" fillId="0" borderId="16" xfId="0" applyFont="1" applyBorder="1" applyAlignment="1">
      <alignment horizontal="left" vertical="top" wrapText="1"/>
    </xf>
    <xf numFmtId="0" fontId="38" fillId="0" borderId="6" xfId="0" applyFont="1" applyBorder="1" applyAlignment="1">
      <alignment horizontal="left" vertical="top" wrapText="1"/>
    </xf>
    <xf numFmtId="0" fontId="38" fillId="0" borderId="40" xfId="0" applyFont="1" applyBorder="1" applyAlignment="1">
      <alignment horizontal="left" vertical="top" wrapText="1"/>
    </xf>
    <xf numFmtId="0" fontId="42" fillId="0" borderId="33" xfId="0" applyFont="1" applyBorder="1" applyAlignment="1">
      <alignment horizontal="left"/>
    </xf>
    <xf numFmtId="0" fontId="42" fillId="0" borderId="57" xfId="0" applyFont="1" applyBorder="1" applyAlignment="1">
      <alignment horizontal="left"/>
    </xf>
    <xf numFmtId="0" fontId="42" fillId="0" borderId="34" xfId="0" applyFont="1" applyBorder="1" applyAlignment="1">
      <alignment horizontal="left"/>
    </xf>
    <xf numFmtId="0" fontId="48" fillId="11" borderId="0" xfId="0" applyFont="1" applyFill="1" applyAlignment="1">
      <alignment horizontal="left" vertical="center" wrapText="1"/>
    </xf>
    <xf numFmtId="0" fontId="10" fillId="10" borderId="68" xfId="7" applyNumberFormat="1" applyFont="1" applyFill="1" applyBorder="1" applyAlignment="1">
      <alignment horizontal="center" vertical="center" wrapText="1"/>
    </xf>
    <xf numFmtId="0" fontId="10" fillId="10" borderId="30" xfId="7" applyNumberFormat="1" applyFont="1" applyFill="1" applyBorder="1" applyAlignment="1">
      <alignment horizontal="center" vertical="center" wrapText="1"/>
    </xf>
    <xf numFmtId="0" fontId="10" fillId="10" borderId="72" xfId="7" applyNumberFormat="1" applyFont="1" applyFill="1" applyBorder="1" applyAlignment="1">
      <alignment horizontal="center" vertical="center" wrapText="1"/>
    </xf>
    <xf numFmtId="0" fontId="10" fillId="10" borderId="77" xfId="7" applyNumberFormat="1" applyFont="1" applyFill="1" applyBorder="1" applyAlignment="1">
      <alignment horizontal="center" vertical="center" wrapText="1"/>
    </xf>
    <xf numFmtId="0" fontId="10" fillId="10" borderId="0" xfId="7" applyNumberFormat="1" applyFont="1" applyFill="1" applyAlignment="1">
      <alignment horizontal="center" vertical="center" wrapText="1"/>
    </xf>
    <xf numFmtId="0" fontId="10" fillId="10" borderId="79" xfId="7" applyNumberFormat="1" applyFont="1" applyFill="1" applyBorder="1" applyAlignment="1">
      <alignment horizontal="center" vertical="center" wrapText="1"/>
    </xf>
    <xf numFmtId="0" fontId="10" fillId="10" borderId="7" xfId="7" applyNumberFormat="1" applyFont="1" applyFill="1" applyBorder="1" applyAlignment="1">
      <alignment horizontal="center" vertical="center" wrapText="1"/>
    </xf>
    <xf numFmtId="0" fontId="10" fillId="10" borderId="76" xfId="7" applyNumberFormat="1" applyFont="1" applyFill="1" applyBorder="1" applyAlignment="1">
      <alignment horizontal="center" vertical="center" wrapText="1"/>
    </xf>
    <xf numFmtId="0" fontId="10" fillId="10" borderId="15" xfId="7" applyNumberFormat="1" applyFont="1" applyFill="1" applyBorder="1" applyAlignment="1">
      <alignment horizontal="center" vertical="center" wrapText="1"/>
    </xf>
    <xf numFmtId="0" fontId="10" fillId="10" borderId="90" xfId="0" applyFont="1" applyFill="1" applyBorder="1" applyAlignment="1">
      <alignment horizontal="center" vertical="top" wrapText="1"/>
    </xf>
    <xf numFmtId="0" fontId="10" fillId="10" borderId="44" xfId="0" applyFont="1" applyFill="1" applyBorder="1" applyAlignment="1">
      <alignment horizontal="center" vertical="top" wrapText="1"/>
    </xf>
    <xf numFmtId="0" fontId="10" fillId="10" borderId="91" xfId="0" applyFont="1" applyFill="1" applyBorder="1" applyAlignment="1">
      <alignment horizontal="center" vertical="top" wrapText="1"/>
    </xf>
    <xf numFmtId="0" fontId="13" fillId="13" borderId="0" xfId="0" applyFont="1" applyFill="1" applyAlignment="1">
      <alignment horizontal="left" vertical="center" wrapText="1"/>
    </xf>
    <xf numFmtId="0" fontId="7" fillId="0" borderId="0" xfId="0" applyFont="1" applyAlignment="1">
      <alignment horizontal="left" vertical="top"/>
    </xf>
    <xf numFmtId="0" fontId="17" fillId="10" borderId="0" xfId="0" applyFont="1" applyFill="1" applyAlignment="1">
      <alignment horizontal="left" vertical="center"/>
    </xf>
    <xf numFmtId="0" fontId="12" fillId="13" borderId="0" xfId="0" applyFont="1" applyFill="1" applyAlignment="1">
      <alignment horizontal="center" vertical="top"/>
    </xf>
    <xf numFmtId="0" fontId="10" fillId="13" borderId="0" xfId="0" applyFont="1" applyFill="1" applyAlignment="1">
      <alignment horizontal="left" vertical="top" wrapText="1"/>
    </xf>
    <xf numFmtId="0" fontId="10" fillId="0" borderId="133" xfId="0" applyFont="1" applyBorder="1" applyAlignment="1">
      <alignment horizontal="left" vertical="center" wrapText="1"/>
    </xf>
    <xf numFmtId="0" fontId="7" fillId="0" borderId="133" xfId="0" applyFont="1" applyBorder="1" applyAlignment="1">
      <alignment horizontal="left" vertical="top" wrapText="1"/>
    </xf>
    <xf numFmtId="49" fontId="7" fillId="9" borderId="134" xfId="8" applyNumberFormat="1" applyFill="1" applyBorder="1" applyAlignment="1" applyProtection="1">
      <alignment horizontal="left" vertical="top" wrapText="1"/>
      <protection locked="0"/>
    </xf>
    <xf numFmtId="49" fontId="7" fillId="9" borderId="135" xfId="8" applyNumberFormat="1" applyFill="1" applyBorder="1" applyAlignment="1" applyProtection="1">
      <alignment horizontal="left" vertical="top" wrapText="1"/>
      <protection locked="0"/>
    </xf>
    <xf numFmtId="49" fontId="7" fillId="9" borderId="136" xfId="8" applyNumberFormat="1" applyFill="1" applyBorder="1" applyAlignment="1" applyProtection="1">
      <alignment horizontal="left" vertical="top" wrapText="1"/>
      <protection locked="0"/>
    </xf>
    <xf numFmtId="0" fontId="5" fillId="0" borderId="135" xfId="8" applyFont="1" applyBorder="1" applyAlignment="1">
      <alignment horizontal="left" vertical="top" wrapText="1"/>
    </xf>
    <xf numFmtId="0" fontId="5" fillId="0" borderId="136" xfId="8" applyFont="1" applyBorder="1" applyAlignment="1">
      <alignment horizontal="left" vertical="top" wrapText="1"/>
    </xf>
    <xf numFmtId="49" fontId="77" fillId="9" borderId="134" xfId="8" applyNumberFormat="1" applyFont="1" applyFill="1" applyBorder="1" applyAlignment="1" applyProtection="1">
      <alignment horizontal="left" vertical="top" wrapText="1"/>
      <protection locked="0"/>
    </xf>
    <xf numFmtId="49" fontId="77" fillId="9" borderId="135" xfId="8" applyNumberFormat="1" applyFont="1" applyFill="1" applyBorder="1" applyAlignment="1" applyProtection="1">
      <alignment horizontal="left" vertical="top" wrapText="1"/>
      <protection locked="0"/>
    </xf>
    <xf numFmtId="49" fontId="77" fillId="9" borderId="136" xfId="8" applyNumberFormat="1" applyFont="1" applyFill="1" applyBorder="1" applyAlignment="1" applyProtection="1">
      <alignment horizontal="left" vertical="top" wrapText="1"/>
      <protection locked="0"/>
    </xf>
    <xf numFmtId="0" fontId="17" fillId="10" borderId="0" xfId="0" applyFont="1" applyFill="1" applyAlignment="1">
      <alignment horizontal="left" vertical="center" wrapText="1"/>
    </xf>
    <xf numFmtId="0" fontId="0" fillId="0" borderId="0" xfId="0" applyAlignment="1">
      <alignment horizontal="left" vertical="top" wrapText="1"/>
    </xf>
    <xf numFmtId="0" fontId="0" fillId="0" borderId="0" xfId="0" quotePrefix="1" applyAlignment="1">
      <alignment horizontal="left" vertical="top" wrapText="1"/>
    </xf>
    <xf numFmtId="0" fontId="10" fillId="14" borderId="132" xfId="0" applyFont="1" applyFill="1" applyBorder="1" applyAlignment="1">
      <alignment horizontal="center" vertical="center" wrapText="1"/>
    </xf>
    <xf numFmtId="0" fontId="10" fillId="13" borderId="137" xfId="0" applyFont="1" applyFill="1" applyBorder="1" applyAlignment="1">
      <alignment horizontal="left" vertical="center" wrapText="1"/>
    </xf>
    <xf numFmtId="1" fontId="11" fillId="4" borderId="137" xfId="0" applyNumberFormat="1" applyFont="1" applyFill="1" applyBorder="1" applyAlignment="1" applyProtection="1">
      <alignment horizontal="center" vertical="top" wrapText="1"/>
      <protection locked="0"/>
    </xf>
    <xf numFmtId="0" fontId="76" fillId="0" borderId="0" xfId="4" quotePrefix="1" applyFont="1" applyAlignment="1">
      <alignment horizontal="left" vertical="top" wrapText="1"/>
    </xf>
    <xf numFmtId="1" fontId="29" fillId="4" borderId="137" xfId="0" applyNumberFormat="1" applyFont="1" applyFill="1" applyBorder="1" applyAlignment="1" applyProtection="1">
      <alignment horizontal="center" vertical="top" wrapText="1"/>
      <protection locked="0"/>
    </xf>
    <xf numFmtId="0" fontId="102" fillId="0" borderId="0" xfId="3" quotePrefix="1" applyNumberFormat="1" applyFont="1" applyFill="1" applyBorder="1" applyAlignment="1" applyProtection="1">
      <alignment horizontal="left" vertical="top" wrapText="1"/>
    </xf>
    <xf numFmtId="0" fontId="104" fillId="0" borderId="0" xfId="4" quotePrefix="1" applyFont="1" applyAlignment="1">
      <alignment horizontal="left" vertical="top" wrapText="1"/>
    </xf>
    <xf numFmtId="0" fontId="0" fillId="0" borderId="137" xfId="0" applyBorder="1" applyAlignment="1" applyProtection="1">
      <alignment horizontal="center" vertical="top" wrapText="1"/>
      <protection locked="0"/>
    </xf>
    <xf numFmtId="0" fontId="75" fillId="0" borderId="0" xfId="4" quotePrefix="1" applyFont="1" applyAlignment="1">
      <alignment horizontal="left" vertical="top" wrapText="1"/>
    </xf>
    <xf numFmtId="0" fontId="75" fillId="0" borderId="0" xfId="4" applyFont="1" applyAlignment="1">
      <alignment horizontal="left" vertical="top" wrapText="1"/>
    </xf>
    <xf numFmtId="0" fontId="105" fillId="0" borderId="0" xfId="3" applyFont="1" applyFill="1" applyBorder="1" applyAlignment="1" applyProtection="1">
      <alignment horizontal="left" wrapText="1"/>
    </xf>
    <xf numFmtId="0" fontId="19" fillId="0" borderId="0" xfId="3" applyFont="1" applyAlignment="1" applyProtection="1">
      <alignment horizontal="left" vertical="top"/>
    </xf>
    <xf numFmtId="0" fontId="7" fillId="3" borderId="137" xfId="0" applyFont="1" applyFill="1" applyBorder="1" applyAlignment="1">
      <alignment horizontal="center" vertical="center" wrapText="1"/>
    </xf>
    <xf numFmtId="0" fontId="10" fillId="3" borderId="137" xfId="0" applyFont="1" applyFill="1" applyBorder="1" applyAlignment="1">
      <alignment horizontal="center" vertical="center" wrapText="1"/>
    </xf>
    <xf numFmtId="0" fontId="7" fillId="0" borderId="137" xfId="0" applyFont="1" applyBorder="1" applyAlignment="1">
      <alignment horizontal="center" vertical="center" wrapText="1"/>
    </xf>
    <xf numFmtId="0" fontId="7" fillId="14" borderId="137" xfId="0" applyFont="1" applyFill="1" applyBorder="1" applyAlignment="1">
      <alignment horizontal="center" vertical="center" wrapText="1"/>
    </xf>
    <xf numFmtId="0" fontId="59" fillId="0" borderId="134" xfId="0" applyFont="1" applyBorder="1" applyAlignment="1">
      <alignment horizontal="left" vertical="top" wrapText="1"/>
    </xf>
    <xf numFmtId="0" fontId="59" fillId="0" borderId="136" xfId="0" applyFont="1" applyBorder="1" applyAlignment="1">
      <alignment horizontal="left" vertical="top" wrapText="1"/>
    </xf>
    <xf numFmtId="0" fontId="42" fillId="14" borderId="137" xfId="0" applyFont="1" applyFill="1" applyBorder="1" applyAlignment="1">
      <alignment horizontal="left" vertical="top"/>
    </xf>
    <xf numFmtId="0" fontId="17" fillId="10" borderId="0" xfId="0" applyFont="1" applyFill="1" applyAlignment="1">
      <alignment vertical="center"/>
    </xf>
    <xf numFmtId="0" fontId="13" fillId="0" borderId="0" xfId="0" applyFont="1" applyAlignment="1">
      <alignment horizontal="center" vertical="top"/>
    </xf>
    <xf numFmtId="0" fontId="11" fillId="0" borderId="0" xfId="0" applyFont="1" applyAlignment="1">
      <alignment horizontal="left" vertical="top" wrapText="1"/>
    </xf>
    <xf numFmtId="0" fontId="9" fillId="13" borderId="0" xfId="0" applyFont="1" applyFill="1" applyAlignment="1">
      <alignment horizontal="center" vertical="top" wrapText="1"/>
    </xf>
    <xf numFmtId="0" fontId="7" fillId="0" borderId="0" xfId="0" quotePrefix="1" applyFont="1" applyAlignment="1">
      <alignment horizontal="center" vertical="top" wrapText="1"/>
    </xf>
    <xf numFmtId="0" fontId="5" fillId="0" borderId="146" xfId="0" quotePrefix="1" applyFont="1" applyBorder="1" applyAlignment="1">
      <alignment horizontal="left" vertical="top" wrapText="1"/>
    </xf>
    <xf numFmtId="0" fontId="11" fillId="0" borderId="0" xfId="0" applyFont="1" applyAlignment="1">
      <alignment vertical="top" wrapText="1"/>
    </xf>
    <xf numFmtId="0" fontId="17" fillId="10" borderId="0" xfId="0" applyFont="1" applyFill="1" applyAlignment="1">
      <alignment vertical="center" wrapText="1"/>
    </xf>
    <xf numFmtId="0" fontId="0" fillId="10" borderId="0" xfId="0" applyFill="1"/>
    <xf numFmtId="0" fontId="10" fillId="14" borderId="137" xfId="0" applyFont="1" applyFill="1" applyBorder="1" applyAlignment="1">
      <alignment vertical="top" wrapText="1"/>
    </xf>
    <xf numFmtId="0" fontId="41" fillId="0" borderId="0" xfId="0" applyFont="1" applyAlignment="1">
      <alignment horizontal="left" vertical="top" wrapText="1"/>
    </xf>
    <xf numFmtId="0" fontId="18"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center" vertical="top" wrapText="1"/>
    </xf>
    <xf numFmtId="0" fontId="7" fillId="0" borderId="137" xfId="0" applyFont="1" applyBorder="1" applyAlignment="1">
      <alignment horizontal="center" vertical="top" wrapText="1"/>
    </xf>
    <xf numFmtId="0" fontId="8" fillId="0" borderId="137" xfId="3" applyFill="1" applyBorder="1" applyAlignment="1" applyProtection="1">
      <alignment horizontal="center" vertical="center" wrapText="1"/>
    </xf>
    <xf numFmtId="0" fontId="19" fillId="0" borderId="137" xfId="3" applyFont="1" applyFill="1" applyBorder="1" applyAlignment="1" applyProtection="1">
      <alignment horizontal="center" vertical="center" wrapText="1"/>
    </xf>
    <xf numFmtId="0" fontId="10" fillId="14" borderId="137" xfId="0" applyFont="1" applyFill="1" applyBorder="1" applyAlignment="1">
      <alignment horizontal="center" vertical="top" wrapText="1"/>
    </xf>
    <xf numFmtId="0" fontId="0" fillId="14" borderId="137" xfId="0" applyFill="1" applyBorder="1" applyAlignment="1">
      <alignment horizontal="center" vertical="top" wrapText="1"/>
    </xf>
    <xf numFmtId="0" fontId="10" fillId="0" borderId="0" xfId="0" applyFont="1" applyAlignment="1">
      <alignment horizontal="center" vertical="top" wrapText="1"/>
    </xf>
    <xf numFmtId="0" fontId="0" fillId="14" borderId="137" xfId="0" applyFill="1" applyBorder="1" applyAlignment="1">
      <alignment horizontal="center" vertical="center" wrapText="1"/>
    </xf>
    <xf numFmtId="0" fontId="10" fillId="14" borderId="0" xfId="0" applyFont="1" applyFill="1" applyAlignment="1">
      <alignment horizontal="left" vertical="top" wrapText="1"/>
    </xf>
    <xf numFmtId="0" fontId="0" fillId="0" borderId="137" xfId="0" applyBorder="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vertical="center"/>
    </xf>
    <xf numFmtId="0" fontId="11" fillId="3" borderId="137" xfId="0" applyFont="1" applyFill="1" applyBorder="1" applyAlignment="1">
      <alignment horizontal="center" vertical="center" wrapText="1"/>
    </xf>
    <xf numFmtId="0" fontId="10" fillId="29" borderId="137" xfId="0" applyFont="1" applyFill="1" applyBorder="1" applyAlignment="1">
      <alignment horizontal="center" vertical="center" wrapText="1"/>
    </xf>
    <xf numFmtId="0" fontId="7" fillId="29" borderId="137" xfId="0" applyFont="1" applyFill="1" applyBorder="1" applyAlignment="1">
      <alignment horizontal="center" vertical="center" wrapText="1"/>
    </xf>
    <xf numFmtId="0" fontId="10" fillId="28" borderId="137" xfId="0" applyFont="1" applyFill="1" applyBorder="1" applyAlignment="1">
      <alignment horizontal="center" vertical="center" wrapText="1"/>
    </xf>
    <xf numFmtId="0" fontId="7" fillId="28" borderId="137" xfId="0" applyFont="1" applyFill="1" applyBorder="1" applyAlignment="1">
      <alignment horizontal="center" vertical="center" wrapText="1"/>
    </xf>
    <xf numFmtId="0" fontId="5"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xf>
    <xf numFmtId="0" fontId="52" fillId="0" borderId="0" xfId="0" applyFont="1" applyAlignment="1">
      <alignment horizontal="left" vertical="top" wrapText="1"/>
    </xf>
    <xf numFmtId="0" fontId="52" fillId="0" borderId="0" xfId="0" applyFont="1" applyAlignment="1">
      <alignment vertical="center"/>
    </xf>
    <xf numFmtId="0" fontId="0" fillId="0" borderId="0" xfId="0" applyAlignment="1">
      <alignment vertical="center"/>
    </xf>
    <xf numFmtId="0" fontId="7" fillId="0" borderId="137" xfId="5" applyFont="1" applyBorder="1" applyAlignment="1">
      <alignment horizontal="left" vertical="top" wrapText="1"/>
    </xf>
    <xf numFmtId="0" fontId="7" fillId="0" borderId="0" xfId="0" applyFont="1" applyAlignment="1">
      <alignment horizontal="left"/>
    </xf>
    <xf numFmtId="1" fontId="10" fillId="30" borderId="92" xfId="0" applyNumberFormat="1" applyFont="1" applyFill="1" applyBorder="1" applyAlignment="1" applyProtection="1">
      <alignment horizontal="center" vertical="center" wrapText="1"/>
      <protection hidden="1"/>
    </xf>
    <xf numFmtId="1" fontId="10" fillId="30" borderId="82" xfId="0" applyNumberFormat="1" applyFont="1" applyFill="1" applyBorder="1" applyAlignment="1" applyProtection="1">
      <alignment horizontal="center" vertical="center" wrapText="1"/>
      <protection hidden="1"/>
    </xf>
    <xf numFmtId="1" fontId="10" fillId="30" borderId="93" xfId="0" applyNumberFormat="1" applyFont="1" applyFill="1" applyBorder="1" applyAlignment="1" applyProtection="1">
      <alignment horizontal="center" vertical="center" wrapText="1"/>
      <protection hidden="1"/>
    </xf>
    <xf numFmtId="0" fontId="7" fillId="0" borderId="0" xfId="0" applyFont="1" applyAlignment="1" applyProtection="1">
      <alignment horizontal="left" wrapText="1"/>
      <protection hidden="1"/>
    </xf>
    <xf numFmtId="0" fontId="7" fillId="0" borderId="0" xfId="0" applyFont="1" applyProtection="1">
      <protection hidden="1"/>
    </xf>
    <xf numFmtId="0" fontId="10" fillId="30" borderId="76" xfId="0" applyFont="1" applyFill="1" applyBorder="1" applyAlignment="1" applyProtection="1">
      <alignment horizontal="center" vertical="center" wrapText="1"/>
      <protection hidden="1"/>
    </xf>
    <xf numFmtId="0" fontId="10" fillId="30" borderId="31" xfId="0" applyFont="1" applyFill="1" applyBorder="1" applyAlignment="1" applyProtection="1">
      <alignment horizontal="center" vertical="center" wrapText="1"/>
      <protection hidden="1"/>
    </xf>
    <xf numFmtId="0" fontId="19" fillId="30" borderId="11" xfId="3" applyFont="1" applyFill="1" applyBorder="1" applyAlignment="1" applyProtection="1">
      <alignment horizontal="center" vertical="center" wrapText="1"/>
    </xf>
    <xf numFmtId="0" fontId="19" fillId="30" borderId="61" xfId="3" applyFont="1" applyFill="1" applyBorder="1" applyAlignment="1" applyProtection="1">
      <alignment horizontal="center" vertical="center" wrapText="1"/>
    </xf>
    <xf numFmtId="0" fontId="19" fillId="30" borderId="63" xfId="3" applyFont="1" applyFill="1" applyBorder="1" applyAlignment="1" applyProtection="1">
      <alignment vertical="center" wrapText="1"/>
    </xf>
    <xf numFmtId="0" fontId="19" fillId="30" borderId="59" xfId="3" applyFont="1" applyFill="1" applyBorder="1" applyAlignment="1" applyProtection="1">
      <alignment vertical="center" wrapText="1"/>
    </xf>
    <xf numFmtId="1" fontId="19" fillId="30" borderId="138" xfId="3" applyNumberFormat="1" applyFont="1" applyFill="1" applyBorder="1" applyAlignment="1" applyProtection="1">
      <alignment horizontal="center" vertical="center" wrapText="1"/>
      <protection hidden="1"/>
    </xf>
    <xf numFmtId="1" fontId="19" fillId="30" borderId="139" xfId="3" applyNumberFormat="1" applyFont="1" applyFill="1" applyBorder="1" applyAlignment="1" applyProtection="1">
      <alignment horizontal="center" vertical="center" wrapText="1"/>
      <protection hidden="1"/>
    </xf>
    <xf numFmtId="1" fontId="19" fillId="30" borderId="140" xfId="3" applyNumberFormat="1" applyFont="1" applyFill="1" applyBorder="1" applyAlignment="1" applyProtection="1">
      <alignment horizontal="center" vertical="center" wrapText="1"/>
      <protection hidden="1"/>
    </xf>
    <xf numFmtId="1" fontId="19" fillId="30" borderId="27" xfId="3" applyNumberFormat="1" applyFont="1" applyFill="1" applyBorder="1" applyAlignment="1" applyProtection="1">
      <alignment horizontal="center" vertical="center" wrapText="1"/>
    </xf>
    <xf numFmtId="0" fontId="19" fillId="30" borderId="2" xfId="3" applyFont="1" applyFill="1" applyBorder="1" applyAlignment="1" applyProtection="1">
      <alignment horizontal="center" vertical="center" wrapText="1"/>
    </xf>
    <xf numFmtId="0" fontId="19" fillId="30" borderId="98" xfId="3" applyFont="1" applyFill="1" applyBorder="1" applyAlignment="1" applyProtection="1">
      <alignment horizontal="center" vertical="center" wrapText="1"/>
    </xf>
    <xf numFmtId="0" fontId="92" fillId="15" borderId="0" xfId="0" applyFont="1" applyFill="1" applyAlignment="1" applyProtection="1">
      <alignment horizontal="left" vertical="center"/>
      <protection hidden="1"/>
    </xf>
    <xf numFmtId="1" fontId="10" fillId="30" borderId="32" xfId="0" applyNumberFormat="1" applyFont="1" applyFill="1" applyBorder="1" applyAlignment="1" applyProtection="1">
      <alignment horizontal="center" vertical="center" wrapText="1"/>
      <protection hidden="1"/>
    </xf>
    <xf numFmtId="1" fontId="10" fillId="30" borderId="126" xfId="0" applyNumberFormat="1" applyFont="1" applyFill="1" applyBorder="1" applyAlignment="1" applyProtection="1">
      <alignment horizontal="center" vertical="center" wrapText="1"/>
      <protection hidden="1"/>
    </xf>
    <xf numFmtId="1" fontId="7" fillId="30" borderId="76" xfId="0" applyNumberFormat="1" applyFont="1" applyFill="1" applyBorder="1" applyAlignment="1" applyProtection="1">
      <alignment horizontal="center" vertical="center" wrapText="1"/>
      <protection hidden="1"/>
    </xf>
    <xf numFmtId="1" fontId="7" fillId="30" borderId="15" xfId="0" applyNumberFormat="1" applyFont="1" applyFill="1" applyBorder="1" applyAlignment="1" applyProtection="1">
      <alignment horizontal="center" vertical="center" wrapText="1"/>
      <protection hidden="1"/>
    </xf>
    <xf numFmtId="1" fontId="7" fillId="30" borderId="38" xfId="0" applyNumberFormat="1" applyFont="1" applyFill="1" applyBorder="1" applyAlignment="1" applyProtection="1">
      <alignment horizontal="center" vertical="center" wrapText="1"/>
      <protection hidden="1"/>
    </xf>
    <xf numFmtId="1" fontId="7" fillId="30" borderId="59" xfId="0" applyNumberFormat="1" applyFont="1" applyFill="1" applyBorder="1" applyAlignment="1" applyProtection="1">
      <alignment horizontal="center" vertical="center" wrapText="1"/>
      <protection hidden="1"/>
    </xf>
    <xf numFmtId="0" fontId="7" fillId="0" borderId="0" xfId="0" applyFont="1" applyAlignment="1" applyProtection="1">
      <alignment horizontal="left" vertical="top" wrapText="1"/>
      <protection hidden="1"/>
    </xf>
    <xf numFmtId="0" fontId="10" fillId="30" borderId="90" xfId="0" applyFont="1" applyFill="1" applyBorder="1" applyAlignment="1" applyProtection="1">
      <alignment horizontal="center" vertical="center"/>
      <protection hidden="1"/>
    </xf>
    <xf numFmtId="0" fontId="10" fillId="30" borderId="44" xfId="0" applyFont="1" applyFill="1" applyBorder="1" applyAlignment="1" applyProtection="1">
      <alignment horizontal="center" vertical="center"/>
      <protection hidden="1"/>
    </xf>
    <xf numFmtId="0" fontId="10" fillId="30" borderId="68" xfId="0" applyFont="1" applyFill="1" applyBorder="1" applyAlignment="1" applyProtection="1">
      <alignment horizontal="center" vertical="center"/>
      <protection hidden="1"/>
    </xf>
    <xf numFmtId="0" fontId="10" fillId="30" borderId="91" xfId="0" applyFont="1" applyFill="1" applyBorder="1" applyAlignment="1" applyProtection="1">
      <alignment horizontal="center" vertical="center"/>
      <protection hidden="1"/>
    </xf>
    <xf numFmtId="0" fontId="10" fillId="10" borderId="147" xfId="0" applyFont="1" applyFill="1" applyBorder="1" applyAlignment="1">
      <alignment horizontal="left" vertical="center" wrapText="1"/>
    </xf>
    <xf numFmtId="0" fontId="10" fillId="10" borderId="133" xfId="0" applyFont="1" applyFill="1" applyBorder="1" applyAlignment="1">
      <alignment horizontal="left" vertical="center" wrapText="1"/>
    </xf>
    <xf numFmtId="0" fontId="10" fillId="10" borderId="148" xfId="0" applyFont="1" applyFill="1" applyBorder="1" applyAlignment="1">
      <alignment horizontal="left" vertical="center" wrapText="1"/>
    </xf>
    <xf numFmtId="0" fontId="11" fillId="0" borderId="0" xfId="0" applyFont="1" applyAlignment="1">
      <alignment vertical="center" wrapText="1"/>
    </xf>
    <xf numFmtId="0" fontId="7" fillId="0" borderId="0" xfId="0" applyFont="1" applyAlignment="1">
      <alignment vertical="center" wrapText="1"/>
    </xf>
    <xf numFmtId="0" fontId="17" fillId="10" borderId="0" xfId="6" applyFont="1" applyFill="1" applyAlignment="1">
      <alignment vertical="center" wrapText="1"/>
    </xf>
    <xf numFmtId="0" fontId="10" fillId="14" borderId="0" xfId="0" applyFont="1" applyFill="1" applyAlignment="1">
      <alignment vertical="top" wrapText="1"/>
    </xf>
    <xf numFmtId="0" fontId="7" fillId="0" borderId="0" xfId="0" applyFont="1" applyAlignment="1">
      <alignment horizontal="left" wrapText="1"/>
    </xf>
    <xf numFmtId="0" fontId="11" fillId="0" borderId="0" xfId="0" applyFont="1" applyAlignment="1">
      <alignment horizontal="left" wrapText="1"/>
    </xf>
    <xf numFmtId="0" fontId="10" fillId="14" borderId="0" xfId="0" applyFont="1" applyFill="1" applyAlignment="1">
      <alignment horizontal="left" vertical="center" wrapText="1"/>
    </xf>
    <xf numFmtId="0" fontId="0" fillId="0" borderId="0" xfId="0" applyAlignment="1">
      <alignment vertical="center" wrapText="1"/>
    </xf>
    <xf numFmtId="0" fontId="8" fillId="0" borderId="0" xfId="3" applyAlignment="1" applyProtection="1">
      <alignment vertical="top" wrapText="1"/>
    </xf>
    <xf numFmtId="0" fontId="7" fillId="4" borderId="137" xfId="0" applyFont="1" applyFill="1" applyBorder="1" applyAlignment="1" applyProtection="1">
      <alignment horizontal="left" vertical="top" wrapText="1"/>
      <protection locked="0"/>
    </xf>
    <xf numFmtId="0" fontId="10" fillId="10" borderId="145" xfId="0" applyFont="1" applyFill="1" applyBorder="1" applyAlignment="1">
      <alignment horizontal="left" vertical="center" wrapText="1"/>
    </xf>
    <xf numFmtId="0" fontId="10" fillId="10" borderId="143" xfId="0" applyFont="1" applyFill="1" applyBorder="1" applyAlignment="1">
      <alignment horizontal="left" vertical="center" wrapText="1"/>
    </xf>
    <xf numFmtId="0" fontId="23" fillId="0" borderId="0" xfId="0" applyFont="1" applyAlignment="1">
      <alignment vertical="top" wrapText="1"/>
    </xf>
    <xf numFmtId="0" fontId="0" fillId="0" borderId="0" xfId="0" applyAlignment="1">
      <alignment vertical="top" wrapText="1"/>
    </xf>
    <xf numFmtId="0" fontId="10" fillId="0" borderId="0" xfId="0" quotePrefix="1" applyFont="1" applyAlignment="1">
      <alignment vertical="center" wrapText="1"/>
    </xf>
    <xf numFmtId="0" fontId="103" fillId="0" borderId="0" xfId="0" applyFont="1" applyAlignment="1">
      <alignment vertical="center" wrapText="1"/>
    </xf>
    <xf numFmtId="0" fontId="10" fillId="10" borderId="137" xfId="0" applyFont="1" applyFill="1" applyBorder="1" applyAlignment="1">
      <alignment horizontal="left" vertical="center" wrapText="1"/>
    </xf>
    <xf numFmtId="0" fontId="7" fillId="9" borderId="137" xfId="0" applyFont="1" applyFill="1" applyBorder="1" applyAlignment="1" applyProtection="1">
      <alignment horizontal="left" vertical="top" wrapText="1"/>
      <protection locked="0"/>
    </xf>
    <xf numFmtId="0" fontId="7" fillId="0" borderId="0" xfId="8" applyAlignment="1">
      <alignment horizontal="left" vertical="center" wrapText="1"/>
    </xf>
    <xf numFmtId="0" fontId="7" fillId="0" borderId="0" xfId="8" applyAlignment="1">
      <alignment horizontal="left" vertical="center"/>
    </xf>
    <xf numFmtId="0" fontId="17" fillId="10" borderId="0" xfId="8" applyFont="1" applyFill="1" applyAlignment="1">
      <alignment vertical="center"/>
    </xf>
    <xf numFmtId="0" fontId="10" fillId="14" borderId="0" xfId="8" applyFont="1" applyFill="1" applyAlignment="1">
      <alignment horizontal="left" vertical="center" wrapText="1"/>
    </xf>
    <xf numFmtId="0" fontId="7" fillId="13" borderId="0" xfId="0" applyFont="1" applyFill="1" applyAlignment="1">
      <alignment horizontal="left" vertical="center" wrapText="1"/>
    </xf>
    <xf numFmtId="0" fontId="58" fillId="13" borderId="0" xfId="0" applyFont="1" applyFill="1" applyAlignment="1">
      <alignment horizontal="left" vertical="center" wrapText="1"/>
    </xf>
    <xf numFmtId="0" fontId="10" fillId="14" borderId="0" xfId="8" applyFont="1" applyFill="1" applyAlignment="1">
      <alignment horizontal="left" vertical="top"/>
    </xf>
    <xf numFmtId="0" fontId="10" fillId="30" borderId="0" xfId="8" applyFont="1" applyFill="1" applyAlignment="1">
      <alignment horizontal="left" vertical="top" wrapText="1"/>
    </xf>
    <xf numFmtId="0" fontId="7" fillId="9" borderId="0" xfId="0" applyFont="1" applyFill="1" applyAlignment="1" applyProtection="1">
      <alignment horizontal="left" vertical="top" wrapText="1"/>
      <protection locked="0"/>
    </xf>
    <xf numFmtId="0" fontId="12" fillId="14" borderId="0" xfId="0" applyFont="1" applyFill="1" applyAlignment="1">
      <alignment horizontal="left" vertical="top" wrapText="1"/>
    </xf>
    <xf numFmtId="0" fontId="17" fillId="12" borderId="0" xfId="0" applyFont="1" applyFill="1" applyAlignment="1">
      <alignment vertical="center" wrapText="1"/>
    </xf>
    <xf numFmtId="166" fontId="110" fillId="0" borderId="96" xfId="0" applyNumberFormat="1" applyFont="1" applyBorder="1" applyAlignment="1">
      <alignment horizontal="center" vertical="center" wrapText="1"/>
    </xf>
    <xf numFmtId="166" fontId="110" fillId="0" borderId="73" xfId="0" applyNumberFormat="1" applyFont="1" applyBorder="1" applyAlignment="1">
      <alignment horizontal="center" vertical="center"/>
    </xf>
    <xf numFmtId="166" fontId="110" fillId="0" borderId="48" xfId="0" applyNumberFormat="1" applyFont="1" applyBorder="1" applyAlignment="1">
      <alignment horizontal="center" vertical="center"/>
    </xf>
    <xf numFmtId="167" fontId="10" fillId="0" borderId="92" xfId="21" applyNumberFormat="1" applyFont="1" applyFill="1" applyBorder="1" applyAlignment="1" applyProtection="1">
      <alignment horizontal="center" vertical="top" wrapText="1" readingOrder="1"/>
      <protection hidden="1"/>
    </xf>
    <xf numFmtId="167" fontId="10" fillId="0" borderId="149" xfId="21" applyNumberFormat="1" applyFont="1" applyFill="1" applyBorder="1" applyAlignment="1" applyProtection="1">
      <alignment horizontal="center" vertical="top" wrapText="1" readingOrder="1"/>
      <protection hidden="1"/>
    </xf>
    <xf numFmtId="0" fontId="57" fillId="33" borderId="7" xfId="0" applyFont="1" applyFill="1" applyBorder="1" applyAlignment="1">
      <alignment horizontal="left" vertical="top"/>
    </xf>
    <xf numFmtId="0" fontId="57" fillId="33" borderId="68" xfId="0" applyFont="1" applyFill="1" applyBorder="1" applyAlignment="1">
      <alignment horizontal="left" vertical="top"/>
    </xf>
    <xf numFmtId="0" fontId="57" fillId="33" borderId="30" xfId="0" applyFont="1" applyFill="1" applyBorder="1" applyAlignment="1">
      <alignment horizontal="left" vertical="top"/>
    </xf>
    <xf numFmtId="0" fontId="57" fillId="33" borderId="76" xfId="0" applyFont="1" applyFill="1" applyBorder="1" applyAlignment="1">
      <alignment horizontal="left" vertical="top"/>
    </xf>
    <xf numFmtId="0" fontId="57" fillId="33" borderId="0" xfId="0" applyFont="1" applyFill="1" applyAlignment="1">
      <alignment horizontal="left" vertical="top"/>
    </xf>
    <xf numFmtId="0" fontId="57" fillId="33" borderId="31" xfId="0" applyFont="1" applyFill="1" applyBorder="1" applyAlignment="1">
      <alignment horizontal="left" vertical="top"/>
    </xf>
    <xf numFmtId="0" fontId="57" fillId="33" borderId="15" xfId="0" applyFont="1" applyFill="1" applyBorder="1" applyAlignment="1">
      <alignment horizontal="left" vertical="top"/>
    </xf>
    <xf numFmtId="0" fontId="57" fillId="33" borderId="79" xfId="0" applyFont="1" applyFill="1" applyBorder="1" applyAlignment="1">
      <alignment horizontal="left" vertical="top"/>
    </xf>
    <xf numFmtId="0" fontId="57" fillId="33" borderId="70" xfId="0" applyFont="1" applyFill="1" applyBorder="1" applyAlignment="1">
      <alignment horizontal="left" vertical="top"/>
    </xf>
    <xf numFmtId="166" fontId="41" fillId="0" borderId="32" xfId="0" quotePrefix="1" applyNumberFormat="1" applyFont="1" applyBorder="1" applyAlignment="1">
      <alignment horizontal="center" vertical="center"/>
    </xf>
    <xf numFmtId="166" fontId="41" fillId="0" borderId="139" xfId="0" applyNumberFormat="1" applyFont="1" applyBorder="1" applyAlignment="1">
      <alignment horizontal="center" vertical="center"/>
    </xf>
    <xf numFmtId="166" fontId="10" fillId="33" borderId="32" xfId="0" applyNumberFormat="1" applyFont="1" applyFill="1" applyBorder="1" applyAlignment="1">
      <alignment horizontal="center" vertical="center" wrapText="1"/>
    </xf>
    <xf numFmtId="166" fontId="10" fillId="33" borderId="139" xfId="0" applyNumberFormat="1" applyFont="1" applyFill="1" applyBorder="1" applyAlignment="1">
      <alignment horizontal="center" vertical="center"/>
    </xf>
    <xf numFmtId="166" fontId="10" fillId="33" borderId="126" xfId="0" applyNumberFormat="1" applyFont="1" applyFill="1" applyBorder="1" applyAlignment="1">
      <alignment horizontal="center" vertical="center"/>
    </xf>
    <xf numFmtId="166" fontId="110" fillId="0" borderId="92" xfId="21" applyNumberFormat="1" applyFont="1" applyBorder="1" applyAlignment="1">
      <alignment horizontal="center" vertical="center" wrapText="1"/>
    </xf>
    <xf numFmtId="166" fontId="110" fillId="0" borderId="93" xfId="21" applyNumberFormat="1" applyFont="1" applyBorder="1" applyAlignment="1">
      <alignment horizontal="center" vertical="center"/>
    </xf>
    <xf numFmtId="166" fontId="110" fillId="33" borderId="92" xfId="0" applyNumberFormat="1" applyFont="1" applyFill="1" applyBorder="1" applyAlignment="1">
      <alignment horizontal="center" vertical="center" wrapText="1"/>
    </xf>
    <xf numFmtId="166" fontId="110" fillId="33" borderId="93" xfId="0" applyNumberFormat="1" applyFont="1" applyFill="1" applyBorder="1" applyAlignment="1">
      <alignment horizontal="center" vertical="center" wrapText="1"/>
    </xf>
    <xf numFmtId="166" fontId="110" fillId="0" borderId="32" xfId="0" applyNumberFormat="1" applyFont="1" applyBorder="1" applyAlignment="1">
      <alignment horizontal="center" vertical="center" wrapText="1"/>
    </xf>
    <xf numFmtId="166" fontId="110" fillId="0" borderId="139" xfId="0" applyNumberFormat="1" applyFont="1" applyBorder="1" applyAlignment="1">
      <alignment horizontal="center" vertical="center"/>
    </xf>
    <xf numFmtId="166" fontId="110" fillId="0" borderId="126" xfId="0" applyNumberFormat="1" applyFont="1" applyBorder="1" applyAlignment="1">
      <alignment horizontal="center" vertical="center"/>
    </xf>
    <xf numFmtId="0" fontId="7" fillId="0" borderId="0" xfId="0" applyFont="1" applyAlignment="1">
      <alignment horizontal="left" vertical="top" wrapText="1" readingOrder="1"/>
    </xf>
    <xf numFmtId="0" fontId="7" fillId="0" borderId="0" xfId="0" applyFont="1" applyAlignment="1">
      <alignment horizontal="left" vertical="center" wrapText="1" readingOrder="1"/>
    </xf>
    <xf numFmtId="166" fontId="10" fillId="33" borderId="96" xfId="0" applyNumberFormat="1" applyFont="1" applyFill="1" applyBorder="1" applyAlignment="1">
      <alignment horizontal="center" vertical="center" wrapText="1"/>
    </xf>
    <xf numFmtId="166" fontId="10" fillId="33" borderId="48" xfId="0" applyNumberFormat="1" applyFont="1" applyFill="1" applyBorder="1" applyAlignment="1">
      <alignment horizontal="center" vertical="center" wrapText="1"/>
    </xf>
    <xf numFmtId="0" fontId="10" fillId="33" borderId="96" xfId="0" applyFont="1" applyFill="1" applyBorder="1" applyAlignment="1">
      <alignment horizontal="center" vertical="center" wrapText="1" readingOrder="1"/>
    </xf>
    <xf numFmtId="0" fontId="10" fillId="33" borderId="73" xfId="0" applyFont="1" applyFill="1" applyBorder="1" applyAlignment="1">
      <alignment horizontal="center" vertical="center" wrapText="1" readingOrder="1"/>
    </xf>
    <xf numFmtId="0" fontId="10" fillId="33" borderId="48" xfId="0" applyFont="1" applyFill="1" applyBorder="1" applyAlignment="1">
      <alignment horizontal="center" vertical="center" wrapText="1" readingOrder="1"/>
    </xf>
    <xf numFmtId="0" fontId="10" fillId="0" borderId="79" xfId="0" quotePrefix="1" applyFont="1" applyBorder="1" applyAlignment="1">
      <alignment horizontal="left" vertical="center" readingOrder="1"/>
    </xf>
    <xf numFmtId="0" fontId="10" fillId="0" borderId="79" xfId="0" applyFont="1" applyBorder="1" applyAlignment="1">
      <alignment horizontal="left" vertical="center" readingOrder="1"/>
    </xf>
    <xf numFmtId="0" fontId="10" fillId="0" borderId="79" xfId="0" quotePrefix="1" applyFont="1" applyBorder="1" applyAlignment="1">
      <alignment horizontal="left" vertical="center" wrapText="1" readingOrder="1"/>
    </xf>
    <xf numFmtId="0" fontId="17" fillId="12" borderId="90" xfId="0" applyFont="1" applyFill="1" applyBorder="1" applyAlignment="1">
      <alignment horizontal="left" vertical="center" wrapText="1" readingOrder="1"/>
    </xf>
    <xf numFmtId="0" fontId="17" fillId="12" borderId="44" xfId="0" applyFont="1" applyFill="1" applyBorder="1" applyAlignment="1">
      <alignment horizontal="left" vertical="center" wrapText="1" readingOrder="1"/>
    </xf>
    <xf numFmtId="0" fontId="17" fillId="12" borderId="91" xfId="0" applyFont="1" applyFill="1" applyBorder="1" applyAlignment="1">
      <alignment horizontal="left" vertical="center" wrapText="1" readingOrder="1"/>
    </xf>
    <xf numFmtId="0" fontId="7" fillId="0" borderId="68" xfId="0" applyFont="1" applyBorder="1" applyAlignment="1">
      <alignment horizontal="left" vertical="center" wrapText="1" readingOrder="1"/>
    </xf>
    <xf numFmtId="166" fontId="57" fillId="0" borderId="0" xfId="0" applyNumberFormat="1" applyFont="1" applyAlignment="1">
      <alignment horizontal="center" wrapText="1"/>
    </xf>
    <xf numFmtId="166" fontId="7" fillId="0" borderId="92" xfId="0" applyNumberFormat="1" applyFont="1" applyBorder="1" applyAlignment="1">
      <alignment horizontal="center" vertical="center"/>
    </xf>
    <xf numFmtId="166" fontId="7" fillId="0" borderId="93" xfId="0" applyNumberFormat="1" applyFont="1" applyBorder="1" applyAlignment="1">
      <alignment horizontal="center" vertical="center"/>
    </xf>
    <xf numFmtId="166" fontId="10" fillId="33" borderId="7" xfId="0" applyNumberFormat="1" applyFont="1" applyFill="1" applyBorder="1" applyAlignment="1">
      <alignment horizontal="center" vertical="center" wrapText="1"/>
    </xf>
    <xf numFmtId="166" fontId="10" fillId="33" borderId="30" xfId="0" applyNumberFormat="1" applyFont="1" applyFill="1" applyBorder="1" applyAlignment="1">
      <alignment horizontal="center" vertical="center" wrapText="1"/>
    </xf>
    <xf numFmtId="166" fontId="10" fillId="33" borderId="92" xfId="0" applyNumberFormat="1" applyFont="1" applyFill="1" applyBorder="1" applyAlignment="1">
      <alignment horizontal="center" vertical="center" wrapText="1"/>
    </xf>
    <xf numFmtId="166" fontId="10" fillId="33" borderId="93" xfId="0" applyNumberFormat="1" applyFont="1" applyFill="1" applyBorder="1" applyAlignment="1">
      <alignment horizontal="center" vertical="center" wrapText="1"/>
    </xf>
    <xf numFmtId="0" fontId="10" fillId="0" borderId="79" xfId="0" applyFont="1" applyBorder="1" applyAlignment="1">
      <alignment horizontal="left" vertical="center" wrapText="1" readingOrder="1"/>
    </xf>
    <xf numFmtId="166" fontId="17" fillId="10" borderId="90" xfId="0" applyNumberFormat="1" applyFont="1" applyFill="1" applyBorder="1" applyAlignment="1">
      <alignment horizontal="left" vertical="center" wrapText="1"/>
    </xf>
    <xf numFmtId="166" fontId="17" fillId="10" borderId="44" xfId="0" applyNumberFormat="1" applyFont="1" applyFill="1" applyBorder="1" applyAlignment="1">
      <alignment horizontal="left" vertical="center" wrapText="1"/>
    </xf>
    <xf numFmtId="166" fontId="17" fillId="10" borderId="91" xfId="0" applyNumberFormat="1" applyFont="1" applyFill="1" applyBorder="1" applyAlignment="1">
      <alignment horizontal="left" vertical="center" wrapText="1"/>
    </xf>
    <xf numFmtId="166" fontId="7" fillId="0" borderId="0" xfId="0" applyNumberFormat="1" applyFont="1" applyAlignment="1">
      <alignment horizontal="left" vertical="top" wrapText="1"/>
    </xf>
    <xf numFmtId="0" fontId="5" fillId="33" borderId="68" xfId="0" applyFont="1" applyFill="1" applyBorder="1" applyAlignment="1">
      <alignment horizontal="left" vertical="top"/>
    </xf>
    <xf numFmtId="0" fontId="5" fillId="33" borderId="0" xfId="0" applyFont="1" applyFill="1" applyAlignment="1">
      <alignment horizontal="left" vertical="top"/>
    </xf>
    <xf numFmtId="0" fontId="5" fillId="33" borderId="30" xfId="0" applyFont="1" applyFill="1" applyBorder="1" applyAlignment="1">
      <alignment horizontal="left" vertical="top"/>
    </xf>
    <xf numFmtId="0" fontId="5" fillId="33" borderId="76" xfId="0" applyFont="1" applyFill="1" applyBorder="1" applyAlignment="1">
      <alignment horizontal="left" vertical="top"/>
    </xf>
    <xf numFmtId="0" fontId="5" fillId="33" borderId="31" xfId="0" applyFont="1" applyFill="1" applyBorder="1" applyAlignment="1">
      <alignment horizontal="left" vertical="top"/>
    </xf>
    <xf numFmtId="0" fontId="5" fillId="33" borderId="15" xfId="0" applyFont="1" applyFill="1" applyBorder="1" applyAlignment="1">
      <alignment horizontal="left" vertical="top"/>
    </xf>
    <xf numFmtId="0" fontId="5" fillId="33" borderId="79" xfId="0" applyFont="1" applyFill="1" applyBorder="1" applyAlignment="1">
      <alignment horizontal="left" vertical="top"/>
    </xf>
    <xf numFmtId="0" fontId="5" fillId="33" borderId="70" xfId="0" applyFont="1" applyFill="1" applyBorder="1" applyAlignment="1">
      <alignment horizontal="left" vertical="top"/>
    </xf>
    <xf numFmtId="0" fontId="10" fillId="0" borderId="0" xfId="0" quotePrefix="1" applyFont="1" applyAlignment="1">
      <alignment horizontal="left" vertical="center" wrapText="1" readingOrder="1"/>
    </xf>
    <xf numFmtId="0" fontId="10" fillId="0" borderId="0" xfId="0" applyFont="1" applyAlignment="1">
      <alignment horizontal="left" vertical="center" wrapText="1" readingOrder="1"/>
    </xf>
    <xf numFmtId="0" fontId="17" fillId="10" borderId="90" xfId="0" applyFont="1" applyFill="1" applyBorder="1" applyAlignment="1">
      <alignment horizontal="left" vertical="center" wrapText="1"/>
    </xf>
    <xf numFmtId="0" fontId="17" fillId="10" borderId="44" xfId="0" applyFont="1" applyFill="1" applyBorder="1" applyAlignment="1">
      <alignment horizontal="left" vertical="center" wrapText="1"/>
    </xf>
    <xf numFmtId="0" fontId="17" fillId="10" borderId="91" xfId="0" applyFont="1" applyFill="1" applyBorder="1" applyAlignment="1">
      <alignment horizontal="left" vertical="center" wrapText="1"/>
    </xf>
    <xf numFmtId="0" fontId="123" fillId="0" borderId="24" xfId="0" applyFont="1" applyBorder="1" applyAlignment="1" applyProtection="1">
      <alignment horizontal="center" vertical="center" wrapText="1"/>
      <protection locked="0"/>
    </xf>
    <xf numFmtId="0" fontId="123" fillId="0" borderId="63" xfId="0" applyFont="1" applyBorder="1" applyAlignment="1" applyProtection="1">
      <alignment horizontal="center" vertical="center" wrapText="1"/>
      <protection locked="0"/>
    </xf>
    <xf numFmtId="0" fontId="123" fillId="0" borderId="59" xfId="0" applyFont="1" applyBorder="1" applyAlignment="1" applyProtection="1">
      <alignment horizontal="center" vertical="center" wrapText="1"/>
      <protection locked="0"/>
    </xf>
    <xf numFmtId="0" fontId="7" fillId="0" borderId="11"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0" xfId="0" quotePrefix="1" applyFont="1" applyAlignment="1">
      <alignment horizontal="left" vertical="top" wrapText="1"/>
    </xf>
    <xf numFmtId="0" fontId="7" fillId="0" borderId="79" xfId="0" applyFont="1" applyBorder="1" applyAlignment="1">
      <alignment horizontal="left" vertical="center" wrapText="1"/>
    </xf>
    <xf numFmtId="0" fontId="7" fillId="0" borderId="68" xfId="0" applyFont="1" applyBorder="1" applyAlignment="1">
      <alignment horizontal="center" vertical="center" wrapText="1"/>
    </xf>
    <xf numFmtId="0" fontId="5" fillId="0" borderId="176" xfId="0" applyFont="1" applyBorder="1" applyAlignment="1">
      <alignment horizontal="left" vertical="top" wrapText="1"/>
    </xf>
    <xf numFmtId="0" fontId="77" fillId="0" borderId="48" xfId="0" applyFont="1" applyBorder="1" applyAlignment="1">
      <alignment horizontal="left" vertical="top" wrapText="1"/>
    </xf>
    <xf numFmtId="0" fontId="77" fillId="0" borderId="176" xfId="0" applyFont="1" applyBorder="1" applyAlignment="1">
      <alignment horizontal="left" vertical="top" wrapText="1"/>
    </xf>
    <xf numFmtId="0" fontId="7" fillId="0" borderId="176" xfId="0" applyFont="1" applyBorder="1" applyAlignment="1">
      <alignment horizontal="left" vertical="top" wrapText="1"/>
    </xf>
    <xf numFmtId="0" fontId="7" fillId="0" borderId="48" xfId="0" applyFont="1" applyBorder="1" applyAlignment="1">
      <alignment horizontal="left" vertical="top" wrapText="1"/>
    </xf>
    <xf numFmtId="0" fontId="7" fillId="0" borderId="178" xfId="0" applyFont="1" applyBorder="1" applyAlignment="1">
      <alignment horizontal="left" vertical="top" wrapText="1"/>
    </xf>
    <xf numFmtId="0" fontId="7" fillId="0" borderId="97" xfId="0" applyFont="1" applyBorder="1" applyAlignment="1">
      <alignment horizontal="left" vertical="top" wrapText="1"/>
    </xf>
    <xf numFmtId="0" fontId="21" fillId="10" borderId="90" xfId="0" applyFont="1" applyFill="1" applyBorder="1" applyAlignment="1">
      <alignment horizontal="left" vertical="center" wrapText="1"/>
    </xf>
    <xf numFmtId="0" fontId="21" fillId="10" borderId="44" xfId="0" applyFont="1" applyFill="1" applyBorder="1" applyAlignment="1">
      <alignment horizontal="left" vertical="center" wrapText="1"/>
    </xf>
    <xf numFmtId="0" fontId="21" fillId="10" borderId="91" xfId="0" applyFont="1" applyFill="1" applyBorder="1" applyAlignment="1">
      <alignment horizontal="left" vertical="center" wrapText="1"/>
    </xf>
    <xf numFmtId="0" fontId="7" fillId="0" borderId="68" xfId="0" applyFont="1" applyBorder="1" applyAlignment="1">
      <alignment horizontal="left" vertical="center" wrapText="1"/>
    </xf>
    <xf numFmtId="0" fontId="77" fillId="0" borderId="178" xfId="0" applyFont="1" applyBorder="1" applyAlignment="1">
      <alignment horizontal="left" vertical="top" wrapText="1"/>
    </xf>
    <xf numFmtId="0" fontId="77" fillId="0" borderId="97" xfId="0" applyFont="1" applyBorder="1" applyAlignment="1">
      <alignment horizontal="left" vertical="top" wrapText="1"/>
    </xf>
    <xf numFmtId="0" fontId="7" fillId="0" borderId="79" xfId="0" applyFont="1" applyBorder="1" applyAlignment="1">
      <alignment horizontal="center" vertical="center" wrapText="1"/>
    </xf>
    <xf numFmtId="0" fontId="5" fillId="0" borderId="48" xfId="0" applyFont="1" applyBorder="1" applyAlignment="1">
      <alignment horizontal="left" vertical="top" wrapText="1"/>
    </xf>
    <xf numFmtId="0" fontId="0" fillId="0" borderId="0" xfId="0" applyAlignment="1">
      <alignment horizontal="center" vertical="top" wrapText="1"/>
    </xf>
    <xf numFmtId="0" fontId="17" fillId="12" borderId="0" xfId="0" applyFont="1" applyFill="1" applyAlignment="1">
      <alignment horizontal="left" vertical="center" wrapText="1"/>
    </xf>
    <xf numFmtId="0" fontId="0" fillId="0" borderId="0" xfId="0" applyAlignment="1">
      <alignment horizontal="left" wrapText="1"/>
    </xf>
    <xf numFmtId="0" fontId="7" fillId="8" borderId="0" xfId="0" applyFont="1" applyFill="1" applyAlignment="1" applyProtection="1">
      <alignment horizontal="left" vertical="top" wrapText="1"/>
      <protection locked="0"/>
    </xf>
    <xf numFmtId="0" fontId="12" fillId="0" borderId="0" xfId="0" applyFont="1" applyAlignment="1">
      <alignment horizontal="center" vertical="center" wrapText="1"/>
    </xf>
    <xf numFmtId="0" fontId="49" fillId="0" borderId="0" xfId="0" applyFont="1" applyAlignment="1">
      <alignment horizontal="left" vertical="center" wrapText="1"/>
    </xf>
    <xf numFmtId="0" fontId="41" fillId="0" borderId="0" xfId="0" applyFont="1" applyAlignment="1">
      <alignment horizontal="left" vertical="center" wrapText="1"/>
    </xf>
    <xf numFmtId="17" fontId="47" fillId="0" borderId="7" xfId="0" applyNumberFormat="1" applyFont="1" applyBorder="1" applyAlignment="1">
      <alignment horizontal="justify" vertical="center" wrapText="1" readingOrder="1"/>
    </xf>
    <xf numFmtId="17" fontId="47" fillId="0" borderId="68" xfId="0" applyNumberFormat="1" applyFont="1" applyBorder="1" applyAlignment="1">
      <alignment horizontal="justify" vertical="center" wrapText="1" readingOrder="1"/>
    </xf>
    <xf numFmtId="17" fontId="47" fillId="0" borderId="30" xfId="0" applyNumberFormat="1" applyFont="1" applyBorder="1" applyAlignment="1">
      <alignment horizontal="justify" vertical="center" wrapText="1" readingOrder="1"/>
    </xf>
    <xf numFmtId="17" fontId="47" fillId="0" borderId="15" xfId="0" applyNumberFormat="1" applyFont="1" applyBorder="1" applyAlignment="1">
      <alignment horizontal="justify" vertical="center" wrapText="1" readingOrder="1"/>
    </xf>
    <xf numFmtId="17" fontId="47" fillId="0" borderId="79" xfId="0" applyNumberFormat="1" applyFont="1" applyBorder="1" applyAlignment="1">
      <alignment horizontal="justify" vertical="center" wrapText="1" readingOrder="1"/>
    </xf>
    <xf numFmtId="17" fontId="47" fillId="0" borderId="70" xfId="0" applyNumberFormat="1" applyFont="1" applyBorder="1" applyAlignment="1">
      <alignment horizontal="justify" vertical="center" wrapText="1" readingOrder="1"/>
    </xf>
    <xf numFmtId="0" fontId="83" fillId="10" borderId="96" xfId="0" applyFont="1" applyFill="1" applyBorder="1" applyAlignment="1">
      <alignment horizontal="left" vertical="center"/>
    </xf>
    <xf numFmtId="0" fontId="83" fillId="10" borderId="73" xfId="0" applyFont="1" applyFill="1" applyBorder="1" applyAlignment="1">
      <alignment horizontal="left" vertical="center"/>
    </xf>
    <xf numFmtId="0" fontId="83" fillId="10" borderId="48" xfId="0" applyFont="1" applyFill="1" applyBorder="1" applyAlignment="1">
      <alignment horizontal="left" vertical="center"/>
    </xf>
    <xf numFmtId="0" fontId="22" fillId="0" borderId="96" xfId="0" applyFont="1" applyBorder="1" applyAlignment="1">
      <alignment horizontal="left" vertical="center" wrapText="1"/>
    </xf>
    <xf numFmtId="0" fontId="22" fillId="0" borderId="73" xfId="0" applyFont="1" applyBorder="1" applyAlignment="1">
      <alignment horizontal="left" vertical="center" wrapText="1"/>
    </xf>
    <xf numFmtId="0" fontId="22" fillId="0" borderId="48" xfId="0" applyFont="1" applyBorder="1" applyAlignment="1">
      <alignment horizontal="left" vertical="center" wrapText="1"/>
    </xf>
    <xf numFmtId="17" fontId="47" fillId="0" borderId="90" xfId="0" applyNumberFormat="1" applyFont="1" applyBorder="1" applyAlignment="1">
      <alignment horizontal="justify" vertical="center" wrapText="1"/>
    </xf>
    <xf numFmtId="17" fontId="47" fillId="0" borderId="44" xfId="0" applyNumberFormat="1" applyFont="1" applyBorder="1" applyAlignment="1">
      <alignment horizontal="justify" vertical="center" wrapText="1"/>
    </xf>
    <xf numFmtId="17" fontId="47" fillId="0" borderId="91" xfId="0" applyNumberFormat="1" applyFont="1" applyBorder="1" applyAlignment="1">
      <alignment horizontal="justify" vertical="center" wrapText="1"/>
    </xf>
    <xf numFmtId="0" fontId="53" fillId="0" borderId="0" xfId="0" applyFont="1" applyAlignment="1">
      <alignment horizontal="left" vertical="top" wrapText="1" readingOrder="1"/>
    </xf>
    <xf numFmtId="0" fontId="70" fillId="5" borderId="0" xfId="0" applyFont="1" applyFill="1" applyAlignment="1">
      <alignment horizontal="left" vertical="top" wrapText="1"/>
    </xf>
    <xf numFmtId="0" fontId="57" fillId="5" borderId="0" xfId="0" applyFont="1" applyFill="1" applyAlignment="1">
      <alignment horizontal="left" vertical="top"/>
    </xf>
    <xf numFmtId="0" fontId="57" fillId="5" borderId="72" xfId="0" applyFont="1" applyFill="1" applyBorder="1" applyAlignment="1">
      <alignment horizontal="left" vertical="top" wrapText="1"/>
    </xf>
  </cellXfs>
  <cellStyles count="23">
    <cellStyle name="Euro" xfId="2" xr:uid="{00000000-0005-0000-0000-000000000000}"/>
    <cellStyle name="Lien hypertexte" xfId="3" builtinId="8"/>
    <cellStyle name="Milliers" xfId="21" builtinId="3"/>
    <cellStyle name="NiveauLigne_1" xfId="1" builtinId="1" iLevel="0"/>
    <cellStyle name="Normal" xfId="0" builtinId="0"/>
    <cellStyle name="Normal 3" xfId="22" xr:uid="{49193020-6C2F-433F-9475-FC135D58B170}"/>
    <cellStyle name="Prozent 2" xfId="11" xr:uid="{00000000-0005-0000-0000-000003000000}"/>
    <cellStyle name="Prozent 3" xfId="12" xr:uid="{00000000-0005-0000-0000-000004000000}"/>
    <cellStyle name="Prozent 4" xfId="13" xr:uid="{00000000-0005-0000-0000-000005000000}"/>
    <cellStyle name="Prozent 5" xfId="14" xr:uid="{00000000-0005-0000-0000-000006000000}"/>
    <cellStyle name="Standard 2" xfId="8" xr:uid="{00000000-0005-0000-0000-000008000000}"/>
    <cellStyle name="Standard 3" xfId="9" xr:uid="{00000000-0005-0000-0000-000009000000}"/>
    <cellStyle name="Standard 3 2" xfId="15" xr:uid="{00000000-0005-0000-0000-00000A000000}"/>
    <cellStyle name="Standard 4" xfId="16" xr:uid="{00000000-0005-0000-0000-00000B000000}"/>
    <cellStyle name="Standard 5" xfId="17" xr:uid="{00000000-0005-0000-0000-00000C000000}"/>
    <cellStyle name="Standard 6" xfId="10" xr:uid="{00000000-0005-0000-0000-00000D000000}"/>
    <cellStyle name="Standard 7" xfId="18" xr:uid="{00000000-0005-0000-0000-00000E000000}"/>
    <cellStyle name="Standard 8" xfId="19" xr:uid="{00000000-0005-0000-0000-00000F000000}"/>
    <cellStyle name="Standard 9" xfId="20" xr:uid="{00000000-0005-0000-0000-000010000000}"/>
    <cellStyle name="Standard_5.1" xfId="4" xr:uid="{00000000-0005-0000-0000-000011000000}"/>
    <cellStyle name="Standard_6.1" xfId="5" xr:uid="{00000000-0005-0000-0000-000012000000}"/>
    <cellStyle name="Standard_6.3" xfId="6" xr:uid="{00000000-0005-0000-0000-000013000000}"/>
    <cellStyle name="Standard_Leintuch_20100907" xfId="7" xr:uid="{00000000-0005-0000-0000-000014000000}"/>
  </cellStyles>
  <dxfs count="106">
    <dxf>
      <fill>
        <patternFill>
          <bgColor indexed="50"/>
        </patternFill>
      </fill>
    </dxf>
    <dxf>
      <fill>
        <patternFill>
          <bgColor indexed="43"/>
        </patternFill>
      </fill>
    </dxf>
    <dxf>
      <fill>
        <patternFill>
          <bgColor indexed="50"/>
        </patternFill>
      </fill>
    </dxf>
    <dxf>
      <fill>
        <patternFill>
          <bgColor indexed="43"/>
        </patternFill>
      </fill>
    </dxf>
    <dxf>
      <font>
        <color auto="1"/>
      </font>
      <fill>
        <patternFill>
          <bgColor indexed="27"/>
        </patternFill>
      </fill>
    </dxf>
    <dxf>
      <font>
        <color auto="1"/>
      </font>
      <fill>
        <patternFill>
          <bgColor indexed="27"/>
        </patternFill>
      </fill>
    </dxf>
    <dxf>
      <font>
        <color auto="1"/>
      </font>
      <fill>
        <patternFill>
          <bgColor indexed="27"/>
        </patternFill>
      </fill>
    </dxf>
    <dxf>
      <font>
        <condense val="0"/>
        <extend val="0"/>
        <color indexed="17"/>
      </font>
      <fill>
        <patternFill>
          <bgColor indexed="42"/>
        </patternFill>
      </fill>
    </dxf>
    <dxf>
      <font>
        <color auto="1"/>
      </font>
      <fill>
        <patternFill>
          <bgColor indexed="27"/>
        </patternFill>
      </fill>
    </dxf>
    <dxf>
      <font>
        <color auto="1"/>
      </font>
      <fill>
        <patternFill>
          <bgColor indexed="27"/>
        </patternFill>
      </fill>
    </dxf>
    <dxf>
      <font>
        <condense val="0"/>
        <extend val="0"/>
        <color rgb="FF006100"/>
      </font>
      <fill>
        <patternFill>
          <bgColor rgb="FFC6EFCE"/>
        </patternFill>
      </fill>
    </dxf>
    <dxf>
      <font>
        <color theme="0"/>
      </font>
    </dxf>
    <dxf>
      <font>
        <color theme="0"/>
      </font>
    </dxf>
    <dxf>
      <fill>
        <patternFill>
          <bgColor theme="9" tint="0.79998168889431442"/>
        </patternFill>
      </fill>
    </dxf>
    <dxf>
      <fill>
        <patternFill>
          <bgColor rgb="FFFF9999"/>
        </patternFill>
      </fill>
    </dxf>
    <dxf>
      <font>
        <b/>
        <i val="0"/>
        <color auto="1"/>
      </font>
    </dxf>
    <dxf>
      <fill>
        <patternFill>
          <bgColor theme="9" tint="0.79998168889431442"/>
        </patternFill>
      </fill>
    </dxf>
    <dxf>
      <fill>
        <patternFill>
          <bgColor rgb="FFFF9999"/>
        </patternFill>
      </fill>
    </dxf>
    <dxf>
      <fill>
        <patternFill>
          <bgColor rgb="FFBFBFBF"/>
        </patternFill>
      </fill>
    </dxf>
    <dxf>
      <fill>
        <patternFill>
          <bgColor theme="9" tint="0.79998168889431442"/>
        </patternFill>
      </fill>
    </dxf>
    <dxf>
      <fill>
        <patternFill>
          <bgColor rgb="FFFF9999"/>
        </patternFill>
      </fill>
    </dxf>
    <dxf>
      <fill>
        <patternFill>
          <bgColor rgb="FFFFFFCC"/>
        </patternFill>
      </fill>
    </dxf>
    <dxf>
      <fill>
        <patternFill>
          <bgColor rgb="FFFF9999"/>
        </patternFill>
      </fill>
    </dxf>
    <dxf>
      <fill>
        <patternFill>
          <bgColor theme="9" tint="0.59996337778862885"/>
        </patternFill>
      </fill>
    </dxf>
    <dxf>
      <fill>
        <patternFill>
          <bgColor theme="9" tint="0.79998168889431442"/>
        </patternFill>
      </fill>
    </dxf>
    <dxf>
      <fill>
        <patternFill>
          <bgColor rgb="FFFF9999"/>
        </patternFill>
      </fill>
    </dxf>
    <dxf>
      <fill>
        <patternFill>
          <bgColor rgb="FFFF9999"/>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ont>
        <b/>
        <i val="0"/>
        <color rgb="FFFF0000"/>
      </font>
    </dxf>
    <dxf>
      <font>
        <b/>
        <i val="0"/>
        <color rgb="FFFF0000"/>
      </font>
    </dxf>
    <dxf>
      <fill>
        <patternFill>
          <bgColor rgb="FFBFBFBF"/>
        </patternFill>
      </fill>
    </dxf>
    <dxf>
      <font>
        <b/>
        <i val="0"/>
        <color rgb="FFFF0000"/>
      </font>
    </dxf>
    <dxf>
      <fill>
        <patternFill>
          <bgColor theme="9" tint="0.79998168889431442"/>
        </patternFill>
      </fill>
    </dxf>
    <dxf>
      <fill>
        <patternFill>
          <bgColor rgb="FFFF9999"/>
        </patternFill>
      </fill>
    </dxf>
    <dxf>
      <fill>
        <patternFill>
          <bgColor rgb="FFBFBFBF"/>
        </patternFill>
      </fill>
    </dxf>
    <dxf>
      <fill>
        <patternFill>
          <bgColor rgb="FFBFBFBF"/>
        </patternFill>
      </fill>
    </dxf>
    <dxf>
      <fill>
        <patternFill>
          <bgColor rgb="FFBFBFBF"/>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59996337778862885"/>
        </patternFill>
      </fill>
    </dxf>
    <dxf>
      <fill>
        <patternFill>
          <bgColor theme="9" tint="0.59996337778862885"/>
        </patternFill>
      </fill>
    </dxf>
    <dxf>
      <font>
        <b/>
        <i val="0"/>
        <color rgb="FFFF0000"/>
      </font>
    </dxf>
    <dxf>
      <font>
        <b/>
        <i val="0"/>
        <color rgb="FFFF0000"/>
      </font>
    </dxf>
    <dxf>
      <fill>
        <patternFill>
          <bgColor theme="9" tint="0.59996337778862885"/>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indexed="42"/>
        </patternFill>
      </fill>
    </dxf>
    <dxf>
      <fill>
        <patternFill>
          <bgColor indexed="11"/>
        </patternFill>
      </fill>
    </dxf>
    <dxf>
      <fill>
        <patternFill>
          <bgColor indexed="10"/>
        </patternFill>
      </fill>
    </dxf>
    <dxf>
      <fill>
        <patternFill>
          <bgColor indexed="42"/>
        </patternFill>
      </fill>
    </dxf>
    <dxf>
      <fill>
        <patternFill>
          <bgColor indexed="11"/>
        </patternFill>
      </fill>
    </dxf>
    <dxf>
      <fill>
        <patternFill>
          <bgColor rgb="FFBFBFBF"/>
        </patternFill>
      </fill>
    </dxf>
    <dxf>
      <fill>
        <patternFill>
          <bgColor indexed="42"/>
        </patternFill>
      </fill>
    </dxf>
    <dxf>
      <fill>
        <patternFill>
          <bgColor indexed="11"/>
        </patternFill>
      </fill>
    </dxf>
    <dxf>
      <fill>
        <patternFill>
          <bgColor indexed="10"/>
        </patternFill>
      </fill>
    </dxf>
    <dxf>
      <fill>
        <patternFill>
          <bgColor rgb="FFCCFFCC"/>
        </patternFill>
      </fill>
    </dxf>
    <dxf>
      <fill>
        <patternFill>
          <bgColor indexed="10"/>
        </patternFill>
      </fill>
    </dxf>
    <dxf>
      <font>
        <condense val="0"/>
        <extend val="0"/>
        <color auto="1"/>
      </font>
      <fill>
        <patternFill>
          <bgColor rgb="FFCCFFCC"/>
        </patternFill>
      </fill>
    </dxf>
    <dxf>
      <fill>
        <patternFill>
          <bgColor indexed="10"/>
        </patternFill>
      </fill>
    </dxf>
    <dxf>
      <fill>
        <patternFill>
          <bgColor indexed="10"/>
        </patternFill>
      </fill>
    </dxf>
    <dxf>
      <fill>
        <patternFill>
          <bgColor indexed="11"/>
        </patternFill>
      </fill>
    </dxf>
    <dxf>
      <fill>
        <patternFill>
          <bgColor indexed="42"/>
        </patternFill>
      </fill>
    </dxf>
    <dxf>
      <fill>
        <patternFill>
          <bgColor indexed="10"/>
        </patternFill>
      </fill>
    </dxf>
    <dxf>
      <fill>
        <patternFill>
          <bgColor indexed="42"/>
        </patternFill>
      </fill>
    </dxf>
    <dxf>
      <fill>
        <patternFill>
          <bgColor indexed="11"/>
        </patternFill>
      </fill>
    </dxf>
    <dxf>
      <fill>
        <patternFill>
          <bgColor indexed="11"/>
        </patternFill>
      </fill>
    </dxf>
    <dxf>
      <fill>
        <patternFill>
          <bgColor indexed="42"/>
        </patternFill>
      </fill>
    </dxf>
    <dxf>
      <font>
        <condense val="0"/>
        <extend val="0"/>
        <color auto="1"/>
      </font>
      <fill>
        <patternFill>
          <bgColor indexed="10"/>
        </patternFill>
      </fill>
    </dxf>
    <dxf>
      <fill>
        <patternFill>
          <bgColor indexed="11"/>
        </patternFill>
      </fill>
    </dxf>
    <dxf>
      <fill>
        <patternFill>
          <bgColor indexed="42"/>
        </patternFill>
      </fill>
    </dxf>
    <dxf>
      <fill>
        <patternFill>
          <bgColor indexed="11"/>
        </patternFill>
      </fill>
    </dxf>
    <dxf>
      <fill>
        <patternFill>
          <bgColor indexed="42"/>
        </patternFill>
      </fill>
    </dxf>
    <dxf>
      <fill>
        <patternFill>
          <bgColor indexed="10"/>
        </patternFill>
      </fill>
    </dxf>
    <dxf>
      <fill>
        <patternFill>
          <bgColor indexed="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indexed="42"/>
        </patternFill>
      </fill>
    </dxf>
    <dxf>
      <fill>
        <patternFill>
          <bgColor indexed="10"/>
        </patternFill>
      </fill>
    </dxf>
    <dxf>
      <fill>
        <patternFill>
          <bgColor rgb="FFCCFFCC"/>
        </patternFill>
      </fill>
    </dxf>
    <dxf>
      <fill>
        <patternFill patternType="solid">
          <fgColor auto="1"/>
          <bgColor rgb="FFFF9999"/>
        </patternFill>
      </fill>
    </dxf>
    <dxf>
      <fill>
        <patternFill>
          <bgColor rgb="FFBFBFBF"/>
        </patternFill>
      </fill>
    </dxf>
    <dxf>
      <font>
        <color theme="0" tint="-0.24994659260841701"/>
      </font>
      <fill>
        <patternFill>
          <bgColor theme="0" tint="-0.499984740745262"/>
        </patternFill>
      </fill>
    </dxf>
    <dxf>
      <font>
        <condense val="0"/>
        <extend val="0"/>
        <color indexed="17"/>
      </font>
      <fill>
        <patternFill>
          <bgColor indexed="42"/>
        </patternFill>
      </fill>
    </dxf>
    <dxf>
      <font>
        <color auto="1"/>
      </font>
      <fill>
        <patternFill>
          <bgColor indexed="2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9999"/>
      <rgbColor rgb="0066FF99"/>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9999"/>
      <color rgb="FFBFBFBF"/>
      <color rgb="FFBFD9D9"/>
      <color rgb="FFCAFBFC"/>
      <color rgb="FFB4EBF3"/>
      <color rgb="FFFFFF99"/>
      <color rgb="FFCCFF99"/>
      <color rgb="FFAFDF9F"/>
      <color rgb="FFFF99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197554</xdr:colOff>
      <xdr:row>1</xdr:row>
      <xdr:rowOff>0</xdr:rowOff>
    </xdr:from>
    <xdr:to>
      <xdr:col>0</xdr:col>
      <xdr:colOff>1137354</xdr:colOff>
      <xdr:row>4</xdr:row>
      <xdr:rowOff>23989</xdr:rowOff>
    </xdr:to>
    <xdr:pic>
      <xdr:nvPicPr>
        <xdr:cNvPr id="2" name="Image 3" descr="logo_fr_300.jpg">
          <a:extLst>
            <a:ext uri="{FF2B5EF4-FFF2-40B4-BE49-F238E27FC236}">
              <a16:creationId xmlns:a16="http://schemas.microsoft.com/office/drawing/2014/main" id="{74A78752-E570-134F-AC1C-94D713B228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554" y="169333"/>
          <a:ext cx="93980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453390</xdr:colOff>
      <xdr:row>38</xdr:row>
      <xdr:rowOff>119600</xdr:rowOff>
    </xdr:to>
    <xdr:pic>
      <xdr:nvPicPr>
        <xdr:cNvPr id="4" name="Grafik 2">
          <a:extLst>
            <a:ext uri="{FF2B5EF4-FFF2-40B4-BE49-F238E27FC236}">
              <a16:creationId xmlns:a16="http://schemas.microsoft.com/office/drawing/2014/main" id="{99D3A398-F310-4A2E-873F-F5F11E0255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401300"/>
          <a:ext cx="453390" cy="44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36470</xdr:colOff>
      <xdr:row>33</xdr:row>
      <xdr:rowOff>31747</xdr:rowOff>
    </xdr:from>
    <xdr:to>
      <xdr:col>1</xdr:col>
      <xdr:colOff>3528134</xdr:colOff>
      <xdr:row>99</xdr:row>
      <xdr:rowOff>1016010</xdr:rowOff>
    </xdr:to>
    <xdr:grpSp>
      <xdr:nvGrpSpPr>
        <xdr:cNvPr id="4" name="Gruppieren 3">
          <a:extLst>
            <a:ext uri="{FF2B5EF4-FFF2-40B4-BE49-F238E27FC236}">
              <a16:creationId xmlns:a16="http://schemas.microsoft.com/office/drawing/2014/main" id="{00000000-0008-0000-0200-000004000000}"/>
            </a:ext>
          </a:extLst>
        </xdr:cNvPr>
        <xdr:cNvGrpSpPr/>
      </xdr:nvGrpSpPr>
      <xdr:grpSpPr>
        <a:xfrm>
          <a:off x="331745" y="15309847"/>
          <a:ext cx="3491664" cy="11680838"/>
          <a:chOff x="343387" y="9239251"/>
          <a:chExt cx="3491664" cy="10874520"/>
        </a:xfrm>
      </xdr:grpSpPr>
      <xdr:sp macro="" textlink="">
        <xdr:nvSpPr>
          <xdr:cNvPr id="63" name="Rechteck 62">
            <a:extLst>
              <a:ext uri="{FF2B5EF4-FFF2-40B4-BE49-F238E27FC236}">
                <a16:creationId xmlns:a16="http://schemas.microsoft.com/office/drawing/2014/main" id="{00000000-0008-0000-0200-00003F000000}"/>
              </a:ext>
            </a:extLst>
          </xdr:cNvPr>
          <xdr:cNvSpPr/>
        </xdr:nvSpPr>
        <xdr:spPr>
          <a:xfrm>
            <a:off x="349249" y="13453301"/>
            <a:ext cx="3485800" cy="1809850"/>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r>
              <a:rPr lang="de-CH" sz="1000">
                <a:solidFill>
                  <a:srgbClr val="000000"/>
                </a:solidFill>
                <a:effectLst/>
                <a:latin typeface="Arial" panose="020B0604020202020204" pitchFamily="34" charset="0"/>
                <a:ea typeface="Times New Roman"/>
                <a:cs typeface="Arial" panose="020B0604020202020204" pitchFamily="34" charset="0"/>
              </a:rPr>
              <a:t>Leistungsspezifische Anforderungen: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3.2 Facharzt</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3.3 Notfall</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3.4 Intensivstation</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3.5</a:t>
            </a:r>
            <a:r>
              <a:rPr lang="de-CH" sz="1000" baseline="0">
                <a:solidFill>
                  <a:srgbClr val="000000"/>
                </a:solidFill>
                <a:effectLst/>
                <a:latin typeface="Arial" panose="020B0604020202020204" pitchFamily="34" charset="0"/>
                <a:ea typeface="Times New Roman"/>
                <a:cs typeface="Arial" panose="020B0604020202020204" pitchFamily="34" charset="0"/>
              </a:rPr>
              <a:t> </a:t>
            </a:r>
            <a:r>
              <a:rPr lang="de-CH" sz="1000" baseline="0">
                <a:solidFill>
                  <a:sysClr val="windowText" lastClr="000000"/>
                </a:solidFill>
                <a:effectLst/>
                <a:latin typeface="Arial" panose="020B0604020202020204" pitchFamily="34" charset="0"/>
                <a:ea typeface="Times New Roman"/>
                <a:cs typeface="Arial" panose="020B0604020202020204" pitchFamily="34" charset="0"/>
              </a:rPr>
              <a:t>Verknüpfungen</a:t>
            </a: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3.6 Tumorboard</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600"/>
              </a:spcAft>
            </a:pPr>
            <a:r>
              <a:rPr lang="de-CH" sz="1000">
                <a:solidFill>
                  <a:srgbClr val="000000"/>
                </a:solidFill>
                <a:effectLst/>
                <a:latin typeface="Arial" panose="020B0604020202020204" pitchFamily="34" charset="0"/>
                <a:ea typeface="Times New Roman"/>
                <a:cs typeface="Arial" panose="020B0604020202020204" pitchFamily="34" charset="0"/>
              </a:rPr>
              <a:t>     3.7 Sonstige Anforderungen</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i="1">
                <a:solidFill>
                  <a:srgbClr val="000000"/>
                </a:solidFill>
                <a:effectLst/>
                <a:latin typeface="Arial" panose="020B0604020202020204" pitchFamily="34" charset="0"/>
                <a:ea typeface="Times New Roman"/>
                <a:cs typeface="Arial" panose="020B0604020202020204" pitchFamily="34" charset="0"/>
              </a:rPr>
              <a:t>     Die Eingaben in den Blättern 3.2 – 3.7 werden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i="1">
                <a:solidFill>
                  <a:srgbClr val="000000"/>
                </a:solidFill>
                <a:effectLst/>
                <a:latin typeface="Arial" panose="020B0604020202020204" pitchFamily="34" charset="0"/>
                <a:ea typeface="Times New Roman"/>
                <a:cs typeface="Arial" panose="020B0604020202020204" pitchFamily="34" charset="0"/>
              </a:rPr>
              <a:t>     automatisch in das Blatt 3.9 übertragen. </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64" name="Rechteck 63">
            <a:extLst>
              <a:ext uri="{FF2B5EF4-FFF2-40B4-BE49-F238E27FC236}">
                <a16:creationId xmlns:a16="http://schemas.microsoft.com/office/drawing/2014/main" id="{00000000-0008-0000-0200-000040000000}"/>
              </a:ext>
            </a:extLst>
          </xdr:cNvPr>
          <xdr:cNvSpPr/>
        </xdr:nvSpPr>
        <xdr:spPr>
          <a:xfrm>
            <a:off x="349249" y="15531238"/>
            <a:ext cx="3485800" cy="339621"/>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3.8 „Basispaket“ oder „Basispaket Elektiv“?</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65" name="Rechteck 64">
            <a:extLst>
              <a:ext uri="{FF2B5EF4-FFF2-40B4-BE49-F238E27FC236}">
                <a16:creationId xmlns:a16="http://schemas.microsoft.com/office/drawing/2014/main" id="{00000000-0008-0000-0200-000041000000}"/>
              </a:ext>
            </a:extLst>
          </xdr:cNvPr>
          <xdr:cNvSpPr/>
        </xdr:nvSpPr>
        <xdr:spPr>
          <a:xfrm>
            <a:off x="349249" y="15867485"/>
            <a:ext cx="3485800" cy="339621"/>
          </a:xfrm>
          <a:prstGeom prst="rect">
            <a:avLst/>
          </a:prstGeom>
          <a:solidFill>
            <a:schemeClr val="tx1">
              <a:lumMod val="65000"/>
              <a:lumOff val="3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3.9 Zusammenfassung  </a:t>
            </a:r>
            <a:r>
              <a:rPr lang="de-CH" sz="1000" baseline="0">
                <a:solidFill>
                  <a:schemeClr val="bg1"/>
                </a:solidFill>
                <a:effectLst/>
                <a:latin typeface="Arial" panose="020B0604020202020204" pitchFamily="34" charset="0"/>
                <a:ea typeface="Times New Roman"/>
                <a:cs typeface="Arial" panose="020B0604020202020204" pitchFamily="34" charset="0"/>
              </a:rPr>
              <a:t>Bewerbung</a:t>
            </a:r>
            <a:r>
              <a:rPr lang="de-CH" sz="1000" baseline="0">
                <a:solidFill>
                  <a:srgbClr val="FF6600"/>
                </a:solidFill>
                <a:effectLst/>
                <a:latin typeface="Arial" panose="020B0604020202020204" pitchFamily="34" charset="0"/>
                <a:ea typeface="Times New Roman"/>
                <a:cs typeface="Arial" panose="020B0604020202020204" pitchFamily="34" charset="0"/>
              </a:rPr>
              <a:t> </a:t>
            </a:r>
            <a:r>
              <a:rPr lang="de-CH" sz="1000">
                <a:solidFill>
                  <a:schemeClr val="bg1"/>
                </a:solidFill>
                <a:effectLst/>
                <a:latin typeface="Arial" panose="020B0604020202020204" pitchFamily="34" charset="0"/>
                <a:ea typeface="Times New Roman"/>
                <a:cs typeface="Arial" panose="020B0604020202020204" pitchFamily="34" charset="0"/>
              </a:rPr>
              <a:t> für</a:t>
            </a:r>
            <a:r>
              <a:rPr lang="de-CH" sz="1000" baseline="0">
                <a:solidFill>
                  <a:schemeClr val="bg1"/>
                </a:solidFill>
                <a:effectLst/>
                <a:latin typeface="Arial" panose="020B0604020202020204" pitchFamily="34" charset="0"/>
                <a:ea typeface="Times New Roman"/>
                <a:cs typeface="Arial" panose="020B0604020202020204" pitchFamily="34" charset="0"/>
              </a:rPr>
              <a:t> die</a:t>
            </a:r>
            <a:r>
              <a:rPr lang="de-CH" sz="1000">
                <a:solidFill>
                  <a:schemeClr val="bg1"/>
                </a:solidFill>
                <a:effectLst/>
                <a:latin typeface="Arial" panose="020B0604020202020204" pitchFamily="34" charset="0"/>
                <a:ea typeface="Times New Roman"/>
                <a:cs typeface="Arial" panose="020B0604020202020204" pitchFamily="34" charset="0"/>
              </a:rPr>
              <a:t> Leistungsgruppen</a:t>
            </a:r>
          </a:p>
        </xdr:txBody>
      </xdr:sp>
      <xdr:sp macro="" textlink="">
        <xdr:nvSpPr>
          <xdr:cNvPr id="66" name="Rechteck 65">
            <a:extLst>
              <a:ext uri="{FF2B5EF4-FFF2-40B4-BE49-F238E27FC236}">
                <a16:creationId xmlns:a16="http://schemas.microsoft.com/office/drawing/2014/main" id="{00000000-0008-0000-0200-000042000000}"/>
              </a:ext>
            </a:extLst>
          </xdr:cNvPr>
          <xdr:cNvSpPr/>
        </xdr:nvSpPr>
        <xdr:spPr>
          <a:xfrm>
            <a:off x="343387" y="16567079"/>
            <a:ext cx="3485800" cy="1069658"/>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a:t>
            </a:r>
            <a:r>
              <a:rPr lang="de-CH" sz="1000" strike="noStrike">
                <a:solidFill>
                  <a:schemeClr val="tx1"/>
                </a:solidFill>
                <a:effectLst/>
                <a:latin typeface="Arial" panose="020B0604020202020204" pitchFamily="34" charset="0"/>
                <a:ea typeface="Times New Roman"/>
                <a:cs typeface="Arial" panose="020B0604020202020204" pitchFamily="34" charset="0"/>
              </a:rPr>
              <a:t>Zusätzliche</a:t>
            </a:r>
            <a:r>
              <a:rPr lang="de-CH" sz="1000" strike="noStrike" baseline="0">
                <a:solidFill>
                  <a:schemeClr val="tx1"/>
                </a:solidFill>
                <a:effectLst/>
                <a:latin typeface="Arial" panose="020B0604020202020204" pitchFamily="34" charset="0"/>
                <a:ea typeface="Times New Roman"/>
                <a:cs typeface="Arial" panose="020B0604020202020204" pitchFamily="34" charset="0"/>
              </a:rPr>
              <a:t> </a:t>
            </a:r>
            <a:r>
              <a:rPr lang="de-CH" sz="1000" strike="noStrike">
                <a:solidFill>
                  <a:schemeClr val="tx1"/>
                </a:solidFill>
                <a:effectLst/>
                <a:latin typeface="Arial" panose="020B0604020202020204" pitchFamily="34" charset="0"/>
                <a:ea typeface="Times New Roman"/>
                <a:cs typeface="Arial" panose="020B0604020202020204" pitchFamily="34" charset="0"/>
              </a:rPr>
              <a:t>Anforderungen </a:t>
            </a:r>
            <a:r>
              <a:rPr lang="de-CH" sz="1000">
                <a:solidFill>
                  <a:sysClr val="windowText" lastClr="000000"/>
                </a:solidFill>
                <a:effectLst/>
                <a:latin typeface="Arial" panose="020B0604020202020204" pitchFamily="34" charset="0"/>
                <a:ea typeface="Times New Roman"/>
                <a:cs typeface="Arial" panose="020B0604020202020204" pitchFamily="34" charset="0"/>
              </a:rPr>
              <a:t>für Querschnittsbereiche</a:t>
            </a:r>
            <a:r>
              <a:rPr lang="de-CH" sz="1000">
                <a:solidFill>
                  <a:srgbClr val="FF00FF"/>
                </a:solidFill>
                <a:effectLst/>
                <a:latin typeface="Arial" panose="020B0604020202020204" pitchFamily="34" charset="0"/>
                <a:ea typeface="Times New Roman"/>
                <a:cs typeface="Arial" panose="020B0604020202020204" pitchFamily="34" charset="0"/>
              </a:rPr>
              <a:t>:</a:t>
            </a:r>
          </a:p>
          <a:p>
            <a:pPr>
              <a:lnSpc>
                <a:spcPts val="12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     3.10 Pädiatrie und Kinderchirurgie</a:t>
            </a:r>
          </a:p>
          <a:p>
            <a:pPr>
              <a:lnSpc>
                <a:spcPts val="12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     3.11 Spezialisierte Palliative Care im Spital</a:t>
            </a:r>
          </a:p>
          <a:p>
            <a:pPr>
              <a:lnSpc>
                <a:spcPts val="12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     3.12</a:t>
            </a:r>
            <a:r>
              <a:rPr lang="de-CH" sz="1000" baseline="0">
                <a:solidFill>
                  <a:sysClr val="windowText" lastClr="000000"/>
                </a:solidFill>
                <a:effectLst/>
                <a:latin typeface="Arial" panose="020B0604020202020204" pitchFamily="34" charset="0"/>
                <a:ea typeface="Times New Roman"/>
                <a:cs typeface="Arial" panose="020B0604020202020204" pitchFamily="34" charset="0"/>
              </a:rPr>
              <a:t> Geburtshaus</a:t>
            </a: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xdr:txBody>
      </xdr:sp>
      <xdr:sp macro="" textlink="">
        <xdr:nvSpPr>
          <xdr:cNvPr id="67" name="Flussdiagramm: Grenzstelle 66">
            <a:extLst>
              <a:ext uri="{FF2B5EF4-FFF2-40B4-BE49-F238E27FC236}">
                <a16:creationId xmlns:a16="http://schemas.microsoft.com/office/drawing/2014/main" id="{00000000-0008-0000-0200-000043000000}"/>
              </a:ext>
            </a:extLst>
          </xdr:cNvPr>
          <xdr:cNvSpPr/>
        </xdr:nvSpPr>
        <xdr:spPr>
          <a:xfrm>
            <a:off x="349249" y="19386096"/>
            <a:ext cx="3485800" cy="727675"/>
          </a:xfrm>
          <a:prstGeom prst="flowChartTerminator">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5 </a:t>
            </a:r>
            <a:r>
              <a:rPr lang="de-CH" sz="1000" b="1">
                <a:solidFill>
                  <a:sysClr val="windowText" lastClr="000000"/>
                </a:solidFill>
                <a:effectLst/>
                <a:latin typeface="Arial" panose="020B0604020202020204" pitchFamily="34" charset="0"/>
                <a:ea typeface="Times New Roman"/>
                <a:cs typeface="Arial" panose="020B0604020202020204" pitchFamily="34" charset="0"/>
              </a:rPr>
              <a:t>Bestätigung (nur das Blatt 5)</a:t>
            </a:r>
            <a:r>
              <a:rPr lang="de-CH" sz="1000">
                <a:solidFill>
                  <a:srgbClr val="000000"/>
                </a:solidFill>
                <a:effectLst/>
                <a:latin typeface="Arial" panose="020B0604020202020204" pitchFamily="34" charset="0"/>
                <a:ea typeface="Times New Roman"/>
                <a:cs typeface="Arial" panose="020B0604020202020204" pitchFamily="34" charset="0"/>
              </a:rPr>
              <a:t>:</a:t>
            </a:r>
            <a:r>
              <a:rPr lang="de-CH" sz="1000" baseline="0">
                <a:solidFill>
                  <a:srgbClr val="000000"/>
                </a:solidFill>
                <a:effectLst/>
                <a:latin typeface="Arial" panose="020B0604020202020204" pitchFamily="34" charset="0"/>
                <a:ea typeface="Times New Roman"/>
                <a:cs typeface="Arial" panose="020B0604020202020204" pitchFamily="34" charset="0"/>
              </a:rPr>
              <a:t> Ausdruck der Bestätigung, </a:t>
            </a:r>
            <a:r>
              <a:rPr lang="de-CH" sz="1000">
                <a:solidFill>
                  <a:srgbClr val="000000"/>
                </a:solidFill>
                <a:effectLst/>
                <a:latin typeface="Arial" panose="020B0604020202020204" pitchFamily="34" charset="0"/>
                <a:ea typeface="Times New Roman"/>
                <a:cs typeface="Arial" panose="020B0604020202020204" pitchFamily="34" charset="0"/>
              </a:rPr>
              <a:t>Unterzeichnung und Versand</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68" name="Gerade Verbindung mit Pfeil 67">
            <a:extLst>
              <a:ext uri="{FF2B5EF4-FFF2-40B4-BE49-F238E27FC236}">
                <a16:creationId xmlns:a16="http://schemas.microsoft.com/office/drawing/2014/main" id="{00000000-0008-0000-0200-000044000000}"/>
              </a:ext>
            </a:extLst>
          </xdr:cNvPr>
          <xdr:cNvCxnSpPr/>
        </xdr:nvCxnSpPr>
        <xdr:spPr>
          <a:xfrm>
            <a:off x="2083820" y="15259128"/>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88" name="Gerade Verbindung mit Pfeil 87">
            <a:extLst>
              <a:ext uri="{FF2B5EF4-FFF2-40B4-BE49-F238E27FC236}">
                <a16:creationId xmlns:a16="http://schemas.microsoft.com/office/drawing/2014/main" id="{00000000-0008-0000-0200-000058000000}"/>
              </a:ext>
            </a:extLst>
          </xdr:cNvPr>
          <xdr:cNvCxnSpPr>
            <a:endCxn id="66" idx="0"/>
          </xdr:cNvCxnSpPr>
        </xdr:nvCxnSpPr>
        <xdr:spPr>
          <a:xfrm flipH="1">
            <a:off x="2086287" y="16216187"/>
            <a:ext cx="9413" cy="350891"/>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89" name="Gerade Verbindung mit Pfeil 88">
            <a:extLst>
              <a:ext uri="{FF2B5EF4-FFF2-40B4-BE49-F238E27FC236}">
                <a16:creationId xmlns:a16="http://schemas.microsoft.com/office/drawing/2014/main" id="{00000000-0008-0000-0200-000059000000}"/>
              </a:ext>
            </a:extLst>
          </xdr:cNvPr>
          <xdr:cNvCxnSpPr>
            <a:stCxn id="97" idx="2"/>
          </xdr:cNvCxnSpPr>
        </xdr:nvCxnSpPr>
        <xdr:spPr>
          <a:xfrm flipH="1">
            <a:off x="2084917" y="18367840"/>
            <a:ext cx="7232" cy="353420"/>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0" name="Flussdiagramm: Verzweigung 89">
            <a:extLst>
              <a:ext uri="{FF2B5EF4-FFF2-40B4-BE49-F238E27FC236}">
                <a16:creationId xmlns:a16="http://schemas.microsoft.com/office/drawing/2014/main" id="{00000000-0008-0000-0200-00005A000000}"/>
              </a:ext>
            </a:extLst>
          </xdr:cNvPr>
          <xdr:cNvSpPr/>
        </xdr:nvSpPr>
        <xdr:spPr>
          <a:xfrm>
            <a:off x="349249" y="12072820"/>
            <a:ext cx="3485800" cy="1128740"/>
          </a:xfrm>
          <a:prstGeom prst="flowChartDecision">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600"/>
              </a:spcAft>
            </a:pPr>
            <a:r>
              <a:rPr lang="de-CH" sz="1000" b="1">
                <a:solidFill>
                  <a:srgbClr val="000000"/>
                </a:solidFill>
                <a:effectLst/>
                <a:latin typeface="Arial" panose="020B0604020202020204" pitchFamily="34" charset="0"/>
                <a:ea typeface="Times New Roman"/>
                <a:cs typeface="Arial" panose="020B0604020202020204" pitchFamily="34" charset="0"/>
              </a:rPr>
              <a:t>3.1 </a:t>
            </a:r>
            <a:r>
              <a:rPr lang="de-CH" sz="1000" b="1">
                <a:solidFill>
                  <a:sysClr val="windowText" lastClr="000000"/>
                </a:solidFill>
                <a:effectLst/>
                <a:latin typeface="Arial" panose="020B0604020202020204" pitchFamily="34" charset="0"/>
                <a:ea typeface="Times New Roman"/>
                <a:cs typeface="Arial" panose="020B0604020202020204" pitchFamily="34" charset="0"/>
              </a:rPr>
              <a:t>Allgemeine Qualitätsanforderungen</a:t>
            </a:r>
            <a:r>
              <a:rPr lang="de-CH" sz="1000">
                <a:solidFill>
                  <a:sysClr val="windowText" lastClr="000000"/>
                </a:solidFill>
                <a:effectLst/>
                <a:latin typeface="Arial" panose="020B0604020202020204" pitchFamily="34" charset="0"/>
                <a:ea typeface="Times New Roman"/>
                <a:cs typeface="Arial" panose="020B0604020202020204" pitchFamily="34" charset="0"/>
              </a:rPr>
              <a:t> </a:t>
            </a:r>
            <a:r>
              <a:rPr lang="de-CH" sz="1000" b="0">
                <a:solidFill>
                  <a:sysClr val="windowText" lastClr="000000"/>
                </a:solidFill>
                <a:effectLst/>
                <a:latin typeface="Arial" panose="020B0604020202020204" pitchFamily="34" charset="0"/>
                <a:ea typeface="Times New Roman"/>
                <a:cs typeface="Arial" panose="020B0604020202020204" pitchFamily="34" charset="0"/>
              </a:rPr>
              <a:t>B</a:t>
            </a:r>
            <a:r>
              <a:rPr lang="de-CH" sz="1000" baseline="0">
                <a:solidFill>
                  <a:srgbClr val="000000"/>
                </a:solidFill>
                <a:effectLst/>
                <a:latin typeface="Arial" panose="020B0604020202020204" pitchFamily="34" charset="0"/>
                <a:ea typeface="Times New Roman"/>
                <a:cs typeface="Arial" panose="020B0604020202020204" pitchFamily="34" charset="0"/>
              </a:rPr>
              <a:t>estätigen Sie die Erfüllung der generellen Anforderungen.</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91" name="Rechteck 90">
            <a:extLst>
              <a:ext uri="{FF2B5EF4-FFF2-40B4-BE49-F238E27FC236}">
                <a16:creationId xmlns:a16="http://schemas.microsoft.com/office/drawing/2014/main" id="{00000000-0008-0000-0200-00005B000000}"/>
              </a:ext>
            </a:extLst>
          </xdr:cNvPr>
          <xdr:cNvSpPr/>
        </xdr:nvSpPr>
        <xdr:spPr>
          <a:xfrm>
            <a:off x="349249" y="9805539"/>
            <a:ext cx="3485800" cy="689231"/>
          </a:xfrm>
          <a:prstGeom prst="rect">
            <a:avLst/>
          </a:prstGeom>
          <a:solidFill>
            <a:srgbClr val="FF0000"/>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600"/>
              </a:spcAft>
            </a:pPr>
            <a:r>
              <a:rPr lang="de-CH" sz="1000">
                <a:solidFill>
                  <a:schemeClr val="bg1"/>
                </a:solidFill>
                <a:effectLst/>
                <a:latin typeface="Arial" panose="020B0604020202020204" pitchFamily="34" charset="0"/>
                <a:ea typeface="Times New Roman"/>
                <a:cs typeface="Arial" panose="020B0604020202020204" pitchFamily="34" charset="0"/>
              </a:rPr>
              <a:t>2   Definitionen/Spezifikationen der Leistungsgruppen</a:t>
            </a:r>
          </a:p>
          <a:p>
            <a:pP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     2.1 Überblick Leistungsgruppen</a:t>
            </a:r>
          </a:p>
          <a:p>
            <a:pP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     2.2 Überblick Anforderungen pro Leistungsgruppe</a:t>
            </a:r>
          </a:p>
        </xdr:txBody>
      </xdr:sp>
      <xdr:sp macro="" textlink="">
        <xdr:nvSpPr>
          <xdr:cNvPr id="92" name="Rechteck 91">
            <a:extLst>
              <a:ext uri="{FF2B5EF4-FFF2-40B4-BE49-F238E27FC236}">
                <a16:creationId xmlns:a16="http://schemas.microsoft.com/office/drawing/2014/main" id="{00000000-0008-0000-0200-00005C000000}"/>
              </a:ext>
            </a:extLst>
          </xdr:cNvPr>
          <xdr:cNvSpPr/>
        </xdr:nvSpPr>
        <xdr:spPr>
          <a:xfrm>
            <a:off x="349249" y="10786170"/>
            <a:ext cx="3485800" cy="1054778"/>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0000" tIns="45720" rIns="91440" bIns="45720" numCol="1" spcCol="0" rtlCol="0" fromWordArt="0" anchor="ctr" anchorCtr="0" forceAA="0" compatLnSpc="1">
            <a:prstTxWarp prst="textNoShape">
              <a:avLst/>
            </a:prstTxWarp>
            <a:noAutofit/>
          </a:bodyPr>
          <a:lstStyle/>
          <a:p>
            <a:pPr eaLnBrk="1" fontAlgn="auto" latinLnBrk="0" hangingPunct="1"/>
            <a:r>
              <a:rPr lang="de-CH" sz="1000">
                <a:solidFill>
                  <a:srgbClr val="000000"/>
                </a:solidFill>
                <a:effectLst/>
                <a:latin typeface="Arial"/>
                <a:ea typeface="Times New Roman"/>
                <a:cs typeface="Times New Roman"/>
              </a:rPr>
              <a:t>3   </a:t>
            </a:r>
            <a:r>
              <a:rPr lang="de-CH" sz="1000">
                <a:solidFill>
                  <a:sysClr val="windowText" lastClr="000000"/>
                </a:solidFill>
                <a:effectLst/>
                <a:latin typeface="Arial" panose="020B0604020202020204" pitchFamily="34" charset="0"/>
                <a:ea typeface="+mn-ea"/>
                <a:cs typeface="Arial" panose="020B0604020202020204" pitchFamily="34" charset="0"/>
              </a:rPr>
              <a:t>Jedes Listenspital</a:t>
            </a:r>
            <a:r>
              <a:rPr lang="de-CH" sz="1000" baseline="0">
                <a:solidFill>
                  <a:sysClr val="windowText" lastClr="000000"/>
                </a:solidFill>
                <a:effectLst/>
                <a:latin typeface="Arial" panose="020B0604020202020204" pitchFamily="34" charset="0"/>
                <a:ea typeface="+mn-ea"/>
                <a:cs typeface="Arial" panose="020B0604020202020204" pitchFamily="34" charset="0"/>
              </a:rPr>
              <a:t> muss die Anforderungen</a:t>
            </a:r>
          </a:p>
          <a:p>
            <a:pPr eaLnBrk="1" fontAlgn="auto" latinLnBrk="0" hangingPunct="1"/>
            <a:r>
              <a:rPr lang="de-CH" sz="1000" baseline="0">
                <a:solidFill>
                  <a:sysClr val="windowText" lastClr="000000"/>
                </a:solidFill>
                <a:effectLst/>
                <a:latin typeface="Arial" panose="020B0604020202020204" pitchFamily="34" charset="0"/>
                <a:ea typeface="+mn-ea"/>
                <a:cs typeface="Arial" panose="020B0604020202020204" pitchFamily="34" charset="0"/>
              </a:rPr>
              <a:t>     zur SPLG Akutsomatik erfüllen, wenn es sich für die</a:t>
            </a:r>
          </a:p>
          <a:p>
            <a:pPr eaLnBrk="1" fontAlgn="auto" latinLnBrk="0" hangingPunct="1"/>
            <a:r>
              <a:rPr lang="de-CH" sz="1000" baseline="0">
                <a:solidFill>
                  <a:sysClr val="windowText" lastClr="000000"/>
                </a:solidFill>
                <a:effectLst/>
                <a:latin typeface="Arial" panose="020B0604020202020204" pitchFamily="34" charset="0"/>
                <a:ea typeface="+mn-ea"/>
                <a:cs typeface="Arial" panose="020B0604020202020204" pitchFamily="34" charset="0"/>
              </a:rPr>
              <a:t>     entsprechende Leistungsgruppe bewirbt: </a:t>
            </a:r>
            <a:br>
              <a:rPr lang="de-CH" sz="1000" baseline="0">
                <a:solidFill>
                  <a:sysClr val="windowText" lastClr="000000"/>
                </a:solidFill>
                <a:effectLst/>
                <a:latin typeface="Arial" panose="020B0604020202020204" pitchFamily="34" charset="0"/>
                <a:ea typeface="+mn-ea"/>
                <a:cs typeface="Arial" panose="020B0604020202020204" pitchFamily="34" charset="0"/>
              </a:rPr>
            </a:br>
            <a:r>
              <a:rPr lang="de-CH" sz="1000" baseline="0">
                <a:solidFill>
                  <a:sysClr val="windowText" lastClr="000000"/>
                </a:solidFill>
                <a:effectLst/>
                <a:latin typeface="Arial" panose="020B0604020202020204" pitchFamily="34" charset="0"/>
                <a:ea typeface="+mn-ea"/>
                <a:cs typeface="Arial" panose="020B0604020202020204" pitchFamily="34" charset="0"/>
              </a:rPr>
              <a:t>     </a:t>
            </a:r>
            <a:r>
              <a:rPr lang="de-CH" sz="1000" b="1" baseline="0">
                <a:solidFill>
                  <a:sysClr val="windowText" lastClr="000000"/>
                </a:solidFill>
                <a:effectLst/>
                <a:latin typeface="Arial" panose="020B0604020202020204" pitchFamily="34" charset="0"/>
                <a:ea typeface="+mn-ea"/>
                <a:cs typeface="Arial" panose="020B0604020202020204" pitchFamily="34" charset="0"/>
              </a:rPr>
              <a:t>Allgemeine Qualitätsanforderungen</a:t>
            </a:r>
            <a:r>
              <a:rPr lang="de-CH" sz="1000" baseline="0">
                <a:solidFill>
                  <a:sysClr val="windowText" lastClr="000000"/>
                </a:solidFill>
                <a:effectLst/>
                <a:latin typeface="Arial" panose="020B0604020202020204" pitchFamily="34" charset="0"/>
                <a:ea typeface="+mn-ea"/>
                <a:cs typeface="Arial" panose="020B0604020202020204" pitchFamily="34" charset="0"/>
              </a:rPr>
              <a:t> sowie  </a:t>
            </a:r>
            <a:endParaRPr lang="de-CH" sz="1000">
              <a:solidFill>
                <a:sysClr val="windowText" lastClr="000000"/>
              </a:solidFill>
              <a:effectLst/>
              <a:latin typeface="Arial" panose="020B0604020202020204" pitchFamily="34" charset="0"/>
              <a:cs typeface="Arial" panose="020B0604020202020204" pitchFamily="34" charset="0"/>
            </a:endParaRPr>
          </a:p>
          <a:p>
            <a:pPr eaLnBrk="1" fontAlgn="auto" latinLnBrk="0" hangingPunct="1"/>
            <a:r>
              <a:rPr lang="de-CH" sz="1000" baseline="0">
                <a:solidFill>
                  <a:sysClr val="windowText" lastClr="000000"/>
                </a:solidFill>
                <a:effectLst/>
                <a:latin typeface="Arial" panose="020B0604020202020204" pitchFamily="34" charset="0"/>
                <a:ea typeface="+mn-ea"/>
                <a:cs typeface="Arial" panose="020B0604020202020204" pitchFamily="34" charset="0"/>
              </a:rPr>
              <a:t>     </a:t>
            </a:r>
            <a:r>
              <a:rPr lang="de-CH" sz="1000" b="1" baseline="0">
                <a:solidFill>
                  <a:sysClr val="windowText" lastClr="000000"/>
                </a:solidFill>
                <a:effectLst/>
                <a:latin typeface="Arial" panose="020B0604020202020204" pitchFamily="34" charset="0"/>
                <a:ea typeface="+mn-ea"/>
                <a:cs typeface="Arial" panose="020B0604020202020204" pitchFamily="34" charset="0"/>
              </a:rPr>
              <a:t>leistungsgruppenspezifische Anforderungen</a:t>
            </a:r>
            <a:r>
              <a:rPr lang="de-CH" sz="1000" baseline="0">
                <a:solidFill>
                  <a:sysClr val="windowText" lastClr="000000"/>
                </a:solidFill>
                <a:effectLst/>
                <a:latin typeface="Arial" panose="020B0604020202020204" pitchFamily="34" charset="0"/>
                <a:ea typeface="+mn-ea"/>
                <a:cs typeface="Arial" panose="020B0604020202020204" pitchFamily="34" charset="0"/>
              </a:rPr>
              <a:t>.</a:t>
            </a:r>
            <a:endParaRPr lang="de-CH" sz="1000">
              <a:solidFill>
                <a:sysClr val="windowText" lastClr="000000"/>
              </a:solidFill>
              <a:effectLst/>
              <a:latin typeface="Arial"/>
              <a:ea typeface="Times New Roman"/>
              <a:cs typeface="Times New Roman"/>
            </a:endParaRPr>
          </a:p>
        </xdr:txBody>
      </xdr:sp>
      <xdr:cxnSp macro="">
        <xdr:nvCxnSpPr>
          <xdr:cNvPr id="93" name="Gerade Verbindung mit Pfeil 92">
            <a:extLst>
              <a:ext uri="{FF2B5EF4-FFF2-40B4-BE49-F238E27FC236}">
                <a16:creationId xmlns:a16="http://schemas.microsoft.com/office/drawing/2014/main" id="{00000000-0008-0000-0200-00005D000000}"/>
              </a:ext>
            </a:extLst>
          </xdr:cNvPr>
          <xdr:cNvCxnSpPr/>
        </xdr:nvCxnSpPr>
        <xdr:spPr>
          <a:xfrm>
            <a:off x="2082483" y="19115789"/>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94" name="Gerade Verbindung mit Pfeil 93">
            <a:extLst>
              <a:ext uri="{FF2B5EF4-FFF2-40B4-BE49-F238E27FC236}">
                <a16:creationId xmlns:a16="http://schemas.microsoft.com/office/drawing/2014/main" id="{00000000-0008-0000-0200-00005E000000}"/>
              </a:ext>
            </a:extLst>
          </xdr:cNvPr>
          <xdr:cNvCxnSpPr/>
        </xdr:nvCxnSpPr>
        <xdr:spPr>
          <a:xfrm>
            <a:off x="2083820" y="10498098"/>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5" name="Rechteck 94">
            <a:extLst>
              <a:ext uri="{FF2B5EF4-FFF2-40B4-BE49-F238E27FC236}">
                <a16:creationId xmlns:a16="http://schemas.microsoft.com/office/drawing/2014/main" id="{00000000-0008-0000-0200-00005F000000}"/>
              </a:ext>
            </a:extLst>
          </xdr:cNvPr>
          <xdr:cNvSpPr/>
        </xdr:nvSpPr>
        <xdr:spPr>
          <a:xfrm>
            <a:off x="349249" y="18719982"/>
            <a:ext cx="3485800" cy="398222"/>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4   Allgemeine Angaben zum Leistungserbringer </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96" name="Gerade Verbindung mit Pfeil 95">
            <a:extLst>
              <a:ext uri="{FF2B5EF4-FFF2-40B4-BE49-F238E27FC236}">
                <a16:creationId xmlns:a16="http://schemas.microsoft.com/office/drawing/2014/main" id="{00000000-0008-0000-0200-000060000000}"/>
              </a:ext>
            </a:extLst>
          </xdr:cNvPr>
          <xdr:cNvCxnSpPr/>
        </xdr:nvCxnSpPr>
        <xdr:spPr>
          <a:xfrm>
            <a:off x="2094768" y="11836201"/>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7" name="Rechteck 96">
            <a:extLst>
              <a:ext uri="{FF2B5EF4-FFF2-40B4-BE49-F238E27FC236}">
                <a16:creationId xmlns:a16="http://schemas.microsoft.com/office/drawing/2014/main" id="{00000000-0008-0000-0200-000061000000}"/>
              </a:ext>
            </a:extLst>
          </xdr:cNvPr>
          <xdr:cNvSpPr/>
        </xdr:nvSpPr>
        <xdr:spPr>
          <a:xfrm>
            <a:off x="349249" y="17937251"/>
            <a:ext cx="3485800" cy="43058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Zusätzliche Angaben zum Leistungserbringer: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strike="noStrike" baseline="0">
                <a:solidFill>
                  <a:schemeClr val="tx1"/>
                </a:solidFill>
                <a:effectLst/>
                <a:latin typeface="Arial" panose="020B0604020202020204" pitchFamily="34" charset="0"/>
                <a:ea typeface="Times New Roman"/>
                <a:cs typeface="Arial" panose="020B0604020202020204" pitchFamily="34" charset="0"/>
              </a:rPr>
              <a:t>     </a:t>
            </a:r>
            <a:r>
              <a:rPr lang="de-CH" sz="1000" strike="noStrike" baseline="0">
                <a:solidFill>
                  <a:sysClr val="windowText" lastClr="000000"/>
                </a:solidFill>
                <a:effectLst/>
                <a:latin typeface="Arial" panose="020B0604020202020204" pitchFamily="34" charset="0"/>
                <a:ea typeface="Times New Roman"/>
                <a:cs typeface="Arial" panose="020B0604020202020204" pitchFamily="34" charset="0"/>
              </a:rPr>
              <a:t>3.13 </a:t>
            </a:r>
            <a:r>
              <a:rPr lang="de-CH" sz="1000">
                <a:solidFill>
                  <a:sysClr val="windowText" lastClr="000000"/>
                </a:solidFill>
                <a:effectLst/>
                <a:latin typeface="Arial" panose="020B0604020202020204" pitchFamily="34" charset="0"/>
                <a:ea typeface="+mn-ea"/>
                <a:cs typeface="Arial" panose="020B0604020202020204" pitchFamily="34" charset="0"/>
              </a:rPr>
              <a:t>Weitere Angaben zur Bewerbung</a:t>
            </a:r>
            <a:endParaRPr lang="de-CH" sz="1000">
              <a:solidFill>
                <a:sysClr val="windowText" lastClr="000000"/>
              </a:solidFill>
              <a:effectLst/>
              <a:latin typeface="Arial" panose="020B0604020202020204" pitchFamily="34" charset="0"/>
              <a:cs typeface="Arial" panose="020B0604020202020204" pitchFamily="34" charset="0"/>
            </a:endParaRPr>
          </a:p>
        </xdr:txBody>
      </xdr:sp>
      <xdr:cxnSp macro="">
        <xdr:nvCxnSpPr>
          <xdr:cNvPr id="98" name="Gerade Verbindung mit Pfeil 97">
            <a:extLst>
              <a:ext uri="{FF2B5EF4-FFF2-40B4-BE49-F238E27FC236}">
                <a16:creationId xmlns:a16="http://schemas.microsoft.com/office/drawing/2014/main" id="{00000000-0008-0000-0200-000062000000}"/>
              </a:ext>
            </a:extLst>
          </xdr:cNvPr>
          <xdr:cNvCxnSpPr/>
        </xdr:nvCxnSpPr>
        <xdr:spPr>
          <a:xfrm>
            <a:off x="2083820" y="13206100"/>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cxnSp>
      <xdr:cxnSp macro="">
        <xdr:nvCxnSpPr>
          <xdr:cNvPr id="99" name="Gerade Verbindung mit Pfeil 98">
            <a:extLst>
              <a:ext uri="{FF2B5EF4-FFF2-40B4-BE49-F238E27FC236}">
                <a16:creationId xmlns:a16="http://schemas.microsoft.com/office/drawing/2014/main" id="{00000000-0008-0000-0200-000063000000}"/>
              </a:ext>
            </a:extLst>
          </xdr:cNvPr>
          <xdr:cNvCxnSpPr>
            <a:stCxn id="66" idx="2"/>
          </xdr:cNvCxnSpPr>
        </xdr:nvCxnSpPr>
        <xdr:spPr>
          <a:xfrm flipH="1">
            <a:off x="2073237" y="17636736"/>
            <a:ext cx="13050" cy="296235"/>
          </a:xfrm>
          <a:prstGeom prst="straightConnector1">
            <a:avLst/>
          </a:prstGeom>
          <a:noFill/>
          <a:ln w="12700" cap="flat" cmpd="sng" algn="ctr">
            <a:solidFill>
              <a:sysClr val="windowText" lastClr="000000"/>
            </a:solidFill>
            <a:prstDash val="solid"/>
            <a:headEnd type="none" w="med" len="med"/>
            <a:tailEnd type="triangle" w="med" len="med"/>
          </a:ln>
          <a:effectLst/>
        </xdr:spPr>
      </xdr:cxnSp>
      <xdr:sp macro="" textlink="">
        <xdr:nvSpPr>
          <xdr:cNvPr id="22" name="Flussdiagramm: Grenzstelle 21">
            <a:extLst>
              <a:ext uri="{FF2B5EF4-FFF2-40B4-BE49-F238E27FC236}">
                <a16:creationId xmlns:a16="http://schemas.microsoft.com/office/drawing/2014/main" id="{00000000-0008-0000-0200-000016000000}"/>
              </a:ext>
            </a:extLst>
          </xdr:cNvPr>
          <xdr:cNvSpPr/>
        </xdr:nvSpPr>
        <xdr:spPr>
          <a:xfrm>
            <a:off x="349251" y="9239251"/>
            <a:ext cx="3485800" cy="358267"/>
          </a:xfrm>
          <a:prstGeom prst="flowChartTerminator">
            <a:avLst/>
          </a:prstGeom>
          <a:no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de-CH" sz="1000" b="0" i="0" u="none" strike="noStrike" kern="0" cap="none" spc="0" normalizeH="0" baseline="0" noProof="0">
                <a:ln>
                  <a:noFill/>
                </a:ln>
                <a:solidFill>
                  <a:srgbClr val="000000"/>
                </a:solidFill>
                <a:effectLst/>
                <a:uLnTx/>
                <a:uFillTx/>
                <a:latin typeface="Arial" panose="020B0604020202020204" pitchFamily="34" charset="0"/>
                <a:ea typeface="Times New Roman"/>
                <a:cs typeface="Arial" panose="020B0604020202020204" pitchFamily="34" charset="0"/>
              </a:rPr>
              <a:t>Deckblatt: Eingabe von Unternehmen und Standort </a:t>
            </a:r>
            <a:endParaRPr kumimoji="0" lang="de-CH" sz="1000" b="0" i="0" u="none" strike="noStrike" kern="0" cap="none" spc="0" normalizeH="0" baseline="0" noProof="0">
              <a:ln>
                <a:noFill/>
              </a:ln>
              <a:solidFill>
                <a:sysClr val="window" lastClr="FFFFFF"/>
              </a:solidFill>
              <a:effectLst/>
              <a:uLnTx/>
              <a:uFillTx/>
              <a:latin typeface="Arial" panose="020B0604020202020204" pitchFamily="34" charset="0"/>
              <a:ea typeface="Times New Roman"/>
              <a:cs typeface="Arial" panose="020B0604020202020204" pitchFamily="34" charset="0"/>
            </a:endParaRPr>
          </a:p>
        </xdr:txBody>
      </xdr:sp>
      <xdr:cxnSp macro="">
        <xdr:nvCxnSpPr>
          <xdr:cNvPr id="23" name="Gerade Verbindung mit Pfeil 22">
            <a:extLst>
              <a:ext uri="{FF2B5EF4-FFF2-40B4-BE49-F238E27FC236}">
                <a16:creationId xmlns:a16="http://schemas.microsoft.com/office/drawing/2014/main" id="{00000000-0008-0000-0200-000017000000}"/>
              </a:ext>
            </a:extLst>
          </xdr:cNvPr>
          <xdr:cNvCxnSpPr/>
        </xdr:nvCxnSpPr>
        <xdr:spPr>
          <a:xfrm>
            <a:off x="2084917" y="9599082"/>
            <a:ext cx="0" cy="216000"/>
          </a:xfrm>
          <a:prstGeom prst="straightConnector1">
            <a:avLst/>
          </a:prstGeom>
          <a:noFill/>
          <a:ln w="12700" cap="flat" cmpd="sng" algn="ctr">
            <a:solidFill>
              <a:sysClr val="windowText" lastClr="000000"/>
            </a:solidFill>
            <a:prstDash val="solid"/>
            <a:headEnd type="none" w="med" len="med"/>
            <a:tailEnd type="triangle" w="med" len="med"/>
          </a:ln>
          <a:effec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1809750</xdr:colOff>
      <xdr:row>5</xdr:row>
      <xdr:rowOff>0</xdr:rowOff>
    </xdr:from>
    <xdr:to>
      <xdr:col>0</xdr:col>
      <xdr:colOff>1809750</xdr:colOff>
      <xdr:row>5</xdr:row>
      <xdr:rowOff>0</xdr:rowOff>
    </xdr:to>
    <xdr:cxnSp macro="">
      <xdr:nvCxnSpPr>
        <xdr:cNvPr id="123346" name="AutoShape 167">
          <a:extLst>
            <a:ext uri="{FF2B5EF4-FFF2-40B4-BE49-F238E27FC236}">
              <a16:creationId xmlns:a16="http://schemas.microsoft.com/office/drawing/2014/main" id="{00000000-0008-0000-0E00-0000D2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47" name="AutoShape 168">
          <a:extLst>
            <a:ext uri="{FF2B5EF4-FFF2-40B4-BE49-F238E27FC236}">
              <a16:creationId xmlns:a16="http://schemas.microsoft.com/office/drawing/2014/main" id="{00000000-0008-0000-0E00-0000D3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48" name="AutoShape 690">
          <a:extLst>
            <a:ext uri="{FF2B5EF4-FFF2-40B4-BE49-F238E27FC236}">
              <a16:creationId xmlns:a16="http://schemas.microsoft.com/office/drawing/2014/main" id="{00000000-0008-0000-0E00-0000D4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49" name="AutoShape 691">
          <a:extLst>
            <a:ext uri="{FF2B5EF4-FFF2-40B4-BE49-F238E27FC236}">
              <a16:creationId xmlns:a16="http://schemas.microsoft.com/office/drawing/2014/main" id="{00000000-0008-0000-0E00-0000D5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51" name="AutoShape 167">
          <a:extLst>
            <a:ext uri="{FF2B5EF4-FFF2-40B4-BE49-F238E27FC236}">
              <a16:creationId xmlns:a16="http://schemas.microsoft.com/office/drawing/2014/main" id="{00000000-0008-0000-0E00-0000D7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52" name="AutoShape 168">
          <a:extLst>
            <a:ext uri="{FF2B5EF4-FFF2-40B4-BE49-F238E27FC236}">
              <a16:creationId xmlns:a16="http://schemas.microsoft.com/office/drawing/2014/main" id="{00000000-0008-0000-0E00-0000D8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53" name="AutoShape 690">
          <a:extLst>
            <a:ext uri="{FF2B5EF4-FFF2-40B4-BE49-F238E27FC236}">
              <a16:creationId xmlns:a16="http://schemas.microsoft.com/office/drawing/2014/main" id="{00000000-0008-0000-0E00-0000D9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54" name="AutoShape 691">
          <a:extLst>
            <a:ext uri="{FF2B5EF4-FFF2-40B4-BE49-F238E27FC236}">
              <a16:creationId xmlns:a16="http://schemas.microsoft.com/office/drawing/2014/main" id="{00000000-0008-0000-0E00-0000DA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S_Spitalplanung2012\1.%20Versorgungsbericht\2.%20Datenbasis%20TP%20V%20und%20VI\Fischer\in20090316\gdzh04_07,ctree-093G_Erg&#228;nzungGD_gem.Statist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 val="2 ordentl unterhalt_abschätzung"/>
      <sheetName val="-Settings-"/>
      <sheetName val="gdzh04_07,ctree-093G_Ergänzung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Larissa-Design">
  <a:themeElements>
    <a:clrScheme name="Hyperion">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E2D700"/>
      </a:hlink>
      <a:folHlink>
        <a:srgbClr val="85DFD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sp@fr.ch?subject=Bewerbungsunterlagen%20Akutsomatik" TargetMode="External"/><Relationship Id="rId2" Type="http://schemas.openxmlformats.org/officeDocument/2006/relationships/hyperlink" Target="mailto:ssp@fr.ch?subject=Frage%20zur%20Bewerbung%20f&#252;r%20die%20Spitalliste"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swiss-icu-cert.ch/de/richtlinien.html" TargetMode="External"/><Relationship Id="rId2" Type="http://schemas.openxmlformats.org/officeDocument/2006/relationships/hyperlink" Target="http://www.sgi-ssmi.ch/tl_files/daten/4%20Qualitaet/Anerkannte%20IS/KAI_Richtlinien_100902_D_neu_2012.pdf" TargetMode="External"/><Relationship Id="rId1" Type="http://schemas.openxmlformats.org/officeDocument/2006/relationships/printerSettings" Target="../printerSettings/printerSettings21.bin"/><Relationship Id="rId5" Type="http://schemas.openxmlformats.org/officeDocument/2006/relationships/vmlDrawing" Target="../drawings/vmlDrawing11.vml"/><Relationship Id="rId4"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gdk-cds.ch/fileadmin/docs/public/gdk/themen/spitalplanung/splg-grouper/SPLG_2023/Version_De/2023.1.19/SPLG_Definitionen_2023.1.19_de.zip" TargetMode="External"/><Relationship Id="rId1" Type="http://schemas.openxmlformats.org/officeDocument/2006/relationships/printerSettings" Target="../printerSettings/printerSettings33.bin"/><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gdk-cds.ch/fileadmin/docs/public/gdk/themen/spitalplanung/splg-grouper/SPLG_2023/Version_De/2023.1.19/SPLG_Definitionen_2023.1.19_de.zip" TargetMode="External"/><Relationship Id="rId1" Type="http://schemas.openxmlformats.org/officeDocument/2006/relationships/printerSettings" Target="../printerSettings/printerSettings37.bin"/><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8.xml.rels><?xml version="1.0" encoding="UTF-8" standalone="yes"?>
<Relationships xmlns="http://schemas.openxmlformats.org/package/2006/relationships"><Relationship Id="rId3" Type="http://schemas.openxmlformats.org/officeDocument/2006/relationships/hyperlink" Target="mailto:ssp@fr.ch?subject=Frage%20zur%20Bewerbung%20f&#252;r%20die%20Spitalliste" TargetMode="External"/><Relationship Id="rId2" Type="http://schemas.openxmlformats.org/officeDocument/2006/relationships/hyperlink" Target="mailto:ssp@fr.ch?subject=Bewerbungsunterlagen%20Akutsomatik" TargetMode="External"/><Relationship Id="rId1" Type="http://schemas.openxmlformats.org/officeDocument/2006/relationships/printerSettings" Target="../printerSettings/printerSettings43.bin"/><Relationship Id="rId5" Type="http://schemas.openxmlformats.org/officeDocument/2006/relationships/vmlDrawing" Target="../drawings/vmlDrawing22.vml"/><Relationship Id="rId4" Type="http://schemas.openxmlformats.org/officeDocument/2006/relationships/printerSettings" Target="../printerSettings/printerSettings44.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mailto:ssp@fr.ch?subject=Bewerbungsunterlagen%20Akutsomatik" TargetMode="External"/><Relationship Id="rId7" Type="http://schemas.openxmlformats.org/officeDocument/2006/relationships/vmlDrawing" Target="../drawings/vmlDrawing3.vml"/><Relationship Id="rId2" Type="http://schemas.openxmlformats.org/officeDocument/2006/relationships/hyperlink" Target="mailto:spitalplanung.ags@sz.ch" TargetMode="External"/><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hyperlink" Target="mailto:cyrill.berger@fr.ch?subject=Frage%20zur%20Bewerbung%20f&#252;r%20die%20Spitalliste" TargetMode="Externa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comments" Target="../comments2.xm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www.gdk-cds.ch/fileadmin/docs/public/gdk/themen/spitalplanung/splg-grouper/SPLG_2023/Version_De/2023.1.19/SPLG_Regeln_2023.1.19_de.zip" TargetMode="External"/><Relationship Id="rId7" Type="http://schemas.openxmlformats.org/officeDocument/2006/relationships/printerSettings" Target="../printerSettings/printerSettings8.bin"/><Relationship Id="rId2" Type="http://schemas.openxmlformats.org/officeDocument/2006/relationships/hyperlink" Target="https://www.gdk-cds.ch/fileadmin/docs/public/gdk/themen/spitalplanung/splg-grouper/SPLG_2023/Version_De/2023.1.19/SPLG_Definitionen_2023.1.19_de.zip" TargetMode="External"/><Relationship Id="rId1" Type="http://schemas.openxmlformats.org/officeDocument/2006/relationships/printerSettings" Target="../printerSettings/printerSettings7.bin"/><Relationship Id="rId6" Type="http://schemas.openxmlformats.org/officeDocument/2006/relationships/hyperlink" Target="https://www.fr.ch/de/gesundheit/gesundheitsfachleute-und-institutionen/spitalversorgung" TargetMode="External"/><Relationship Id="rId5" Type="http://schemas.openxmlformats.org/officeDocument/2006/relationships/hyperlink" Target="https://www.gdk-cds.ch/fileadmin/docs/public/gdk/themen/spitalplanung/splg-grouper/SPLG_2023/3_Weitergehende_leistungsspezifische_Anforderungen_Akutsomatik_2023_GDK_d.pdf" TargetMode="External"/><Relationship Id="rId4" Type="http://schemas.openxmlformats.org/officeDocument/2006/relationships/hyperlink" Target="https://www.gdk-cds.ch/fileadmin/docs/public/gdk/themen/spitalplanung/splg-grouper/SPLG_2023/2_Leistungsspezifische_Anforderungen_Akutsomatik_2023.1_d.xlsx"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fr.ch/de/gesundheit/gesundheitsfachleute-und-institutionen/spitalversorgung" TargetMode="External"/><Relationship Id="rId1" Type="http://schemas.openxmlformats.org/officeDocument/2006/relationships/printerSettings" Target="../printerSettings/printerSettings15.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pageSetUpPr fitToPage="1"/>
  </sheetPr>
  <dimension ref="A2:F39"/>
  <sheetViews>
    <sheetView showGridLines="0" tabSelected="1" zoomScale="90" zoomScaleNormal="90" workbookViewId="0">
      <selection activeCell="A12" sqref="A12:F12"/>
    </sheetView>
  </sheetViews>
  <sheetFormatPr baseColWidth="10" defaultColWidth="11.42578125" defaultRowHeight="12.75" x14ac:dyDescent="0.2"/>
  <cols>
    <col min="1" max="2" width="19.42578125" style="2" customWidth="1"/>
    <col min="3" max="3" width="9.140625" style="2" customWidth="1"/>
    <col min="4" max="4" width="11.42578125" style="2" customWidth="1"/>
    <col min="5" max="5" width="19.42578125" style="2" customWidth="1"/>
    <col min="6" max="6" width="29.42578125" style="3" customWidth="1"/>
  </cols>
  <sheetData>
    <row r="2" spans="1:6" x14ac:dyDescent="0.2">
      <c r="F2" s="863" t="s">
        <v>940</v>
      </c>
    </row>
    <row r="3" spans="1:6" ht="12.75" customHeight="1" x14ac:dyDescent="0.2">
      <c r="F3" s="863" t="s">
        <v>941</v>
      </c>
    </row>
    <row r="4" spans="1:6" s="75" customFormat="1" ht="34.5" x14ac:dyDescent="0.45">
      <c r="A4" s="73"/>
      <c r="B4" s="73"/>
      <c r="C4" s="73"/>
      <c r="D4" s="73"/>
      <c r="E4" s="73"/>
    </row>
    <row r="5" spans="1:6" s="75" customFormat="1" ht="17.25" customHeight="1" x14ac:dyDescent="0.45">
      <c r="A5" s="73"/>
      <c r="B5" s="73"/>
      <c r="C5" s="73"/>
      <c r="D5" s="73"/>
      <c r="E5" s="73"/>
      <c r="F5" s="74"/>
    </row>
    <row r="6" spans="1:6" ht="105.75" customHeight="1" x14ac:dyDescent="0.4">
      <c r="A6" s="1183" t="s">
        <v>945</v>
      </c>
      <c r="B6" s="1184"/>
      <c r="C6" s="1184"/>
      <c r="D6" s="1184"/>
      <c r="E6" s="1184"/>
      <c r="F6" s="1184"/>
    </row>
    <row r="7" spans="1:6" ht="42.75" customHeight="1" x14ac:dyDescent="0.2">
      <c r="A7" s="1185" t="s">
        <v>369</v>
      </c>
      <c r="B7" s="1185"/>
      <c r="C7" s="1185"/>
      <c r="D7" s="1185"/>
      <c r="E7" s="1185"/>
      <c r="F7" s="1185"/>
    </row>
    <row r="8" spans="1:6" ht="33" customHeight="1" x14ac:dyDescent="0.2">
      <c r="A8" s="1186" t="s">
        <v>394</v>
      </c>
      <c r="B8" s="1186"/>
      <c r="C8" s="1186"/>
      <c r="D8" s="1186"/>
      <c r="E8" s="1186"/>
      <c r="F8" s="1186"/>
    </row>
    <row r="9" spans="1:6" ht="62.25" customHeight="1" x14ac:dyDescent="0.2">
      <c r="A9" s="1187"/>
      <c r="B9" s="1187"/>
      <c r="C9" s="1187"/>
      <c r="D9" s="1187"/>
      <c r="E9" s="1187"/>
      <c r="F9" s="1187"/>
    </row>
    <row r="10" spans="1:6" ht="15" customHeight="1" x14ac:dyDescent="0.2">
      <c r="A10" s="1188"/>
      <c r="B10" s="1188"/>
      <c r="C10" s="1188"/>
      <c r="D10" s="1188"/>
      <c r="E10" s="1188"/>
      <c r="F10" s="1188"/>
    </row>
    <row r="11" spans="1:6" ht="30" customHeight="1" x14ac:dyDescent="0.2">
      <c r="A11" s="1186" t="s">
        <v>368</v>
      </c>
      <c r="B11" s="1186"/>
      <c r="C11" s="1186"/>
      <c r="D11" s="1186"/>
      <c r="E11" s="1186"/>
      <c r="F11" s="1186"/>
    </row>
    <row r="12" spans="1:6" ht="46.5" customHeight="1" x14ac:dyDescent="0.2">
      <c r="A12" s="1182"/>
      <c r="B12" s="1182"/>
      <c r="C12" s="1182"/>
      <c r="D12" s="1182"/>
      <c r="E12" s="1182"/>
      <c r="F12" s="1182"/>
    </row>
    <row r="13" spans="1:6" s="12" customFormat="1" ht="18" x14ac:dyDescent="0.25">
      <c r="A13" s="13"/>
      <c r="B13" s="14"/>
      <c r="C13" s="15"/>
      <c r="D13" s="15"/>
      <c r="E13" s="15"/>
      <c r="F13" s="45"/>
    </row>
    <row r="14" spans="1:6" s="12" customFormat="1" ht="9" customHeight="1" x14ac:dyDescent="0.25">
      <c r="A14" s="13"/>
      <c r="B14" s="16"/>
      <c r="C14" s="15"/>
      <c r="D14" s="15"/>
      <c r="E14" s="15"/>
      <c r="F14" s="45"/>
    </row>
    <row r="15" spans="1:6" s="12" customFormat="1" ht="22.5" customHeight="1" x14ac:dyDescent="0.2">
      <c r="A15" s="17"/>
      <c r="B15" s="1189" t="s">
        <v>963</v>
      </c>
      <c r="C15" s="1189"/>
      <c r="D15" s="1189"/>
      <c r="E15" s="1189"/>
      <c r="F15" s="1189"/>
    </row>
    <row r="16" spans="1:6" s="12" customFormat="1" ht="33.75" customHeight="1" x14ac:dyDescent="0.2">
      <c r="A16" s="17"/>
      <c r="B16" s="1181" t="s">
        <v>964</v>
      </c>
      <c r="C16" s="1181"/>
      <c r="D16" s="1181"/>
      <c r="E16" s="1181"/>
      <c r="F16" s="1181"/>
    </row>
    <row r="17" spans="1:6" s="12" customFormat="1" ht="15" customHeight="1" x14ac:dyDescent="0.2">
      <c r="A17" s="17"/>
      <c r="B17" s="864"/>
      <c r="C17" s="864"/>
      <c r="D17" s="864"/>
      <c r="E17" s="864"/>
      <c r="F17" s="864"/>
    </row>
    <row r="18" spans="1:6" s="12" customFormat="1" ht="15" customHeight="1" x14ac:dyDescent="0.25">
      <c r="A18" s="17"/>
      <c r="B18" s="578" t="s">
        <v>875</v>
      </c>
      <c r="C18" s="577"/>
      <c r="D18" s="577"/>
      <c r="E18" s="577"/>
      <c r="F18" s="576"/>
    </row>
    <row r="19" spans="1:6" s="12" customFormat="1" ht="15" customHeight="1" x14ac:dyDescent="0.2">
      <c r="A19" s="17"/>
      <c r="B19" s="865" t="s">
        <v>909</v>
      </c>
      <c r="C19" s="577"/>
      <c r="D19" s="577"/>
      <c r="E19" s="577"/>
      <c r="F19" s="576"/>
    </row>
    <row r="20" spans="1:6" s="12" customFormat="1" ht="15" customHeight="1" x14ac:dyDescent="0.2">
      <c r="A20" s="17"/>
      <c r="B20" s="857"/>
      <c r="C20" s="577"/>
      <c r="D20" s="577"/>
      <c r="E20" s="577"/>
      <c r="F20" s="576"/>
    </row>
    <row r="21" spans="1:6" s="12" customFormat="1" ht="51.75" customHeight="1" x14ac:dyDescent="0.2">
      <c r="A21" s="17"/>
      <c r="B21" s="1177" t="s">
        <v>965</v>
      </c>
      <c r="C21" s="1177"/>
      <c r="D21" s="1177"/>
      <c r="E21" s="1177"/>
      <c r="F21" s="1177"/>
    </row>
    <row r="22" spans="1:6" s="12" customFormat="1" ht="15" customHeight="1" x14ac:dyDescent="0.25">
      <c r="A22" s="17"/>
      <c r="B22" s="578" t="s">
        <v>876</v>
      </c>
      <c r="C22" s="577"/>
      <c r="D22" s="577"/>
      <c r="E22" s="577"/>
      <c r="F22" s="576"/>
    </row>
    <row r="23" spans="1:6" s="12" customFormat="1" ht="15" customHeight="1" x14ac:dyDescent="0.25">
      <c r="A23" s="17"/>
      <c r="B23" s="858" t="s">
        <v>910</v>
      </c>
      <c r="C23" s="823"/>
      <c r="D23" s="579"/>
      <c r="E23" s="579"/>
      <c r="F23" s="579"/>
    </row>
    <row r="24" spans="1:6" s="12" customFormat="1" ht="15" customHeight="1" x14ac:dyDescent="0.25">
      <c r="A24" s="17"/>
      <c r="B24" s="858" t="s">
        <v>966</v>
      </c>
      <c r="C24" s="823"/>
      <c r="D24" s="579"/>
      <c r="E24" s="579"/>
      <c r="F24" s="579"/>
    </row>
    <row r="25" spans="1:6" s="12" customFormat="1" ht="15" customHeight="1" x14ac:dyDescent="0.25">
      <c r="A25" s="17"/>
      <c r="B25" s="858" t="s">
        <v>912</v>
      </c>
      <c r="C25" s="823"/>
      <c r="D25" s="1178"/>
      <c r="E25" s="1178"/>
      <c r="F25" s="579"/>
    </row>
    <row r="26" spans="1:6" s="12" customFormat="1" ht="15" customHeight="1" x14ac:dyDescent="0.25">
      <c r="A26" s="17"/>
      <c r="B26" s="39"/>
      <c r="C26" s="823"/>
      <c r="D26" s="1178"/>
      <c r="E26" s="1178"/>
      <c r="F26" s="579"/>
    </row>
    <row r="27" spans="1:6" s="12" customFormat="1" ht="7.5" customHeight="1" x14ac:dyDescent="0.25">
      <c r="A27" s="17"/>
      <c r="B27" s="580"/>
      <c r="C27" s="577"/>
      <c r="D27" s="577"/>
      <c r="E27" s="577"/>
      <c r="F27" s="576"/>
    </row>
    <row r="28" spans="1:6" s="12" customFormat="1" ht="21" customHeight="1" x14ac:dyDescent="0.25">
      <c r="A28" s="838"/>
      <c r="B28" s="1179" t="s">
        <v>967</v>
      </c>
      <c r="C28" s="1179"/>
      <c r="D28" s="1179"/>
      <c r="E28" s="1179"/>
      <c r="F28" s="1179"/>
    </row>
    <row r="29" spans="1:6" s="869" customFormat="1" ht="15" customHeight="1" x14ac:dyDescent="0.2">
      <c r="A29" s="866"/>
      <c r="B29" s="867" t="s">
        <v>968</v>
      </c>
      <c r="C29" s="868"/>
      <c r="D29" s="868"/>
      <c r="E29" s="868"/>
      <c r="F29" s="867"/>
    </row>
    <row r="30" spans="1:6" s="869" customFormat="1" ht="15" customHeight="1" x14ac:dyDescent="0.2">
      <c r="A30" s="866"/>
      <c r="B30" s="867" t="s">
        <v>969</v>
      </c>
      <c r="C30" s="868"/>
      <c r="D30" s="868"/>
      <c r="E30" s="868"/>
      <c r="F30" s="867"/>
    </row>
    <row r="31" spans="1:6" s="871" customFormat="1" ht="15" customHeight="1" x14ac:dyDescent="0.2">
      <c r="A31" s="870"/>
      <c r="B31" s="1180" t="s">
        <v>970</v>
      </c>
      <c r="C31" s="1180"/>
      <c r="D31" s="1180"/>
      <c r="E31" s="1180"/>
      <c r="F31" s="1180"/>
    </row>
    <row r="32" spans="1:6" s="12" customFormat="1" ht="15" customHeight="1" x14ac:dyDescent="0.2">
      <c r="A32" s="872"/>
      <c r="B32" s="873"/>
      <c r="C32" s="873"/>
      <c r="D32" s="873"/>
      <c r="E32" s="873"/>
      <c r="F32" s="873"/>
    </row>
    <row r="33" spans="1:6" s="12" customFormat="1" ht="15" x14ac:dyDescent="0.2">
      <c r="A33" s="874"/>
      <c r="B33" s="873"/>
      <c r="C33" s="875"/>
      <c r="D33" s="875"/>
      <c r="E33" s="875"/>
      <c r="F33" s="875"/>
    </row>
    <row r="34" spans="1:6" s="12" customFormat="1" ht="15" x14ac:dyDescent="0.2">
      <c r="A34" s="872"/>
      <c r="B34" s="873"/>
      <c r="C34" s="873"/>
      <c r="D34" s="873"/>
      <c r="E34" s="873"/>
      <c r="F34" s="873"/>
    </row>
    <row r="35" spans="1:6" s="12" customFormat="1" ht="26.25" customHeight="1" x14ac:dyDescent="0.2">
      <c r="A35" s="1" t="s">
        <v>812</v>
      </c>
      <c r="B35" s="1"/>
      <c r="C35" s="1"/>
      <c r="D35" s="1"/>
      <c r="E35" s="1"/>
      <c r="F35" s="1"/>
    </row>
    <row r="36" spans="1:6" s="12" customFormat="1" ht="15" x14ac:dyDescent="0.2">
      <c r="A36" s="1176" t="s">
        <v>971</v>
      </c>
      <c r="B36" s="1176"/>
      <c r="C36" s="1176"/>
      <c r="D36" s="1176"/>
      <c r="E36" s="1176"/>
      <c r="F36" s="1176"/>
    </row>
    <row r="37" spans="1:6" ht="18.75" x14ac:dyDescent="0.3">
      <c r="A37" s="581" t="s">
        <v>972</v>
      </c>
      <c r="B37"/>
      <c r="C37"/>
      <c r="D37" s="876"/>
      <c r="E37" s="876"/>
      <c r="F37" s="877"/>
    </row>
    <row r="38" spans="1:6" x14ac:dyDescent="0.2">
      <c r="A38" s="876"/>
      <c r="B38" s="876"/>
      <c r="C38" s="876"/>
      <c r="D38" s="876"/>
      <c r="E38" s="876"/>
      <c r="F38" s="877"/>
    </row>
    <row r="39" spans="1:6" x14ac:dyDescent="0.2">
      <c r="A39" s="876"/>
      <c r="B39" s="876"/>
      <c r="C39" s="876"/>
      <c r="D39" s="876"/>
      <c r="E39" s="876"/>
      <c r="F39" s="877"/>
    </row>
  </sheetData>
  <sheetProtection sheet="1" selectLockedCells="1"/>
  <customSheetViews>
    <customSheetView guid="{21F13F3C-C390-477F-A569-DF7158452A6C}" showGridLines="0">
      <selection activeCell="A12" sqref="A12:F12"/>
      <pageMargins left="0.70866141732283472" right="0.70866141732283472" top="0.74803149606299213" bottom="0.74803149606299213" header="0.31496062992125984" footer="0.31496062992125984"/>
      <printOptions horizontalCentered="1"/>
      <pageSetup paperSize="9" scale="82"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6">
    <mergeCell ref="B16:F16"/>
    <mergeCell ref="A12:F12"/>
    <mergeCell ref="A6:F6"/>
    <mergeCell ref="A7:F7"/>
    <mergeCell ref="A8:F8"/>
    <mergeCell ref="A9:F9"/>
    <mergeCell ref="A10:F10"/>
    <mergeCell ref="A11:F11"/>
    <mergeCell ref="B15:F15"/>
    <mergeCell ref="A35:F35"/>
    <mergeCell ref="A36:F36"/>
    <mergeCell ref="B21:F21"/>
    <mergeCell ref="D25:E25"/>
    <mergeCell ref="D26:E26"/>
    <mergeCell ref="B28:F28"/>
    <mergeCell ref="B31:F31"/>
  </mergeCells>
  <hyperlinks>
    <hyperlink ref="B31:F31" r:id="rId2" display="ssp@fr.ch" xr:uid="{B668275C-1F51-4C9A-B8EF-86ABC224E26B}"/>
    <hyperlink ref="B19" r:id="rId3" xr:uid="{74894297-473F-485D-8BB2-4AC179B5D1F1}"/>
  </hyperlinks>
  <printOptions horizontalCentered="1"/>
  <pageMargins left="0.23622047244094491" right="0.23622047244094491" top="0.74803149606299213" bottom="0.74803149606299213" header="0.31496062992125984" footer="0.31496062992125984"/>
  <pageSetup paperSize="9" scale="85" orientation="portrait" r:id="rId4"/>
  <headerFooter scaleWithDoc="0" alignWithMargins="0"/>
  <drawing r:id="rId5"/>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2">
    <tabColor theme="0" tint="-0.249977111117893"/>
    <pageSetUpPr fitToPage="1"/>
  </sheetPr>
  <dimension ref="A1:T21"/>
  <sheetViews>
    <sheetView showGridLines="0" workbookViewId="0">
      <pane ySplit="4" topLeftCell="A5" activePane="bottomLeft" state="frozen"/>
      <selection activeCell="B50" sqref="B50"/>
      <selection pane="bottomLeft" activeCell="B12" sqref="B12"/>
    </sheetView>
  </sheetViews>
  <sheetFormatPr baseColWidth="10" defaultColWidth="11.42578125" defaultRowHeight="12.75" outlineLevelCol="1" x14ac:dyDescent="0.2"/>
  <cols>
    <col min="1" max="1" width="36.85546875" style="185" customWidth="1"/>
    <col min="2" max="2" width="30.140625" style="185" customWidth="1"/>
    <col min="3" max="3" width="13.140625" style="185" hidden="1" customWidth="1" outlineLevel="1"/>
    <col min="4" max="4" width="30.140625" style="185" customWidth="1" collapsed="1"/>
    <col min="5" max="5" width="11.42578125" style="185" hidden="1" customWidth="1" outlineLevel="1"/>
    <col min="6" max="6" width="33.140625" style="185" customWidth="1" collapsed="1"/>
    <col min="7" max="7" width="14.42578125" style="185" hidden="1" customWidth="1" outlineLevel="1"/>
    <col min="8" max="8" width="15.42578125" style="185" hidden="1" customWidth="1" outlineLevel="1"/>
    <col min="9" max="9" width="30.140625" style="185" customWidth="1" collapsed="1"/>
    <col min="10" max="10" width="4.140625" style="185" customWidth="1"/>
    <col min="11" max="11" width="11.42578125" style="185"/>
    <col min="12" max="12" width="36.85546875" style="185" customWidth="1"/>
    <col min="13" max="13" width="30.140625" style="185" customWidth="1"/>
    <col min="14" max="14" width="0" style="185" hidden="1" customWidth="1"/>
    <col min="15" max="15" width="30.140625" style="185" customWidth="1"/>
    <col min="16" max="16" width="0" style="185" hidden="1" customWidth="1"/>
    <col min="17" max="17" width="30.140625" style="185" customWidth="1"/>
    <col min="18" max="19" width="0" style="185" hidden="1" customWidth="1"/>
    <col min="20" max="20" width="30.140625" style="185" customWidth="1"/>
    <col min="21" max="16384" width="11.42578125" style="185"/>
  </cols>
  <sheetData>
    <row r="1" spans="1:20" customFormat="1" ht="14.1" customHeight="1" x14ac:dyDescent="0.2">
      <c r="A1" s="39" t="str">
        <f>'3.1'!$A$1</f>
        <v>Bewerbung des Spitalunternehmens:</v>
      </c>
      <c r="C1" s="39"/>
      <c r="D1" s="39" t="s">
        <v>375</v>
      </c>
      <c r="E1" s="45"/>
      <c r="G1" s="39"/>
      <c r="H1" s="39"/>
      <c r="I1" s="39"/>
    </row>
    <row r="2" spans="1:20" customFormat="1" ht="14.1" customHeight="1" x14ac:dyDescent="0.2">
      <c r="A2" s="18">
        <f>Deckblatt!$A$9</f>
        <v>0</v>
      </c>
      <c r="C2" s="18"/>
      <c r="D2" s="18">
        <f>Deckblatt!$A$12</f>
        <v>0</v>
      </c>
      <c r="E2" s="274"/>
      <c r="G2" s="18"/>
      <c r="H2" s="18"/>
      <c r="I2" s="18"/>
    </row>
    <row r="3" spans="1:20" ht="33.950000000000003" customHeight="1" x14ac:dyDescent="0.2">
      <c r="A3" s="1288" t="s">
        <v>383</v>
      </c>
      <c r="B3" s="1288"/>
      <c r="C3" s="1288"/>
      <c r="D3" s="1288"/>
      <c r="E3" s="1288"/>
      <c r="F3" s="1288"/>
      <c r="G3" s="1288"/>
      <c r="H3" s="1288"/>
      <c r="I3" s="1288"/>
      <c r="K3" s="186"/>
    </row>
    <row r="4" spans="1:20" s="42" customFormat="1" ht="7.5" customHeight="1" x14ac:dyDescent="0.2">
      <c r="A4" s="1289"/>
      <c r="B4" s="1289"/>
      <c r="C4" s="1289"/>
      <c r="D4" s="1289"/>
      <c r="E4" s="1289"/>
      <c r="F4" s="1289"/>
      <c r="G4" s="1289"/>
      <c r="H4" s="1289"/>
      <c r="I4" s="1289"/>
    </row>
    <row r="5" spans="1:20" s="42" customFormat="1" ht="42" customHeight="1" x14ac:dyDescent="0.2">
      <c r="A5" s="1220" t="s">
        <v>951</v>
      </c>
      <c r="B5" s="1290"/>
      <c r="C5" s="1290"/>
      <c r="D5" s="1290"/>
      <c r="E5" s="1290"/>
      <c r="F5" s="1290"/>
      <c r="G5" s="1290"/>
      <c r="H5" s="1290"/>
      <c r="I5" s="1290"/>
    </row>
    <row r="6" spans="1:20" s="42" customFormat="1" ht="7.35" customHeight="1" x14ac:dyDescent="0.2">
      <c r="A6" s="1220"/>
      <c r="B6" s="1220"/>
      <c r="C6" s="1220"/>
      <c r="D6" s="1220"/>
      <c r="E6" s="1220"/>
      <c r="F6" s="1220"/>
      <c r="G6" s="1220"/>
      <c r="H6" s="1220"/>
      <c r="I6" s="1220"/>
      <c r="K6" s="60"/>
    </row>
    <row r="7" spans="1:20" s="42" customFormat="1" ht="28.35" customHeight="1" x14ac:dyDescent="0.2">
      <c r="A7" s="1220" t="s">
        <v>649</v>
      </c>
      <c r="B7" s="1220"/>
      <c r="C7" s="1220"/>
      <c r="D7" s="1220"/>
      <c r="E7" s="1220"/>
      <c r="F7" s="1220"/>
      <c r="G7" s="1220"/>
      <c r="H7" s="1220"/>
      <c r="I7" s="1220"/>
      <c r="K7" s="60"/>
    </row>
    <row r="8" spans="1:20" s="42" customFormat="1" ht="9.75" customHeight="1" x14ac:dyDescent="0.2">
      <c r="A8" s="1289"/>
      <c r="B8" s="1289"/>
      <c r="C8" s="1289"/>
      <c r="D8" s="1289"/>
      <c r="E8" s="1289"/>
      <c r="F8" s="1289"/>
      <c r="G8" s="276"/>
      <c r="H8" s="276"/>
    </row>
    <row r="9" spans="1:20" s="187" customFormat="1" ht="32.25" customHeight="1" x14ac:dyDescent="0.2">
      <c r="A9" s="594" t="s">
        <v>51</v>
      </c>
      <c r="B9" s="594" t="s">
        <v>280</v>
      </c>
      <c r="C9" s="594"/>
      <c r="D9" s="594" t="s">
        <v>201</v>
      </c>
      <c r="E9" s="594"/>
      <c r="F9" s="594" t="s">
        <v>202</v>
      </c>
      <c r="G9" s="594"/>
      <c r="H9" s="595"/>
      <c r="I9" s="594" t="s">
        <v>289</v>
      </c>
      <c r="L9" s="188"/>
      <c r="M9" s="188"/>
      <c r="N9" s="188"/>
      <c r="O9" s="188"/>
      <c r="P9" s="188"/>
      <c r="Q9" s="188"/>
      <c r="R9" s="188"/>
      <c r="S9" s="189"/>
      <c r="T9" s="188"/>
    </row>
    <row r="10" spans="1:20" s="277" customFormat="1" ht="409.5" customHeight="1" x14ac:dyDescent="0.2">
      <c r="A10" s="596" t="s">
        <v>659</v>
      </c>
      <c r="B10" s="597" t="s">
        <v>704</v>
      </c>
      <c r="C10" s="597"/>
      <c r="D10" s="597" t="s">
        <v>705</v>
      </c>
      <c r="E10" s="597"/>
      <c r="F10" s="597" t="s">
        <v>771</v>
      </c>
      <c r="G10" s="597"/>
      <c r="H10" s="597"/>
      <c r="I10" s="597" t="s">
        <v>772</v>
      </c>
      <c r="K10" s="1231"/>
      <c r="L10" s="1294"/>
      <c r="M10" s="19"/>
      <c r="N10" s="35"/>
      <c r="O10" s="19"/>
      <c r="P10" s="35"/>
      <c r="Q10" s="19"/>
      <c r="R10" s="35"/>
      <c r="S10" s="35"/>
      <c r="T10" s="19"/>
    </row>
    <row r="11" spans="1:20" s="277" customFormat="1" ht="209.45" customHeight="1" x14ac:dyDescent="0.2">
      <c r="A11" s="598" t="s">
        <v>775</v>
      </c>
      <c r="B11" s="1293" t="s">
        <v>770</v>
      </c>
      <c r="C11" s="1293"/>
      <c r="D11" s="1293"/>
      <c r="E11" s="797"/>
      <c r="F11" s="798" t="s">
        <v>773</v>
      </c>
      <c r="G11" s="799"/>
      <c r="H11" s="799"/>
      <c r="I11" s="798" t="s">
        <v>774</v>
      </c>
      <c r="L11" s="170"/>
      <c r="M11" s="1292"/>
      <c r="N11" s="1292"/>
      <c r="O11" s="1292"/>
      <c r="P11" s="281"/>
      <c r="Q11" s="35"/>
      <c r="R11" s="35"/>
      <c r="S11" s="35"/>
      <c r="T11" s="35"/>
    </row>
    <row r="12" spans="1:20" s="277" customFormat="1" ht="35.25" customHeight="1" x14ac:dyDescent="0.2">
      <c r="A12" s="796" t="s">
        <v>952</v>
      </c>
      <c r="B12" s="803"/>
      <c r="C12" s="805">
        <f>IF(B12="ja",1,0)</f>
        <v>0</v>
      </c>
      <c r="D12" s="803"/>
      <c r="E12" s="805">
        <f>IF(D12="ja",2,0)</f>
        <v>0</v>
      </c>
      <c r="F12" s="803"/>
      <c r="G12" s="804">
        <f>IF(F12="ja",3,0)</f>
        <v>0</v>
      </c>
      <c r="H12" s="800">
        <f>MAX(C12,E12,G12)</f>
        <v>0</v>
      </c>
      <c r="I12" s="803"/>
      <c r="J12" s="802"/>
    </row>
    <row r="13" spans="1:20" x14ac:dyDescent="0.2">
      <c r="B13" s="801"/>
      <c r="F13" s="801"/>
    </row>
    <row r="14" spans="1:20" s="191" customFormat="1" ht="14.25" x14ac:dyDescent="0.2">
      <c r="A14" s="190" t="s">
        <v>220</v>
      </c>
      <c r="I14" s="42"/>
    </row>
    <row r="15" spans="1:20" s="10" customFormat="1" ht="14.25" x14ac:dyDescent="0.2">
      <c r="A15" s="37" t="s">
        <v>425</v>
      </c>
      <c r="D15" s="34"/>
      <c r="E15" s="34"/>
      <c r="F15" s="184"/>
      <c r="G15" s="184"/>
      <c r="H15" s="184"/>
      <c r="I15" s="1291"/>
    </row>
    <row r="16" spans="1:20" s="37" customFormat="1" x14ac:dyDescent="0.2">
      <c r="A16" s="1280" t="s">
        <v>426</v>
      </c>
      <c r="B16" s="1280"/>
      <c r="C16" s="273"/>
      <c r="D16" s="4"/>
      <c r="E16" s="4"/>
      <c r="F16" s="4"/>
      <c r="G16" s="4"/>
      <c r="H16" s="4"/>
      <c r="I16" s="1291"/>
    </row>
    <row r="17" spans="9:10" s="20" customFormat="1" x14ac:dyDescent="0.2">
      <c r="I17" s="1291"/>
      <c r="J17" s="55"/>
    </row>
    <row r="18" spans="9:10" s="20" customFormat="1" x14ac:dyDescent="0.2">
      <c r="I18" s="1291"/>
      <c r="J18" s="55"/>
    </row>
    <row r="19" spans="9:10" s="42" customFormat="1" x14ac:dyDescent="0.2"/>
    <row r="20" spans="9:10" s="42" customFormat="1" x14ac:dyDescent="0.2"/>
    <row r="21" spans="9:10" s="42" customFormat="1" x14ac:dyDescent="0.2"/>
  </sheetData>
  <sheetProtection sheet="1" objects="1" scenarios="1"/>
  <customSheetViews>
    <customSheetView guid="{21F13F3C-C390-477F-A569-DF7158452A6C}" showGridLines="0" fitToPage="1" hiddenColumns="1">
      <selection activeCell="A5" sqref="A5:I5"/>
      <rowBreaks count="1" manualBreakCount="1">
        <brk id="25" max="8" man="1"/>
      </rowBreaks>
      <pageMargins left="0.23622047244094491" right="0.23622047244094491" top="0.74803149606299213" bottom="0.74803149606299213" header="0.31496062992125984" footer="0.31496062992125984"/>
      <printOptions horizontalCentered="1"/>
      <pageSetup paperSize="9" scale="63"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2">
    <mergeCell ref="M11:O11"/>
    <mergeCell ref="A8:F8"/>
    <mergeCell ref="B11:D11"/>
    <mergeCell ref="I15:I16"/>
    <mergeCell ref="A16:B16"/>
    <mergeCell ref="K10:L10"/>
    <mergeCell ref="A3:I3"/>
    <mergeCell ref="A4:I4"/>
    <mergeCell ref="A5:I5"/>
    <mergeCell ref="A6:I6"/>
    <mergeCell ref="I17:I18"/>
    <mergeCell ref="A7:I7"/>
  </mergeCells>
  <phoneticPr fontId="26" type="noConversion"/>
  <dataValidations count="1">
    <dataValidation type="list" allowBlank="1" showInputMessage="1" showErrorMessage="1" sqref="B12 D12 F12 I12" xr:uid="{00000000-0002-0000-0900-000000000000}">
      <formula1>"JA, NEIN,"</formula1>
    </dataValidation>
  </dataValidations>
  <hyperlinks>
    <hyperlink ref="A16" location="'3.9'!A1" display="3.9 Zusammenfassung Bewerbung für die Leistungsgruppen" xr:uid="{00000000-0004-0000-0900-000000000000}"/>
  </hyperlinks>
  <printOptions horizontalCentered="1"/>
  <pageMargins left="0.23622047244094491" right="0.23622047244094491" top="0.74803149606299213" bottom="0.74803149606299213" header="0.31496062992125984" footer="0.31496062992125984"/>
  <pageSetup paperSize="9" scale="58" orientation="portrait" r:id="rId2"/>
  <headerFooter scaleWithDoc="0" alignWithMargins="0"/>
  <rowBreaks count="1" manualBreakCount="1">
    <brk id="17" max="8" man="1"/>
  </rowBreak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6">
    <tabColor theme="0" tint="-0.249977111117893"/>
    <pageSetUpPr fitToPage="1"/>
  </sheetPr>
  <dimension ref="A1:M16"/>
  <sheetViews>
    <sheetView showGridLines="0" workbookViewId="0">
      <pane ySplit="4" topLeftCell="A5" activePane="bottomLeft" state="frozen"/>
      <selection activeCell="B50" sqref="B50"/>
      <selection pane="bottomLeft" activeCell="B11" sqref="B11"/>
    </sheetView>
  </sheetViews>
  <sheetFormatPr baseColWidth="10" defaultColWidth="11.42578125" defaultRowHeight="12.75" outlineLevelCol="1" x14ac:dyDescent="0.2"/>
  <cols>
    <col min="1" max="1" width="37.140625" customWidth="1"/>
    <col min="2" max="2" width="35.42578125" customWidth="1"/>
    <col min="3" max="3" width="13.42578125" style="20" hidden="1" customWidth="1" outlineLevel="1"/>
    <col min="4" max="4" width="35.42578125" style="2" customWidth="1" collapsed="1"/>
    <col min="5" max="5" width="10.140625" style="164" hidden="1" customWidth="1" outlineLevel="1"/>
    <col min="6" max="6" width="39.85546875" style="2" customWidth="1" collapsed="1"/>
    <col min="7" max="7" width="7.85546875" style="207" hidden="1" customWidth="1" outlineLevel="1"/>
    <col min="8" max="8" width="20.140625" style="48" hidden="1" customWidth="1" outlineLevel="1"/>
    <col min="9" max="9" width="6.140625" customWidth="1" collapsed="1"/>
  </cols>
  <sheetData>
    <row r="1" spans="1:13" ht="14.1" customHeight="1" x14ac:dyDescent="0.2">
      <c r="A1" s="39" t="str">
        <f>'3.1'!$A$1</f>
        <v>Bewerbung des Spitalunternehmens:</v>
      </c>
      <c r="C1" s="192"/>
      <c r="D1" s="45" t="s">
        <v>375</v>
      </c>
      <c r="E1" s="20"/>
      <c r="G1" s="172"/>
      <c r="H1" s="172"/>
    </row>
    <row r="2" spans="1:13" ht="14.1" customHeight="1" x14ac:dyDescent="0.2">
      <c r="A2" s="18">
        <f>Deckblatt!$A$9</f>
        <v>0</v>
      </c>
      <c r="D2" s="18">
        <f>Deckblatt!$A$12</f>
        <v>0</v>
      </c>
      <c r="E2" s="20"/>
      <c r="G2" s="172"/>
      <c r="H2" s="172"/>
    </row>
    <row r="3" spans="1:13" ht="33.950000000000003" customHeight="1" x14ac:dyDescent="0.3">
      <c r="A3" s="1295" t="s">
        <v>384</v>
      </c>
      <c r="B3" s="1296"/>
      <c r="C3" s="1296"/>
      <c r="D3" s="1296"/>
      <c r="E3" s="1296"/>
      <c r="F3" s="1296"/>
      <c r="G3" s="193"/>
      <c r="H3" s="172" t="s">
        <v>97</v>
      </c>
      <c r="J3" s="186"/>
    </row>
    <row r="4" spans="1:13" s="41" customFormat="1" ht="10.5" customHeight="1" x14ac:dyDescent="0.2">
      <c r="C4" s="88"/>
      <c r="D4" s="5"/>
      <c r="E4" s="112"/>
      <c r="F4" s="5"/>
      <c r="G4" s="194"/>
      <c r="H4" s="195"/>
    </row>
    <row r="5" spans="1:13" s="41" customFormat="1" ht="54.75" customHeight="1" x14ac:dyDescent="0.2">
      <c r="A5" s="1220" t="s">
        <v>953</v>
      </c>
      <c r="B5" s="1220"/>
      <c r="C5" s="1220"/>
      <c r="D5" s="1220"/>
      <c r="E5" s="1220"/>
      <c r="F5" s="1220"/>
      <c r="G5" s="195"/>
      <c r="H5" s="195"/>
      <c r="I5" s="42"/>
      <c r="J5" s="42"/>
      <c r="K5" s="42"/>
      <c r="L5" s="42"/>
      <c r="M5" s="42"/>
    </row>
    <row r="6" spans="1:13" s="196" customFormat="1" ht="12" customHeight="1" x14ac:dyDescent="0.2">
      <c r="C6" s="197"/>
      <c r="D6" s="1301"/>
      <c r="E6" s="1301"/>
      <c r="F6" s="1301"/>
      <c r="G6" s="198"/>
      <c r="H6" s="198"/>
    </row>
    <row r="7" spans="1:13" s="278" customFormat="1" ht="29.1" customHeight="1" x14ac:dyDescent="0.2">
      <c r="A7" s="618" t="s">
        <v>51</v>
      </c>
      <c r="B7" s="619" t="s">
        <v>373</v>
      </c>
      <c r="C7" s="619"/>
      <c r="D7" s="619" t="s">
        <v>0</v>
      </c>
      <c r="E7" s="619"/>
      <c r="F7" s="619" t="s">
        <v>515</v>
      </c>
      <c r="G7" s="199"/>
      <c r="H7" s="200"/>
    </row>
    <row r="8" spans="1:13" s="33" customFormat="1" ht="71.099999999999994" customHeight="1" x14ac:dyDescent="0.2">
      <c r="A8" s="1297" t="s">
        <v>211</v>
      </c>
      <c r="B8" s="625" t="s">
        <v>706</v>
      </c>
      <c r="C8" s="624"/>
      <c r="D8" s="1302" t="s">
        <v>719</v>
      </c>
      <c r="E8" s="1302"/>
      <c r="F8" s="1302"/>
      <c r="G8" s="200"/>
      <c r="H8" s="177"/>
      <c r="I8" s="1298"/>
      <c r="J8" s="1298"/>
    </row>
    <row r="9" spans="1:13" s="204" customFormat="1" ht="26.1" customHeight="1" x14ac:dyDescent="0.2">
      <c r="A9" s="1297"/>
      <c r="B9" s="621"/>
      <c r="C9" s="622"/>
      <c r="D9" s="1303" t="s">
        <v>661</v>
      </c>
      <c r="E9" s="1304"/>
      <c r="F9" s="1304"/>
      <c r="G9" s="201"/>
      <c r="H9" s="202"/>
      <c r="I9" s="203"/>
      <c r="J9" s="203"/>
    </row>
    <row r="10" spans="1:13" s="277" customFormat="1" ht="86.1" customHeight="1" x14ac:dyDescent="0.2">
      <c r="A10" s="623" t="s">
        <v>212</v>
      </c>
      <c r="B10" s="624"/>
      <c r="C10" s="620"/>
      <c r="D10" s="625"/>
      <c r="E10" s="626"/>
      <c r="F10" s="599" t="s">
        <v>707</v>
      </c>
      <c r="G10" s="200"/>
      <c r="H10" s="177"/>
    </row>
    <row r="11" spans="1:13" s="277" customFormat="1" ht="32.1" customHeight="1" x14ac:dyDescent="0.2">
      <c r="A11" s="670" t="s">
        <v>952</v>
      </c>
      <c r="B11" s="671"/>
      <c r="C11" s="672">
        <f>IF(B11="ja",1,0)</f>
        <v>0</v>
      </c>
      <c r="D11" s="671"/>
      <c r="E11" s="627">
        <f>+IF(D11="JA",2,0)</f>
        <v>0</v>
      </c>
      <c r="F11" s="671"/>
      <c r="G11" s="627">
        <f>+IF(F11="JA",3,0)</f>
        <v>0</v>
      </c>
      <c r="H11" s="57">
        <f>MAX(G11,E11,C11)</f>
        <v>0</v>
      </c>
    </row>
    <row r="13" spans="1:13" s="277" customFormat="1" ht="44.25" customHeight="1" x14ac:dyDescent="0.2">
      <c r="A13" s="1299" t="s">
        <v>433</v>
      </c>
      <c r="B13" s="1300"/>
      <c r="C13" s="1300"/>
      <c r="D13" s="1300"/>
      <c r="E13" s="1300"/>
      <c r="F13" s="1300"/>
      <c r="G13" s="205"/>
      <c r="H13" s="177"/>
    </row>
    <row r="14" spans="1:13" s="10" customFormat="1" x14ac:dyDescent="0.2">
      <c r="A14" s="37" t="s">
        <v>425</v>
      </c>
      <c r="C14" s="56"/>
      <c r="D14" s="34"/>
      <c r="E14" s="275"/>
      <c r="F14" s="34"/>
      <c r="G14" s="55"/>
      <c r="H14" s="48"/>
    </row>
    <row r="15" spans="1:13" s="37" customFormat="1" x14ac:dyDescent="0.2">
      <c r="A15" s="1280" t="s">
        <v>426</v>
      </c>
      <c r="B15" s="1280"/>
      <c r="C15" s="123"/>
      <c r="D15" s="4"/>
      <c r="E15" s="206"/>
      <c r="F15" s="4"/>
      <c r="G15" s="206"/>
      <c r="H15" s="123"/>
    </row>
    <row r="16" spans="1:13" s="41" customFormat="1" x14ac:dyDescent="0.2">
      <c r="C16" s="88"/>
      <c r="D16" s="5"/>
      <c r="E16" s="112"/>
      <c r="F16" s="5"/>
      <c r="G16" s="206"/>
      <c r="H16" s="123"/>
    </row>
  </sheetData>
  <sheetProtection sheet="1" objects="1" scenarios="1"/>
  <customSheetViews>
    <customSheetView guid="{21F13F3C-C390-477F-A569-DF7158452A6C}" showGridLines="0" fitToPage="1" hiddenColumns="1">
      <selection activeCell="A12" sqref="A12:F12"/>
      <pageMargins left="0.70866141732283472" right="0.70866141732283472" top="0.74803149606299213" bottom="0.74803149606299213" header="0.31496062992125984" footer="0.31496062992125984"/>
      <printOptions horizontalCentered="1"/>
      <pageSetup paperSize="9" scale="61"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9">
    <mergeCell ref="A3:F3"/>
    <mergeCell ref="A5:F5"/>
    <mergeCell ref="A8:A9"/>
    <mergeCell ref="A15:B15"/>
    <mergeCell ref="I8:J8"/>
    <mergeCell ref="A13:F13"/>
    <mergeCell ref="D6:F6"/>
    <mergeCell ref="D8:F8"/>
    <mergeCell ref="D9:F9"/>
  </mergeCells>
  <phoneticPr fontId="26" type="noConversion"/>
  <dataValidations count="1">
    <dataValidation type="list" allowBlank="1" showErrorMessage="1" sqref="B11 D11 F11" xr:uid="{00000000-0002-0000-0A00-000000000000}">
      <formula1>"JA,NEIN,"</formula1>
    </dataValidation>
  </dataValidations>
  <hyperlinks>
    <hyperlink ref="A15" location="'3.9'!A1" display="3.9 Zusammenfassung Bewerbung für die Leistungsgruppen" xr:uid="{00000000-0004-0000-0A00-000000000000}"/>
    <hyperlink ref="D9:F9" r:id="rId2" display="(http://www.sgi-ssmi.ch/tl_files/daten/4%20Qualitaet/Anerkannte%20IS/KAI_Richtlinien_100902_D_neu_2012.pdf)." xr:uid="{00000000-0004-0000-0A00-000001000000}"/>
    <hyperlink ref="D9" r:id="rId3" xr:uid="{00000000-0004-0000-0A00-000002000000}"/>
  </hyperlinks>
  <printOptions horizontalCentered="1"/>
  <pageMargins left="0.23622047244094491" right="0.23622047244094491" top="0.74803149606299213" bottom="0.74803149606299213" header="0.31496062992125984" footer="0.31496062992125984"/>
  <pageSetup paperSize="9" scale="63" orientation="portrait" r:id="rId4"/>
  <headerFooter scaleWithDoc="0" alignWithMargins="0"/>
  <legacyDrawingHF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0" tint="-0.249977111117893"/>
    <pageSetUpPr fitToPage="1"/>
  </sheetPr>
  <dimension ref="A1:H137"/>
  <sheetViews>
    <sheetView showGridLines="0" workbookViewId="0">
      <pane ySplit="4" topLeftCell="A5" activePane="bottomLeft" state="frozen"/>
      <selection activeCell="B50" sqref="B50"/>
      <selection pane="bottomLeft" activeCell="F110" sqref="E110:F110"/>
    </sheetView>
  </sheetViews>
  <sheetFormatPr baseColWidth="10" defaultColWidth="11.42578125" defaultRowHeight="12.75" x14ac:dyDescent="0.2"/>
  <cols>
    <col min="1" max="1" width="10.85546875" style="33" customWidth="1"/>
    <col min="2" max="2" width="42.85546875" style="272" customWidth="1"/>
    <col min="3" max="3" width="31.85546875" customWidth="1"/>
    <col min="4" max="6" width="23.42578125" customWidth="1"/>
  </cols>
  <sheetData>
    <row r="1" spans="1:7" ht="14.1" customHeight="1" x14ac:dyDescent="0.2">
      <c r="A1" s="39" t="str">
        <f>'3.1'!$A$1</f>
        <v>Bewerbung des Spitalunternehmens:</v>
      </c>
      <c r="C1" s="39"/>
      <c r="D1" s="39" t="s">
        <v>375</v>
      </c>
      <c r="E1" s="39"/>
      <c r="F1" s="39"/>
    </row>
    <row r="2" spans="1:7" ht="14.1" customHeight="1" x14ac:dyDescent="0.2">
      <c r="A2" s="588">
        <f>Deckblatt!$A$9</f>
        <v>0</v>
      </c>
      <c r="C2" s="18"/>
      <c r="D2" s="18">
        <f>Deckblatt!$A$12</f>
        <v>0</v>
      </c>
      <c r="E2" s="18"/>
      <c r="F2" s="18"/>
    </row>
    <row r="3" spans="1:7" ht="33.950000000000003" customHeight="1" x14ac:dyDescent="0.2">
      <c r="A3" s="1295" t="s">
        <v>835</v>
      </c>
      <c r="B3" s="1295"/>
      <c r="C3" s="1295"/>
      <c r="D3" s="1295"/>
      <c r="E3" s="1295"/>
      <c r="F3" s="1295"/>
      <c r="G3" s="186"/>
    </row>
    <row r="4" spans="1:7" s="41" customFormat="1" ht="11.25" customHeight="1" x14ac:dyDescent="0.2">
      <c r="A4" s="33"/>
      <c r="B4" s="272"/>
    </row>
    <row r="5" spans="1:7" s="41" customFormat="1" ht="15.75" customHeight="1" x14ac:dyDescent="0.2">
      <c r="A5" s="1309" t="s">
        <v>832</v>
      </c>
      <c r="B5" s="1309"/>
      <c r="C5" s="1309"/>
      <c r="D5" s="1309"/>
      <c r="E5" s="1309"/>
      <c r="F5" s="1309"/>
    </row>
    <row r="6" spans="1:7" s="41" customFormat="1" ht="48" customHeight="1" x14ac:dyDescent="0.2">
      <c r="A6" s="1207" t="s">
        <v>833</v>
      </c>
      <c r="B6" s="1207"/>
      <c r="C6" s="1207"/>
      <c r="D6" s="1207"/>
      <c r="E6" s="1207"/>
      <c r="F6" s="1207"/>
      <c r="G6" s="60"/>
    </row>
    <row r="7" spans="1:7" s="41" customFormat="1" ht="47.1" customHeight="1" x14ac:dyDescent="0.2">
      <c r="A7" s="1220" t="s">
        <v>652</v>
      </c>
      <c r="B7" s="1220"/>
      <c r="C7" s="1220"/>
      <c r="D7" s="1220"/>
      <c r="E7" s="1220"/>
      <c r="F7" s="1220"/>
      <c r="G7" s="61"/>
    </row>
    <row r="8" spans="1:7" s="41" customFormat="1" ht="87.95" customHeight="1" x14ac:dyDescent="0.2">
      <c r="A8" s="1220" t="s">
        <v>708</v>
      </c>
      <c r="B8" s="1267"/>
      <c r="C8" s="1267"/>
      <c r="D8" s="1267"/>
      <c r="E8" s="1267"/>
      <c r="F8" s="1267"/>
      <c r="G8" s="61"/>
    </row>
    <row r="9" spans="1:7" s="41" customFormat="1" ht="21.95" customHeight="1" x14ac:dyDescent="0.2">
      <c r="A9" s="1311" t="s">
        <v>662</v>
      </c>
      <c r="B9" s="1311"/>
      <c r="C9" s="1311"/>
      <c r="D9" s="1311"/>
      <c r="E9" s="1311"/>
      <c r="F9" s="1311"/>
    </row>
    <row r="10" spans="1:7" s="5" customFormat="1" ht="39.950000000000003" customHeight="1" x14ac:dyDescent="0.2">
      <c r="A10" s="1305" t="s">
        <v>55</v>
      </c>
      <c r="B10" s="1306"/>
      <c r="C10" s="619" t="s">
        <v>197</v>
      </c>
      <c r="D10" s="19"/>
      <c r="E10" s="19"/>
      <c r="F10" s="19"/>
    </row>
    <row r="11" spans="1:7" s="6" customFormat="1" ht="39.950000000000003" customHeight="1" x14ac:dyDescent="0.2">
      <c r="A11" s="634" t="s">
        <v>372</v>
      </c>
      <c r="B11" s="636" t="s">
        <v>53</v>
      </c>
      <c r="C11" s="637" t="s">
        <v>372</v>
      </c>
      <c r="D11" s="635"/>
      <c r="E11" s="628"/>
      <c r="F11" s="628"/>
    </row>
    <row r="12" spans="1:7" s="41" customFormat="1" x14ac:dyDescent="0.2">
      <c r="A12" s="625" t="str">
        <f>+'2.2'!C11</f>
        <v>BPE</v>
      </c>
      <c r="B12" s="625" t="str">
        <f>+'2.2'!D11</f>
        <v>Basispaket für elektive Leistungserbringer</v>
      </c>
      <c r="C12" s="633" t="str">
        <f>+'2.2'!K11</f>
        <v>BP</v>
      </c>
      <c r="D12" s="33"/>
      <c r="E12" s="33"/>
      <c r="F12" s="33"/>
    </row>
    <row r="13" spans="1:7" s="41" customFormat="1" x14ac:dyDescent="0.2">
      <c r="A13" s="625" t="str">
        <f>+'2.2'!C24</f>
        <v>HNO2</v>
      </c>
      <c r="B13" s="625" t="str">
        <f>+'2.2'!D24</f>
        <v>Schild- und Nebenschilddrüsenchirurgie</v>
      </c>
      <c r="C13" s="625" t="str">
        <f>+'2.2'!K24</f>
        <v>END1 + NUK1</v>
      </c>
      <c r="D13" s="33"/>
      <c r="E13" s="33"/>
      <c r="F13" s="33"/>
    </row>
    <row r="14" spans="1:7" s="41" customFormat="1" x14ac:dyDescent="0.2">
      <c r="A14" s="625" t="str">
        <f>'2.2'!C32</f>
        <v>NCH2</v>
      </c>
      <c r="B14" s="625" t="str">
        <f>'2.2'!D32</f>
        <v>Spinale Neurochirurgie</v>
      </c>
      <c r="C14" s="625" t="str">
        <f>'2.2'!K32</f>
        <v>BEW8</v>
      </c>
      <c r="D14" s="33"/>
      <c r="E14" s="33"/>
      <c r="F14" s="33"/>
    </row>
    <row r="15" spans="1:7" s="41" customFormat="1" ht="25.5" x14ac:dyDescent="0.2">
      <c r="A15" s="625" t="str">
        <f>+'2.2'!C37</f>
        <v>NEU2.1</v>
      </c>
      <c r="B15" s="625" t="str">
        <f>+'2.2'!D37</f>
        <v>Primäre Neubildung des Zentralnervensystems (ohne Palliativpatienten)</v>
      </c>
      <c r="C15" s="625" t="str">
        <f>+'2.2'!K37</f>
        <v>RAO1</v>
      </c>
      <c r="D15" s="33"/>
      <c r="E15" s="33"/>
      <c r="F15" s="33"/>
    </row>
    <row r="16" spans="1:7" s="41" customFormat="1" x14ac:dyDescent="0.2">
      <c r="A16" s="625" t="str">
        <f>'2.2'!C38</f>
        <v>NEU3</v>
      </c>
      <c r="B16" s="625" t="str">
        <f>'2.2'!D38</f>
        <v>Zerebrovaskuläre Störungen</v>
      </c>
      <c r="C16" s="625" t="str">
        <f>'2.2'!K38</f>
        <v>NEU3.1</v>
      </c>
      <c r="D16" s="33"/>
      <c r="E16" s="33"/>
      <c r="F16" s="33"/>
    </row>
    <row r="17" spans="1:6" s="41" customFormat="1" x14ac:dyDescent="0.2">
      <c r="A17" s="625" t="str">
        <f>+'2.2'!C40</f>
        <v>NEU4</v>
      </c>
      <c r="B17" s="625" t="str">
        <f>+'2.2'!D40</f>
        <v>Epileptologie: Komplex-Diagnostik</v>
      </c>
      <c r="C17" s="625" t="str">
        <f>+'2.2'!K40</f>
        <v>NEU4.1 + NEU4.2</v>
      </c>
      <c r="D17" s="33"/>
      <c r="E17" s="33"/>
      <c r="F17" s="33"/>
    </row>
    <row r="18" spans="1:6" s="41" customFormat="1" x14ac:dyDescent="0.2">
      <c r="A18" s="625" t="str">
        <f>+'2.2'!C50</f>
        <v>GAE1</v>
      </c>
      <c r="B18" s="625" t="str">
        <f>+'2.2'!D50</f>
        <v>Gastroenterologie</v>
      </c>
      <c r="C18" s="625" t="str">
        <f>+'2.2'!K50</f>
        <v>VIS1</v>
      </c>
      <c r="D18" s="33"/>
      <c r="E18" s="33"/>
      <c r="F18" s="33"/>
    </row>
    <row r="19" spans="1:6" s="41" customFormat="1" x14ac:dyDescent="0.2">
      <c r="A19" s="625" t="str">
        <f>+'2.2'!C56</f>
        <v>VIS1.4</v>
      </c>
      <c r="B19" s="625" t="str">
        <f>+'2.2'!D56</f>
        <v>Bariatrische Chirurgie</v>
      </c>
      <c r="C19" s="625" t="str">
        <f>+'2.2'!K56</f>
        <v>END1</v>
      </c>
      <c r="D19" s="33"/>
      <c r="E19" s="33"/>
      <c r="F19" s="33"/>
    </row>
    <row r="20" spans="1:6" s="41" customFormat="1" ht="14.1" customHeight="1" x14ac:dyDescent="0.2">
      <c r="A20" s="625" t="str">
        <f>+'2.2'!C66</f>
        <v>ANG1</v>
      </c>
      <c r="B20" s="625" t="str">
        <f>+'2.2'!D66</f>
        <v>Interventionen periphere Gefässe (arteriell)</v>
      </c>
      <c r="C20" s="625" t="str">
        <f>+'2.2'!K66</f>
        <v xml:space="preserve">GEF1
</v>
      </c>
      <c r="D20" s="33"/>
      <c r="E20" s="33"/>
      <c r="F20" s="33"/>
    </row>
    <row r="21" spans="1:6" s="41" customFormat="1" ht="25.5" x14ac:dyDescent="0.2">
      <c r="A21" s="625" t="str">
        <f>+'2.2'!C67</f>
        <v>GEFA</v>
      </c>
      <c r="B21" s="625" t="str">
        <f>+'2.2'!D67</f>
        <v>Interventionen und Gefässchirurgie intraabdominale Gefässe</v>
      </c>
      <c r="C21" s="625" t="str">
        <f>+'2.2'!K67</f>
        <v>HER1.1</v>
      </c>
      <c r="D21" s="33"/>
      <c r="E21" s="33"/>
      <c r="F21" s="33"/>
    </row>
    <row r="22" spans="1:6" s="41" customFormat="1" x14ac:dyDescent="0.2">
      <c r="A22" s="625" t="str">
        <f>+'2.2'!C68</f>
        <v>GEF3</v>
      </c>
      <c r="B22" s="625" t="str">
        <f>+'2.2'!D68</f>
        <v>Gefässchirurgie Carotis</v>
      </c>
      <c r="C22" s="625" t="str">
        <f>+'2.2'!K68</f>
        <v>ANG3 + HER1.1</v>
      </c>
      <c r="D22" s="33"/>
      <c r="E22" s="33"/>
      <c r="F22" s="33"/>
    </row>
    <row r="23" spans="1:6" s="41" customFormat="1" ht="14.1" customHeight="1" x14ac:dyDescent="0.2">
      <c r="A23" s="625" t="str">
        <f>+'2.2'!C69</f>
        <v>ANG3</v>
      </c>
      <c r="B23" s="625" t="str">
        <f>+'2.2'!D69</f>
        <v>Interventionen Carotis und extrakranielle Gefässe</v>
      </c>
      <c r="C23" s="625" t="str">
        <f>+'2.2'!K69</f>
        <v xml:space="preserve">HER1.1
</v>
      </c>
      <c r="D23" s="33"/>
      <c r="E23" s="33"/>
      <c r="F23" s="33"/>
    </row>
    <row r="24" spans="1:6" s="41" customFormat="1" x14ac:dyDescent="0.2">
      <c r="A24" s="625" t="str">
        <f>+'2.2'!C79</f>
        <v>KAR1</v>
      </c>
      <c r="B24" s="625" t="str">
        <f>+'2.2'!D79</f>
        <v>Kardiologie (inkl. Schrittmacher)</v>
      </c>
      <c r="C24" s="625" t="str">
        <f>+'2.2'!K79</f>
        <v>KAR3 + KAR3.1</v>
      </c>
      <c r="D24" s="33"/>
      <c r="E24" s="33"/>
      <c r="F24" s="33"/>
    </row>
    <row r="25" spans="1:6" s="41" customFormat="1" ht="14.1" customHeight="1" x14ac:dyDescent="0.2">
      <c r="A25" s="625" t="str">
        <f>+'2.2'!C80</f>
        <v>KAR2</v>
      </c>
      <c r="B25" s="625" t="str">
        <f>+'2.2'!D80</f>
        <v>Elektrophysiologie und CRT</v>
      </c>
      <c r="C25" s="625" t="str">
        <f>+'2.2'!K80</f>
        <v xml:space="preserve">HER1.1
</v>
      </c>
      <c r="D25" s="33"/>
      <c r="E25" s="33"/>
      <c r="F25" s="33"/>
    </row>
    <row r="26" spans="1:6" s="41" customFormat="1" x14ac:dyDescent="0.2">
      <c r="A26" s="625" t="str">
        <f>+'2.2'!C82</f>
        <v>KAR3.1</v>
      </c>
      <c r="B26" s="625" t="str">
        <f>+'2.2'!D82</f>
        <v>Interventionelle Kardiologie (strukturelle Eingriffe)</v>
      </c>
      <c r="C26" s="625" t="str">
        <f>+'2.2'!K82</f>
        <v>HER1.1</v>
      </c>
      <c r="D26" s="33"/>
      <c r="E26" s="33"/>
      <c r="F26" s="33"/>
    </row>
    <row r="27" spans="1:6" s="41" customFormat="1" ht="27.95" customHeight="1" x14ac:dyDescent="0.2">
      <c r="A27" s="625" t="str">
        <f>+'2.2'!C83</f>
        <v>KAR3.1.1</v>
      </c>
      <c r="B27" s="625" t="str">
        <f>+'2.2'!D83</f>
        <v>Komplexe interventionnelle Kardiologie (strukturelle Eingriffe)</v>
      </c>
      <c r="C27" s="625" t="str">
        <f>+'2.2'!K83</f>
        <v/>
      </c>
      <c r="D27" s="33"/>
      <c r="E27" s="33"/>
      <c r="F27" s="33"/>
    </row>
    <row r="28" spans="1:6" s="41" customFormat="1" ht="25.5" x14ac:dyDescent="0.2">
      <c r="A28" s="625" t="str">
        <f>+'2.2'!C84</f>
        <v>NEP1</v>
      </c>
      <c r="B28" s="625" t="str">
        <f>+'2.2'!D84</f>
        <v>Nephrologie (akute Nierenversagen wie auch chronisch terminales Nierenversagen)</v>
      </c>
      <c r="C28" s="625" t="str">
        <f>+'2.2'!K84</f>
        <v>VIS1 + GEF1 +  ANG1 + RAD1</v>
      </c>
      <c r="D28" s="33"/>
      <c r="E28" s="33"/>
      <c r="F28" s="33"/>
    </row>
    <row r="29" spans="1:6" s="41" customFormat="1" x14ac:dyDescent="0.2">
      <c r="A29" s="625" t="str">
        <f>+'2.2'!C90</f>
        <v>URO1.1.4</v>
      </c>
      <c r="B29" s="625" t="str">
        <f>+'2.2'!D90</f>
        <v>Isolierte Adrenalektomie</v>
      </c>
      <c r="C29" s="625" t="str">
        <f>+'2.2'!K90</f>
        <v>END1</v>
      </c>
      <c r="D29" s="33"/>
      <c r="E29" s="33"/>
      <c r="F29" s="33"/>
    </row>
    <row r="30" spans="1:6" s="41" customFormat="1" x14ac:dyDescent="0.2">
      <c r="A30" s="625" t="str">
        <f>+'2.2'!C93</f>
        <v>PNE1</v>
      </c>
      <c r="B30" s="625" t="str">
        <f>+'2.2'!D93</f>
        <v>Pneumologie</v>
      </c>
      <c r="C30" s="625" t="str">
        <f>+'2.2'!K93</f>
        <v>THO1.1</v>
      </c>
      <c r="D30" s="33"/>
      <c r="E30" s="33"/>
      <c r="F30" s="33"/>
    </row>
    <row r="31" spans="1:6" s="41" customFormat="1" ht="25.5" x14ac:dyDescent="0.2">
      <c r="A31" s="625" t="str">
        <f>+'2.2'!C95</f>
        <v>PNE1.2</v>
      </c>
      <c r="B31" s="625" t="str">
        <f>+'2.2'!D95</f>
        <v>Abklärung zur oder Status nach Lungentransplantation</v>
      </c>
      <c r="C31" s="625" t="str">
        <f>+'2.2'!K95</f>
        <v>TPL2</v>
      </c>
      <c r="D31" s="33"/>
      <c r="E31" s="33"/>
      <c r="F31" s="33"/>
    </row>
    <row r="32" spans="1:6" s="41" customFormat="1" x14ac:dyDescent="0.2">
      <c r="A32" s="625" t="str">
        <f>+'2.2'!C96</f>
        <v>PNE1.3</v>
      </c>
      <c r="B32" s="625" t="str">
        <f>+'2.2'!D96</f>
        <v>Cystische Fibrose</v>
      </c>
      <c r="C32" s="625" t="str">
        <f>+'2.2'!K96</f>
        <v>TPL2</v>
      </c>
      <c r="D32" s="33"/>
      <c r="E32" s="33"/>
      <c r="F32" s="33"/>
    </row>
    <row r="33" spans="1:6" s="41" customFormat="1" x14ac:dyDescent="0.2">
      <c r="A33" s="625" t="str">
        <f>'2.2'!C119</f>
        <v>BEW8</v>
      </c>
      <c r="B33" s="625" t="str">
        <f>'2.2'!D119</f>
        <v>Wirbelsäulenchirurgie</v>
      </c>
      <c r="C33" s="625" t="str">
        <f>+'2.2'!K119</f>
        <v>RHE1 + NCH2</v>
      </c>
      <c r="D33" s="33"/>
      <c r="E33" s="33"/>
      <c r="F33" s="33"/>
    </row>
    <row r="34" spans="1:6" s="41" customFormat="1" x14ac:dyDescent="0.2">
      <c r="A34" s="625" t="str">
        <f>+'2.2'!C125</f>
        <v>RHE1</v>
      </c>
      <c r="B34" s="625" t="str">
        <f>+'2.2'!D125</f>
        <v>Rheumatologie</v>
      </c>
      <c r="C34" s="625" t="str">
        <f>+'2.2'!K125</f>
        <v>BEW8 + NEU1</v>
      </c>
      <c r="D34" s="33"/>
      <c r="E34" s="33"/>
      <c r="F34" s="33"/>
    </row>
    <row r="35" spans="1:6" s="41" customFormat="1" x14ac:dyDescent="0.2">
      <c r="A35" s="625" t="str">
        <f>+'2.2'!C128</f>
        <v>GYNT</v>
      </c>
      <c r="B35" s="625" t="str">
        <f>+'2.2'!D128</f>
        <v>Gynäkologische Tumore</v>
      </c>
      <c r="C35" s="625" t="str">
        <f>+'2.2'!K128</f>
        <v>RAO1</v>
      </c>
      <c r="D35" s="33"/>
      <c r="E35" s="33"/>
      <c r="F35" s="33"/>
    </row>
    <row r="36" spans="1:6" s="41" customFormat="1" x14ac:dyDescent="0.2">
      <c r="A36" s="625" t="str">
        <f>+'2.2'!C131</f>
        <v>GEBH</v>
      </c>
      <c r="B36" s="625" t="str">
        <f>+'2.2'!D131</f>
        <v>GEBH Geburtshäuser ( ≥ 36 0/7 SSW)</v>
      </c>
      <c r="C36" s="625" t="str">
        <f>+'2.2'!K131</f>
        <v>GEB1 + NEO1</v>
      </c>
      <c r="D36" s="33"/>
      <c r="E36" s="33"/>
      <c r="F36" s="33"/>
    </row>
    <row r="37" spans="1:6" s="41" customFormat="1" x14ac:dyDescent="0.2">
      <c r="A37" s="625" t="str">
        <f>+'2.2'!C132</f>
        <v>GEBS</v>
      </c>
      <c r="B37" s="625" t="str">
        <f>+'2.2'!D132</f>
        <v>Hebammengeleitete Geburtshilfe am/im Spital</v>
      </c>
      <c r="C37" s="625" t="str">
        <f>+'2.2'!K132</f>
        <v>GEB1 + NEO1</v>
      </c>
      <c r="D37" s="33"/>
      <c r="E37" s="33"/>
      <c r="F37" s="33"/>
    </row>
    <row r="38" spans="1:6" s="41" customFormat="1" ht="25.5" x14ac:dyDescent="0.2">
      <c r="A38" s="625" t="str">
        <f>+'2.2'!C133</f>
        <v>GEB1</v>
      </c>
      <c r="B38" s="625" t="str">
        <f>+'2.2'!D133</f>
        <v>Grundversorgung Geburtshilfe ( ≥ 35 0/7 SSW und GG 2000g)</v>
      </c>
      <c r="C38" s="625" t="str">
        <f>+'2.2'!K133</f>
        <v>NEO1.1</v>
      </c>
      <c r="D38" s="33"/>
      <c r="E38" s="33"/>
      <c r="F38" s="33"/>
    </row>
    <row r="39" spans="1:6" s="41" customFormat="1" x14ac:dyDescent="0.2">
      <c r="A39" s="625" t="str">
        <f>+'2.2'!C134</f>
        <v>GEB1.1</v>
      </c>
      <c r="B39" s="625" t="str">
        <f>+'2.2'!D134</f>
        <v>Geburtshilfe (≥ 32 0/7 SSW und GG 1250g)</v>
      </c>
      <c r="C39" s="625" t="str">
        <f>+'2.2'!K134</f>
        <v>GEB1.1.1</v>
      </c>
      <c r="D39" s="33"/>
      <c r="E39" s="33"/>
      <c r="F39" s="33"/>
    </row>
    <row r="40" spans="1:6" s="37" customFormat="1" ht="25.5" x14ac:dyDescent="0.2">
      <c r="A40" s="625" t="str">
        <f>'2.2'!C136</f>
        <v>NEOG</v>
      </c>
      <c r="B40" s="625" t="str">
        <f>'2.2'!D136</f>
        <v>Grundversorgung Neugeborene (≥ 36 0/7 SSW und GG 2000g)</v>
      </c>
      <c r="C40" s="625" t="str">
        <f>'2.2'!K136</f>
        <v>GEB1 + NEO1</v>
      </c>
      <c r="D40" s="35"/>
      <c r="E40" s="35"/>
      <c r="F40" s="35"/>
    </row>
    <row r="41" spans="1:6" s="41" customFormat="1" ht="14.1" customHeight="1" x14ac:dyDescent="0.2">
      <c r="A41" s="625" t="str">
        <f>'2.2'!C138</f>
        <v>NEO1.1</v>
      </c>
      <c r="B41" s="625" t="str">
        <f>'2.2'!D138</f>
        <v>Neonatologie (≥  32 0/7 SSW und GG 1250g)</v>
      </c>
      <c r="C41" s="625" t="str">
        <f>'2.2'!K138</f>
        <v>NEO1.1.1.1</v>
      </c>
      <c r="D41" s="33"/>
      <c r="E41" s="33"/>
      <c r="F41" s="33"/>
    </row>
    <row r="42" spans="1:6" s="41" customFormat="1" ht="25.5" x14ac:dyDescent="0.2">
      <c r="A42" s="625" t="str">
        <f>'2.2'!C139</f>
        <v>NEO1.1.1</v>
      </c>
      <c r="B42" s="625" t="str">
        <f>'2.2'!D139</f>
        <v>Spezialisierte Neonatologie (≥ 28 0/7 SSW und GG ≥1000g)</v>
      </c>
      <c r="C42" s="625" t="str">
        <f>'2.2'!K139</f>
        <v>NEO1.1.1.1</v>
      </c>
      <c r="D42" s="33"/>
      <c r="E42" s="33"/>
      <c r="F42" s="33"/>
    </row>
    <row r="43" spans="1:6" s="41" customFormat="1" x14ac:dyDescent="0.2">
      <c r="A43" s="625" t="str">
        <f>+'2.2'!C141</f>
        <v>ONK1</v>
      </c>
      <c r="B43" s="625" t="str">
        <f>+'2.2'!D141</f>
        <v>Onkologie</v>
      </c>
      <c r="C43" s="625" t="str">
        <f>+'2.2'!K141</f>
        <v>RAO1 + NUK1</v>
      </c>
      <c r="D43" s="33"/>
      <c r="E43" s="33"/>
      <c r="F43" s="33"/>
    </row>
    <row r="44" spans="1:6" s="41" customFormat="1" x14ac:dyDescent="0.2">
      <c r="A44" s="625" t="str">
        <f>+'2.2'!C143</f>
        <v>NUK1</v>
      </c>
      <c r="B44" s="625" t="str">
        <f>+'2.2'!D143</f>
        <v>Nuklearmedizin</v>
      </c>
      <c r="C44" s="625" t="str">
        <f>+'2.2'!K143</f>
        <v>END1</v>
      </c>
      <c r="D44" s="33"/>
      <c r="E44" s="33"/>
      <c r="F44" s="33"/>
    </row>
    <row r="45" spans="1:6" s="41" customFormat="1" ht="6.75" customHeight="1" x14ac:dyDescent="0.2">
      <c r="A45" s="33"/>
      <c r="B45" s="33"/>
      <c r="C45" s="19"/>
      <c r="E45" s="33"/>
      <c r="F45" s="33"/>
    </row>
    <row r="46" spans="1:6" s="41" customFormat="1" ht="21.95" customHeight="1" x14ac:dyDescent="0.2">
      <c r="A46" s="1220" t="s">
        <v>663</v>
      </c>
      <c r="B46" s="1267"/>
      <c r="C46" s="1267"/>
      <c r="D46" s="1267"/>
      <c r="E46" s="1267"/>
      <c r="F46" s="1267"/>
    </row>
    <row r="47" spans="1:6" s="41" customFormat="1" ht="33.75" customHeight="1" x14ac:dyDescent="0.2">
      <c r="A47" s="1215" t="s">
        <v>664</v>
      </c>
      <c r="B47" s="1215"/>
      <c r="C47" s="1215"/>
      <c r="D47" s="1215"/>
      <c r="E47" s="1215"/>
      <c r="F47" s="1215"/>
    </row>
    <row r="48" spans="1:6" s="41" customFormat="1" ht="30.95" customHeight="1" x14ac:dyDescent="0.2">
      <c r="A48" s="1220" t="s">
        <v>516</v>
      </c>
      <c r="B48" s="1220"/>
      <c r="C48" s="1220"/>
      <c r="D48" s="1220"/>
      <c r="E48" s="1220"/>
      <c r="F48" s="1220"/>
    </row>
    <row r="49" spans="1:7" s="41" customFormat="1" ht="13.5" customHeight="1" x14ac:dyDescent="0.2">
      <c r="A49" s="7"/>
      <c r="B49" s="7"/>
      <c r="C49" s="7"/>
      <c r="D49" s="7"/>
      <c r="E49" s="7"/>
      <c r="F49" s="7"/>
    </row>
    <row r="50" spans="1:7" s="8" customFormat="1" ht="42.95" customHeight="1" x14ac:dyDescent="0.2">
      <c r="A50" s="1284" t="s">
        <v>10</v>
      </c>
      <c r="B50" s="1308"/>
      <c r="C50" s="638" t="s">
        <v>837</v>
      </c>
      <c r="D50" s="1282" t="s">
        <v>954</v>
      </c>
      <c r="E50" s="1283"/>
      <c r="F50" s="1282" t="s">
        <v>169</v>
      </c>
    </row>
    <row r="51" spans="1:7" s="9" customFormat="1" ht="30.95" customHeight="1" x14ac:dyDescent="0.2">
      <c r="A51" s="639" t="s">
        <v>54</v>
      </c>
      <c r="B51" s="639" t="s">
        <v>53</v>
      </c>
      <c r="C51" s="639" t="s">
        <v>11</v>
      </c>
      <c r="D51" s="605" t="s">
        <v>839</v>
      </c>
      <c r="E51" s="605" t="s">
        <v>198</v>
      </c>
      <c r="F51" s="1310"/>
    </row>
    <row r="52" spans="1:7" s="9" customFormat="1" x14ac:dyDescent="0.2">
      <c r="A52" s="597" t="s">
        <v>134</v>
      </c>
      <c r="B52" s="640" t="s">
        <v>154</v>
      </c>
      <c r="C52" s="641"/>
      <c r="D52" s="671"/>
      <c r="E52" s="671"/>
      <c r="F52" s="613"/>
    </row>
    <row r="53" spans="1:7" s="9" customFormat="1" ht="22.5" x14ac:dyDescent="0.2">
      <c r="A53" s="641"/>
      <c r="B53" s="642" t="s">
        <v>9</v>
      </c>
      <c r="C53" s="643" t="s">
        <v>490</v>
      </c>
      <c r="D53" s="644"/>
      <c r="E53" s="644"/>
      <c r="F53" s="645"/>
    </row>
    <row r="54" spans="1:7" s="9" customFormat="1" x14ac:dyDescent="0.2">
      <c r="A54" s="597" t="s">
        <v>337</v>
      </c>
      <c r="B54" s="640" t="s">
        <v>338</v>
      </c>
      <c r="C54" s="643"/>
      <c r="D54" s="671"/>
      <c r="E54" s="671"/>
      <c r="F54" s="609"/>
    </row>
    <row r="55" spans="1:7" s="9" customFormat="1" ht="11.25" x14ac:dyDescent="0.2">
      <c r="A55" s="642"/>
      <c r="B55" s="646" t="s">
        <v>9</v>
      </c>
      <c r="C55" s="643" t="s">
        <v>21</v>
      </c>
      <c r="D55" s="644"/>
      <c r="E55" s="644"/>
      <c r="F55" s="645"/>
    </row>
    <row r="56" spans="1:7" s="19" customFormat="1" x14ac:dyDescent="0.2">
      <c r="A56" s="597" t="s">
        <v>292</v>
      </c>
      <c r="B56" s="640" t="s">
        <v>276</v>
      </c>
      <c r="C56" s="647"/>
      <c r="D56" s="671"/>
      <c r="E56" s="671"/>
      <c r="F56" s="609"/>
      <c r="G56" s="573"/>
    </row>
    <row r="57" spans="1:7" s="10" customFormat="1" ht="11.25" x14ac:dyDescent="0.2">
      <c r="A57" s="642"/>
      <c r="B57" s="646" t="s">
        <v>9</v>
      </c>
      <c r="C57" s="643" t="s">
        <v>22</v>
      </c>
      <c r="D57" s="644"/>
      <c r="E57" s="644"/>
      <c r="F57" s="644"/>
    </row>
    <row r="58" spans="1:7" s="10" customFormat="1" ht="25.5" x14ac:dyDescent="0.2">
      <c r="A58" s="597" t="s">
        <v>39</v>
      </c>
      <c r="B58" s="648" t="s">
        <v>324</v>
      </c>
      <c r="C58" s="643"/>
      <c r="D58" s="671"/>
      <c r="E58" s="671"/>
      <c r="F58" s="649"/>
    </row>
    <row r="59" spans="1:7" s="10" customFormat="1" ht="11.25" x14ac:dyDescent="0.2">
      <c r="A59" s="642"/>
      <c r="B59" s="646" t="s">
        <v>9</v>
      </c>
      <c r="C59" s="643" t="s">
        <v>323</v>
      </c>
      <c r="D59" s="650"/>
      <c r="E59" s="650"/>
      <c r="F59" s="650"/>
    </row>
    <row r="60" spans="1:7" s="19" customFormat="1" x14ac:dyDescent="0.2">
      <c r="A60" s="597" t="s">
        <v>105</v>
      </c>
      <c r="B60" s="640" t="s">
        <v>326</v>
      </c>
      <c r="C60" s="625"/>
      <c r="D60" s="671"/>
      <c r="E60" s="671"/>
      <c r="F60" s="613"/>
    </row>
    <row r="61" spans="1:7" s="10" customFormat="1" ht="11.25" x14ac:dyDescent="0.2">
      <c r="A61" s="642"/>
      <c r="B61" s="642" t="s">
        <v>9</v>
      </c>
      <c r="C61" s="643" t="s">
        <v>491</v>
      </c>
      <c r="D61" s="645"/>
      <c r="E61" s="645"/>
      <c r="F61" s="645"/>
    </row>
    <row r="62" spans="1:7" s="19" customFormat="1" ht="25.5" x14ac:dyDescent="0.2">
      <c r="A62" s="597" t="s">
        <v>457</v>
      </c>
      <c r="B62" s="640" t="s">
        <v>458</v>
      </c>
      <c r="C62" s="625"/>
      <c r="D62" s="671"/>
      <c r="E62" s="671"/>
      <c r="F62" s="613"/>
    </row>
    <row r="63" spans="1:7" s="10" customFormat="1" ht="11.25" x14ac:dyDescent="0.2">
      <c r="A63" s="642"/>
      <c r="B63" s="642" t="s">
        <v>9</v>
      </c>
      <c r="C63" s="643" t="s">
        <v>491</v>
      </c>
      <c r="D63" s="645"/>
      <c r="E63" s="645"/>
      <c r="F63" s="645"/>
    </row>
    <row r="64" spans="1:7" s="19" customFormat="1" x14ac:dyDescent="0.2">
      <c r="A64" s="597" t="s">
        <v>5</v>
      </c>
      <c r="B64" s="640" t="s">
        <v>102</v>
      </c>
      <c r="C64" s="647"/>
      <c r="D64" s="671"/>
      <c r="E64" s="671"/>
      <c r="F64" s="613"/>
    </row>
    <row r="65" spans="1:6" s="10" customFormat="1" ht="22.5" x14ac:dyDescent="0.2">
      <c r="A65" s="642"/>
      <c r="B65" s="646" t="s">
        <v>9</v>
      </c>
      <c r="C65" s="643" t="s">
        <v>14</v>
      </c>
      <c r="D65" s="645"/>
      <c r="E65" s="645"/>
      <c r="F65" s="645"/>
    </row>
    <row r="66" spans="1:6" s="10" customFormat="1" ht="11.25" x14ac:dyDescent="0.2">
      <c r="A66" s="642"/>
      <c r="B66" s="646"/>
      <c r="C66" s="643" t="s">
        <v>15</v>
      </c>
      <c r="D66" s="645"/>
      <c r="E66" s="645"/>
      <c r="F66" s="645"/>
    </row>
    <row r="67" spans="1:6" s="10" customFormat="1" ht="11.25" x14ac:dyDescent="0.2">
      <c r="A67" s="642"/>
      <c r="B67" s="646"/>
      <c r="C67" s="643" t="s">
        <v>16</v>
      </c>
      <c r="D67" s="645"/>
      <c r="E67" s="645"/>
      <c r="F67" s="645"/>
    </row>
    <row r="68" spans="1:6" s="10" customFormat="1" ht="11.25" x14ac:dyDescent="0.2">
      <c r="A68" s="642"/>
      <c r="B68" s="646"/>
      <c r="C68" s="643" t="s">
        <v>17</v>
      </c>
      <c r="D68" s="645"/>
      <c r="E68" s="645"/>
      <c r="F68" s="645"/>
    </row>
    <row r="69" spans="1:6" s="19" customFormat="1" x14ac:dyDescent="0.2">
      <c r="A69" s="597" t="s">
        <v>178</v>
      </c>
      <c r="B69" s="640" t="s">
        <v>110</v>
      </c>
      <c r="C69" s="647"/>
      <c r="D69" s="671"/>
      <c r="E69" s="671"/>
      <c r="F69" s="609"/>
    </row>
    <row r="70" spans="1:6" s="19" customFormat="1" x14ac:dyDescent="0.2">
      <c r="A70" s="597"/>
      <c r="B70" s="646" t="s">
        <v>9</v>
      </c>
      <c r="C70" s="643" t="s">
        <v>290</v>
      </c>
      <c r="D70" s="644"/>
      <c r="E70" s="644"/>
      <c r="F70" s="644"/>
    </row>
    <row r="71" spans="1:6" s="10" customFormat="1" ht="33.75" x14ac:dyDescent="0.2">
      <c r="A71" s="642"/>
      <c r="B71" s="642"/>
      <c r="C71" s="643" t="s">
        <v>392</v>
      </c>
      <c r="D71" s="644"/>
      <c r="E71" s="644"/>
      <c r="F71" s="644"/>
    </row>
    <row r="72" spans="1:6" s="10" customFormat="1" ht="11.25" x14ac:dyDescent="0.2">
      <c r="A72" s="642"/>
      <c r="B72" s="646"/>
      <c r="C72" s="643" t="s">
        <v>505</v>
      </c>
      <c r="D72" s="644"/>
      <c r="E72" s="644"/>
      <c r="F72" s="644"/>
    </row>
    <row r="73" spans="1:6" s="19" customFormat="1" x14ac:dyDescent="0.2">
      <c r="A73" s="597" t="s">
        <v>194</v>
      </c>
      <c r="B73" s="640" t="s">
        <v>317</v>
      </c>
      <c r="C73" s="647"/>
      <c r="D73" s="671"/>
      <c r="E73" s="671"/>
      <c r="F73" s="613"/>
    </row>
    <row r="74" spans="1:6" s="10" customFormat="1" ht="33.75" x14ac:dyDescent="0.2">
      <c r="A74" s="642"/>
      <c r="B74" s="646" t="s">
        <v>9</v>
      </c>
      <c r="C74" s="651" t="s">
        <v>811</v>
      </c>
      <c r="D74" s="645"/>
      <c r="E74" s="645"/>
      <c r="F74" s="645"/>
    </row>
    <row r="75" spans="1:6" s="10" customFormat="1" ht="33.75" x14ac:dyDescent="0.2">
      <c r="A75" s="642"/>
      <c r="B75" s="652"/>
      <c r="C75" s="643" t="s">
        <v>392</v>
      </c>
      <c r="D75" s="645"/>
      <c r="E75" s="645"/>
      <c r="F75" s="645"/>
    </row>
    <row r="76" spans="1:6" s="19" customFormat="1" ht="38.25" x14ac:dyDescent="0.2">
      <c r="A76" s="597" t="s">
        <v>230</v>
      </c>
      <c r="B76" s="640" t="s">
        <v>180</v>
      </c>
      <c r="C76" s="647"/>
      <c r="D76" s="671"/>
      <c r="E76" s="671"/>
      <c r="F76" s="609"/>
    </row>
    <row r="77" spans="1:6" s="10" customFormat="1" ht="22.5" x14ac:dyDescent="0.2">
      <c r="A77" s="642"/>
      <c r="B77" s="646" t="s">
        <v>9</v>
      </c>
      <c r="C77" s="643" t="s">
        <v>506</v>
      </c>
      <c r="D77" s="644"/>
      <c r="E77" s="644"/>
      <c r="F77" s="644"/>
    </row>
    <row r="78" spans="1:6" s="10" customFormat="1" ht="11.25" x14ac:dyDescent="0.2">
      <c r="A78" s="642"/>
      <c r="B78" s="646"/>
      <c r="C78" s="643" t="s">
        <v>19</v>
      </c>
      <c r="D78" s="644"/>
      <c r="E78" s="644"/>
      <c r="F78" s="644"/>
    </row>
    <row r="79" spans="1:6" s="10" customFormat="1" ht="22.5" x14ac:dyDescent="0.2">
      <c r="A79" s="642"/>
      <c r="B79" s="646"/>
      <c r="C79" s="643" t="s">
        <v>393</v>
      </c>
      <c r="D79" s="644"/>
      <c r="E79" s="644"/>
      <c r="F79" s="644"/>
    </row>
    <row r="80" spans="1:6" s="10" customFormat="1" ht="11.25" x14ac:dyDescent="0.2">
      <c r="A80" s="642"/>
      <c r="B80" s="646"/>
      <c r="C80" s="643" t="s">
        <v>712</v>
      </c>
      <c r="D80" s="644"/>
      <c r="E80" s="644"/>
      <c r="F80" s="644"/>
    </row>
    <row r="81" spans="1:7" s="10" customFormat="1" ht="22.5" x14ac:dyDescent="0.2">
      <c r="A81" s="642"/>
      <c r="B81" s="646"/>
      <c r="C81" s="643" t="s">
        <v>711</v>
      </c>
      <c r="D81" s="644"/>
      <c r="E81" s="644"/>
      <c r="F81" s="644"/>
    </row>
    <row r="82" spans="1:7" s="10" customFormat="1" ht="22.5" x14ac:dyDescent="0.2">
      <c r="A82" s="642"/>
      <c r="B82" s="646"/>
      <c r="C82" s="643" t="s">
        <v>713</v>
      </c>
      <c r="D82" s="644"/>
      <c r="E82" s="644"/>
      <c r="F82" s="644"/>
    </row>
    <row r="83" spans="1:7" s="19" customFormat="1" ht="25.5" x14ac:dyDescent="0.2">
      <c r="A83" s="597" t="s">
        <v>296</v>
      </c>
      <c r="B83" s="640" t="s">
        <v>316</v>
      </c>
      <c r="C83" s="647"/>
      <c r="D83" s="671"/>
      <c r="E83" s="671"/>
      <c r="F83" s="613"/>
    </row>
    <row r="84" spans="1:7" s="10" customFormat="1" ht="33.75" x14ac:dyDescent="0.2">
      <c r="A84" s="642"/>
      <c r="B84" s="646" t="s">
        <v>9</v>
      </c>
      <c r="C84" s="643" t="s">
        <v>392</v>
      </c>
      <c r="D84" s="645"/>
      <c r="E84" s="645"/>
      <c r="F84" s="645"/>
    </row>
    <row r="85" spans="1:7" s="10" customFormat="1" ht="25.5" x14ac:dyDescent="0.2">
      <c r="A85" s="597" t="s">
        <v>233</v>
      </c>
      <c r="B85" s="640" t="s">
        <v>331</v>
      </c>
      <c r="C85" s="643"/>
      <c r="D85" s="671"/>
      <c r="E85" s="671"/>
      <c r="F85" s="613"/>
    </row>
    <row r="86" spans="1:7" s="10" customFormat="1" ht="11.25" x14ac:dyDescent="0.2">
      <c r="A86" s="642"/>
      <c r="B86" s="646" t="s">
        <v>9</v>
      </c>
      <c r="C86" s="643" t="s">
        <v>19</v>
      </c>
      <c r="D86" s="645"/>
      <c r="E86" s="645"/>
      <c r="F86" s="645"/>
    </row>
    <row r="87" spans="1:7" s="19" customFormat="1" ht="25.5" x14ac:dyDescent="0.2">
      <c r="A87" s="597" t="s">
        <v>685</v>
      </c>
      <c r="B87" s="640" t="s">
        <v>299</v>
      </c>
      <c r="C87" s="647"/>
      <c r="D87" s="671"/>
      <c r="E87" s="671"/>
      <c r="F87" s="609"/>
    </row>
    <row r="88" spans="1:7" s="10" customFormat="1" ht="11.25" x14ac:dyDescent="0.2">
      <c r="A88" s="642"/>
      <c r="B88" s="646" t="s">
        <v>9</v>
      </c>
      <c r="C88" s="643" t="s">
        <v>710</v>
      </c>
      <c r="D88" s="644"/>
      <c r="E88" s="644"/>
      <c r="F88" s="644"/>
    </row>
    <row r="89" spans="1:7" s="19" customFormat="1" ht="25.5" x14ac:dyDescent="0.2">
      <c r="A89" s="597" t="s">
        <v>709</v>
      </c>
      <c r="B89" s="640" t="s">
        <v>689</v>
      </c>
      <c r="C89" s="647"/>
      <c r="D89" s="671"/>
      <c r="E89" s="671"/>
      <c r="F89" s="613"/>
    </row>
    <row r="90" spans="1:7" s="10" customFormat="1" ht="11.25" x14ac:dyDescent="0.2">
      <c r="A90" s="642"/>
      <c r="B90" s="646" t="s">
        <v>9</v>
      </c>
      <c r="C90" s="643" t="s">
        <v>710</v>
      </c>
      <c r="D90" s="645"/>
      <c r="E90" s="645"/>
      <c r="F90" s="645"/>
    </row>
    <row r="91" spans="1:7" s="19" customFormat="1" x14ac:dyDescent="0.2">
      <c r="A91" s="597" t="s">
        <v>77</v>
      </c>
      <c r="B91" s="640" t="s">
        <v>277</v>
      </c>
      <c r="C91" s="647"/>
      <c r="D91" s="671"/>
      <c r="E91" s="671"/>
      <c r="F91" s="613"/>
      <c r="G91" s="1307"/>
    </row>
    <row r="92" spans="1:7" s="10" customFormat="1" ht="11.25" x14ac:dyDescent="0.2">
      <c r="A92" s="642"/>
      <c r="B92" s="646" t="s">
        <v>9</v>
      </c>
      <c r="C92" s="643" t="s">
        <v>320</v>
      </c>
      <c r="D92" s="644"/>
      <c r="E92" s="644"/>
      <c r="F92" s="644"/>
      <c r="G92" s="1307"/>
    </row>
    <row r="93" spans="1:7" s="19" customFormat="1" ht="38.25" x14ac:dyDescent="0.2">
      <c r="A93" s="597" t="s">
        <v>31</v>
      </c>
      <c r="B93" s="640" t="s">
        <v>391</v>
      </c>
      <c r="C93" s="647"/>
      <c r="D93" s="671"/>
      <c r="E93" s="671"/>
      <c r="F93" s="609"/>
    </row>
    <row r="94" spans="1:7" s="10" customFormat="1" ht="11.25" x14ac:dyDescent="0.2">
      <c r="A94" s="642"/>
      <c r="B94" s="646" t="s">
        <v>9</v>
      </c>
      <c r="C94" s="643" t="s">
        <v>20</v>
      </c>
      <c r="D94" s="644"/>
      <c r="E94" s="644"/>
      <c r="F94" s="644"/>
    </row>
    <row r="95" spans="1:7" s="19" customFormat="1" x14ac:dyDescent="0.2">
      <c r="A95" s="597" t="s">
        <v>349</v>
      </c>
      <c r="B95" s="640" t="s">
        <v>350</v>
      </c>
      <c r="C95" s="625"/>
      <c r="D95" s="671"/>
      <c r="E95" s="671"/>
      <c r="F95" s="613"/>
    </row>
    <row r="96" spans="1:7" s="10" customFormat="1" ht="22.5" x14ac:dyDescent="0.2">
      <c r="A96" s="642"/>
      <c r="B96" s="642" t="s">
        <v>9</v>
      </c>
      <c r="C96" s="643" t="s">
        <v>463</v>
      </c>
      <c r="D96" s="645"/>
      <c r="E96" s="645"/>
      <c r="F96" s="645"/>
    </row>
    <row r="97" spans="1:8" s="10" customFormat="1" ht="11.25" x14ac:dyDescent="0.2">
      <c r="A97" s="642"/>
      <c r="B97" s="642"/>
      <c r="C97" s="643" t="s">
        <v>714</v>
      </c>
      <c r="D97" s="645"/>
      <c r="E97" s="645"/>
      <c r="F97" s="645"/>
    </row>
    <row r="98" spans="1:8" s="19" customFormat="1" x14ac:dyDescent="0.2">
      <c r="A98" s="597" t="s">
        <v>164</v>
      </c>
      <c r="B98" s="640" t="s">
        <v>86</v>
      </c>
      <c r="C98" s="625"/>
      <c r="D98" s="671"/>
      <c r="E98" s="671"/>
      <c r="F98" s="649"/>
      <c r="G98" s="71"/>
      <c r="H98" s="71"/>
    </row>
    <row r="99" spans="1:8" s="10" customFormat="1" ht="11.25" x14ac:dyDescent="0.2">
      <c r="A99" s="642"/>
      <c r="B99" s="642" t="s">
        <v>9</v>
      </c>
      <c r="C99" s="643" t="s">
        <v>22</v>
      </c>
      <c r="D99" s="650"/>
      <c r="E99" s="650"/>
      <c r="F99" s="650"/>
    </row>
    <row r="100" spans="1:8" s="10" customFormat="1" ht="11.25" x14ac:dyDescent="0.2">
      <c r="A100" s="642"/>
      <c r="B100" s="642"/>
      <c r="C100" s="643" t="s">
        <v>510</v>
      </c>
      <c r="D100" s="650"/>
      <c r="E100" s="650"/>
      <c r="F100" s="650"/>
    </row>
    <row r="101" spans="1:8" s="19" customFormat="1" x14ac:dyDescent="0.2">
      <c r="A101" s="597" t="s">
        <v>127</v>
      </c>
      <c r="B101" s="640" t="s">
        <v>59</v>
      </c>
      <c r="C101" s="647"/>
      <c r="D101" s="671"/>
      <c r="E101" s="671"/>
      <c r="F101" s="649"/>
      <c r="G101" s="1215"/>
    </row>
    <row r="102" spans="1:8" s="10" customFormat="1" ht="11.25" x14ac:dyDescent="0.2">
      <c r="A102" s="642"/>
      <c r="B102" s="642" t="s">
        <v>9</v>
      </c>
      <c r="C102" s="643" t="s">
        <v>21</v>
      </c>
      <c r="D102" s="645"/>
      <c r="E102" s="645"/>
      <c r="F102" s="645"/>
      <c r="G102" s="1215"/>
    </row>
    <row r="103" spans="1:8" s="10" customFormat="1" ht="11.25" x14ac:dyDescent="0.2">
      <c r="A103" s="642"/>
      <c r="B103" s="646"/>
      <c r="C103" s="643" t="s">
        <v>508</v>
      </c>
      <c r="D103" s="645"/>
      <c r="E103" s="645"/>
      <c r="F103" s="645"/>
      <c r="G103" s="1215"/>
    </row>
    <row r="104" spans="1:8" s="10" customFormat="1" x14ac:dyDescent="0.2">
      <c r="A104" s="597" t="s">
        <v>127</v>
      </c>
      <c r="B104" s="640" t="s">
        <v>59</v>
      </c>
      <c r="C104" s="643"/>
      <c r="D104" s="671"/>
      <c r="E104" s="671"/>
      <c r="F104" s="613"/>
    </row>
    <row r="105" spans="1:8" s="10" customFormat="1" ht="11.25" x14ac:dyDescent="0.2">
      <c r="A105" s="642"/>
      <c r="B105" s="642" t="s">
        <v>9</v>
      </c>
      <c r="C105" s="643" t="s">
        <v>21</v>
      </c>
      <c r="D105" s="650"/>
      <c r="E105" s="650"/>
      <c r="F105" s="650"/>
    </row>
    <row r="106" spans="1:8" s="19" customFormat="1" ht="25.5" x14ac:dyDescent="0.2">
      <c r="A106" s="597" t="s">
        <v>265</v>
      </c>
      <c r="B106" s="640" t="s">
        <v>897</v>
      </c>
      <c r="C106" s="647"/>
      <c r="D106" s="671"/>
      <c r="E106" s="671"/>
      <c r="F106" s="649"/>
    </row>
    <row r="107" spans="1:8" s="10" customFormat="1" ht="11.25" x14ac:dyDescent="0.2">
      <c r="A107" s="653"/>
      <c r="B107" s="642" t="s">
        <v>9</v>
      </c>
      <c r="C107" s="643" t="s">
        <v>23</v>
      </c>
      <c r="D107" s="645"/>
      <c r="E107" s="645"/>
      <c r="F107" s="645"/>
    </row>
    <row r="108" spans="1:8" s="10" customFormat="1" ht="22.5" x14ac:dyDescent="0.2">
      <c r="A108" s="653"/>
      <c r="B108" s="642"/>
      <c r="C108" s="643" t="s">
        <v>715</v>
      </c>
      <c r="D108" s="645"/>
      <c r="E108" s="645"/>
      <c r="F108" s="645"/>
    </row>
    <row r="109" spans="1:8" s="10" customFormat="1" ht="22.5" x14ac:dyDescent="0.2">
      <c r="A109" s="653"/>
      <c r="B109" s="653"/>
      <c r="C109" s="643" t="s">
        <v>904</v>
      </c>
      <c r="D109" s="645"/>
      <c r="E109" s="645"/>
      <c r="F109" s="645"/>
    </row>
    <row r="110" spans="1:8" s="19" customFormat="1" ht="25.5" x14ac:dyDescent="0.2">
      <c r="A110" s="597" t="s">
        <v>267</v>
      </c>
      <c r="B110" s="640" t="s">
        <v>900</v>
      </c>
      <c r="C110" s="647"/>
      <c r="D110" s="671"/>
      <c r="E110" s="671"/>
      <c r="F110" s="649"/>
    </row>
    <row r="111" spans="1:8" s="10" customFormat="1" ht="11.25" x14ac:dyDescent="0.2">
      <c r="A111" s="653"/>
      <c r="B111" s="642" t="s">
        <v>9</v>
      </c>
      <c r="C111" s="643" t="s">
        <v>23</v>
      </c>
      <c r="D111" s="645"/>
      <c r="E111" s="645"/>
      <c r="F111" s="645"/>
    </row>
    <row r="112" spans="1:8" s="10" customFormat="1" ht="22.5" x14ac:dyDescent="0.2">
      <c r="A112" s="653"/>
      <c r="B112" s="642"/>
      <c r="C112" s="643" t="s">
        <v>715</v>
      </c>
      <c r="D112" s="645"/>
      <c r="E112" s="645"/>
      <c r="F112" s="645"/>
    </row>
    <row r="113" spans="1:6" s="10" customFormat="1" ht="22.5" x14ac:dyDescent="0.2">
      <c r="A113" s="653"/>
      <c r="B113" s="653"/>
      <c r="C113" s="643" t="s">
        <v>904</v>
      </c>
      <c r="D113" s="645"/>
      <c r="E113" s="645"/>
      <c r="F113" s="645"/>
    </row>
    <row r="114" spans="1:6" s="10" customFormat="1" x14ac:dyDescent="0.2">
      <c r="A114" s="597" t="s">
        <v>187</v>
      </c>
      <c r="B114" s="640" t="s">
        <v>901</v>
      </c>
      <c r="C114" s="643"/>
      <c r="D114" s="671"/>
      <c r="E114" s="671"/>
      <c r="F114" s="649"/>
    </row>
    <row r="115" spans="1:6" s="10" customFormat="1" ht="22.5" x14ac:dyDescent="0.2">
      <c r="A115" s="642"/>
      <c r="B115" s="646" t="s">
        <v>9</v>
      </c>
      <c r="C115" s="643" t="s">
        <v>905</v>
      </c>
      <c r="D115" s="645"/>
      <c r="E115" s="645"/>
      <c r="F115" s="645"/>
    </row>
    <row r="116" spans="1:6" s="10" customFormat="1" x14ac:dyDescent="0.2">
      <c r="A116" s="597" t="s">
        <v>186</v>
      </c>
      <c r="B116" s="640" t="s">
        <v>266</v>
      </c>
      <c r="C116" s="643"/>
      <c r="D116" s="671"/>
      <c r="E116" s="671"/>
      <c r="F116" s="649"/>
    </row>
    <row r="117" spans="1:6" s="10" customFormat="1" ht="22.5" x14ac:dyDescent="0.2">
      <c r="A117" s="642"/>
      <c r="B117" s="646" t="s">
        <v>9</v>
      </c>
      <c r="C117" s="643" t="s">
        <v>906</v>
      </c>
      <c r="D117" s="645"/>
      <c r="E117" s="645"/>
      <c r="F117" s="645"/>
    </row>
    <row r="118" spans="1:6" s="10" customFormat="1" ht="25.5" x14ac:dyDescent="0.2">
      <c r="A118" s="597" t="s">
        <v>358</v>
      </c>
      <c r="B118" s="640" t="s">
        <v>359</v>
      </c>
      <c r="C118" s="643"/>
      <c r="D118" s="671"/>
      <c r="E118" s="671"/>
      <c r="F118" s="613"/>
    </row>
    <row r="119" spans="1:6" s="10" customFormat="1" ht="22.5" x14ac:dyDescent="0.2">
      <c r="A119" s="597"/>
      <c r="B119" s="646" t="s">
        <v>9</v>
      </c>
      <c r="C119" s="643" t="s">
        <v>907</v>
      </c>
      <c r="D119" s="654"/>
      <c r="E119" s="654"/>
      <c r="F119" s="654"/>
    </row>
    <row r="120" spans="1:6" s="10" customFormat="1" ht="22.5" x14ac:dyDescent="0.2">
      <c r="A120" s="642"/>
      <c r="B120" s="642"/>
      <c r="C120" s="643" t="s">
        <v>908</v>
      </c>
      <c r="D120" s="645"/>
      <c r="E120" s="645"/>
      <c r="F120" s="645"/>
    </row>
    <row r="121" spans="1:6" s="19" customFormat="1" x14ac:dyDescent="0.2">
      <c r="A121" s="597" t="s">
        <v>91</v>
      </c>
      <c r="B121" s="640" t="s">
        <v>272</v>
      </c>
      <c r="C121" s="647"/>
      <c r="D121" s="671"/>
      <c r="E121" s="671"/>
      <c r="F121" s="609"/>
    </row>
    <row r="122" spans="1:6" s="19" customFormat="1" x14ac:dyDescent="0.2">
      <c r="A122" s="597"/>
      <c r="B122" s="646" t="s">
        <v>9</v>
      </c>
      <c r="C122" s="643" t="s">
        <v>18</v>
      </c>
      <c r="D122" s="644"/>
      <c r="E122" s="644"/>
      <c r="F122" s="654"/>
    </row>
    <row r="123" spans="1:6" s="10" customFormat="1" ht="33.75" x14ac:dyDescent="0.2">
      <c r="A123" s="653"/>
      <c r="B123" s="642"/>
      <c r="C123" s="643" t="s">
        <v>396</v>
      </c>
      <c r="D123" s="645"/>
      <c r="E123" s="645"/>
      <c r="F123" s="645"/>
    </row>
    <row r="124" spans="1:6" s="10" customFormat="1" ht="11.25" x14ac:dyDescent="0.2">
      <c r="A124" s="642"/>
      <c r="B124" s="646"/>
      <c r="C124" s="643" t="s">
        <v>505</v>
      </c>
      <c r="D124" s="645"/>
      <c r="E124" s="645"/>
      <c r="F124" s="645"/>
    </row>
    <row r="125" spans="1:6" s="19" customFormat="1" ht="25.5" x14ac:dyDescent="0.2">
      <c r="A125" s="597" t="s">
        <v>234</v>
      </c>
      <c r="B125" s="640" t="s">
        <v>332</v>
      </c>
      <c r="C125" s="647"/>
      <c r="D125" s="671"/>
      <c r="E125" s="671"/>
      <c r="F125" s="613"/>
    </row>
    <row r="126" spans="1:6" s="10" customFormat="1" ht="33.75" x14ac:dyDescent="0.2">
      <c r="A126" s="642"/>
      <c r="B126" s="646" t="s">
        <v>9</v>
      </c>
      <c r="C126" s="643" t="s">
        <v>392</v>
      </c>
      <c r="D126" s="645"/>
      <c r="E126" s="645"/>
      <c r="F126" s="645"/>
    </row>
    <row r="127" spans="1:6" s="19" customFormat="1" x14ac:dyDescent="0.2">
      <c r="A127" s="597" t="s">
        <v>242</v>
      </c>
      <c r="B127" s="640" t="s">
        <v>74</v>
      </c>
      <c r="C127" s="647"/>
      <c r="D127" s="671"/>
      <c r="E127" s="671"/>
      <c r="F127" s="613"/>
    </row>
    <row r="128" spans="1:6" s="10" customFormat="1" ht="22.5" x14ac:dyDescent="0.2">
      <c r="A128" s="642"/>
      <c r="B128" s="646" t="s">
        <v>9</v>
      </c>
      <c r="C128" s="643" t="s">
        <v>14</v>
      </c>
      <c r="D128" s="644"/>
      <c r="E128" s="644"/>
      <c r="F128" s="644"/>
    </row>
    <row r="129" spans="1:6" s="10" customFormat="1" ht="11.25" x14ac:dyDescent="0.2">
      <c r="A129" s="642"/>
      <c r="B129" s="646"/>
      <c r="C129" s="643" t="s">
        <v>18</v>
      </c>
      <c r="D129" s="644"/>
      <c r="E129" s="644"/>
      <c r="F129" s="644"/>
    </row>
    <row r="130" spans="1:6" s="10" customFormat="1" ht="14.1" customHeight="1" x14ac:dyDescent="0.2">
      <c r="B130" s="21"/>
      <c r="C130" s="22"/>
      <c r="D130" s="23"/>
      <c r="E130" s="23"/>
      <c r="F130" s="23"/>
    </row>
    <row r="131" spans="1:6" s="10" customFormat="1" ht="14.1" customHeight="1" x14ac:dyDescent="0.2">
      <c r="A131" s="37" t="s">
        <v>425</v>
      </c>
      <c r="C131" s="22"/>
      <c r="D131" s="34"/>
      <c r="E131" s="34"/>
      <c r="F131" s="34"/>
    </row>
    <row r="132" spans="1:6" s="37" customFormat="1" ht="14.1" customHeight="1" x14ac:dyDescent="0.2">
      <c r="A132" s="1280" t="s">
        <v>426</v>
      </c>
      <c r="B132" s="1280"/>
      <c r="C132" s="1280"/>
      <c r="D132" s="1280"/>
      <c r="E132" s="1280"/>
      <c r="F132" s="4"/>
    </row>
    <row r="137" spans="1:6" x14ac:dyDescent="0.2">
      <c r="A137" s="41"/>
      <c r="B137" s="11"/>
    </row>
  </sheetData>
  <sheetProtection sheet="1" objects="1" scenarios="1"/>
  <customSheetViews>
    <customSheetView guid="{21F13F3C-C390-477F-A569-DF7158452A6C}" showGridLines="0" hiddenRows="1">
      <selection activeCell="A12" sqref="A12:H12"/>
      <rowBreaks count="1" manualBreakCount="1">
        <brk id="63" max="7" man="1"/>
      </rowBreaks>
      <pageMargins left="0.23622047244094491" right="0.23622047244094491" top="0.74803149606299213" bottom="0.74803149606299213" header="0.31496062992125984" footer="0.31496062992125984"/>
      <printOptions horizontalCentered="1"/>
      <pageSetup paperSize="9" scale="40" fitToHeight="2"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6">
    <mergeCell ref="G101:G103"/>
    <mergeCell ref="G91:G92"/>
    <mergeCell ref="A3:F3"/>
    <mergeCell ref="A6:F6"/>
    <mergeCell ref="A7:F7"/>
    <mergeCell ref="A8:F8"/>
    <mergeCell ref="A50:B50"/>
    <mergeCell ref="D50:E50"/>
    <mergeCell ref="A5:F5"/>
    <mergeCell ref="F50:F51"/>
    <mergeCell ref="A9:F9"/>
    <mergeCell ref="A132:E132"/>
    <mergeCell ref="A10:B10"/>
    <mergeCell ref="A48:F48"/>
    <mergeCell ref="A46:F46"/>
    <mergeCell ref="A47:F47"/>
  </mergeCells>
  <phoneticPr fontId="35" type="noConversion"/>
  <dataValidations count="1">
    <dataValidation type="list" allowBlank="1" showErrorMessage="1" sqref="D52:E52 D54:E54 D56:E56 D58:E58 D60:E60 D62:E62 D64:E64 D69:E69 D73:E73 D76:E76 D83:E83 D85:E85 D87:E87 D89:E89 D93:E93 D95:E95 D98:E98 D101:E101 D104:E104 D106:E106 D110:E110 D114:E114 D116:E116 D118:E118 D121:E121 D125:E125 D127:E127 D91:E91" xr:uid="{00000000-0002-0000-0B00-000000000000}">
      <formula1>"JA,NEIN,"</formula1>
    </dataValidation>
  </dataValidations>
  <hyperlinks>
    <hyperlink ref="A132" location="'3.9'!A1" display="3.9 Zusammenfassung Bewerbung für die Leistungsgruppen" xr:uid="{00000000-0004-0000-0B00-000000000000}"/>
  </hyperlinks>
  <printOptions horizontalCentered="1"/>
  <pageMargins left="0.23622047244094491" right="0.23622047244094491" top="0.74803149606299213" bottom="0.74803149606299213" header="0.31496062992125984" footer="0.31496062992125984"/>
  <pageSetup paperSize="9" scale="28" orientation="portrait" r:id="rId2"/>
  <headerFooter scaleWithDoc="0" alignWithMargins="0"/>
  <rowBreaks count="1" manualBreakCount="1">
    <brk id="49" max="7" man="1"/>
  </rowBreaks>
  <ignoredErrors>
    <ignoredError sqref="D2" unlockedFormula="1"/>
  </ignoredErrors>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9">
    <tabColor theme="0" tint="-0.249977111117893"/>
    <pageSetUpPr fitToPage="1"/>
  </sheetPr>
  <dimension ref="A1:G30"/>
  <sheetViews>
    <sheetView showGridLines="0" workbookViewId="0">
      <pane ySplit="4" topLeftCell="A5" activePane="bottomLeft" state="frozen"/>
      <selection activeCell="B50" sqref="B50"/>
      <selection pane="bottomLeft" activeCell="C9" sqref="C9"/>
    </sheetView>
  </sheetViews>
  <sheetFormatPr baseColWidth="10" defaultColWidth="11.42578125" defaultRowHeight="12.75" x14ac:dyDescent="0.2"/>
  <cols>
    <col min="1" max="1" width="28.85546875" customWidth="1"/>
    <col min="2" max="2" width="28.85546875" style="76" customWidth="1"/>
    <col min="3" max="4" width="32.85546875" customWidth="1"/>
  </cols>
  <sheetData>
    <row r="1" spans="1:7" ht="14.1" customHeight="1" x14ac:dyDescent="0.2">
      <c r="A1" s="39" t="str">
        <f>'3.1'!$A$1</f>
        <v>Bewerbung des Spitalunternehmens:</v>
      </c>
      <c r="B1"/>
      <c r="C1" s="39" t="s">
        <v>375</v>
      </c>
    </row>
    <row r="2" spans="1:7" ht="14.1" customHeight="1" x14ac:dyDescent="0.2">
      <c r="A2" s="588">
        <f>Deckblatt!$A$9</f>
        <v>0</v>
      </c>
      <c r="B2"/>
      <c r="C2" s="588">
        <f>Deckblatt!$A$12</f>
        <v>0</v>
      </c>
    </row>
    <row r="3" spans="1:7" ht="33.950000000000003" customHeight="1" x14ac:dyDescent="0.2">
      <c r="A3" s="1253" t="s">
        <v>517</v>
      </c>
      <c r="B3" s="1253"/>
      <c r="C3" s="1253"/>
      <c r="D3" s="1253"/>
    </row>
    <row r="4" spans="1:7" s="169" customFormat="1" ht="4.5" customHeight="1" x14ac:dyDescent="0.2">
      <c r="C4" s="208"/>
    </row>
    <row r="5" spans="1:7" s="37" customFormat="1" ht="123" customHeight="1" x14ac:dyDescent="0.2">
      <c r="A5" s="1318" t="s">
        <v>838</v>
      </c>
      <c r="B5" s="1318"/>
      <c r="C5" s="1318"/>
      <c r="D5" s="1318"/>
    </row>
    <row r="6" spans="1:7" s="37" customFormat="1" ht="24.95" customHeight="1" x14ac:dyDescent="0.2">
      <c r="A6" s="1311" t="s">
        <v>931</v>
      </c>
      <c r="B6" s="1311"/>
      <c r="C6" s="1311"/>
      <c r="D6" s="1311"/>
    </row>
    <row r="7" spans="1:7" s="209" customFormat="1" ht="25.5" customHeight="1" x14ac:dyDescent="0.2">
      <c r="A7" s="1316" t="s">
        <v>47</v>
      </c>
      <c r="B7" s="1314" t="s">
        <v>806</v>
      </c>
      <c r="C7" s="606" t="s">
        <v>955</v>
      </c>
      <c r="D7" s="1313" t="s">
        <v>28</v>
      </c>
      <c r="E7" s="1312"/>
      <c r="F7" s="1312"/>
      <c r="G7" s="1312"/>
    </row>
    <row r="8" spans="1:7" s="209" customFormat="1" ht="25.5" x14ac:dyDescent="0.2">
      <c r="A8" s="1317"/>
      <c r="B8" s="1315"/>
      <c r="C8" s="605" t="s">
        <v>427</v>
      </c>
      <c r="D8" s="1313"/>
      <c r="E8" s="1312"/>
      <c r="F8" s="1312"/>
      <c r="G8" s="1312"/>
    </row>
    <row r="9" spans="1:7" s="33" customFormat="1" ht="27" customHeight="1" x14ac:dyDescent="0.2">
      <c r="A9" s="655" t="s">
        <v>261</v>
      </c>
      <c r="B9" s="599" t="s">
        <v>29</v>
      </c>
      <c r="C9" s="609"/>
      <c r="D9" s="656"/>
    </row>
    <row r="10" spans="1:7" s="33" customFormat="1" ht="27" customHeight="1" x14ac:dyDescent="0.2">
      <c r="A10" s="655" t="s">
        <v>207</v>
      </c>
      <c r="B10" s="599" t="s">
        <v>805</v>
      </c>
      <c r="C10" s="609"/>
      <c r="D10" s="656"/>
    </row>
    <row r="11" spans="1:7" s="33" customFormat="1" ht="27" customHeight="1" x14ac:dyDescent="0.2">
      <c r="A11" s="599" t="s">
        <v>104</v>
      </c>
      <c r="B11" s="599" t="s">
        <v>183</v>
      </c>
      <c r="C11" s="609"/>
      <c r="D11" s="656"/>
    </row>
    <row r="12" spans="1:7" s="33" customFormat="1" ht="27" customHeight="1" x14ac:dyDescent="0.2">
      <c r="A12" s="655" t="s">
        <v>275</v>
      </c>
      <c r="B12" s="599" t="s">
        <v>492</v>
      </c>
      <c r="C12" s="609"/>
      <c r="D12" s="656"/>
    </row>
    <row r="13" spans="1:7" s="33" customFormat="1" ht="27" customHeight="1" x14ac:dyDescent="0.2">
      <c r="A13" s="655" t="s">
        <v>276</v>
      </c>
      <c r="B13" s="599" t="s">
        <v>493</v>
      </c>
      <c r="C13" s="609"/>
      <c r="D13" s="656"/>
    </row>
    <row r="14" spans="1:7" s="33" customFormat="1" ht="27" customHeight="1" x14ac:dyDescent="0.2">
      <c r="A14" s="655" t="s">
        <v>109</v>
      </c>
      <c r="B14" s="599" t="s">
        <v>494</v>
      </c>
      <c r="C14" s="609"/>
      <c r="D14" s="656"/>
    </row>
    <row r="15" spans="1:7" s="33" customFormat="1" ht="27" customHeight="1" x14ac:dyDescent="0.2">
      <c r="A15" s="655" t="s">
        <v>110</v>
      </c>
      <c r="B15" s="599" t="s">
        <v>178</v>
      </c>
      <c r="C15" s="609"/>
      <c r="D15" s="656"/>
    </row>
    <row r="16" spans="1:7" s="33" customFormat="1" ht="27" customHeight="1" x14ac:dyDescent="0.2">
      <c r="A16" s="655" t="s">
        <v>52</v>
      </c>
      <c r="B16" s="599" t="s">
        <v>495</v>
      </c>
      <c r="C16" s="609"/>
      <c r="D16" s="656"/>
    </row>
    <row r="17" spans="1:4" s="33" customFormat="1" ht="44.1" customHeight="1" x14ac:dyDescent="0.2">
      <c r="A17" s="655" t="s">
        <v>111</v>
      </c>
      <c r="B17" s="599" t="s">
        <v>840</v>
      </c>
      <c r="C17" s="609"/>
      <c r="D17" s="656"/>
    </row>
    <row r="18" spans="1:4" s="33" customFormat="1" ht="27" customHeight="1" x14ac:dyDescent="0.2">
      <c r="A18" s="655" t="s">
        <v>278</v>
      </c>
      <c r="B18" s="599" t="s">
        <v>192</v>
      </c>
      <c r="C18" s="609"/>
      <c r="D18" s="656"/>
    </row>
    <row r="19" spans="1:4" s="33" customFormat="1" ht="27" customHeight="1" x14ac:dyDescent="0.2">
      <c r="A19" s="655" t="s">
        <v>277</v>
      </c>
      <c r="B19" s="599" t="s">
        <v>804</v>
      </c>
      <c r="C19" s="609"/>
      <c r="D19" s="656"/>
    </row>
    <row r="20" spans="1:4" s="33" customFormat="1" ht="27" customHeight="1" x14ac:dyDescent="0.2">
      <c r="A20" s="655" t="s">
        <v>157</v>
      </c>
      <c r="B20" s="599" t="s">
        <v>166</v>
      </c>
      <c r="C20" s="609"/>
      <c r="D20" s="656"/>
    </row>
    <row r="21" spans="1:4" s="33" customFormat="1" ht="27" customHeight="1" x14ac:dyDescent="0.2">
      <c r="A21" s="599" t="s">
        <v>60</v>
      </c>
      <c r="B21" s="599" t="s">
        <v>841</v>
      </c>
      <c r="C21" s="609"/>
      <c r="D21" s="656"/>
    </row>
    <row r="22" spans="1:4" s="33" customFormat="1" ht="27" customHeight="1" x14ac:dyDescent="0.2">
      <c r="A22" s="599" t="s">
        <v>301</v>
      </c>
      <c r="B22" s="599" t="s">
        <v>509</v>
      </c>
      <c r="C22" s="609"/>
      <c r="D22" s="656"/>
    </row>
    <row r="23" spans="1:4" s="33" customFormat="1" ht="27" customHeight="1" x14ac:dyDescent="0.2">
      <c r="A23" s="599" t="s">
        <v>74</v>
      </c>
      <c r="B23" s="599" t="s">
        <v>242</v>
      </c>
      <c r="C23" s="609"/>
      <c r="D23" s="656"/>
    </row>
    <row r="24" spans="1:4" s="41" customFormat="1" x14ac:dyDescent="0.2">
      <c r="B24" s="77"/>
    </row>
    <row r="25" spans="1:4" s="10" customFormat="1" x14ac:dyDescent="0.2">
      <c r="A25" s="37" t="s">
        <v>425</v>
      </c>
      <c r="B25" s="22"/>
      <c r="C25" s="34"/>
      <c r="D25" s="34"/>
    </row>
    <row r="26" spans="1:4" s="37" customFormat="1" x14ac:dyDescent="0.2">
      <c r="A26" s="43" t="s">
        <v>426</v>
      </c>
      <c r="B26" s="62"/>
      <c r="C26" s="62"/>
      <c r="D26" s="43"/>
    </row>
    <row r="27" spans="1:4" s="20" customFormat="1" x14ac:dyDescent="0.2"/>
    <row r="28" spans="1:4" s="20" customFormat="1" x14ac:dyDescent="0.2"/>
    <row r="29" spans="1:4" s="41" customFormat="1" x14ac:dyDescent="0.2"/>
    <row r="30" spans="1:4" s="41" customFormat="1" x14ac:dyDescent="0.2"/>
  </sheetData>
  <sheetProtection sheet="1" objects="1" scenarios="1"/>
  <customSheetViews>
    <customSheetView guid="{21F13F3C-C390-477F-A569-DF7158452A6C}" showGridLines="0">
      <selection activeCell="A12" sqref="A12:G12"/>
      <rowBreaks count="1" manualBreakCount="1">
        <brk id="20" max="6" man="1"/>
      </rowBreaks>
      <pageMargins left="0.70866141732283472" right="0.70866141732283472" top="0.74803149606299213" bottom="0.74803149606299213" header="0.31496062992125984" footer="0.31496062992125984"/>
      <printOptions horizontalCentered="1"/>
      <pageSetup paperSize="9" scale="76"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7">
    <mergeCell ref="E7:G8"/>
    <mergeCell ref="D7:D8"/>
    <mergeCell ref="B7:B8"/>
    <mergeCell ref="A7:A8"/>
    <mergeCell ref="A3:D3"/>
    <mergeCell ref="A5:D5"/>
    <mergeCell ref="A6:D6"/>
  </mergeCells>
  <phoneticPr fontId="26" type="noConversion"/>
  <dataValidations count="1">
    <dataValidation type="list" allowBlank="1" showInputMessage="1" showErrorMessage="1" sqref="C9:C23" xr:uid="{00000000-0002-0000-0C00-000000000000}">
      <formula1>"Alle erforderlichen Fachärzte im Haus,Kooperationspartner,"</formula1>
    </dataValidation>
  </dataValidations>
  <hyperlinks>
    <hyperlink ref="A26" location="'3.9'!A1" display="3.9 Zusammenfassung Bewerbung für die Leistungsgruppen" xr:uid="{00000000-0004-0000-0C00-000000000000}"/>
    <hyperlink ref="A26:C26" location="'3.9'!A1" display="3.9 Zusammenfassung Bewerbung für die Leistungsgruppen" xr:uid="{00000000-0004-0000-0C00-000001000000}"/>
  </hyperlinks>
  <printOptions horizontalCentered="1"/>
  <pageMargins left="0.23622047244094491" right="0.23622047244094491" top="0.74803149606299213" bottom="0.74803149606299213" header="0.31496062992125984" footer="0.31496062992125984"/>
  <pageSetup paperSize="9" scale="75" orientation="portrait" r:id="rId2"/>
  <headerFooter scaleWithDoc="0" alignWithMargins="0"/>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6">
    <tabColor theme="0" tint="-0.249977111117893"/>
    <outlinePr applyStyles="1"/>
    <pageSetUpPr fitToPage="1"/>
  </sheetPr>
  <dimension ref="A1:Y162"/>
  <sheetViews>
    <sheetView showGridLines="0" workbookViewId="0">
      <pane xSplit="1" ySplit="13" topLeftCell="B73" activePane="bottomRight" state="frozen"/>
      <selection activeCell="B50" sqref="B50"/>
      <selection pane="topRight" activeCell="B50" sqref="B50"/>
      <selection pane="bottomLeft" activeCell="B50" sqref="B50"/>
      <selection pane="bottomRight" activeCell="D130" sqref="D130"/>
    </sheetView>
  </sheetViews>
  <sheetFormatPr baseColWidth="10" defaultColWidth="11.42578125" defaultRowHeight="12.75" outlineLevelRow="1" x14ac:dyDescent="0.2"/>
  <cols>
    <col min="1" max="1" width="20.42578125" customWidth="1"/>
    <col min="2" max="2" width="45.42578125" customWidth="1"/>
    <col min="3" max="3" width="48" customWidth="1"/>
    <col min="4" max="4" width="23.42578125" customWidth="1"/>
    <col min="5" max="5" width="5.42578125" customWidth="1"/>
  </cols>
  <sheetData>
    <row r="1" spans="1:20" ht="14.1" customHeight="1" x14ac:dyDescent="0.2">
      <c r="A1" s="39" t="str">
        <f>'3.1'!$A$1</f>
        <v>Bewerbung des Spitalunternehmens:</v>
      </c>
      <c r="C1" s="39" t="s">
        <v>375</v>
      </c>
      <c r="E1" s="39"/>
    </row>
    <row r="2" spans="1:20" ht="14.1" customHeight="1" x14ac:dyDescent="0.2">
      <c r="A2" s="588">
        <f>Deckblatt!$A$9</f>
        <v>0</v>
      </c>
      <c r="C2" s="588">
        <f>Deckblatt!$A$12</f>
        <v>0</v>
      </c>
      <c r="E2" s="588"/>
    </row>
    <row r="3" spans="1:20" ht="33.950000000000003" customHeight="1" x14ac:dyDescent="0.2">
      <c r="A3" s="1288" t="s">
        <v>385</v>
      </c>
      <c r="B3" s="1288"/>
      <c r="C3" s="1288"/>
      <c r="D3" s="1288"/>
      <c r="E3" s="186"/>
    </row>
    <row r="4" spans="1:20" s="41" customFormat="1" ht="9" customHeight="1" x14ac:dyDescent="0.2"/>
    <row r="5" spans="1:20" s="629" customFormat="1" ht="36" customHeight="1" x14ac:dyDescent="0.2">
      <c r="A5" s="1319" t="s">
        <v>227</v>
      </c>
      <c r="B5" s="1300"/>
      <c r="C5" s="1300"/>
      <c r="D5" s="1300"/>
      <c r="F5" s="630"/>
      <c r="L5" s="1322"/>
      <c r="M5" s="1322"/>
      <c r="N5" s="1322"/>
      <c r="O5" s="630"/>
      <c r="R5" s="1322"/>
      <c r="S5" s="1323"/>
      <c r="T5" s="1323"/>
    </row>
    <row r="6" spans="1:20" s="629" customFormat="1" ht="36" customHeight="1" x14ac:dyDescent="0.2">
      <c r="A6" s="1207" t="s">
        <v>861</v>
      </c>
      <c r="B6" s="1207"/>
      <c r="C6" s="1207"/>
      <c r="D6" s="1207"/>
      <c r="E6" s="631"/>
      <c r="F6" s="630"/>
      <c r="L6" s="1322"/>
      <c r="M6" s="1322"/>
      <c r="N6" s="1322"/>
      <c r="O6" s="1322"/>
      <c r="R6" s="1322"/>
      <c r="S6" s="1323"/>
      <c r="T6" s="1323"/>
    </row>
    <row r="7" spans="1:20" s="41" customFormat="1" ht="27" customHeight="1" x14ac:dyDescent="0.2">
      <c r="A7" s="1320" t="s">
        <v>956</v>
      </c>
      <c r="B7" s="1320"/>
      <c r="C7" s="1320"/>
      <c r="D7" s="1320"/>
    </row>
    <row r="8" spans="1:20" s="211" customFormat="1" ht="54" customHeight="1" x14ac:dyDescent="0.2">
      <c r="A8" s="657" t="s">
        <v>95</v>
      </c>
      <c r="B8" s="657" t="s">
        <v>96</v>
      </c>
      <c r="C8" s="677" t="s">
        <v>94</v>
      </c>
      <c r="D8" s="632" t="s">
        <v>952</v>
      </c>
    </row>
    <row r="9" spans="1:20" s="272" customFormat="1" outlineLevel="1" x14ac:dyDescent="0.2">
      <c r="A9" s="625" t="str">
        <f>+'2.2'!C10</f>
        <v>BP</v>
      </c>
      <c r="B9" s="625" t="str">
        <f>+'2.2'!D10</f>
        <v>Basispaket Chirurgie und Innere Medizin</v>
      </c>
      <c r="C9" s="625" t="str">
        <f>+'2.2'!N10</f>
        <v/>
      </c>
      <c r="D9" s="615"/>
    </row>
    <row r="10" spans="1:20" s="272" customFormat="1" outlineLevel="1" x14ac:dyDescent="0.2">
      <c r="A10" s="625" t="str">
        <f>+'2.2'!C11</f>
        <v>BPE</v>
      </c>
      <c r="B10" s="625" t="str">
        <f>+'2.2'!D11</f>
        <v>Basispaket für elektive Leistungserbringer</v>
      </c>
      <c r="C10" s="625" t="str">
        <f>+'2.2'!N11</f>
        <v/>
      </c>
      <c r="D10" s="615"/>
    </row>
    <row r="11" spans="1:20" s="272" customFormat="1" outlineLevel="1" x14ac:dyDescent="0.2">
      <c r="A11" s="625" t="str">
        <f>+'2.2'!C12</f>
        <v>DER1</v>
      </c>
      <c r="B11" s="625" t="str">
        <f>+'2.2'!D12</f>
        <v>Dermatologie (inkl. Geschlechtskrankheiten)</v>
      </c>
      <c r="C11" s="625" t="str">
        <f>+'2.2'!N12</f>
        <v/>
      </c>
      <c r="D11" s="615"/>
    </row>
    <row r="12" spans="1:20" s="272" customFormat="1" outlineLevel="1" x14ac:dyDescent="0.2">
      <c r="A12" s="625" t="str">
        <f>+'2.2'!C13</f>
        <v>DER1.1</v>
      </c>
      <c r="B12" s="625" t="str">
        <f>+'2.2'!D13</f>
        <v>Dermatologische Onkologie</v>
      </c>
      <c r="C12" s="625" t="str">
        <f>+'2.2'!N13</f>
        <v/>
      </c>
      <c r="D12" s="615"/>
    </row>
    <row r="13" spans="1:20" s="272" customFormat="1" outlineLevel="1" x14ac:dyDescent="0.2">
      <c r="A13" s="625" t="str">
        <f>+'2.2'!C14</f>
        <v>DER1.2</v>
      </c>
      <c r="B13" s="625" t="str">
        <f>+'2.2'!D14</f>
        <v>Schwere Hauterkrankungen</v>
      </c>
      <c r="C13" s="625" t="str">
        <f>+'2.2'!N14</f>
        <v/>
      </c>
      <c r="D13" s="615"/>
    </row>
    <row r="14" spans="1:20" s="525" customFormat="1" ht="15" customHeight="1" x14ac:dyDescent="0.2">
      <c r="A14" s="658" t="str">
        <f>+'2.2'!C15</f>
        <v>DER2</v>
      </c>
      <c r="B14" s="658" t="str">
        <f>+'2.2'!D15</f>
        <v>Wundpatienten</v>
      </c>
      <c r="C14" s="658" t="str">
        <f>+'2.2'!N15</f>
        <v>Wundambulatorium</v>
      </c>
      <c r="D14" s="659"/>
    </row>
    <row r="15" spans="1:20" s="269" customFormat="1" ht="12.75" hidden="1" customHeight="1" outlineLevel="1" x14ac:dyDescent="0.2">
      <c r="A15" s="625" t="str">
        <f>+'2.2'!C16</f>
        <v>HNO1</v>
      </c>
      <c r="B15" s="625" t="str">
        <f>+'2.2'!D16</f>
        <v>Hals-Nasen-Ohren (HNO-Chirurgie)</v>
      </c>
      <c r="C15" s="625" t="str">
        <f>+'2.2'!N16</f>
        <v/>
      </c>
      <c r="D15" s="615"/>
    </row>
    <row r="16" spans="1:20" s="269" customFormat="1" ht="12.75" hidden="1" customHeight="1" outlineLevel="1" x14ac:dyDescent="0.2">
      <c r="A16" s="625" t="str">
        <f>+'2.2'!C17</f>
        <v>HNO1.1</v>
      </c>
      <c r="B16" s="625" t="str">
        <f>+'2.2'!D17</f>
        <v>Hals- und Gesichtschirurgie</v>
      </c>
      <c r="C16" s="625" t="str">
        <f>+'2.2'!N17</f>
        <v/>
      </c>
      <c r="D16" s="615"/>
    </row>
    <row r="17" spans="1:21" s="269" customFormat="1" ht="25.5" hidden="1" customHeight="1" outlineLevel="1" x14ac:dyDescent="0.2">
      <c r="A17" s="625" t="str">
        <f>+'2.2'!C18</f>
        <v>HNO1.1.1</v>
      </c>
      <c r="B17" s="625" t="str">
        <f>+'2.2'!D18</f>
        <v>Komplexe Halseingriffe (Interdisziplinäre Tumorchirurgie)</v>
      </c>
      <c r="C17" s="625" t="str">
        <f>+'2.2'!N18</f>
        <v/>
      </c>
      <c r="D17" s="615"/>
    </row>
    <row r="18" spans="1:21" s="269" customFormat="1" ht="12.75" hidden="1" customHeight="1" outlineLevel="1" x14ac:dyDescent="0.2">
      <c r="A18" s="625" t="str">
        <f>+'2.2'!C19</f>
        <v>HNO1.2</v>
      </c>
      <c r="B18" s="625" t="str">
        <f>+'2.2'!D19</f>
        <v>Erweiterte Nasenchirurgie mit Nebenhöhlen</v>
      </c>
      <c r="C18" s="625" t="str">
        <f>+'2.2'!N19</f>
        <v/>
      </c>
      <c r="D18" s="615"/>
    </row>
    <row r="19" spans="1:21" s="269" customFormat="1" ht="38.25" hidden="1" customHeight="1" outlineLevel="1" x14ac:dyDescent="0.2">
      <c r="A19" s="625" t="str">
        <f>+'2.2'!C20</f>
        <v>HNO1.2.1</v>
      </c>
      <c r="B19" s="625" t="str">
        <f>+'2.2'!D20</f>
        <v xml:space="preserve">Erweiterte Nasenchirurgie, Nebenhöhlen mit Duraeröffnung (interdisziplinäre Schädelbasischirurgie) </v>
      </c>
      <c r="C19" s="625" t="str">
        <f>+'2.2'!N20</f>
        <v/>
      </c>
      <c r="D19" s="615"/>
    </row>
    <row r="20" spans="1:21" s="269" customFormat="1" ht="38.25" hidden="1" customHeight="1" outlineLevel="1" x14ac:dyDescent="0.2">
      <c r="A20" s="625" t="str">
        <f>+'2.2'!C21</f>
        <v>HNO1.3</v>
      </c>
      <c r="B20" s="625" t="str">
        <f>+'2.2'!D21</f>
        <v>Mittelohrchirurgie (Tympanoplastik, Mastoidchirurgie, Osikuloplastik inkl. Stapesoperationen)</v>
      </c>
      <c r="C20" s="625" t="str">
        <f>+'2.2'!N21</f>
        <v/>
      </c>
      <c r="D20" s="615"/>
    </row>
    <row r="21" spans="1:21" s="269" customFormat="1" ht="25.5" hidden="1" customHeight="1" outlineLevel="1" x14ac:dyDescent="0.2">
      <c r="A21" s="625" t="str">
        <f>+'2.2'!C22</f>
        <v>HNO1.3.1</v>
      </c>
      <c r="B21" s="625" t="str">
        <f>+'2.2'!D22</f>
        <v>Erweiterte Ohrchirurgie mit Innenohr und/oder Duraeröffnung</v>
      </c>
      <c r="C21" s="625" t="str">
        <f>+'2.2'!N22</f>
        <v/>
      </c>
      <c r="D21" s="615"/>
    </row>
    <row r="22" spans="1:21" s="269" customFormat="1" ht="12.75" hidden="1" customHeight="1" outlineLevel="1" x14ac:dyDescent="0.2">
      <c r="A22" s="625" t="str">
        <f>+'2.2'!C23</f>
        <v>HNO1.3.2</v>
      </c>
      <c r="B22" s="625" t="str">
        <f>+'2.2'!D23</f>
        <v>Cochlea Implantate (IVHSM)</v>
      </c>
      <c r="C22" s="625" t="str">
        <f>+'2.2'!N23</f>
        <v>Es gelten die aktuellen IVHSM Anforderungen</v>
      </c>
      <c r="D22" s="615"/>
    </row>
    <row r="23" spans="1:21" s="525" customFormat="1" ht="15" customHeight="1" collapsed="1" x14ac:dyDescent="0.2">
      <c r="A23" s="658" t="str">
        <f>+'2.2'!C24</f>
        <v>HNO2</v>
      </c>
      <c r="B23" s="658" t="str">
        <f>+'2.2'!D24</f>
        <v>Schild- und Nebenschilddrüsenchirurgie</v>
      </c>
      <c r="C23" s="658" t="str">
        <f>+'2.2'!N24</f>
        <v>Neuromonitoring des Nervus recurrens, postoperativ systematische Evaluation der Stimmlippenfunktion, Messung des Calcium- und Parathormonspiegels bei totalen Thyreoidektomien</v>
      </c>
      <c r="D23" s="659"/>
    </row>
    <row r="24" spans="1:21" s="269" customFormat="1" ht="12.75" hidden="1" customHeight="1" outlineLevel="1" x14ac:dyDescent="0.2">
      <c r="A24" s="625" t="str">
        <f>+'2.2'!C25</f>
        <v>KIE1</v>
      </c>
      <c r="B24" s="625" t="str">
        <f>+'2.2'!D25</f>
        <v>Kieferchirurgie</v>
      </c>
      <c r="C24" s="625" t="str">
        <f>+'2.2'!N25</f>
        <v/>
      </c>
      <c r="D24" s="659"/>
      <c r="Q24" s="1321"/>
      <c r="R24" s="1321"/>
      <c r="S24" s="1321"/>
      <c r="T24" s="1321"/>
      <c r="U24" s="1321"/>
    </row>
    <row r="25" spans="1:21" s="269" customFormat="1" ht="30" hidden="1" customHeight="1" outlineLevel="1" x14ac:dyDescent="0.2">
      <c r="A25" s="625" t="str">
        <f>+'2.2'!C26</f>
        <v>NCH1</v>
      </c>
      <c r="B25" s="625" t="str">
        <f>+'2.2'!D26</f>
        <v>Kraniale Neurochirurgie</v>
      </c>
      <c r="C25" s="625" t="str">
        <f>+'2.2'!N26</f>
        <v/>
      </c>
      <c r="D25" s="659"/>
      <c r="L25" s="1220"/>
      <c r="M25" s="1220"/>
      <c r="N25" s="1220"/>
    </row>
    <row r="26" spans="1:21" s="269" customFormat="1" ht="30" hidden="1" customHeight="1" outlineLevel="1" x14ac:dyDescent="0.2">
      <c r="A26" s="625" t="str">
        <f>+'2.2'!C27</f>
        <v>NCH1.1</v>
      </c>
      <c r="B26" s="625" t="str">
        <f>+'2.2'!D27</f>
        <v>Spezialisierte Neurochirurgie</v>
      </c>
      <c r="C26" s="625" t="str">
        <f>+'2.2'!N27</f>
        <v/>
      </c>
      <c r="D26" s="659"/>
    </row>
    <row r="27" spans="1:21" s="269" customFormat="1" ht="38.25" hidden="1" outlineLevel="1" x14ac:dyDescent="0.2">
      <c r="A27" s="625" t="str">
        <f>+'2.2'!C28</f>
        <v>NCH1.1.1</v>
      </c>
      <c r="B27" s="625" t="str">
        <f>+'2.2'!D28</f>
        <v>Behandlungen von vaskulären Erkrankungen des ZNS ohne die komplexen vaskulären Anomalien (IVHSM)</v>
      </c>
      <c r="C27" s="625" t="str">
        <f>+'2.2'!N28</f>
        <v>Es gelten die aktuellen IVHSM Anforderungen</v>
      </c>
      <c r="D27" s="659"/>
    </row>
    <row r="28" spans="1:21" s="269" customFormat="1" ht="30" hidden="1" customHeight="1" outlineLevel="1" x14ac:dyDescent="0.2">
      <c r="A28" s="625" t="str">
        <f>+'2.2'!C29</f>
        <v>NCH1.1.1.1</v>
      </c>
      <c r="B28" s="625" t="str">
        <f>+'2.2'!D29</f>
        <v xml:space="preserve"> Behandlungen von komplexen vaskulären Anomalien des ZNS (IVHSM)</v>
      </c>
      <c r="C28" s="625" t="str">
        <f>+'2.2'!N29</f>
        <v>Es gelten die aktuellen IVHSM Anforderungen</v>
      </c>
      <c r="D28" s="659"/>
    </row>
    <row r="29" spans="1:21" s="269" customFormat="1" hidden="1" outlineLevel="1" x14ac:dyDescent="0.2">
      <c r="A29" s="625" t="str">
        <f>+'2.2'!C30</f>
        <v>NCH1.1.2</v>
      </c>
      <c r="B29" s="625" t="str">
        <f>+'2.2'!D30</f>
        <v>Stereotaktische funktionelle Neurochirurgie (IVHSM)</v>
      </c>
      <c r="C29" s="625" t="str">
        <f>+'2.2'!N30</f>
        <v>Es gelten die aktuellen IVHSM Anforderungen</v>
      </c>
      <c r="D29" s="659"/>
    </row>
    <row r="30" spans="1:21" s="269" customFormat="1" ht="15" hidden="1" customHeight="1" outlineLevel="1" x14ac:dyDescent="0.2">
      <c r="A30" s="625" t="str">
        <f>+'2.2'!C31</f>
        <v>NCH1.1.3</v>
      </c>
      <c r="B30" s="625" t="str">
        <f>+'2.2'!D31</f>
        <v>Epilepsiechirurgie (IVHSM)</v>
      </c>
      <c r="C30" s="625" t="str">
        <f>+'2.2'!N31</f>
        <v>Es gelten die aktuellen IVHSM Anforderungen</v>
      </c>
      <c r="D30" s="659"/>
    </row>
    <row r="31" spans="1:21" s="269" customFormat="1" hidden="1" outlineLevel="1" x14ac:dyDescent="0.2">
      <c r="A31" s="625" t="str">
        <f>+'2.2'!C32</f>
        <v>NCH2</v>
      </c>
      <c r="B31" s="625" t="str">
        <f>+'2.2'!D32</f>
        <v>Spinale Neurochirurgie</v>
      </c>
      <c r="C31" s="625" t="str">
        <f>+'2.2'!N32</f>
        <v/>
      </c>
      <c r="D31" s="659"/>
      <c r="Q31" s="1321"/>
      <c r="R31" s="1321"/>
    </row>
    <row r="32" spans="1:21" s="269" customFormat="1" ht="30" hidden="1" customHeight="1" outlineLevel="1" x14ac:dyDescent="0.2">
      <c r="A32" s="625" t="str">
        <f>+'2.2'!C33</f>
        <v>NCH2.1</v>
      </c>
      <c r="B32" s="625" t="str">
        <f>+'2.2'!D33</f>
        <v>Primäre und sekundäre intramedulläre Raumforderungen (IVHSM)</v>
      </c>
      <c r="C32" s="625" t="str">
        <f>+'2.2'!N33</f>
        <v>Es gelten die aktuellen IVHSM Anforderungen</v>
      </c>
      <c r="D32" s="659"/>
    </row>
    <row r="33" spans="1:4" s="269" customFormat="1" ht="15" hidden="1" customHeight="1" outlineLevel="1" x14ac:dyDescent="0.2">
      <c r="A33" s="625" t="str">
        <f>+'2.2'!C34</f>
        <v>NCH3</v>
      </c>
      <c r="B33" s="625" t="str">
        <f>+'2.2'!D34</f>
        <v>Periphere Neurochirurgie</v>
      </c>
      <c r="C33" s="625" t="str">
        <f>+'2.2'!N34</f>
        <v/>
      </c>
      <c r="D33" s="659"/>
    </row>
    <row r="34" spans="1:4" s="269" customFormat="1" ht="15" hidden="1" customHeight="1" outlineLevel="1" x14ac:dyDescent="0.2">
      <c r="A34" s="625" t="str">
        <f>+'2.2'!C35</f>
        <v>NEU1</v>
      </c>
      <c r="B34" s="625" t="str">
        <f>+'2.2'!D35</f>
        <v>Neurologie</v>
      </c>
      <c r="C34" s="625" t="str">
        <f>+'2.2'!N35</f>
        <v/>
      </c>
      <c r="D34" s="659"/>
    </row>
    <row r="35" spans="1:4" s="269" customFormat="1" ht="30" hidden="1" customHeight="1" outlineLevel="1" x14ac:dyDescent="0.2">
      <c r="A35" s="625" t="str">
        <f>+'2.2'!C36</f>
        <v>NEU2</v>
      </c>
      <c r="B35" s="625" t="str">
        <f>+'2.2'!D36</f>
        <v>Sekundäre bösartige Neubildung des Nervensystems</v>
      </c>
      <c r="C35" s="625" t="str">
        <f>+'2.2'!N36</f>
        <v/>
      </c>
      <c r="D35" s="659"/>
    </row>
    <row r="36" spans="1:4" s="269" customFormat="1" ht="30" hidden="1" customHeight="1" outlineLevel="1" x14ac:dyDescent="0.2">
      <c r="A36" s="625" t="str">
        <f>+'2.2'!C37</f>
        <v>NEU2.1</v>
      </c>
      <c r="B36" s="625" t="str">
        <f>+'2.2'!D37</f>
        <v>Primäre Neubildung des Zentralnervensystems (ohne Palliativpatienten)</v>
      </c>
      <c r="C36" s="625" t="str">
        <f>+'2.2'!N37</f>
        <v/>
      </c>
      <c r="D36" s="659"/>
    </row>
    <row r="37" spans="1:4" s="525" customFormat="1" ht="25.5" collapsed="1" x14ac:dyDescent="0.2">
      <c r="A37" s="658" t="str">
        <f>+'2.2'!C38</f>
        <v>NEU3</v>
      </c>
      <c r="B37" s="658" t="str">
        <f>+'2.2'!D38</f>
        <v>Zerebrovaskuläre Störungen</v>
      </c>
      <c r="C37" s="658" t="str">
        <f>+'2.2'!N38</f>
        <v>Zertifizierte Stroke Unit gemäss der Swiss Federation of Clinical Neuro-Societies (SFCNS)</v>
      </c>
      <c r="D37" s="659"/>
    </row>
    <row r="38" spans="1:4" s="269" customFormat="1" ht="25.5" hidden="1" outlineLevel="1" x14ac:dyDescent="0.2">
      <c r="A38" s="625" t="str">
        <f>+'2.2'!C39</f>
        <v>NEU3.1</v>
      </c>
      <c r="B38" s="625" t="str">
        <f>+'2.2'!D39</f>
        <v>Zerebrovaskuläre Störungen im Stroke Center (IVHSM)</v>
      </c>
      <c r="C38" s="625" t="str">
        <f>+'2.2'!N39</f>
        <v>Es gelten die aktuellen IVHSM Anforderungen</v>
      </c>
      <c r="D38" s="659"/>
    </row>
    <row r="39" spans="1:4" s="525" customFormat="1" ht="63.75" collapsed="1" x14ac:dyDescent="0.2">
      <c r="A39" s="658" t="str">
        <f>+'2.2'!C40</f>
        <v>NEU4</v>
      </c>
      <c r="B39" s="658" t="str">
        <f>+'2.2'!D40</f>
        <v>Epileptologie: Komplex-Diagnostik</v>
      </c>
      <c r="C39" s="658" t="str">
        <f>+'2.2'!N40</f>
        <v>Ein Langzeit-Video/EEG-Monitoring ist obligatorisch, Verfügbarkeit von fachlich geschultem Personal (FND) bei Bedarf. Psychiatrische Beurteilung bei der Diagnose eines nicht-epileptischen psychogenen Anfalls obligatorisch.</v>
      </c>
      <c r="D39" s="659"/>
    </row>
    <row r="40" spans="1:4" s="269" customFormat="1" ht="30" customHeight="1" x14ac:dyDescent="0.2">
      <c r="A40" s="625" t="str">
        <f>+'2.2'!C41</f>
        <v>NEU4.1</v>
      </c>
      <c r="B40" s="625" t="str">
        <f>+'2.2'!D41</f>
        <v>Epileptologie: Komplex-Behandlung</v>
      </c>
      <c r="C40" s="625" t="str">
        <f>+'2.2'!N41</f>
        <v>An jeder wöchentlichen Teambesprechung müssen Vertreter aller beteiligten Therapiebereiche teilnehmen.</v>
      </c>
      <c r="D40" s="659"/>
    </row>
    <row r="41" spans="1:4" s="269" customFormat="1" ht="25.5" hidden="1" outlineLevel="1" x14ac:dyDescent="0.2">
      <c r="A41" s="625" t="str">
        <f>+'2.2'!C42</f>
        <v>NEU4.2</v>
      </c>
      <c r="B41" s="625" t="str">
        <f>+'2.2'!D42</f>
        <v>Epileptologie: Prächirurgische Epilepsiediagnostik (IVHSM)</v>
      </c>
      <c r="C41" s="625" t="str">
        <f>+'2.2'!N42</f>
        <v>Es gelten die aktuellen IVHSM Anforderungen</v>
      </c>
      <c r="D41" s="659"/>
    </row>
    <row r="42" spans="1:4" s="269" customFormat="1" hidden="1" outlineLevel="1" x14ac:dyDescent="0.2">
      <c r="A42" s="625" t="str">
        <f>+'2.2'!C43</f>
        <v>AUG1</v>
      </c>
      <c r="B42" s="625" t="str">
        <f>+'2.2'!D43</f>
        <v>Ophthalmologie</v>
      </c>
      <c r="C42" s="625" t="str">
        <f>+'2.2'!N43</f>
        <v/>
      </c>
      <c r="D42" s="659"/>
    </row>
    <row r="43" spans="1:4" s="269" customFormat="1" hidden="1" outlineLevel="1" x14ac:dyDescent="0.2">
      <c r="A43" s="625" t="str">
        <f>+'2.2'!C44</f>
        <v>AUG1.1</v>
      </c>
      <c r="B43" s="625" t="str">
        <f>+'2.2'!D44</f>
        <v>Strabologie</v>
      </c>
      <c r="C43" s="625" t="str">
        <f>+'2.2'!N44</f>
        <v/>
      </c>
      <c r="D43" s="659"/>
    </row>
    <row r="44" spans="1:4" s="269" customFormat="1" hidden="1" outlineLevel="1" x14ac:dyDescent="0.2">
      <c r="A44" s="625" t="str">
        <f>+'2.2'!C45</f>
        <v>AUG1.2</v>
      </c>
      <c r="B44" s="625" t="str">
        <f>+'2.2'!D45</f>
        <v>Orbita, Lider, Tränenwege</v>
      </c>
      <c r="C44" s="625" t="str">
        <f>+'2.2'!N45</f>
        <v/>
      </c>
      <c r="D44" s="659"/>
    </row>
    <row r="45" spans="1:4" s="269" customFormat="1" hidden="1" outlineLevel="1" x14ac:dyDescent="0.2">
      <c r="A45" s="625" t="str">
        <f>+'2.2'!C46</f>
        <v>AUG1.3</v>
      </c>
      <c r="B45" s="625" t="str">
        <f>+'2.2'!D46</f>
        <v>Spezialisierte Vordersegmentchirurgie</v>
      </c>
      <c r="C45" s="625" t="str">
        <f>+'2.2'!N46</f>
        <v/>
      </c>
      <c r="D45" s="659"/>
    </row>
    <row r="46" spans="1:4" s="269" customFormat="1" hidden="1" outlineLevel="1" x14ac:dyDescent="0.2">
      <c r="A46" s="625" t="str">
        <f>+'2.2'!C47</f>
        <v>AUG1.4</v>
      </c>
      <c r="B46" s="625" t="str">
        <f>+'2.2'!D47</f>
        <v>Katarakt</v>
      </c>
      <c r="C46" s="625" t="str">
        <f>+'2.2'!N47</f>
        <v/>
      </c>
      <c r="D46" s="659"/>
    </row>
    <row r="47" spans="1:4" s="269" customFormat="1" ht="18.600000000000001" hidden="1" customHeight="1" outlineLevel="1" x14ac:dyDescent="0.2">
      <c r="A47" s="625" t="str">
        <f>+'2.2'!C48</f>
        <v>AUG1.5</v>
      </c>
      <c r="B47" s="625" t="str">
        <f>+'2.2'!D48</f>
        <v>Glaskörper/Netzhautprobleme</v>
      </c>
      <c r="C47" s="625" t="str">
        <f>+'2.2'!N48</f>
        <v/>
      </c>
      <c r="D47" s="659"/>
    </row>
    <row r="48" spans="1:4" s="525" customFormat="1" ht="15" customHeight="1" collapsed="1" x14ac:dyDescent="0.2">
      <c r="A48" s="658" t="str">
        <f>+'2.2'!C49</f>
        <v>END1</v>
      </c>
      <c r="B48" s="658" t="str">
        <f>+'2.2'!D49</f>
        <v>Endokrinologie</v>
      </c>
      <c r="C48" s="658" t="str">
        <f>+'2.2'!N49</f>
        <v>Ernährungs- und Diabetesberatung</v>
      </c>
      <c r="D48" s="659"/>
    </row>
    <row r="49" spans="1:4" s="269" customFormat="1" ht="15" hidden="1" customHeight="1" outlineLevel="1" x14ac:dyDescent="0.2">
      <c r="A49" s="625" t="str">
        <f>+'2.2'!C50</f>
        <v>GAE1</v>
      </c>
      <c r="B49" s="625" t="str">
        <f>+'2.2'!D50</f>
        <v>Gastroenterologie</v>
      </c>
      <c r="C49" s="625" t="str">
        <f>+'2.2'!N50</f>
        <v/>
      </c>
      <c r="D49" s="659"/>
    </row>
    <row r="50" spans="1:4" s="269" customFormat="1" ht="15" hidden="1" customHeight="1" outlineLevel="1" x14ac:dyDescent="0.2">
      <c r="A50" s="625" t="str">
        <f>+'2.2'!C51</f>
        <v>GAE1.1</v>
      </c>
      <c r="B50" s="625" t="str">
        <f>+'2.2'!D51</f>
        <v>Spezialisierte Gastroenterologie</v>
      </c>
      <c r="C50" s="625" t="str">
        <f>+'2.2'!N51</f>
        <v/>
      </c>
      <c r="D50" s="659"/>
    </row>
    <row r="51" spans="1:4" s="525" customFormat="1" ht="63.75" collapsed="1" x14ac:dyDescent="0.2">
      <c r="A51" s="658" t="str">
        <f>+'2.2'!C52</f>
        <v>VIS1</v>
      </c>
      <c r="B51" s="658" t="str">
        <f>+'2.2'!D52</f>
        <v>Viszeralchirurgie</v>
      </c>
      <c r="C51" s="658" t="str">
        <f>+'2.2'!N52</f>
        <v>Das Qualitätsprogramm «Kolonchirugie» der Chirurgischen Gesellschaft des Kantons Zürich (CGZH) befindet sich aktuell in der Finalisierung. Die Teilnahme ist für Zürcher Listenspitäler mit Leistungsauftrag VIS1 verpflichtend.</v>
      </c>
      <c r="D51" s="659"/>
    </row>
    <row r="52" spans="1:4" s="269" customFormat="1" ht="15" hidden="1" customHeight="1" outlineLevel="1" x14ac:dyDescent="0.2">
      <c r="A52" s="625" t="str">
        <f>+'2.2'!C53</f>
        <v>VIS1.1</v>
      </c>
      <c r="B52" s="625" t="str">
        <f>+'2.2'!D53</f>
        <v>Grosse Pankreaseingriffe (IVHSM)</v>
      </c>
      <c r="C52" s="625" t="str">
        <f>+'2.2'!N53</f>
        <v>Es gelten die aktuellen IVHSM Anforderungen</v>
      </c>
      <c r="D52" s="659"/>
    </row>
    <row r="53" spans="1:4" s="269" customFormat="1" ht="15" hidden="1" customHeight="1" outlineLevel="1" x14ac:dyDescent="0.2">
      <c r="A53" s="625" t="str">
        <f>+'2.2'!C54</f>
        <v>VIS1.2</v>
      </c>
      <c r="B53" s="625" t="str">
        <f>+'2.2'!D54</f>
        <v>Grosse Lebereingriffe (IVHSM)</v>
      </c>
      <c r="C53" s="625" t="str">
        <f>+'2.2'!N54</f>
        <v>Es gelten die aktuellen IVHSM Anforderungen</v>
      </c>
      <c r="D53" s="659"/>
    </row>
    <row r="54" spans="1:4" s="269" customFormat="1" ht="15" hidden="1" customHeight="1" outlineLevel="1" x14ac:dyDescent="0.2">
      <c r="A54" s="625" t="str">
        <f>+'2.2'!C55</f>
        <v>VIS1.3</v>
      </c>
      <c r="B54" s="625" t="str">
        <f>+'2.2'!D55</f>
        <v>Oesophaguschirurgie (IVHSM)</v>
      </c>
      <c r="C54" s="625" t="str">
        <f>+'2.2'!N55</f>
        <v>Es gelten die aktuellen IVHSM Anforderungen</v>
      </c>
      <c r="D54" s="659"/>
    </row>
    <row r="55" spans="1:4" s="525" customFormat="1" collapsed="1" x14ac:dyDescent="0.2">
      <c r="A55" s="658" t="str">
        <f>+'2.2'!C56</f>
        <v>VIS1.4</v>
      </c>
      <c r="B55" s="658" t="str">
        <f>+'2.2'!D56</f>
        <v>Bariatrische Chirurgie</v>
      </c>
      <c r="C55" s="658" t="str">
        <f>+'2.2'!N56</f>
        <v>SMOB-Anerkennung Primär- oder Referenzzentrum</v>
      </c>
      <c r="D55" s="659"/>
    </row>
    <row r="56" spans="1:4" s="269" customFormat="1" ht="15" hidden="1" customHeight="1" outlineLevel="1" x14ac:dyDescent="0.2">
      <c r="A56" s="625" t="str">
        <f>+'2.2'!C57</f>
        <v>VIS1.4.1</v>
      </c>
      <c r="B56" s="625" t="str">
        <f>+'2.2'!D57</f>
        <v>Spezialisierte Bariatrische Chirurgie (IVHSM)</v>
      </c>
      <c r="C56" s="625" t="str">
        <f>+'2.2'!N57</f>
        <v>Es gelten die aktuellen IVHSM Anforderungen</v>
      </c>
      <c r="D56" s="659"/>
    </row>
    <row r="57" spans="1:4" s="269" customFormat="1" ht="15" hidden="1" customHeight="1" outlineLevel="1" x14ac:dyDescent="0.2">
      <c r="A57" s="625" t="str">
        <f>+'2.2'!C58</f>
        <v>VIS1.5</v>
      </c>
      <c r="B57" s="625" t="str">
        <f>+'2.2'!D58</f>
        <v>Tiefe Rektumeingriffe (IVHSM)</v>
      </c>
      <c r="C57" s="625" t="str">
        <f>+'2.2'!N58</f>
        <v>Es gelten die aktuellen IVHSM Anforderungen</v>
      </c>
      <c r="D57" s="659"/>
    </row>
    <row r="58" spans="1:4" s="272" customFormat="1" ht="15" hidden="1" customHeight="1" outlineLevel="1" x14ac:dyDescent="0.2">
      <c r="A58" s="660" t="str">
        <f>+'2.2'!C59</f>
        <v>HAE1</v>
      </c>
      <c r="B58" s="660" t="str">
        <f>+'2.2'!D59</f>
        <v>Aggressive Lymphome und akute Leukämien</v>
      </c>
      <c r="C58" s="660" t="str">
        <f>+'2.2'!N59</f>
        <v/>
      </c>
      <c r="D58" s="659"/>
    </row>
    <row r="59" spans="1:4" s="269" customFormat="1" ht="30" hidden="1" customHeight="1" outlineLevel="1" x14ac:dyDescent="0.2">
      <c r="A59" s="625" t="str">
        <f>+'2.2'!C60</f>
        <v>HAE1.1</v>
      </c>
      <c r="B59" s="625" t="str">
        <f>+'2.2'!D60</f>
        <v>Hoch-aggressive Lymphome und akute Leukämien mit kurativer Chemotherapie</v>
      </c>
      <c r="C59" s="625" t="str">
        <f>+'2.2'!N60</f>
        <v/>
      </c>
      <c r="D59" s="659"/>
    </row>
    <row r="60" spans="1:4" s="269" customFormat="1" ht="15" hidden="1" customHeight="1" outlineLevel="1" x14ac:dyDescent="0.2">
      <c r="A60" s="625" t="str">
        <f>+'2.2'!C61</f>
        <v>HAE2</v>
      </c>
      <c r="B60" s="625" t="str">
        <f>+'2.2'!D61</f>
        <v>Indolente Lymphome und chronische Leukämien</v>
      </c>
      <c r="C60" s="625" t="str">
        <f>+'2.2'!N61</f>
        <v/>
      </c>
      <c r="D60" s="659"/>
    </row>
    <row r="61" spans="1:4" s="269" customFormat="1" ht="30" hidden="1" customHeight="1" outlineLevel="1" x14ac:dyDescent="0.2">
      <c r="A61" s="625" t="str">
        <f>+'2.2'!C62</f>
        <v>HAE3</v>
      </c>
      <c r="B61" s="625" t="str">
        <f>+'2.2'!D62</f>
        <v>Myeloproliferative Erkrankungen und Myelodysplastische Syndrome</v>
      </c>
      <c r="C61" s="625" t="str">
        <f>+'2.2'!N62</f>
        <v/>
      </c>
      <c r="D61" s="659"/>
    </row>
    <row r="62" spans="1:4" s="525" customFormat="1" ht="15" customHeight="1" collapsed="1" x14ac:dyDescent="0.2">
      <c r="A62" s="658" t="str">
        <f>+'2.2'!C63</f>
        <v>HAE4</v>
      </c>
      <c r="B62" s="658" t="str">
        <f>+'2.2'!D63</f>
        <v>Autologe Blutstammzelltransplantation</v>
      </c>
      <c r="C62" s="658" t="str">
        <f>+'2.2'!N63</f>
        <v>JACIE-Akkreditierung</v>
      </c>
      <c r="D62" s="659"/>
    </row>
    <row r="63" spans="1:4" s="269" customFormat="1" ht="15" hidden="1" customHeight="1" outlineLevel="1" x14ac:dyDescent="0.2">
      <c r="A63" s="625" t="str">
        <f>+'2.2'!C64</f>
        <v>HAE5</v>
      </c>
      <c r="B63" s="625" t="str">
        <f>+'2.2'!D64</f>
        <v>Allogene Blutstammzelltransplantation (IVHSM)</v>
      </c>
      <c r="C63" s="625" t="str">
        <f>+'2.2'!N64</f>
        <v>Es gelten die aktuellen IVHSM Anforderungen</v>
      </c>
      <c r="D63" s="659"/>
    </row>
    <row r="64" spans="1:4" s="525" customFormat="1" ht="15" customHeight="1" collapsed="1" x14ac:dyDescent="0.2">
      <c r="A64" s="658" t="str">
        <f>+'2.2'!C65</f>
        <v>GEF1</v>
      </c>
      <c r="B64" s="658" t="str">
        <f>+'2.2'!D65</f>
        <v>Gefässchirurgie periphere Gefässe (arteriell)</v>
      </c>
      <c r="C64" s="658" t="str">
        <f>+'2.2'!N65</f>
        <v>Interdiszipliäre Indikationskonferenz mit chirurgischen und interventionellen FAe. Spezifisches Zusammenarbeitskonzept notwendig</v>
      </c>
      <c r="D64" s="659"/>
    </row>
    <row r="65" spans="1:24" s="269" customFormat="1" ht="38.25" x14ac:dyDescent="0.2">
      <c r="A65" s="625" t="str">
        <f>+'2.2'!C66</f>
        <v>ANG1</v>
      </c>
      <c r="B65" s="625" t="str">
        <f>+'2.2'!D66</f>
        <v>Interventionen periphere Gefässe (arteriell)</v>
      </c>
      <c r="C65" s="625" t="str">
        <f>+'2.2'!N66</f>
        <v>Interdiszipliäre Indikationskonferenz mit chirurgischen und interventionellen FAe. Spezifisches Zusammenarbeitskonzept notwendig</v>
      </c>
      <c r="D65" s="659"/>
      <c r="Q65" s="1321"/>
      <c r="R65" s="1220"/>
      <c r="S65" s="1220"/>
    </row>
    <row r="66" spans="1:24" s="269" customFormat="1" ht="153" x14ac:dyDescent="0.2">
      <c r="A66" s="625" t="str">
        <f>+'2.2'!C67</f>
        <v>GEFA</v>
      </c>
      <c r="B66" s="625" t="str">
        <f>+'2.2'!D67</f>
        <v>Interventionen und Gefässchirurgie intraabdominale Gefässe</v>
      </c>
      <c r="C66" s="625" t="str">
        <f>+'2.2'!N67</f>
        <v>-für Interventionen nur Fae Angiologie, Radiologie oder Kardiologie
- für Operationen nur FAe Gefässchirurgie, Herz- und thorakale Gefässchirurgie oder Kinderchirugie zugelassen
-Operateure in der postoperativen Phaese jederzeit erreichbar sein und notwendige Intervention innerhalb von 30Min zu gewährleisten
-interdiszipliäre Indikationskonferenz mit chirurgischen und interventionellen FAe. Spezifisches Zusammenarbeitskonzept notwendig
- Daten in Swiss Vasc Register zu erfassen</v>
      </c>
      <c r="D66" s="659"/>
    </row>
    <row r="67" spans="1:24" s="269" customFormat="1" ht="153" x14ac:dyDescent="0.2">
      <c r="A67" s="625" t="str">
        <f>+'2.2'!C68</f>
        <v>GEF3</v>
      </c>
      <c r="B67" s="625" t="str">
        <f>+'2.2'!D68</f>
        <v>Gefässchirurgie Carotis</v>
      </c>
      <c r="C67" s="625" t="str">
        <f>+'2.2'!N68</f>
        <v>-FA in postoperativen Phase jederzeit erreichbar, um eine notwendige Intervention innerhalb von einer Stunde zu gewährleisten.
-Bei Eingriff an Carotis in intersidziplinäre Indikationskonferenz zu besprechen und zu dokumentieren
-interdiszipliäre Indikationskonferenz mit chirurgischen und interventionellen FAe. Spezifisches Zusammenarbeitskonzept notwendig
- Daten in Swiss Vasc Register zu erfassen
-Nachkontrolle 30 Tage nach Eingriff durch Facharzt Neurologie</v>
      </c>
      <c r="D67" s="659"/>
      <c r="Q67" s="1321"/>
      <c r="R67" s="1321"/>
      <c r="S67" s="1321"/>
      <c r="T67" s="1321"/>
      <c r="U67" s="1321"/>
      <c r="V67" s="1321"/>
      <c r="W67" s="1321"/>
      <c r="X67" s="1321"/>
    </row>
    <row r="68" spans="1:24" s="269" customFormat="1" ht="114.75" x14ac:dyDescent="0.2">
      <c r="A68" s="625" t="str">
        <f>+'2.2'!C69</f>
        <v>ANG3</v>
      </c>
      <c r="B68" s="625" t="str">
        <f>+'2.2'!D69</f>
        <v>Interventionen Carotis und extrakranielle Gefässe</v>
      </c>
      <c r="C68" s="625" t="str">
        <f>+'2.2'!N69</f>
        <v>-FA in postoperativen Phase jederzeit erreichbar, um eine notwendige Intervention innerhalb von einer Stunde zu gewährleisten.
-Bei Eingriff an Carotis in intersidziplinäre Indikationskonferenz zu besprechen und zu dokumentieren
- Daten in Swiss Vasc Register zu erfassen
-Nachkontrolle 30 Tage nach Eingriff durch Facharzt Neurologie</v>
      </c>
      <c r="D68" s="659"/>
      <c r="Q68" s="1321"/>
      <c r="R68" s="1321"/>
      <c r="S68" s="1321"/>
      <c r="T68" s="1321"/>
      <c r="U68" s="1321"/>
      <c r="V68" s="1321"/>
      <c r="W68" s="1321"/>
      <c r="X68" s="1321"/>
    </row>
    <row r="69" spans="1:24" s="269" customFormat="1" ht="26.45" customHeight="1" x14ac:dyDescent="0.2">
      <c r="A69" s="625" t="str">
        <f>+'2.2'!C70</f>
        <v>RAD1</v>
      </c>
      <c r="B69" s="625" t="str">
        <f>+'2.2'!D70</f>
        <v>Interventionelle Radiologie (bei Gefässen nur Diagnostik)</v>
      </c>
      <c r="C69" s="625" t="str">
        <f>+'2.2'!N70</f>
        <v xml:space="preserve">Interdisziplinäre  Indikationskonferenz (GEF/ANG) </v>
      </c>
      <c r="D69" s="659"/>
      <c r="Q69" s="513"/>
      <c r="R69" s="513"/>
      <c r="S69" s="513"/>
      <c r="T69" s="513"/>
      <c r="U69" s="513"/>
    </row>
    <row r="70" spans="1:24" s="269" customFormat="1" ht="30" customHeight="1" x14ac:dyDescent="0.2">
      <c r="A70" s="625" t="str">
        <f>+'2.2'!C71</f>
        <v>RAD2</v>
      </c>
      <c r="B70" s="625" t="str">
        <f>+'2.2'!D71</f>
        <v>Komplexe Interventionelle Radiologie</v>
      </c>
      <c r="C70" s="625" t="str">
        <f>+'2.2'!N71</f>
        <v xml:space="preserve">Interdisziplinäre  Indikationskonferenz (GEF/ANG) </v>
      </c>
      <c r="D70" s="615"/>
      <c r="Q70" s="1220"/>
      <c r="R70" s="1220"/>
      <c r="S70" s="1220"/>
      <c r="T70" s="1220"/>
      <c r="U70" s="1220"/>
      <c r="V70" s="1220"/>
    </row>
    <row r="71" spans="1:24" s="269" customFormat="1" ht="30" customHeight="1" x14ac:dyDescent="0.2">
      <c r="A71" s="625" t="str">
        <f>+'2.2'!C72</f>
        <v>HER1</v>
      </c>
      <c r="B71" s="625" t="str">
        <f>+'2.2'!D72</f>
        <v>Einfache Herzchirurgie</v>
      </c>
      <c r="C71" s="625" t="str">
        <f>+'2.2'!N72</f>
        <v>Kantonales Qualitätsprogramm bis nationale Lösung gefunden</v>
      </c>
      <c r="D71" s="615"/>
    </row>
    <row r="72" spans="1:24" s="269" customFormat="1" ht="30" customHeight="1" x14ac:dyDescent="0.2">
      <c r="A72" s="625" t="str">
        <f>+'2.2'!C73</f>
        <v>HER1.1</v>
      </c>
      <c r="B72" s="625" t="str">
        <f>+'2.2'!D73</f>
        <v>Herzchirurgie und Gefässeingriffe mit Herzlungenmaschine (ohne Koronarchirurgie)</v>
      </c>
      <c r="C72" s="625" t="str">
        <f>+'2.2'!N73</f>
        <v>Kantonales Qualitätsprogramm bis nationale Lösung gefunden</v>
      </c>
      <c r="D72" s="659"/>
    </row>
    <row r="73" spans="1:24" s="269" customFormat="1" ht="30" customHeight="1" x14ac:dyDescent="0.2">
      <c r="A73" s="625" t="str">
        <f>+'2.2'!C74</f>
        <v>HER1.1.1</v>
      </c>
      <c r="B73" s="625" t="str">
        <f>+'2.2'!D74</f>
        <v>Koronarchirurgie (CABG)</v>
      </c>
      <c r="C73" s="625" t="str">
        <f>+'2.2'!N74</f>
        <v>Kantonales Qualitätsprogramm bis nationale Lösung gefunden</v>
      </c>
      <c r="D73" s="659"/>
    </row>
    <row r="74" spans="1:24" s="269" customFormat="1" ht="30" customHeight="1" x14ac:dyDescent="0.2">
      <c r="A74" s="625" t="str">
        <f>+'2.2'!C75</f>
        <v>HER1.1.2</v>
      </c>
      <c r="B74" s="625" t="str">
        <f>+'2.2'!D75</f>
        <v>Komplexe kongenitale Herzchirurgie</v>
      </c>
      <c r="C74" s="625" t="str">
        <f>+'2.2'!N75</f>
        <v>Kantonales Qualitätsprogramm bis nationale Lösung gefunden</v>
      </c>
      <c r="D74" s="659"/>
    </row>
    <row r="75" spans="1:24" s="269" customFormat="1" ht="30" customHeight="1" x14ac:dyDescent="0.2">
      <c r="A75" s="625" t="str">
        <f>+'2.2'!C76</f>
        <v>HER1.1.3</v>
      </c>
      <c r="B75" s="625" t="str">
        <f>+'2.2'!D76</f>
        <v>Chirurgie und Interventionen an der thorakalen Aorta</v>
      </c>
      <c r="C75" s="625" t="str">
        <f>+'2.2'!N76</f>
        <v>Kantonales Qualitätsprogramm bis nationale Lösung gefunden</v>
      </c>
      <c r="D75" s="659"/>
    </row>
    <row r="76" spans="1:24" s="269" customFormat="1" ht="30" customHeight="1" x14ac:dyDescent="0.2">
      <c r="A76" s="625" t="str">
        <f>+'2.2'!C77</f>
        <v>HER1.1.4</v>
      </c>
      <c r="B76" s="625" t="str">
        <f>+'2.2'!D77</f>
        <v>Offene Eingriffe an der Aortenklappe</v>
      </c>
      <c r="C76" s="625" t="str">
        <f>+'2.2'!N77</f>
        <v>Kantonales Qualitätsprogramm bis nationale Lösung gefunden</v>
      </c>
      <c r="D76" s="659"/>
    </row>
    <row r="77" spans="1:24" s="269" customFormat="1" ht="15" customHeight="1" x14ac:dyDescent="0.2">
      <c r="A77" s="625" t="str">
        <f>+'2.2'!C78</f>
        <v>HER1.1.5</v>
      </c>
      <c r="B77" s="625" t="str">
        <f>+'2.2'!D78</f>
        <v>Offene Eingriffe an der Mitralklappe</v>
      </c>
      <c r="C77" s="625" t="str">
        <f>+'2.2'!N78</f>
        <v>Kantonales Qualitätsprogramm bis nationale Lösung gefunden</v>
      </c>
      <c r="D77" s="659"/>
    </row>
    <row r="78" spans="1:24" s="269" customFormat="1" ht="29.25" customHeight="1" x14ac:dyDescent="0.2">
      <c r="A78" s="625" t="str">
        <f>+'2.2'!C79</f>
        <v>KAR1</v>
      </c>
      <c r="B78" s="625" t="str">
        <f>+'2.2'!D79</f>
        <v>Kardiologie (inkl. Schrittmacher)</v>
      </c>
      <c r="C78" s="625" t="str">
        <f>+'2.2'!N79</f>
        <v>Richtlinien der schweizerischen Gesellschaft für Kardiologie zur Defibrillatortherapie, Dokumentation in Register</v>
      </c>
      <c r="D78" s="659"/>
      <c r="Q78" s="1220"/>
      <c r="R78" s="1220"/>
      <c r="S78" s="1220"/>
      <c r="T78" s="1220"/>
      <c r="U78" s="1220"/>
      <c r="V78" s="1220"/>
      <c r="W78" s="1220"/>
      <c r="X78" s="1220"/>
    </row>
    <row r="79" spans="1:24" s="269" customFormat="1" ht="30" hidden="1" customHeight="1" outlineLevel="1" x14ac:dyDescent="0.2">
      <c r="A79" s="625" t="str">
        <f>+'2.2'!C80</f>
        <v>KAR2</v>
      </c>
      <c r="B79" s="625" t="str">
        <f>+'2.2'!D80</f>
        <v>Elektrophysiologie und CRT</v>
      </c>
      <c r="C79" s="625" t="str">
        <f>+'2.2'!N80</f>
        <v/>
      </c>
      <c r="D79" s="659"/>
      <c r="Q79" s="1321"/>
      <c r="R79" s="1220"/>
      <c r="S79" s="1220"/>
      <c r="T79" s="1220"/>
      <c r="U79" s="1220"/>
      <c r="V79" s="1220"/>
      <c r="W79" s="1220"/>
      <c r="X79" s="1220"/>
    </row>
    <row r="80" spans="1:24" s="269" customFormat="1" ht="30" hidden="1" customHeight="1" outlineLevel="1" x14ac:dyDescent="0.2">
      <c r="A80" s="625" t="str">
        <f>+'2.2'!C81</f>
        <v>KAR3</v>
      </c>
      <c r="B80" s="625" t="str">
        <f>+'2.2'!D81</f>
        <v>Interventionelle Kardiologie (Koronareingriffe)</v>
      </c>
      <c r="C80" s="625" t="str">
        <f>+'2.2'!N81</f>
        <v/>
      </c>
      <c r="D80" s="659"/>
      <c r="Q80" s="513"/>
    </row>
    <row r="81" spans="1:12" s="269" customFormat="1" ht="72" hidden="1" customHeight="1" outlineLevel="1" x14ac:dyDescent="0.2">
      <c r="A81" s="625" t="str">
        <f>+'2.2'!C82</f>
        <v>KAR3.1</v>
      </c>
      <c r="B81" s="625" t="str">
        <f>+'2.2'!D82</f>
        <v>Interventionelle Kardiologie (strukturelle Eingriffe)</v>
      </c>
      <c r="C81" s="625" t="str">
        <f>+'2.2'!N82</f>
        <v/>
      </c>
      <c r="D81" s="659"/>
    </row>
    <row r="82" spans="1:12" s="269" customFormat="1" ht="30" hidden="1" customHeight="1" outlineLevel="1" x14ac:dyDescent="0.2">
      <c r="A82" s="625" t="str">
        <f>+'2.2'!C83</f>
        <v>KAR3.1.1</v>
      </c>
      <c r="B82" s="625" t="str">
        <f>+'2.2'!D83</f>
        <v>Komplexe interventionnelle Kardiologie (strukturelle Eingriffe)</v>
      </c>
      <c r="C82" s="625" t="str">
        <f>+'2.2'!N83</f>
        <v/>
      </c>
      <c r="D82" s="659"/>
    </row>
    <row r="83" spans="1:12" s="525" customFormat="1" ht="30" customHeight="1" collapsed="1" x14ac:dyDescent="0.2">
      <c r="A83" s="658" t="str">
        <f>+'2.2'!C84</f>
        <v>NEP1</v>
      </c>
      <c r="B83" s="658" t="str">
        <f>+'2.2'!D84</f>
        <v>Nephrologie (akute Nierenversagen wie auch chronisch terminales Nierenversagen)</v>
      </c>
      <c r="C83" s="658" t="str">
        <f>+'2.2'!N84</f>
        <v>Ambulante Hämodialyse kann nur zusammen mit Peritonealdialyse angeboten werden</v>
      </c>
      <c r="D83" s="659"/>
      <c r="E83" s="269"/>
      <c r="F83" s="269"/>
      <c r="G83" s="269"/>
      <c r="H83" s="269"/>
      <c r="I83" s="269"/>
      <c r="J83" s="269"/>
      <c r="K83" s="269"/>
      <c r="L83" s="269"/>
    </row>
    <row r="84" spans="1:12" s="269" customFormat="1" ht="30" hidden="1" customHeight="1" outlineLevel="1" x14ac:dyDescent="0.2">
      <c r="A84" s="625" t="str">
        <f>+'2.2'!C85</f>
        <v>URO1</v>
      </c>
      <c r="B84" s="625" t="str">
        <f>+'2.2'!D85</f>
        <v>Urologie ohne Schwerpunktstitel 'Operative Urologie'</v>
      </c>
      <c r="C84" s="625" t="str">
        <f>+'2.2'!N85</f>
        <v/>
      </c>
      <c r="D84" s="659"/>
    </row>
    <row r="85" spans="1:12" s="269" customFormat="1" ht="15" hidden="1" customHeight="1" outlineLevel="1" x14ac:dyDescent="0.2">
      <c r="A85" s="625" t="str">
        <f>+'2.2'!C86</f>
        <v>URO1.1</v>
      </c>
      <c r="B85" s="625" t="str">
        <f>+'2.2'!D86</f>
        <v>Urologie mit Schwerpunktstitel 'Operative Urologie'</v>
      </c>
      <c r="C85" s="625" t="str">
        <f>+'2.2'!N86</f>
        <v/>
      </c>
      <c r="D85" s="659"/>
    </row>
    <row r="86" spans="1:12" s="525" customFormat="1" ht="38.25" collapsed="1" x14ac:dyDescent="0.2">
      <c r="A86" s="658" t="str">
        <f>+'2.2'!C87</f>
        <v>URO1.1.1</v>
      </c>
      <c r="B86" s="658" t="str">
        <f>+'2.2'!D87</f>
        <v>Radikale Prostatektomie</v>
      </c>
      <c r="C86" s="658" t="str">
        <f>+'2.2'!N87</f>
        <v>Operateur in der postoperativen Phase jederzeit erreichbar zu sein und eine notwendige Intervention innerhalb einer Stunde zu gewährleisten</v>
      </c>
      <c r="D86" s="659"/>
      <c r="E86" s="269"/>
      <c r="F86" s="269"/>
      <c r="G86" s="269"/>
      <c r="H86" s="269"/>
      <c r="I86" s="269"/>
      <c r="J86" s="269"/>
      <c r="K86" s="269"/>
      <c r="L86" s="269"/>
    </row>
    <row r="87" spans="1:12" s="269" customFormat="1" ht="30" hidden="1" customHeight="1" outlineLevel="1" x14ac:dyDescent="0.2">
      <c r="A87" s="625" t="str">
        <f>+'2.2'!C88</f>
        <v>URO1.1.2</v>
      </c>
      <c r="B87" s="625" t="str">
        <f>+'2.2'!D88</f>
        <v>Radikale Zystektomie (IVHSM)</v>
      </c>
      <c r="C87" s="625" t="str">
        <f>+'2.2'!N88</f>
        <v>Es gelten die aktuellen IVHSM Anforderungen</v>
      </c>
      <c r="D87" s="659"/>
    </row>
    <row r="88" spans="1:12" s="269" customFormat="1" ht="15" hidden="1" customHeight="1" outlineLevel="1" x14ac:dyDescent="0.2">
      <c r="A88" s="625" t="str">
        <f>+'2.2'!C89</f>
        <v>URO1.1.3</v>
      </c>
      <c r="B88" s="625" t="str">
        <f>+'2.2'!D89</f>
        <v>Komplexe Chirurgie der Niere (Tumornephrektomie und Nierenteilsektion)</v>
      </c>
      <c r="C88" s="625" t="str">
        <f>+'2.2'!N89</f>
        <v/>
      </c>
      <c r="D88" s="659"/>
    </row>
    <row r="89" spans="1:12" s="269" customFormat="1" ht="15" hidden="1" customHeight="1" outlineLevel="1" x14ac:dyDescent="0.2">
      <c r="A89" s="625" t="str">
        <f>+'2.2'!C90</f>
        <v>URO1.1.4</v>
      </c>
      <c r="B89" s="625" t="str">
        <f>+'2.2'!D90</f>
        <v>Isolierte Adrenalektomie</v>
      </c>
      <c r="C89" s="625" t="str">
        <f>+'2.2'!N90</f>
        <v/>
      </c>
      <c r="D89" s="659"/>
    </row>
    <row r="90" spans="1:12" s="269" customFormat="1" ht="30" hidden="1" customHeight="1" outlineLevel="1" x14ac:dyDescent="0.2">
      <c r="A90" s="625" t="str">
        <f>+'2.2'!C91</f>
        <v>URO1.1.7</v>
      </c>
      <c r="B90" s="625" t="str">
        <f>+'2.2'!D91</f>
        <v>Implantation eines künstlichen Harnblasensphinkters</v>
      </c>
      <c r="C90" s="625" t="str">
        <f>+'2.2'!N91</f>
        <v/>
      </c>
      <c r="D90" s="659"/>
    </row>
    <row r="91" spans="1:12" s="269" customFormat="1" ht="30" hidden="1" customHeight="1" outlineLevel="1" x14ac:dyDescent="0.2">
      <c r="A91" s="625" t="str">
        <f>+'2.2'!C92</f>
        <v>URO1.1.8</v>
      </c>
      <c r="B91" s="625" t="str">
        <f>+'2.2'!D92</f>
        <v>Perkutane Nephrostomie mit Desintegration von Steinmaterial</v>
      </c>
      <c r="C91" s="625" t="str">
        <f>+'2.2'!N92</f>
        <v/>
      </c>
      <c r="D91" s="659"/>
    </row>
    <row r="92" spans="1:12" s="525" customFormat="1" ht="27.95" customHeight="1" collapsed="1" x14ac:dyDescent="0.2">
      <c r="A92" s="658" t="str">
        <f>+'2.2'!C93</f>
        <v>PNE1</v>
      </c>
      <c r="B92" s="658" t="str">
        <f>+'2.2'!D93</f>
        <v>Pneumologie</v>
      </c>
      <c r="C92" s="658" t="str">
        <f>+'2.2'!N93</f>
        <v>Möglichkeit zur kontinuerlichen Patientenüberwachung, Intubation und kurzzeitiger  mechanischer Beatmung</v>
      </c>
      <c r="D92" s="659"/>
      <c r="E92" s="269"/>
      <c r="F92" s="269"/>
      <c r="G92" s="269"/>
      <c r="H92" s="269"/>
      <c r="I92" s="269"/>
      <c r="J92" s="269"/>
      <c r="K92" s="269"/>
      <c r="L92" s="269"/>
    </row>
    <row r="93" spans="1:12" s="269" customFormat="1" ht="13.35" hidden="1" customHeight="1" outlineLevel="1" x14ac:dyDescent="0.2">
      <c r="A93" s="625" t="str">
        <f>+'2.2'!C94</f>
        <v>PNE1.1</v>
      </c>
      <c r="B93" s="625" t="str">
        <f>+'2.2'!D94</f>
        <v>Pneumologie mit spez. Beatmungstherapie</v>
      </c>
      <c r="C93" s="625" t="str">
        <f>+'2.2'!N94</f>
        <v/>
      </c>
      <c r="D93" s="659"/>
    </row>
    <row r="94" spans="1:12" s="269" customFormat="1" ht="26.45" hidden="1" customHeight="1" outlineLevel="1" x14ac:dyDescent="0.2">
      <c r="A94" s="625" t="str">
        <f>+'2.2'!C95</f>
        <v>PNE1.2</v>
      </c>
      <c r="B94" s="625" t="str">
        <f>+'2.2'!D95</f>
        <v>Abklärung zur oder Status nach Lungentransplantation</v>
      </c>
      <c r="C94" s="625" t="str">
        <f>+'2.2'!N95</f>
        <v/>
      </c>
      <c r="D94" s="659"/>
    </row>
    <row r="95" spans="1:12" s="525" customFormat="1" ht="38.25" collapsed="1" x14ac:dyDescent="0.2">
      <c r="A95" s="658" t="str">
        <f>+'2.2'!C96</f>
        <v>PNE1.3</v>
      </c>
      <c r="B95" s="658" t="str">
        <f>+'2.2'!D96</f>
        <v>Cystische Fibrose</v>
      </c>
      <c r="C95" s="658" t="str">
        <f>+'2.2'!N96</f>
        <v>CF Zentrum mit multidisziplinärem auf CF spezialisiertem Fachpersonal wie CF-Spezialisten als ärztl. Leiter, Physiotherapie, Ernährungsberatung etc.</v>
      </c>
      <c r="D95" s="659"/>
      <c r="E95" s="269"/>
      <c r="F95" s="269"/>
      <c r="G95" s="269"/>
      <c r="H95" s="269"/>
      <c r="I95" s="269"/>
      <c r="J95" s="269"/>
      <c r="K95" s="269"/>
      <c r="L95" s="269"/>
    </row>
    <row r="96" spans="1:12" s="269" customFormat="1" ht="15" customHeight="1" x14ac:dyDescent="0.2">
      <c r="A96" s="625" t="str">
        <f>+'2.2'!C97</f>
        <v>PNE2</v>
      </c>
      <c r="B96" s="625" t="str">
        <f>+'2.2'!D97</f>
        <v>Polysomnographie</v>
      </c>
      <c r="C96" s="625" t="str">
        <f>+'2.2'!N97</f>
        <v xml:space="preserve">Schlaflabor Zertifizierung durch SGSSC  </v>
      </c>
      <c r="D96" s="659"/>
    </row>
    <row r="97" spans="1:25" s="269" customFormat="1" ht="15" hidden="1" customHeight="1" outlineLevel="1" x14ac:dyDescent="0.2">
      <c r="A97" s="625" t="str">
        <f>+'2.2'!C98</f>
        <v>THO1</v>
      </c>
      <c r="B97" s="625" t="str">
        <f>+'2.2'!D98</f>
        <v>Thoraxchirurgie</v>
      </c>
      <c r="C97" s="625" t="str">
        <f>+'2.2'!N98</f>
        <v/>
      </c>
      <c r="D97" s="659"/>
      <c r="Q97" s="1321"/>
      <c r="R97" s="1220"/>
      <c r="S97" s="1220"/>
      <c r="T97" s="1220"/>
      <c r="U97" s="1220"/>
      <c r="V97" s="1220"/>
      <c r="W97" s="1220"/>
    </row>
    <row r="98" spans="1:25" s="269" customFormat="1" ht="15" hidden="1" customHeight="1" outlineLevel="1" x14ac:dyDescent="0.2">
      <c r="A98" s="625" t="str">
        <f>+'2.2'!C99</f>
        <v>THO1.1</v>
      </c>
      <c r="B98" s="625" t="str">
        <f>+'2.2'!D99</f>
        <v>Maligne Neoplasien des Atmungssystems (kurative Resektion durch Lobektomie / Pneumonektomie)</v>
      </c>
      <c r="C98" s="625" t="str">
        <f>+'2.2'!N99</f>
        <v/>
      </c>
      <c r="D98" s="659"/>
    </row>
    <row r="99" spans="1:25" s="269" customFormat="1" ht="15" hidden="1" customHeight="1" outlineLevel="1" x14ac:dyDescent="0.2">
      <c r="A99" s="625" t="str">
        <f>+'2.2'!C100</f>
        <v>THO1.2</v>
      </c>
      <c r="B99" s="625" t="str">
        <f>+'2.2'!D100</f>
        <v>Mediastinaleingriffe</v>
      </c>
      <c r="C99" s="625" t="str">
        <f>+'2.2'!N100</f>
        <v/>
      </c>
      <c r="D99" s="659"/>
    </row>
    <row r="100" spans="1:25" s="269" customFormat="1" ht="15" hidden="1" customHeight="1" outlineLevel="1" x14ac:dyDescent="0.2">
      <c r="A100" s="625" t="str">
        <f>+'2.2'!C101</f>
        <v>TPL1</v>
      </c>
      <c r="B100" s="625" t="str">
        <f>+'2.2'!D101</f>
        <v>Herztransplantation (IVHSM)</v>
      </c>
      <c r="C100" s="625" t="str">
        <f>+'2.2'!N101</f>
        <v>Es gelten die aktuellen IVHSM Anforderungen</v>
      </c>
      <c r="D100" s="659"/>
    </row>
    <row r="101" spans="1:25" s="269" customFormat="1" ht="15" hidden="1" customHeight="1" outlineLevel="1" x14ac:dyDescent="0.2">
      <c r="A101" s="625" t="str">
        <f>+'2.2'!C102</f>
        <v>TPL2</v>
      </c>
      <c r="B101" s="625" t="str">
        <f>+'2.2'!D102</f>
        <v>Lungentransplantation (IVHSM)</v>
      </c>
      <c r="C101" s="625" t="str">
        <f>+'2.2'!N102</f>
        <v>Es gelten die aktuellen IVHSM Anforderungen</v>
      </c>
      <c r="D101" s="659"/>
    </row>
    <row r="102" spans="1:25" s="269" customFormat="1" ht="15" hidden="1" customHeight="1" outlineLevel="1" x14ac:dyDescent="0.2">
      <c r="A102" s="625" t="str">
        <f>+'2.2'!C103</f>
        <v>TPL3</v>
      </c>
      <c r="B102" s="625" t="str">
        <f>+'2.2'!D103</f>
        <v>Lebertransplantation (IVHSM)</v>
      </c>
      <c r="C102" s="625" t="str">
        <f>+'2.2'!N103</f>
        <v>Es gelten die aktuellen IVHSM Anforderungen</v>
      </c>
      <c r="D102" s="659"/>
    </row>
    <row r="103" spans="1:25" s="269" customFormat="1" ht="15" hidden="1" customHeight="1" outlineLevel="1" x14ac:dyDescent="0.2">
      <c r="A103" s="625" t="str">
        <f>+'2.2'!C104</f>
        <v>TPL4</v>
      </c>
      <c r="B103" s="625" t="str">
        <f>+'2.2'!D104</f>
        <v>Pankreastransplantation (IVHSM)</v>
      </c>
      <c r="C103" s="625" t="str">
        <f>+'2.2'!N104</f>
        <v>Es gelten die aktuellen IVHSM Anforderungen</v>
      </c>
      <c r="D103" s="659"/>
    </row>
    <row r="104" spans="1:25" s="269" customFormat="1" ht="15" hidden="1" customHeight="1" outlineLevel="1" x14ac:dyDescent="0.2">
      <c r="A104" s="625" t="str">
        <f>+'2.2'!C105</f>
        <v>TPL5</v>
      </c>
      <c r="B104" s="625" t="str">
        <f>+'2.2'!D105</f>
        <v>Nierentransplantation (IVHSM)</v>
      </c>
      <c r="C104" s="625" t="str">
        <f>+'2.2'!N105</f>
        <v>Es gelten die aktuellen IVHSM Anforderungen</v>
      </c>
      <c r="D104" s="659"/>
    </row>
    <row r="105" spans="1:25" s="269" customFormat="1" ht="15" hidden="1" customHeight="1" outlineLevel="1" x14ac:dyDescent="0.2">
      <c r="A105" s="625" t="str">
        <f>+'2.2'!C106</f>
        <v>TPL6</v>
      </c>
      <c r="B105" s="625" t="str">
        <f>+'2.2'!D106</f>
        <v>Darmtransplantation</v>
      </c>
      <c r="C105" s="625" t="str">
        <f>+'2.2'!N106</f>
        <v/>
      </c>
      <c r="D105" s="659"/>
    </row>
    <row r="106" spans="1:25" s="269" customFormat="1" ht="15" hidden="1" customHeight="1" outlineLevel="1" x14ac:dyDescent="0.2">
      <c r="A106" s="625" t="str">
        <f>+'2.2'!C107</f>
        <v>TPL7</v>
      </c>
      <c r="B106" s="625" t="str">
        <f>+'2.2'!D107</f>
        <v>Milztransplantation</v>
      </c>
      <c r="C106" s="625" t="str">
        <f>+'2.2'!N107</f>
        <v/>
      </c>
      <c r="D106" s="659"/>
    </row>
    <row r="107" spans="1:25" s="269" customFormat="1" ht="15" hidden="1" customHeight="1" outlineLevel="1" x14ac:dyDescent="0.2">
      <c r="A107" s="625" t="str">
        <f>+'2.2'!C108</f>
        <v>BEW1</v>
      </c>
      <c r="B107" s="625" t="str">
        <f>+'2.2'!D108</f>
        <v>Chirurgie Bewegungsapparat</v>
      </c>
      <c r="C107" s="625" t="str">
        <f>+'2.2'!N108</f>
        <v/>
      </c>
      <c r="D107" s="659"/>
    </row>
    <row r="108" spans="1:25" s="269" customFormat="1" ht="15" hidden="1" customHeight="1" outlineLevel="1" x14ac:dyDescent="0.2">
      <c r="A108" s="625" t="str">
        <f>+'2.2'!C109</f>
        <v>BEW2</v>
      </c>
      <c r="B108" s="625" t="str">
        <f>+'2.2'!D109</f>
        <v>Orthopädie</v>
      </c>
      <c r="C108" s="625" t="str">
        <f>+'2.2'!N109</f>
        <v/>
      </c>
      <c r="D108" s="659"/>
    </row>
    <row r="109" spans="1:25" s="525" customFormat="1" ht="15" customHeight="1" collapsed="1" x14ac:dyDescent="0.2">
      <c r="A109" s="658" t="str">
        <f>+'2.2'!C110</f>
        <v>BEW3</v>
      </c>
      <c r="B109" s="658" t="str">
        <f>+'2.2'!D110</f>
        <v>Handchirurgie</v>
      </c>
      <c r="C109" s="658" t="str">
        <f>+'2.2'!N110</f>
        <v>Handchirurgisches Spezialambulatorium</v>
      </c>
      <c r="D109" s="659"/>
      <c r="E109" s="269"/>
      <c r="F109" s="269"/>
      <c r="G109" s="269"/>
      <c r="H109" s="269"/>
      <c r="I109" s="269"/>
      <c r="J109" s="269"/>
      <c r="K109" s="269"/>
      <c r="L109" s="269"/>
    </row>
    <row r="110" spans="1:25" s="269" customFormat="1" ht="15" hidden="1" customHeight="1" outlineLevel="1" x14ac:dyDescent="0.2">
      <c r="A110" s="625" t="str">
        <f>+'2.2'!C111</f>
        <v>BEW4</v>
      </c>
      <c r="B110" s="625" t="str">
        <f>+'2.2'!D111</f>
        <v>Arthroskopie der Schulter und des Ellbogens</v>
      </c>
      <c r="C110" s="625" t="str">
        <f>+'2.2'!N111</f>
        <v/>
      </c>
      <c r="D110" s="659"/>
    </row>
    <row r="111" spans="1:25" s="269" customFormat="1" ht="15" hidden="1" customHeight="1" outlineLevel="1" x14ac:dyDescent="0.2">
      <c r="A111" s="625" t="str">
        <f>+'2.2'!C112</f>
        <v>BEW5</v>
      </c>
      <c r="B111" s="625" t="str">
        <f>+'2.2'!D112</f>
        <v>Arthroskopie des Knies</v>
      </c>
      <c r="C111" s="625" t="str">
        <f>+'2.2'!N112</f>
        <v/>
      </c>
      <c r="D111" s="659"/>
    </row>
    <row r="112" spans="1:25" s="269" customFormat="1" ht="15" hidden="1" customHeight="1" outlineLevel="1" x14ac:dyDescent="0.2">
      <c r="A112" s="625" t="str">
        <f>+'2.2'!C113</f>
        <v>BEW6</v>
      </c>
      <c r="B112" s="625" t="str">
        <f>+'2.2'!D113</f>
        <v>Rekonstruktion obere Extremität</v>
      </c>
      <c r="C112" s="625" t="str">
        <f>+'2.2'!N113</f>
        <v/>
      </c>
      <c r="D112" s="659"/>
      <c r="Q112" s="1321"/>
      <c r="R112" s="1321"/>
      <c r="S112" s="1321"/>
      <c r="T112" s="1321"/>
      <c r="U112" s="1321"/>
      <c r="V112" s="1321"/>
      <c r="W112" s="1321"/>
      <c r="X112" s="1321"/>
      <c r="Y112" s="1321"/>
    </row>
    <row r="113" spans="1:25" s="269" customFormat="1" ht="15" hidden="1" customHeight="1" outlineLevel="1" x14ac:dyDescent="0.2">
      <c r="A113" s="625" t="str">
        <f>+'2.2'!C114</f>
        <v>BEW7</v>
      </c>
      <c r="B113" s="625" t="str">
        <f>+'2.2'!D114</f>
        <v>Rekonstruktion untere Extremität</v>
      </c>
      <c r="C113" s="625" t="str">
        <f>+'2.2'!N114</f>
        <v/>
      </c>
      <c r="D113" s="659"/>
      <c r="Q113" s="1321"/>
      <c r="R113" s="1321"/>
      <c r="S113" s="1321"/>
      <c r="T113" s="1321"/>
      <c r="U113" s="1321"/>
      <c r="V113" s="1321"/>
      <c r="W113" s="1321"/>
      <c r="X113" s="1321"/>
      <c r="Y113" s="1321"/>
    </row>
    <row r="114" spans="1:25" s="525" customFormat="1" ht="76.5" collapsed="1" x14ac:dyDescent="0.2">
      <c r="A114" s="658" t="str">
        <f>+'2.2'!C115</f>
        <v xml:space="preserve">BEW7.1 </v>
      </c>
      <c r="B114" s="658" t="str">
        <f>+'2.2'!D115</f>
        <v>Erstprothese Hüfte</v>
      </c>
      <c r="C114" s="658" t="str">
        <f>+'2.2'!N115</f>
        <v>Für die Notfallversorgung von Frakturen mittels Totalprothesen ist die Verfügbarkeit einer Operateurin oder eines Operateurs mit Zulassung innert 24 Stunden zu gewährleisten
-Indikationscontrolling mit Bezug zum Patientenoutcome  führen, aufbauend auf SIRIS</v>
      </c>
      <c r="D114" s="659"/>
      <c r="E114" s="269"/>
      <c r="F114" s="269"/>
      <c r="G114" s="269"/>
      <c r="H114" s="269"/>
      <c r="I114" s="269"/>
      <c r="J114" s="269"/>
      <c r="K114" s="269"/>
      <c r="L114" s="269"/>
      <c r="Q114" s="1321"/>
      <c r="R114" s="1321"/>
      <c r="S114" s="1321"/>
      <c r="T114" s="1321"/>
      <c r="U114" s="1321"/>
      <c r="V114" s="1321"/>
      <c r="W114" s="1321"/>
      <c r="X114" s="1321"/>
      <c r="Y114" s="1321"/>
    </row>
    <row r="115" spans="1:25" s="269" customFormat="1" ht="15" hidden="1" customHeight="1" outlineLevel="1" x14ac:dyDescent="0.2">
      <c r="A115" s="625" t="str">
        <f>+'2.2'!C116</f>
        <v>BEW7.1.1</v>
      </c>
      <c r="B115" s="625" t="str">
        <f>+'2.2'!D116</f>
        <v>Wechseloperationen Hüftprothesen</v>
      </c>
      <c r="C115" s="625" t="str">
        <f>+'2.2'!N116</f>
        <v/>
      </c>
      <c r="D115" s="659"/>
      <c r="Q115" s="1321"/>
      <c r="R115" s="1321"/>
      <c r="S115" s="1321"/>
      <c r="T115" s="1321"/>
      <c r="U115" s="1321"/>
      <c r="V115" s="1321"/>
      <c r="W115" s="1321"/>
      <c r="X115" s="1321"/>
      <c r="Y115" s="1321"/>
    </row>
    <row r="116" spans="1:25" s="269" customFormat="1" ht="15" hidden="1" customHeight="1" outlineLevel="1" x14ac:dyDescent="0.2">
      <c r="A116" s="625" t="str">
        <f>+'2.2'!C117</f>
        <v>BEW7.2</v>
      </c>
      <c r="B116" s="625" t="str">
        <f>+'2.2'!D117</f>
        <v>Erstprothese Knie</v>
      </c>
      <c r="C116" s="625" t="str">
        <f>+'2.2'!N117</f>
        <v/>
      </c>
      <c r="D116" s="659"/>
      <c r="Q116" s="1321"/>
      <c r="R116" s="1321"/>
      <c r="S116" s="1321"/>
      <c r="T116" s="1321"/>
      <c r="U116" s="1321"/>
      <c r="V116" s="1321"/>
      <c r="W116" s="1321"/>
      <c r="X116" s="1321"/>
      <c r="Y116" s="1321"/>
    </row>
    <row r="117" spans="1:25" s="269" customFormat="1" ht="15" hidden="1" customHeight="1" outlineLevel="1" x14ac:dyDescent="0.2">
      <c r="A117" s="625" t="str">
        <f>+'2.2'!C118</f>
        <v>BEW7.2.1</v>
      </c>
      <c r="B117" s="625" t="str">
        <f>+'2.2'!D118</f>
        <v>Wechseloperationen Knieprothesen</v>
      </c>
      <c r="C117" s="625" t="str">
        <f>+'2.2'!N118</f>
        <v/>
      </c>
      <c r="D117" s="659"/>
      <c r="Q117" s="1321"/>
      <c r="R117" s="1321"/>
      <c r="S117" s="1321"/>
      <c r="T117" s="1321"/>
      <c r="U117" s="1321"/>
      <c r="V117" s="1321"/>
      <c r="W117" s="1321"/>
      <c r="X117" s="1321"/>
      <c r="Y117" s="1321"/>
    </row>
    <row r="118" spans="1:25" s="269" customFormat="1" ht="15" hidden="1" customHeight="1" outlineLevel="1" x14ac:dyDescent="0.2">
      <c r="A118" s="625" t="str">
        <f>+'2.2'!C119</f>
        <v>BEW8</v>
      </c>
      <c r="B118" s="625" t="str">
        <f>+'2.2'!D119</f>
        <v>Wirbelsäulenchirurgie</v>
      </c>
      <c r="C118" s="625" t="str">
        <f>+'2.2'!N119</f>
        <v/>
      </c>
      <c r="D118" s="659"/>
      <c r="Q118" s="1321"/>
      <c r="R118" s="1321"/>
      <c r="S118" s="1321"/>
      <c r="T118" s="1321"/>
      <c r="U118" s="1321"/>
      <c r="V118" s="1321"/>
      <c r="W118" s="1321"/>
      <c r="X118" s="1321"/>
      <c r="Y118" s="1321"/>
    </row>
    <row r="119" spans="1:25" s="525" customFormat="1" ht="38.25" collapsed="1" x14ac:dyDescent="0.2">
      <c r="A119" s="658" t="str">
        <f>+'2.2'!C120</f>
        <v>BEW8.1</v>
      </c>
      <c r="B119" s="658" t="str">
        <f>+'2.2'!D120</f>
        <v>Spezialisierte Wirbelsäulenchirurgie</v>
      </c>
      <c r="C119" s="658" t="str">
        <f>+'2.2'!N120</f>
        <v xml:space="preserve">intraoperativen Neuromonitorings in Zusammenarbeit mit der Neurologie und die Teilnahme am nationalen Implantatregister SIRIS Spine </v>
      </c>
      <c r="D119" s="659"/>
      <c r="E119" s="269"/>
      <c r="F119" s="269"/>
      <c r="G119" s="269"/>
      <c r="H119" s="269"/>
      <c r="I119" s="269"/>
      <c r="J119" s="269"/>
      <c r="K119" s="269"/>
      <c r="L119" s="269"/>
      <c r="Q119" s="1321"/>
      <c r="R119" s="1321"/>
      <c r="S119" s="1321"/>
      <c r="T119" s="1321"/>
      <c r="U119" s="1321"/>
      <c r="V119" s="1321"/>
      <c r="W119" s="1321"/>
      <c r="X119" s="1321"/>
      <c r="Y119" s="1321"/>
    </row>
    <row r="120" spans="1:25" s="269" customFormat="1" ht="15" hidden="1" customHeight="1" outlineLevel="1" x14ac:dyDescent="0.2">
      <c r="A120" s="625" t="str">
        <f>+'2.2'!C121</f>
        <v>BEW8.1.1</v>
      </c>
      <c r="B120" s="625" t="str">
        <f>+'2.2'!D121</f>
        <v>Komplexe Wirbelsäulenchirurgie</v>
      </c>
      <c r="C120" s="625" t="str">
        <f>+'2.2'!N121</f>
        <v/>
      </c>
      <c r="D120" s="659"/>
      <c r="Q120" s="1321"/>
      <c r="R120" s="1321"/>
      <c r="S120" s="1321"/>
      <c r="T120" s="1321"/>
      <c r="U120" s="1321"/>
      <c r="V120" s="1321"/>
      <c r="W120" s="1321"/>
      <c r="X120" s="1321"/>
      <c r="Y120" s="1321"/>
    </row>
    <row r="121" spans="1:25" s="269" customFormat="1" ht="30" hidden="1" customHeight="1" outlineLevel="1" x14ac:dyDescent="0.2">
      <c r="A121" s="625" t="str">
        <f>+'2.2'!C122</f>
        <v>BEW9</v>
      </c>
      <c r="B121" s="625" t="str">
        <f>+'2.2'!D122</f>
        <v>Knochentumore</v>
      </c>
      <c r="C121" s="625" t="str">
        <f>+'2.2'!N122</f>
        <v/>
      </c>
      <c r="D121" s="659"/>
      <c r="Q121" s="1321"/>
      <c r="R121" s="1321"/>
      <c r="S121" s="1321"/>
      <c r="T121" s="1321"/>
      <c r="U121" s="1321"/>
      <c r="V121" s="1321"/>
      <c r="W121" s="1321"/>
      <c r="X121" s="1321"/>
      <c r="Y121" s="1321"/>
    </row>
    <row r="122" spans="1:25" s="269" customFormat="1" ht="51" hidden="1" customHeight="1" outlineLevel="1" x14ac:dyDescent="0.2">
      <c r="A122" s="625" t="str">
        <f>+'2.2'!C123</f>
        <v>BEW10</v>
      </c>
      <c r="B122" s="625" t="str">
        <f>+'2.2'!D123</f>
        <v>Plexuschirurgie</v>
      </c>
      <c r="C122" s="625" t="str">
        <f>+'2.2'!N123</f>
        <v/>
      </c>
      <c r="D122" s="659"/>
    </row>
    <row r="123" spans="1:25" s="525" customFormat="1" ht="33" customHeight="1" collapsed="1" x14ac:dyDescent="0.2">
      <c r="A123" s="658" t="str">
        <f>+'2.2'!C124</f>
        <v>BEW11</v>
      </c>
      <c r="B123" s="658" t="str">
        <f>+'2.2'!D124</f>
        <v>Replantationen</v>
      </c>
      <c r="C123" s="658" t="str">
        <f>+'2.2'!N124</f>
        <v>Handchirurgisches Spezialambulatorium, Intraoperatives Nerven-Monitoring (durch Neurologie)</v>
      </c>
      <c r="D123" s="659"/>
      <c r="E123" s="269"/>
      <c r="F123" s="269"/>
      <c r="G123" s="269"/>
      <c r="H123" s="269"/>
      <c r="I123" s="269"/>
      <c r="J123" s="269"/>
      <c r="K123" s="269"/>
      <c r="L123" s="269"/>
    </row>
    <row r="124" spans="1:25" s="269" customFormat="1" ht="13.35" hidden="1" customHeight="1" outlineLevel="1" x14ac:dyDescent="0.2">
      <c r="A124" s="625" t="str">
        <f>+'2.2'!C125</f>
        <v>RHE1</v>
      </c>
      <c r="B124" s="625" t="str">
        <f>+'2.2'!D125</f>
        <v>Rheumatologie</v>
      </c>
      <c r="C124" s="625" t="str">
        <f>+'2.2'!N125</f>
        <v/>
      </c>
      <c r="D124" s="659"/>
    </row>
    <row r="125" spans="1:25" s="269" customFormat="1" ht="12.75" hidden="1" customHeight="1" outlineLevel="1" x14ac:dyDescent="0.2">
      <c r="A125" s="625" t="str">
        <f>+'2.2'!C126</f>
        <v>RHE2</v>
      </c>
      <c r="B125" s="625" t="str">
        <f>+'2.2'!D126</f>
        <v>Interdisziplinäre Rheumatologie</v>
      </c>
      <c r="C125" s="625" t="str">
        <f>+'2.2'!N126</f>
        <v/>
      </c>
      <c r="D125" s="659"/>
      <c r="Q125" s="1220"/>
      <c r="R125" s="1220"/>
      <c r="S125" s="1220"/>
      <c r="T125" s="1220"/>
      <c r="U125" s="1220"/>
      <c r="V125" s="1220"/>
      <c r="W125" s="1220"/>
      <c r="X125" s="1220"/>
      <c r="Y125" s="1220"/>
    </row>
    <row r="126" spans="1:25" s="269" customFormat="1" ht="15" hidden="1" customHeight="1" outlineLevel="1" x14ac:dyDescent="0.2">
      <c r="A126" s="625" t="str">
        <f>+'2.2'!C127</f>
        <v>GYN1</v>
      </c>
      <c r="B126" s="625" t="str">
        <f>+'2.2'!D127</f>
        <v>Gynäkologie</v>
      </c>
      <c r="C126" s="625" t="str">
        <f>+'2.2'!N127</f>
        <v/>
      </c>
      <c r="D126" s="659"/>
      <c r="Q126" s="1220"/>
      <c r="R126" s="1220"/>
      <c r="S126" s="1220"/>
      <c r="T126" s="1220"/>
      <c r="U126" s="1220"/>
      <c r="V126" s="1220"/>
      <c r="W126" s="1220"/>
      <c r="X126" s="1220"/>
    </row>
    <row r="127" spans="1:25" s="269" customFormat="1" ht="30" hidden="1" customHeight="1" outlineLevel="1" x14ac:dyDescent="0.2">
      <c r="A127" s="625" t="str">
        <f>+'2.2'!C128</f>
        <v>GYNT</v>
      </c>
      <c r="B127" s="625" t="str">
        <f>+'2.2'!D128</f>
        <v>Gynäkologische Tumore</v>
      </c>
      <c r="C127" s="625" t="str">
        <f>+'2.2'!N128</f>
        <v/>
      </c>
      <c r="D127" s="659"/>
    </row>
    <row r="128" spans="1:25" s="525" customFormat="1" ht="15" customHeight="1" collapsed="1" x14ac:dyDescent="0.2">
      <c r="A128" s="658" t="str">
        <f>+'2.2'!C129</f>
        <v>GYN2</v>
      </c>
      <c r="B128" s="658" t="str">
        <f>+'2.2'!D129</f>
        <v>Anerkanntes zertifiziertes Brustzentrum</v>
      </c>
      <c r="C128" s="658" t="str">
        <f>+'2.2'!N129</f>
        <v>anerkannte Zertifizierung als Brustzentrum verlangt. Folgende Herausgeber werden anerkannt: Krebsliga Schweiz, Schweizerische Gesellschaft für Senologie, Deutsche Krebsgesellschaft und European Society of Mastology</v>
      </c>
      <c r="D128" s="659"/>
      <c r="E128" s="269"/>
      <c r="F128" s="269"/>
      <c r="G128" s="269"/>
      <c r="H128" s="269"/>
      <c r="I128" s="269"/>
      <c r="J128" s="269"/>
      <c r="K128" s="269"/>
      <c r="L128" s="269"/>
    </row>
    <row r="129" spans="1:18" s="269" customFormat="1" ht="25.5" x14ac:dyDescent="0.2">
      <c r="A129" s="625" t="str">
        <f>+'2.2'!C130</f>
        <v>PLC1</v>
      </c>
      <c r="B129" s="625" t="str">
        <f>+'2.2'!D130</f>
        <v>Eingriffe im Zusammenhang mit Transsexualität</v>
      </c>
      <c r="C129" s="625" t="str">
        <f>+'2.2'!N130</f>
        <v>Gynäkologische Endokrinologie, psychiatrische Betreuung</v>
      </c>
      <c r="D129" s="659"/>
      <c r="Q129" s="1321"/>
      <c r="R129" s="1220"/>
    </row>
    <row r="130" spans="1:18" s="269" customFormat="1" ht="30" customHeight="1" x14ac:dyDescent="0.2">
      <c r="A130" s="625" t="str">
        <f>+'2.2'!C131</f>
        <v>GEBH</v>
      </c>
      <c r="B130" s="625" t="str">
        <f>+'2.2'!D131</f>
        <v>GEBH Geburtshäuser ( ≥ 36 0/7 SSW)</v>
      </c>
      <c r="C130" s="625" t="str">
        <f>+'2.2'!N131</f>
        <v>Qualitätsanforderungen
an Geburtshäuser</v>
      </c>
      <c r="D130" s="659"/>
      <c r="Q130" s="1321"/>
      <c r="R130" s="1321"/>
    </row>
    <row r="131" spans="1:18" s="269" customFormat="1" ht="15" customHeight="1" x14ac:dyDescent="0.2">
      <c r="A131" s="625" t="str">
        <f>+'2.2'!C132</f>
        <v>GEBS</v>
      </c>
      <c r="B131" s="625" t="str">
        <f>+'2.2'!D132</f>
        <v>Hebammengeleitete Geburtshilfe am/im Spital</v>
      </c>
      <c r="C131" s="625" t="str">
        <f>+'2.2'!N132</f>
        <v>Qualitätsanforderungen
an die hebammengeleitete Geburtshilfe am/im Spital gemäss "weitergehende leistungsspezifische Anforderungen Akutsomatik"</v>
      </c>
      <c r="D131" s="659"/>
    </row>
    <row r="132" spans="1:18" s="269" customFormat="1" ht="30" customHeight="1" x14ac:dyDescent="0.2">
      <c r="A132" s="625" t="str">
        <f>+'2.2'!C133</f>
        <v>GEB1</v>
      </c>
      <c r="B132" s="625" t="str">
        <f>+'2.2'!D133</f>
        <v>Grundversorgung Geburtshilfe ( ≥ 35 0/7 SSW und GG 2000g)</v>
      </c>
      <c r="C132" s="625" t="str">
        <f>+'2.2'!N133</f>
        <v>Bei pränataler Hospitalisation Rücksprache mit NEO1.1</v>
      </c>
      <c r="D132" s="659"/>
    </row>
    <row r="133" spans="1:18" s="269" customFormat="1" ht="30" customHeight="1" x14ac:dyDescent="0.2">
      <c r="A133" s="625" t="str">
        <f>+'2.2'!C134</f>
        <v>GEB1.1</v>
      </c>
      <c r="B133" s="625" t="str">
        <f>+'2.2'!D134</f>
        <v>Geburtshilfe (≥ 32 0/7 SSW und GG 1250g)</v>
      </c>
      <c r="C133" s="625" t="str">
        <f>+'2.2'!N134</f>
        <v>*betrifft die Summe der Fälle in den 
SPLGs GEB1 und GEB1.1</v>
      </c>
      <c r="D133" s="659"/>
      <c r="Q133" s="1321"/>
      <c r="R133" s="1220"/>
    </row>
    <row r="134" spans="1:18" s="269" customFormat="1" ht="30" hidden="1" customHeight="1" outlineLevel="1" x14ac:dyDescent="0.2">
      <c r="A134" s="625" t="str">
        <f>+'2.2'!C135</f>
        <v>GEB1.1.1</v>
      </c>
      <c r="B134" s="625" t="str">
        <f>+'2.2'!D135</f>
        <v>Spezialisierte Geburtshilfe</v>
      </c>
      <c r="C134" s="625" t="str">
        <f>+'2.2'!N135</f>
        <v/>
      </c>
      <c r="D134" s="659"/>
    </row>
    <row r="135" spans="1:18" s="525" customFormat="1" ht="30" customHeight="1" collapsed="1" x14ac:dyDescent="0.2">
      <c r="A135" s="658" t="str">
        <f>+'2.2'!C136</f>
        <v>NEOG</v>
      </c>
      <c r="B135" s="658" t="str">
        <f>+'2.2'!D136</f>
        <v>Grundversorgung Neugeborene (≥ 36 0/7 SSW und GG 2000g)</v>
      </c>
      <c r="C135" s="658" t="str">
        <f>+'2.2'!N136</f>
        <v>Qualitätsanforderungen
an Geburtshäuser</v>
      </c>
      <c r="D135" s="659"/>
      <c r="E135" s="269"/>
      <c r="F135" s="269"/>
      <c r="G135" s="269"/>
      <c r="H135" s="269"/>
      <c r="I135" s="269"/>
      <c r="J135" s="269"/>
      <c r="K135" s="269"/>
      <c r="L135" s="269"/>
    </row>
    <row r="136" spans="1:18" s="269" customFormat="1" ht="25.5" x14ac:dyDescent="0.2">
      <c r="A136" s="625" t="str">
        <f>+'2.2'!C137</f>
        <v>NEO1</v>
      </c>
      <c r="B136" s="625" t="str">
        <f>+'2.2'!D137</f>
        <v>Grundversorgung Neugeborene (≥ 35 0/7 SSW und GG 2000g)</v>
      </c>
      <c r="C136" s="625" t="str">
        <f>+'2.2'!N137</f>
        <v>Weitere Anforderungen gem. Level I der Standards for Levels of Neonatal Care in Switzerland</v>
      </c>
      <c r="D136" s="659"/>
    </row>
    <row r="137" spans="1:18" s="269" customFormat="1" ht="25.5" x14ac:dyDescent="0.2">
      <c r="A137" s="625" t="str">
        <f>+'2.2'!C138</f>
        <v>NEO1.1</v>
      </c>
      <c r="B137" s="625" t="str">
        <f>+'2.2'!D138</f>
        <v>Neonatologie (≥  32 0/7 SSW und GG 1250g)</v>
      </c>
      <c r="C137" s="625" t="str">
        <f>+'2.2'!N138</f>
        <v>Weitere Anforderungen gem. Level IIB der Standards for Levels of Neonatal Care in Switzerland</v>
      </c>
      <c r="D137" s="659"/>
    </row>
    <row r="138" spans="1:18" s="269" customFormat="1" ht="51" x14ac:dyDescent="0.2">
      <c r="A138" s="625" t="str">
        <f>+'2.2'!C139</f>
        <v>NEO1.1.1</v>
      </c>
      <c r="B138" s="625" t="str">
        <f>+'2.2'!D139</f>
        <v>Spezialisierte Neonatologie (≥ 28 0/7 SSW und GG ≥1000g)</v>
      </c>
      <c r="C138" s="625" t="str">
        <f>+'2.2'!N139</f>
        <v>Weitere Anforderungen gem. Level III der Standards for Levels of Neonatal Care in Switzerland bzw. hinsichtlich der MFZ gemäss "weitergehende leistungsspezifische Anforderungen Akutsomatik"</v>
      </c>
      <c r="D138" s="659"/>
    </row>
    <row r="139" spans="1:18" s="269" customFormat="1" ht="15" customHeight="1" x14ac:dyDescent="0.2">
      <c r="A139" s="625" t="str">
        <f>+'2.2'!C140</f>
        <v>NEO1.1.1.1</v>
      </c>
      <c r="B139" s="625" t="str">
        <f>+'2.2'!D140</f>
        <v>Hochspezialisierte Neonatologie (&lt; 32 0/7 SSW und GG &lt; 1500g)</v>
      </c>
      <c r="C139" s="625" t="str">
        <f>+'2.2'!N140</f>
        <v>Weitere Anforderungen gem. Level III der Standards for Levels of Neonatal Care in Switzerland</v>
      </c>
      <c r="D139" s="659"/>
    </row>
    <row r="140" spans="1:18" s="269" customFormat="1" ht="15" hidden="1" customHeight="1" outlineLevel="1" x14ac:dyDescent="0.2">
      <c r="A140" s="625" t="str">
        <f>+'2.2'!C141</f>
        <v>ONK1</v>
      </c>
      <c r="B140" s="625" t="str">
        <f>+'2.2'!D141</f>
        <v>Onkologie</v>
      </c>
      <c r="C140" s="625" t="str">
        <f>+'2.2'!N141</f>
        <v/>
      </c>
      <c r="D140" s="659"/>
    </row>
    <row r="141" spans="1:18" s="269" customFormat="1" ht="30" hidden="1" customHeight="1" outlineLevel="1" x14ac:dyDescent="0.2">
      <c r="A141" s="625" t="str">
        <f>+'2.2'!C142</f>
        <v>RAO1</v>
      </c>
      <c r="B141" s="625" t="str">
        <f>+'2.2'!D142</f>
        <v>Radio-Onkologie</v>
      </c>
      <c r="C141" s="625" t="str">
        <f>+'2.2'!N142</f>
        <v/>
      </c>
      <c r="D141" s="659"/>
    </row>
    <row r="142" spans="1:18" s="525" customFormat="1" ht="15" customHeight="1" collapsed="1" x14ac:dyDescent="0.2">
      <c r="A142" s="658" t="str">
        <f>+'2.2'!C143</f>
        <v>NUK1</v>
      </c>
      <c r="B142" s="658" t="str">
        <f>+'2.2'!D143</f>
        <v>Nuklearmedizin</v>
      </c>
      <c r="C142" s="658" t="str">
        <f>+'2.2'!N143</f>
        <v>BAG Strahlenschutzbedingungen</v>
      </c>
      <c r="D142" s="659"/>
      <c r="E142" s="269"/>
      <c r="F142" s="269"/>
      <c r="G142" s="269"/>
      <c r="H142" s="269"/>
      <c r="I142" s="269"/>
      <c r="J142" s="269"/>
      <c r="K142" s="269"/>
      <c r="L142" s="269"/>
    </row>
    <row r="143" spans="1:18" s="37" customFormat="1" ht="15" hidden="1" customHeight="1" outlineLevel="1" x14ac:dyDescent="0.2">
      <c r="A143" s="625" t="str">
        <f>+'2.2'!C144</f>
        <v>UNF1</v>
      </c>
      <c r="B143" s="625" t="str">
        <f>+'2.2'!D144</f>
        <v>Unfallchirurgie (Polytrauma)</v>
      </c>
      <c r="C143" s="625" t="str">
        <f>+'2.2'!N144</f>
        <v/>
      </c>
      <c r="D143" s="659"/>
      <c r="E143" s="269"/>
      <c r="F143" s="269"/>
      <c r="G143" s="269"/>
      <c r="H143" s="269"/>
      <c r="I143" s="269"/>
      <c r="J143" s="269"/>
      <c r="K143" s="269"/>
      <c r="L143" s="269"/>
    </row>
    <row r="144" spans="1:18" s="37" customFormat="1" ht="13.35" hidden="1" customHeight="1" outlineLevel="1" x14ac:dyDescent="0.2">
      <c r="A144" s="625" t="str">
        <f>+'2.2'!C145</f>
        <v>UNF1.1</v>
      </c>
      <c r="B144" s="625" t="str">
        <f>+'2.2'!D145</f>
        <v>Behandlung von Schwerverletzten (IVHSM)</v>
      </c>
      <c r="C144" s="625" t="str">
        <f>+'2.2'!N145</f>
        <v>Es gelten die aktuellen IVHSM Anforderungen</v>
      </c>
      <c r="D144" s="659"/>
      <c r="E144" s="269"/>
      <c r="F144" s="269"/>
      <c r="G144" s="269"/>
      <c r="H144" s="269"/>
      <c r="I144" s="269"/>
      <c r="J144" s="269"/>
      <c r="K144" s="269"/>
      <c r="L144" s="269"/>
    </row>
    <row r="145" spans="1:12" s="37" customFormat="1" ht="13.35" hidden="1" customHeight="1" outlineLevel="1" x14ac:dyDescent="0.2">
      <c r="A145" s="625" t="str">
        <f>+'2.2'!C146</f>
        <v>UNF2</v>
      </c>
      <c r="B145" s="625" t="str">
        <f>+'2.2'!D146</f>
        <v>Schwere Verbrennungen (IVHSM)</v>
      </c>
      <c r="C145" s="625" t="str">
        <f>+'2.2'!N146</f>
        <v>Es gelten die aktuellen IVHSM Anforderungen</v>
      </c>
      <c r="D145" s="659"/>
      <c r="E145" s="269"/>
      <c r="F145" s="269"/>
      <c r="G145" s="269"/>
      <c r="H145" s="269"/>
      <c r="I145" s="269"/>
      <c r="J145" s="269"/>
      <c r="K145" s="269"/>
      <c r="L145" s="269"/>
    </row>
    <row r="146" spans="1:12" s="526" customFormat="1" ht="53.25" customHeight="1" collapsed="1" x14ac:dyDescent="0.2">
      <c r="A146" s="658" t="str">
        <f>+'2.2'!C147</f>
        <v>KINM</v>
      </c>
      <c r="B146" s="658" t="str">
        <f>+'2.2'!D147</f>
        <v>Kindermedizin</v>
      </c>
      <c r="C146" s="658" t="str">
        <f>+'2.2'!N147</f>
        <v>Kinderklinik gem. Dokument "Weitergehende leistungsspezifische Anforderungen und Erläuterungen Akutsomatik"</v>
      </c>
      <c r="D146" s="659"/>
      <c r="E146" s="269"/>
      <c r="F146" s="269"/>
      <c r="G146" s="269"/>
      <c r="H146" s="269"/>
      <c r="I146" s="269"/>
      <c r="J146" s="269"/>
      <c r="K146" s="269"/>
      <c r="L146" s="269"/>
    </row>
    <row r="147" spans="1:12" s="37" customFormat="1" ht="38.25" x14ac:dyDescent="0.2">
      <c r="A147" s="625" t="str">
        <f>+'2.2'!C148</f>
        <v>KINC</v>
      </c>
      <c r="B147" s="625" t="str">
        <f>+'2.2'!D148</f>
        <v>Kinderchirurgie</v>
      </c>
      <c r="C147" s="625" t="str">
        <f>+'2.2'!N148</f>
        <v>Kinderklinik gem. Dokument "Weitergehende leistungsspezifische Anforderungen und Erläuterungen Akutsomatik</v>
      </c>
      <c r="D147" s="659"/>
      <c r="E147" s="269"/>
      <c r="F147" s="269"/>
      <c r="G147" s="269"/>
      <c r="H147" s="269"/>
      <c r="I147" s="269"/>
      <c r="J147" s="269"/>
      <c r="K147" s="269"/>
      <c r="L147" s="269"/>
    </row>
    <row r="148" spans="1:12" s="37" customFormat="1" ht="102" x14ac:dyDescent="0.2">
      <c r="A148" s="625" t="str">
        <f>+'2.2'!C149</f>
        <v>KINB</v>
      </c>
      <c r="B148" s="625" t="str">
        <f>+'2.2'!D149</f>
        <v>Basis-Kinderchirurgie</v>
      </c>
      <c r="C148" s="625" t="str">
        <f>+'2.2'!N149</f>
        <v>- Anforderungen an eine Kinderklinik sowie die nötigen organspezifischen Anforderungen erfüllt sein. Leistungen in der Basis-Kinderchirurgie können auch ohne Kinderklinik angeboten werden.
- Kinderanästhesie bei Kinder bis zum 6. Geburtstag während Eingriff und postoperativ während 24h innerhalb 30min einsatzbereit. Entsprechender Leistungsauftrag der Erwachsenenmedizin.</v>
      </c>
      <c r="D148" s="659"/>
      <c r="E148" s="269"/>
      <c r="F148" s="269"/>
      <c r="G148" s="269"/>
      <c r="H148" s="269"/>
      <c r="I148" s="269"/>
      <c r="J148" s="269"/>
      <c r="K148" s="269"/>
      <c r="L148" s="269"/>
    </row>
    <row r="149" spans="1:12" s="37" customFormat="1" ht="38.25" x14ac:dyDescent="0.2">
      <c r="A149" s="625" t="str">
        <f>+'2.2'!C150</f>
        <v>GER</v>
      </c>
      <c r="B149" s="625" t="str">
        <f>+'2.2'!D150</f>
        <v>Akutgeriatrie Kompetenzzentrum</v>
      </c>
      <c r="C149" s="625" t="str">
        <f>+'2.2'!N150</f>
        <v>Kompetenzzentrum GER gem. Dokument "Weitergehende leistungsspezifische Anforderungen und Erläuterungen Akutsomatik"</v>
      </c>
      <c r="D149" s="659"/>
      <c r="E149" s="269"/>
      <c r="F149" s="269"/>
      <c r="G149" s="269"/>
      <c r="H149" s="269"/>
      <c r="I149" s="269"/>
      <c r="J149" s="269"/>
      <c r="K149" s="269"/>
      <c r="L149" s="269"/>
    </row>
    <row r="150" spans="1:12" s="37" customFormat="1" ht="25.5" x14ac:dyDescent="0.2">
      <c r="A150" s="625" t="str">
        <f>+'2.2'!C151</f>
        <v>PAL</v>
      </c>
      <c r="B150" s="625" t="str">
        <f>+'2.2'!D151</f>
        <v>Palliative Care Kompetenzzentrum</v>
      </c>
      <c r="C150" s="625" t="str">
        <f>+'2.2'!N151</f>
        <v>Zertifizierung mit dem Label "Qualität in Palliative Care" (Liste A von palliative ch; Version 17.09.2010</v>
      </c>
      <c r="D150" s="659"/>
      <c r="E150" s="269"/>
      <c r="F150" s="269"/>
      <c r="G150" s="269"/>
      <c r="H150" s="269"/>
      <c r="I150" s="269"/>
      <c r="J150" s="269"/>
      <c r="K150" s="269"/>
      <c r="L150" s="269"/>
    </row>
    <row r="151" spans="1:12" s="37" customFormat="1" ht="15" hidden="1" customHeight="1" outlineLevel="1" x14ac:dyDescent="0.2">
      <c r="A151" s="625" t="str">
        <f>+'2.2'!C152</f>
        <v>AVA</v>
      </c>
      <c r="B151" s="625" t="str">
        <f>+'2.2'!D152</f>
        <v>Akutsomatische Versorgung Abhängigkeitskranker</v>
      </c>
      <c r="C151" s="625" t="str">
        <f>+'2.2'!N152</f>
        <v/>
      </c>
      <c r="D151" s="659"/>
      <c r="E151" s="269"/>
      <c r="F151" s="269"/>
      <c r="G151" s="269"/>
      <c r="H151" s="269"/>
      <c r="I151" s="269"/>
      <c r="J151" s="269"/>
      <c r="K151" s="269"/>
      <c r="L151" s="269"/>
    </row>
    <row r="152" spans="1:12" s="526" customFormat="1" ht="25.5" collapsed="1" x14ac:dyDescent="0.2">
      <c r="A152" s="658" t="str">
        <f>+'2.2'!C153</f>
        <v>ISO</v>
      </c>
      <c r="B152" s="658" t="str">
        <f>+'2.2'!D153</f>
        <v>Sonderisolierstation (IVHSM)</v>
      </c>
      <c r="C152" s="658" t="str">
        <f>+'2.2'!N153</f>
        <v>Es gilt das Konzept der GDK zu Krankheiten vom Typ «Ebola»</v>
      </c>
      <c r="D152" s="659"/>
      <c r="E152" s="269"/>
      <c r="F152" s="269"/>
      <c r="G152" s="269"/>
      <c r="H152" s="269"/>
      <c r="I152" s="269"/>
      <c r="J152" s="269"/>
      <c r="K152" s="269"/>
      <c r="L152" s="269"/>
    </row>
    <row r="153" spans="1:12" s="41" customFormat="1" ht="12" customHeight="1" x14ac:dyDescent="0.2">
      <c r="E153" s="269"/>
      <c r="F153" s="269"/>
      <c r="G153" s="269"/>
      <c r="H153" s="269"/>
      <c r="I153" s="269"/>
      <c r="J153" s="269"/>
      <c r="K153" s="269"/>
      <c r="L153" s="269"/>
    </row>
    <row r="154" spans="1:12" s="10" customFormat="1" x14ac:dyDescent="0.2">
      <c r="A154" s="37" t="s">
        <v>425</v>
      </c>
      <c r="C154" s="22"/>
      <c r="D154" s="34"/>
      <c r="E154" s="269"/>
      <c r="F154" s="269"/>
      <c r="G154" s="269"/>
      <c r="H154" s="269"/>
      <c r="I154" s="269"/>
      <c r="J154" s="269"/>
      <c r="K154" s="269"/>
      <c r="L154" s="269"/>
    </row>
    <row r="155" spans="1:12" s="37" customFormat="1" x14ac:dyDescent="0.2">
      <c r="A155" s="1280" t="s">
        <v>426</v>
      </c>
      <c r="B155" s="1280"/>
      <c r="C155" s="1280"/>
      <c r="D155" s="1280"/>
      <c r="E155" s="269"/>
      <c r="F155" s="269"/>
      <c r="G155" s="269"/>
      <c r="H155" s="269"/>
      <c r="I155" s="269"/>
      <c r="J155" s="269"/>
      <c r="K155" s="269"/>
      <c r="L155" s="269"/>
    </row>
    <row r="156" spans="1:12" x14ac:dyDescent="0.2">
      <c r="A156" s="48"/>
      <c r="B156" s="48"/>
      <c r="C156" s="48"/>
      <c r="D156" s="39"/>
      <c r="E156" s="269"/>
      <c r="F156" s="269"/>
      <c r="G156" s="269"/>
      <c r="H156" s="269"/>
      <c r="I156" s="269"/>
      <c r="J156" s="269"/>
      <c r="K156" s="269"/>
      <c r="L156" s="269"/>
    </row>
    <row r="157" spans="1:12" x14ac:dyDescent="0.2">
      <c r="A157" s="48"/>
      <c r="B157" s="48"/>
      <c r="C157" s="48"/>
      <c r="D157" s="39"/>
      <c r="E157" s="269"/>
      <c r="F157" s="269"/>
      <c r="G157" s="269"/>
      <c r="H157" s="269"/>
      <c r="I157" s="269"/>
      <c r="J157" s="269"/>
      <c r="K157" s="269"/>
      <c r="L157" s="269"/>
    </row>
    <row r="158" spans="1:12" x14ac:dyDescent="0.2">
      <c r="A158" s="39"/>
      <c r="B158" s="37"/>
      <c r="C158" s="37"/>
      <c r="D158" s="39"/>
    </row>
    <row r="159" spans="1:12" x14ac:dyDescent="0.2">
      <c r="B159" s="41"/>
      <c r="C159" s="41"/>
      <c r="D159" s="41"/>
    </row>
    <row r="162" spans="1:1" x14ac:dyDescent="0.2">
      <c r="A162" s="212"/>
    </row>
  </sheetData>
  <sheetProtection sheet="1" objects="1" scenarios="1"/>
  <customSheetViews>
    <customSheetView guid="{21F13F3C-C390-477F-A569-DF7158452A6C}" showGridLines="0" hiddenRows="1">
      <selection activeCell="A12" sqref="A12:F12"/>
      <pageMargins left="0.25" right="0.25" top="0.75" bottom="0.75" header="0.3" footer="0.3"/>
      <printOptions horizontalCentered="1"/>
      <pageSetup paperSize="9" scale="39" fitToHeight="0" orientation="portrait" r:id="rId1"/>
      <headerFooter alignWithMargins="0">
        <oddHeader>&amp;L&amp;G</oddHeader>
        <oddFooter>&amp;L&amp;"Arial,Fett"&amp;8Departement Gesundheit und Soziales &amp;"Arial,Standard"Abteilung Gesundheit&amp;R&amp;6Seiten &amp;P von &amp;N Seiten</oddFooter>
      </headerFooter>
    </customSheetView>
  </customSheetViews>
  <mergeCells count="24">
    <mergeCell ref="A3:D3"/>
    <mergeCell ref="A155:D155"/>
    <mergeCell ref="Q31:R31"/>
    <mergeCell ref="Q65:S65"/>
    <mergeCell ref="Q67:X68"/>
    <mergeCell ref="Q70:V70"/>
    <mergeCell ref="Q78:X78"/>
    <mergeCell ref="Q79:X79"/>
    <mergeCell ref="Q129:R129"/>
    <mergeCell ref="Q130:R130"/>
    <mergeCell ref="Q133:R133"/>
    <mergeCell ref="Q126:X126"/>
    <mergeCell ref="Q125:Y125"/>
    <mergeCell ref="R5:T5"/>
    <mergeCell ref="R6:T6"/>
    <mergeCell ref="Q24:U24"/>
    <mergeCell ref="A5:D5"/>
    <mergeCell ref="A6:D6"/>
    <mergeCell ref="A7:D7"/>
    <mergeCell ref="Q97:W97"/>
    <mergeCell ref="Q112:Y121"/>
    <mergeCell ref="L25:N25"/>
    <mergeCell ref="L5:N5"/>
    <mergeCell ref="L6:O6"/>
  </mergeCells>
  <phoneticPr fontId="26" type="noConversion"/>
  <dataValidations count="2">
    <dataValidation type="list" allowBlank="1" showInputMessage="1" showErrorMessage="1" sqref="D9:D13 D15:D22" xr:uid="{00000000-0002-0000-0D00-000000000000}">
      <formula1>"ja, nein,"</formula1>
    </dataValidation>
    <dataValidation type="list" allowBlank="1" showInputMessage="1" showErrorMessage="1" sqref="D14 D23:D152" xr:uid="{00000000-0002-0000-0D00-000001000000}">
      <formula1>"JA, NEIN,"</formula1>
    </dataValidation>
  </dataValidations>
  <hyperlinks>
    <hyperlink ref="A155" location="'3.9'!A1" display="3.9 Zusammenfassung Bewerbung für die Leistungsgruppen" xr:uid="{00000000-0004-0000-0D00-000000000000}"/>
  </hyperlinks>
  <printOptions horizontalCentered="1"/>
  <pageMargins left="0.23622047244094491" right="0.23622047244094491" top="0.74803149606299213" bottom="0.74803149606299213" header="0.31496062992125984" footer="0.31496062992125984"/>
  <pageSetup paperSize="9" scale="32" orientation="portrait" r:id="rId2"/>
  <headerFooter scaleWithDoc="0" alignWithMargins="0"/>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8">
    <tabColor theme="0" tint="-0.249977111117893"/>
    <pageSetUpPr fitToPage="1"/>
  </sheetPr>
  <dimension ref="A1:H30"/>
  <sheetViews>
    <sheetView showGridLines="0" workbookViewId="0">
      <pane ySplit="4" topLeftCell="A5" activePane="bottomLeft" state="frozen"/>
      <selection activeCell="B50" sqref="B50"/>
      <selection pane="bottomLeft" activeCell="A6" sqref="A6:C6"/>
    </sheetView>
  </sheetViews>
  <sheetFormatPr baseColWidth="10" defaultColWidth="11.42578125" defaultRowHeight="12.75" x14ac:dyDescent="0.2"/>
  <cols>
    <col min="1" max="1" width="37.85546875" style="277" customWidth="1"/>
    <col min="2" max="2" width="43.85546875" style="277" customWidth="1"/>
    <col min="3" max="3" width="47.42578125" style="185" customWidth="1"/>
    <col min="4" max="4" width="18.85546875" style="185" customWidth="1"/>
    <col min="5" max="5" width="6.140625" style="185" customWidth="1"/>
    <col min="6" max="16384" width="11.42578125" style="185"/>
  </cols>
  <sheetData>
    <row r="1" spans="1:4" customFormat="1" ht="14.1" customHeight="1" x14ac:dyDescent="0.2">
      <c r="A1" s="39" t="str">
        <f>'3.1'!$A$1</f>
        <v>Bewerbung des Spitalunternehmens:</v>
      </c>
      <c r="C1" s="1325" t="s">
        <v>375</v>
      </c>
      <c r="D1" s="1325"/>
    </row>
    <row r="2" spans="1:4" customFormat="1" ht="14.1" customHeight="1" x14ac:dyDescent="0.2">
      <c r="A2" s="18">
        <f>Deckblatt!$A$9</f>
        <v>0</v>
      </c>
      <c r="C2" s="274">
        <f>Deckblatt!$A$12</f>
        <v>0</v>
      </c>
    </row>
    <row r="3" spans="1:4" ht="33.950000000000003" customHeight="1" x14ac:dyDescent="0.2">
      <c r="A3" s="1295" t="s">
        <v>386</v>
      </c>
      <c r="B3" s="1295"/>
      <c r="C3" s="1295"/>
      <c r="D3" s="186"/>
    </row>
    <row r="4" spans="1:4" ht="4.5" customHeight="1" x14ac:dyDescent="0.2"/>
    <row r="5" spans="1:4" ht="56.45" customHeight="1" x14ac:dyDescent="0.2">
      <c r="A5" s="1207" t="s">
        <v>880</v>
      </c>
      <c r="B5" s="1207"/>
      <c r="C5" s="1207"/>
      <c r="D5" s="35"/>
    </row>
    <row r="6" spans="1:4" ht="102.95" customHeight="1" x14ac:dyDescent="0.2">
      <c r="A6" s="1207" t="s">
        <v>842</v>
      </c>
      <c r="B6" s="1207"/>
      <c r="C6" s="1207"/>
      <c r="D6" s="277"/>
    </row>
    <row r="7" spans="1:4" ht="94.35" customHeight="1" x14ac:dyDescent="0.2">
      <c r="A7" s="1207" t="s">
        <v>717</v>
      </c>
      <c r="B7" s="1207"/>
      <c r="C7" s="1207"/>
      <c r="D7" s="277"/>
    </row>
    <row r="8" spans="1:4" ht="9" customHeight="1" x14ac:dyDescent="0.2">
      <c r="A8" s="1294"/>
      <c r="B8" s="1294"/>
      <c r="C8" s="1294"/>
    </row>
    <row r="9" spans="1:4" x14ac:dyDescent="0.2">
      <c r="A9" s="667" t="s">
        <v>131</v>
      </c>
      <c r="B9" s="661" t="s">
        <v>129</v>
      </c>
      <c r="C9" s="661" t="s">
        <v>130</v>
      </c>
    </row>
    <row r="10" spans="1:4" ht="44.45" customHeight="1" x14ac:dyDescent="0.2">
      <c r="A10" s="666" t="s">
        <v>36</v>
      </c>
      <c r="B10" s="663" t="s">
        <v>251</v>
      </c>
      <c r="C10" s="663" t="s">
        <v>252</v>
      </c>
    </row>
    <row r="11" spans="1:4" x14ac:dyDescent="0.2">
      <c r="A11" s="667" t="s">
        <v>51</v>
      </c>
      <c r="B11" s="662"/>
      <c r="C11" s="662"/>
    </row>
    <row r="12" spans="1:4" ht="98.45" customHeight="1" x14ac:dyDescent="0.2">
      <c r="A12" s="668" t="s">
        <v>428</v>
      </c>
      <c r="B12" s="664" t="s">
        <v>718</v>
      </c>
      <c r="C12" s="665" t="s">
        <v>518</v>
      </c>
    </row>
    <row r="13" spans="1:4" ht="15.75" customHeight="1" x14ac:dyDescent="0.2">
      <c r="A13" s="665" t="s">
        <v>519</v>
      </c>
      <c r="B13" s="666" t="s">
        <v>280</v>
      </c>
      <c r="C13" s="666" t="s">
        <v>112</v>
      </c>
    </row>
    <row r="14" spans="1:4" ht="15" customHeight="1" x14ac:dyDescent="0.2">
      <c r="A14" s="665" t="s">
        <v>520</v>
      </c>
      <c r="B14" s="666" t="s">
        <v>280</v>
      </c>
      <c r="C14" s="666" t="s">
        <v>280</v>
      </c>
    </row>
    <row r="15" spans="1:4" ht="14.25" customHeight="1" x14ac:dyDescent="0.2">
      <c r="A15" s="666" t="s">
        <v>288</v>
      </c>
      <c r="B15" s="666" t="s">
        <v>287</v>
      </c>
      <c r="C15" s="666" t="s">
        <v>113</v>
      </c>
    </row>
    <row r="16" spans="1:4" ht="72.95" customHeight="1" x14ac:dyDescent="0.2">
      <c r="A16" s="666" t="s">
        <v>253</v>
      </c>
      <c r="B16" s="664" t="s">
        <v>429</v>
      </c>
      <c r="C16" s="666" t="s">
        <v>720</v>
      </c>
    </row>
    <row r="17" spans="1:8" ht="14.25" customHeight="1" x14ac:dyDescent="0.2">
      <c r="A17" s="1324" t="s">
        <v>430</v>
      </c>
      <c r="B17" s="666" t="s">
        <v>179</v>
      </c>
      <c r="C17" s="666" t="s">
        <v>179</v>
      </c>
    </row>
    <row r="18" spans="1:8" ht="15" customHeight="1" x14ac:dyDescent="0.2">
      <c r="A18" s="1324"/>
      <c r="B18" s="666" t="s">
        <v>114</v>
      </c>
      <c r="C18" s="666" t="s">
        <v>112</v>
      </c>
    </row>
    <row r="19" spans="1:8" ht="84" customHeight="1" x14ac:dyDescent="0.2">
      <c r="A19" s="664" t="s">
        <v>145</v>
      </c>
      <c r="B19" s="669" t="s">
        <v>721</v>
      </c>
      <c r="C19" s="663"/>
      <c r="E19" s="1220"/>
      <c r="F19" s="1290"/>
      <c r="G19" s="1290"/>
      <c r="H19" s="1290"/>
    </row>
    <row r="20" spans="1:8" ht="30.6" customHeight="1" x14ac:dyDescent="0.2">
      <c r="A20" s="673" t="s">
        <v>952</v>
      </c>
      <c r="B20" s="674"/>
      <c r="C20" s="674"/>
    </row>
    <row r="21" spans="1:8" ht="8.25" customHeight="1" x14ac:dyDescent="0.2">
      <c r="A21" s="35"/>
      <c r="B21" s="174"/>
      <c r="C21" s="174"/>
    </row>
    <row r="22" spans="1:8" s="10" customFormat="1" x14ac:dyDescent="0.2">
      <c r="A22" s="37" t="s">
        <v>425</v>
      </c>
      <c r="C22" s="22"/>
      <c r="D22" s="34"/>
      <c r="E22" s="34"/>
      <c r="F22" s="34"/>
      <c r="G22" s="55"/>
      <c r="H22" s="48"/>
    </row>
    <row r="23" spans="1:8" s="37" customFormat="1" x14ac:dyDescent="0.2">
      <c r="A23" s="1280" t="s">
        <v>426</v>
      </c>
      <c r="B23" s="1280"/>
      <c r="C23" s="1280"/>
      <c r="D23" s="1280"/>
      <c r="E23" s="1280"/>
      <c r="F23" s="4"/>
      <c r="G23" s="55"/>
      <c r="H23" s="4"/>
    </row>
    <row r="24" spans="1:8" s="20" customFormat="1" ht="17.25" customHeight="1" x14ac:dyDescent="0.2">
      <c r="B24" s="275"/>
      <c r="C24" s="275"/>
    </row>
    <row r="25" spans="1:8" s="20" customFormat="1" x14ac:dyDescent="0.2">
      <c r="B25" s="275"/>
    </row>
    <row r="26" spans="1:8" s="20" customFormat="1" x14ac:dyDescent="0.2">
      <c r="B26" s="275"/>
    </row>
    <row r="27" spans="1:8" s="20" customFormat="1" x14ac:dyDescent="0.2"/>
    <row r="28" spans="1:8" s="20" customFormat="1" x14ac:dyDescent="0.2">
      <c r="B28" s="275"/>
      <c r="C28" s="275"/>
    </row>
    <row r="29" spans="1:8" s="41" customFormat="1" x14ac:dyDescent="0.2"/>
    <row r="30" spans="1:8" s="41" customFormat="1" x14ac:dyDescent="0.2">
      <c r="A30" s="60"/>
    </row>
  </sheetData>
  <sheetProtection sheet="1" objects="1" scenarios="1"/>
  <customSheetViews>
    <customSheetView guid="{21F13F3C-C390-477F-A569-DF7158452A6C}" showGridLines="0">
      <selection activeCell="A12" sqref="A12:F12"/>
      <colBreaks count="1" manualBreakCount="1">
        <brk id="3" max="32" man="1"/>
      </colBreaks>
      <pageMargins left="0.25" right="0.25" top="0.75" bottom="0.75" header="0.3" footer="0.3"/>
      <printOptions horizontalCentered="1"/>
      <pageSetup paperSize="9" scale="53"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9">
    <mergeCell ref="A17:A18"/>
    <mergeCell ref="A8:C8"/>
    <mergeCell ref="A23:E23"/>
    <mergeCell ref="C1:D1"/>
    <mergeCell ref="A5:C5"/>
    <mergeCell ref="A6:C6"/>
    <mergeCell ref="A7:C7"/>
    <mergeCell ref="A3:C3"/>
    <mergeCell ref="E19:H19"/>
  </mergeCells>
  <phoneticPr fontId="31" type="noConversion"/>
  <dataValidations count="2">
    <dataValidation type="list" allowBlank="1" showErrorMessage="1" sqref="B21:C21" xr:uid="{00000000-0002-0000-0E00-000000000000}">
      <formula1>"ja,nein"</formula1>
    </dataValidation>
    <dataValidation type="list" allowBlank="1" showErrorMessage="1" sqref="B20:C20" xr:uid="{00000000-0002-0000-0E00-000001000000}">
      <formula1>"JA, NEIN"</formula1>
    </dataValidation>
  </dataValidations>
  <hyperlinks>
    <hyperlink ref="A23" location="'3.9'!A1" display="3.9 Zusammenfassung Bewerbung für die Leistungsgruppen" xr:uid="{00000000-0004-0000-0E00-000000000000}"/>
  </hyperlinks>
  <printOptions horizontalCentered="1"/>
  <pageMargins left="0.23622047244094491" right="0.23622047244094491" top="0.74803149606299213" bottom="0.74803149606299213" header="0.31496062992125984" footer="0.31496062992125984"/>
  <pageSetup paperSize="9" scale="72" orientation="portrait" r:id="rId2"/>
  <headerFooter scaleWithDoc="0" alignWithMargins="0"/>
  <colBreaks count="1" manualBreakCount="1">
    <brk id="3" max="32" man="1"/>
  </colBreaks>
  <ignoredErrors>
    <ignoredError sqref="C2" unlockedFormula="1"/>
  </ignoredErrors>
  <drawing r:id="rId3"/>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9">
    <tabColor theme="1" tint="0.34998626667073579"/>
    <pageSetUpPr fitToPage="1"/>
  </sheetPr>
  <dimension ref="A1:AH169"/>
  <sheetViews>
    <sheetView showGridLines="0" workbookViewId="0">
      <pane xSplit="3" ySplit="7" topLeftCell="P8" activePane="bottomRight" state="frozen"/>
      <selection activeCell="B50" sqref="B50"/>
      <selection pane="topRight" activeCell="B50" sqref="B50"/>
      <selection pane="bottomLeft" activeCell="B50" sqref="B50"/>
      <selection pane="bottomRight" activeCell="AB129" sqref="AB129"/>
    </sheetView>
  </sheetViews>
  <sheetFormatPr baseColWidth="10" defaultColWidth="11.42578125" defaultRowHeight="12.75" outlineLevelCol="1" x14ac:dyDescent="0.2"/>
  <cols>
    <col min="1" max="1" width="23" style="283" customWidth="1"/>
    <col min="2" max="2" width="12.140625" style="283" customWidth="1"/>
    <col min="3" max="3" width="35.42578125" style="283" customWidth="1"/>
    <col min="4" max="4" width="14.42578125" style="283" customWidth="1"/>
    <col min="5" max="5" width="10.140625" style="283" hidden="1" customWidth="1" outlineLevel="1"/>
    <col min="6" max="6" width="36" style="283" customWidth="1" collapsed="1"/>
    <col min="7" max="7" width="8.140625" style="283" customWidth="1"/>
    <col min="8" max="9" width="11.85546875" style="283" hidden="1" customWidth="1" outlineLevel="1"/>
    <col min="10" max="10" width="16.42578125" style="283" customWidth="1" collapsed="1"/>
    <col min="11" max="11" width="10.42578125" style="283" hidden="1" customWidth="1" outlineLevel="1"/>
    <col min="12" max="12" width="10.42578125" style="283" customWidth="1" collapsed="1"/>
    <col min="13" max="13" width="13.140625" style="283" hidden="1" customWidth="1" outlineLevel="1"/>
    <col min="14" max="14" width="13.140625" style="283" customWidth="1" collapsed="1"/>
    <col min="15" max="15" width="13.140625" style="283" hidden="1" customWidth="1" outlineLevel="1"/>
    <col min="16" max="16" width="13.140625" style="283" customWidth="1" collapsed="1"/>
    <col min="17" max="17" width="13.140625" style="283" hidden="1" customWidth="1" outlineLevel="1"/>
    <col min="18" max="18" width="13.140625" style="283" customWidth="1" collapsed="1"/>
    <col min="19" max="19" width="13.140625" style="283" hidden="1" customWidth="1" outlineLevel="1"/>
    <col min="20" max="20" width="12.42578125" style="283" customWidth="1" collapsed="1"/>
    <col min="21" max="21" width="13.140625" style="283" hidden="1" customWidth="1" outlineLevel="1"/>
    <col min="22" max="22" width="30.42578125" style="283" customWidth="1" collapsed="1"/>
    <col min="23" max="23" width="13.140625" style="283" hidden="1" customWidth="1" outlineLevel="1"/>
    <col min="24" max="24" width="1.42578125" style="283" customWidth="1" collapsed="1"/>
    <col min="25" max="25" width="16.85546875" style="699" customWidth="1"/>
    <col min="26" max="26" width="21.140625" style="699" customWidth="1"/>
    <col min="27" max="27" width="14.42578125" style="283" customWidth="1"/>
    <col min="28" max="28" width="43" style="702" customWidth="1"/>
    <col min="29" max="33" width="11.42578125" style="283" customWidth="1"/>
    <col min="34" max="34" width="11.42578125" style="283" customWidth="1" collapsed="1"/>
    <col min="35" max="16384" width="11.42578125" style="283"/>
  </cols>
  <sheetData>
    <row r="1" spans="1:31" ht="14.1" customHeight="1" x14ac:dyDescent="0.2">
      <c r="A1" s="284" t="str">
        <f>'3.1'!$A$1</f>
        <v>Bewerbung des Spitalunternehmens:</v>
      </c>
      <c r="C1" s="284"/>
      <c r="D1" s="284" t="s">
        <v>375</v>
      </c>
      <c r="E1" s="284"/>
      <c r="F1" s="284"/>
      <c r="H1" s="284"/>
      <c r="I1" s="284"/>
      <c r="J1" s="284"/>
      <c r="K1" s="284"/>
      <c r="L1" s="284"/>
      <c r="M1" s="284"/>
      <c r="N1" s="284"/>
    </row>
    <row r="2" spans="1:31" ht="14.1" customHeight="1" x14ac:dyDescent="0.2">
      <c r="A2" s="589">
        <f>Deckblatt!$A$9</f>
        <v>0</v>
      </c>
      <c r="C2" s="589"/>
      <c r="D2" s="589">
        <f>Deckblatt!$A$12</f>
        <v>0</v>
      </c>
      <c r="E2" s="589"/>
      <c r="F2" s="589"/>
      <c r="H2" s="589"/>
      <c r="I2" s="589"/>
      <c r="J2" s="589"/>
      <c r="K2" s="589"/>
      <c r="L2" s="589"/>
      <c r="M2" s="589"/>
      <c r="N2" s="589"/>
    </row>
    <row r="3" spans="1:31" ht="33.950000000000003" customHeight="1" x14ac:dyDescent="0.2">
      <c r="A3" s="1343" t="s">
        <v>922</v>
      </c>
      <c r="B3" s="1343"/>
      <c r="C3" s="1343"/>
      <c r="D3" s="1343"/>
      <c r="E3" s="1343"/>
      <c r="F3" s="1343"/>
      <c r="G3" s="1343"/>
      <c r="H3" s="1343"/>
      <c r="I3" s="1343"/>
      <c r="J3" s="1343"/>
      <c r="K3" s="1343"/>
      <c r="L3" s="1343"/>
      <c r="M3" s="1343"/>
      <c r="N3" s="1343"/>
      <c r="O3" s="1343"/>
      <c r="P3" s="1343"/>
      <c r="Q3" s="1343"/>
      <c r="R3" s="1343"/>
      <c r="S3" s="1343"/>
      <c r="T3" s="1343"/>
      <c r="U3" s="1343"/>
      <c r="V3" s="1343"/>
      <c r="W3" s="1343"/>
      <c r="X3" s="1343"/>
      <c r="Y3" s="1343"/>
      <c r="Z3" s="1343"/>
      <c r="AA3" s="1343"/>
      <c r="AB3" s="828"/>
      <c r="AC3" s="675"/>
      <c r="AD3" s="675"/>
      <c r="AE3" s="675"/>
    </row>
    <row r="4" spans="1:31" ht="9.9499999999999993" customHeight="1" thickBot="1" x14ac:dyDescent="0.25"/>
    <row r="5" spans="1:31" s="284" customFormat="1" ht="30.95" customHeight="1" thickBot="1" x14ac:dyDescent="0.25">
      <c r="A5" s="678"/>
      <c r="B5" s="679"/>
      <c r="C5" s="680"/>
      <c r="D5" s="1351" t="s">
        <v>136</v>
      </c>
      <c r="E5" s="1352"/>
      <c r="F5" s="1352"/>
      <c r="G5" s="1352"/>
      <c r="H5" s="1352"/>
      <c r="I5" s="1352"/>
      <c r="J5" s="1352"/>
      <c r="K5" s="1352"/>
      <c r="L5" s="1352"/>
      <c r="M5" s="1352"/>
      <c r="N5" s="1352"/>
      <c r="O5" s="1352"/>
      <c r="P5" s="1353"/>
      <c r="Q5" s="1353"/>
      <c r="R5" s="1353"/>
      <c r="S5" s="1352"/>
      <c r="T5" s="1352"/>
      <c r="U5" s="1352"/>
      <c r="V5" s="1354"/>
      <c r="W5" s="681"/>
      <c r="Y5" s="1326" t="s">
        <v>923</v>
      </c>
      <c r="Z5" s="1344" t="s">
        <v>679</v>
      </c>
      <c r="AA5" s="1345"/>
      <c r="AB5" s="1326" t="s">
        <v>871</v>
      </c>
    </row>
    <row r="6" spans="1:31" s="285" customFormat="1" ht="30.95" customHeight="1" x14ac:dyDescent="0.2">
      <c r="A6" s="682" t="s">
        <v>170</v>
      </c>
      <c r="B6" s="1331" t="s">
        <v>48</v>
      </c>
      <c r="C6" s="1332"/>
      <c r="D6" s="1341" t="s">
        <v>397</v>
      </c>
      <c r="E6" s="683"/>
      <c r="F6" s="1340" t="s">
        <v>431</v>
      </c>
      <c r="G6" s="1340"/>
      <c r="H6" s="684"/>
      <c r="I6" s="685"/>
      <c r="J6" s="1333" t="s">
        <v>522</v>
      </c>
      <c r="K6" s="686"/>
      <c r="L6" s="1333" t="s">
        <v>398</v>
      </c>
      <c r="M6" s="686"/>
      <c r="N6" s="1337" t="s">
        <v>870</v>
      </c>
      <c r="O6" s="1338"/>
      <c r="P6" s="1338"/>
      <c r="Q6" s="1338"/>
      <c r="R6" s="1339"/>
      <c r="S6" s="687"/>
      <c r="T6" s="1333" t="s">
        <v>521</v>
      </c>
      <c r="U6" s="688"/>
      <c r="V6" s="1335" t="s">
        <v>400</v>
      </c>
      <c r="W6" s="697"/>
      <c r="Y6" s="1327"/>
      <c r="Z6" s="1346" t="s">
        <v>874</v>
      </c>
      <c r="AA6" s="1348" t="s">
        <v>94</v>
      </c>
      <c r="AB6" s="1327"/>
    </row>
    <row r="7" spans="1:31" s="285" customFormat="1" ht="84.95" customHeight="1" thickBot="1" x14ac:dyDescent="0.25">
      <c r="A7" s="689"/>
      <c r="B7" s="690" t="s">
        <v>205</v>
      </c>
      <c r="C7" s="691" t="s">
        <v>206</v>
      </c>
      <c r="D7" s="1342"/>
      <c r="E7" s="692" t="s">
        <v>797</v>
      </c>
      <c r="F7" s="692" t="s">
        <v>411</v>
      </c>
      <c r="G7" s="692" t="s">
        <v>146</v>
      </c>
      <c r="H7" s="692" t="s">
        <v>655</v>
      </c>
      <c r="I7" s="692" t="s">
        <v>656</v>
      </c>
      <c r="J7" s="1334"/>
      <c r="K7" s="693" t="s">
        <v>654</v>
      </c>
      <c r="L7" s="1334"/>
      <c r="M7" s="693" t="s">
        <v>654</v>
      </c>
      <c r="N7" s="683" t="s">
        <v>399</v>
      </c>
      <c r="O7" s="693" t="s">
        <v>654</v>
      </c>
      <c r="P7" s="694" t="s">
        <v>250</v>
      </c>
      <c r="Q7" s="694" t="s">
        <v>199</v>
      </c>
      <c r="R7" s="694" t="s">
        <v>834</v>
      </c>
      <c r="S7" s="695" t="s">
        <v>200</v>
      </c>
      <c r="T7" s="1334"/>
      <c r="U7" s="696" t="s">
        <v>654</v>
      </c>
      <c r="V7" s="1336"/>
      <c r="W7" s="698" t="s">
        <v>654</v>
      </c>
      <c r="Y7" s="1328"/>
      <c r="Z7" s="1347"/>
      <c r="AA7" s="1349"/>
      <c r="AB7" s="1328"/>
    </row>
    <row r="8" spans="1:31" s="296" customFormat="1" ht="38.25" x14ac:dyDescent="0.2">
      <c r="A8" s="119" t="str">
        <f>+'2.2'!B10</f>
        <v>Basispaket</v>
      </c>
      <c r="B8" s="286" t="str">
        <f>+'2.2'!C10</f>
        <v>BP</v>
      </c>
      <c r="C8" s="548" t="str">
        <f>+'2.2'!D10</f>
        <v>Basispaket Chirurgie und Innere Medizin</v>
      </c>
      <c r="D8" s="705" t="str">
        <f>'2.2'!E10</f>
        <v/>
      </c>
      <c r="E8" s="557">
        <f>IF('3.8'!$B$20="ja",2,IF('3.8'!$C$20="ja",1,0))</f>
        <v>0</v>
      </c>
      <c r="F8" s="288" t="str">
        <f>+'2.2'!F10</f>
        <v>Allgemeine Innere Medizin und Chirurgie und Anästhesiologie</v>
      </c>
      <c r="G8" s="289">
        <f>+'2.2'!G10</f>
        <v>1</v>
      </c>
      <c r="H8" s="290">
        <f>IF(intern2!AX160&gt;=intern2!AX5,1,0)</f>
        <v>0</v>
      </c>
      <c r="I8" s="290">
        <f>IF(G8="",1,IF(MAX(intern3!C9:AT9)&gt;=G8,1,0))</f>
        <v>0</v>
      </c>
      <c r="J8" s="291">
        <f>+'2.2'!H10</f>
        <v>1</v>
      </c>
      <c r="K8" s="290">
        <f>VALUE(IF(J8=1,IF('3.3'!H$12&gt;=1,1,0),IF(J8=2,IF('3.3'!H$12&gt;=2,1,0),IF(J8=3,IF('3.3'!H$12&gt;=3,1,0),1))))</f>
        <v>0</v>
      </c>
      <c r="L8" s="292">
        <f>+'2.2'!I10</f>
        <v>1</v>
      </c>
      <c r="M8" s="293">
        <f>+IF(L8=1,IF('3.4'!H$11&gt;=1,1,0),IF(L8=2,IF('3.4'!H$11&gt;=2,1,0),IF(L8=3,IF('3.4'!H$11&gt;=3,1,0),1)))</f>
        <v>0</v>
      </c>
      <c r="N8" s="289" t="str">
        <f>+'2.2'!K10</f>
        <v/>
      </c>
      <c r="O8" s="558">
        <f>IF(N8="",1,0)</f>
        <v>1</v>
      </c>
      <c r="P8" s="349" t="str">
        <f>IF(ISBLANK(intern1!P3),"",intern1!P3)</f>
        <v/>
      </c>
      <c r="Q8" s="349">
        <f>IF(P8="",1,0)</f>
        <v>1</v>
      </c>
      <c r="R8" s="349" t="str">
        <f>'2.2'!J10</f>
        <v/>
      </c>
      <c r="S8" s="570">
        <f>IF(R8="",1,0)</f>
        <v>1</v>
      </c>
      <c r="T8" s="289" t="str">
        <f>+'2.2'!L10</f>
        <v/>
      </c>
      <c r="U8" s="290">
        <f>IF(T8="",1,0)</f>
        <v>1</v>
      </c>
      <c r="V8" s="287" t="str">
        <f>+'2.2'!N10</f>
        <v/>
      </c>
      <c r="W8" s="294">
        <f>IF(V8="",1,IF('3.7'!$D9="ja",1,0))</f>
        <v>1</v>
      </c>
      <c r="X8" s="295"/>
      <c r="Y8" s="700"/>
      <c r="Z8" s="785"/>
      <c r="AA8" s="772" t="str">
        <f>+'2.2'!M10</f>
        <v/>
      </c>
      <c r="AB8" s="827" t="s">
        <v>869</v>
      </c>
    </row>
    <row r="9" spans="1:31" s="296" customFormat="1" ht="25.5" x14ac:dyDescent="0.2">
      <c r="A9" s="124" t="str">
        <f>+'2.2'!B11</f>
        <v>Basispaket Elektiv</v>
      </c>
      <c r="B9" s="298" t="str">
        <f>+'2.2'!C11</f>
        <v>BPE</v>
      </c>
      <c r="C9" s="549" t="str">
        <f>+'2.2'!D11</f>
        <v>Basispaket für elektive Leistungserbringer</v>
      </c>
      <c r="D9" s="706" t="str">
        <f>'2.2'!E11</f>
        <v/>
      </c>
      <c r="E9" s="298">
        <f>IF('3.8'!$B$20="ja",2,IF('3.8'!$C$20="ja",1,0))</f>
        <v>0</v>
      </c>
      <c r="F9" s="301" t="str">
        <f>+'2.2'!F11</f>
        <v>entsprechend Leistungsgruppe</v>
      </c>
      <c r="G9" s="302">
        <f>+'2.2'!G11</f>
        <v>2</v>
      </c>
      <c r="H9" s="303">
        <f>IF(intern2!AX161&gt;=intern2!AX6,1,0)</f>
        <v>1</v>
      </c>
      <c r="I9" s="303">
        <v>1</v>
      </c>
      <c r="J9" s="304">
        <f>+'2.2'!H11</f>
        <v>0</v>
      </c>
      <c r="K9" s="303">
        <f>VALUE(IF(J9=1,IF('3.3'!H$12&gt;=1,1,0),IF(J9=2,IF('3.3'!H$12&gt;=2,1,0),IF(J9=3,IF('3.3'!H$12&gt;=3,1,0),1))))</f>
        <v>1</v>
      </c>
      <c r="L9" s="305">
        <f>+'2.2'!I11</f>
        <v>1</v>
      </c>
      <c r="M9" s="302">
        <f>+IF(L9=1,IF('3.4'!H$11&gt;=1,1,0),IF(L9=2,IF('3.4'!H$11&gt;=2,1,0),IF(L9=3,IF('3.4'!H$11&gt;=3,1,0),1)))</f>
        <v>0</v>
      </c>
      <c r="N9" s="302" t="str">
        <f>+'2.2'!K11</f>
        <v>BP</v>
      </c>
      <c r="O9" s="559">
        <f>IF(N9="",1,IF(OR('3.5'!D52="ja",'3.5'!E52="ja"),1,0))</f>
        <v>0</v>
      </c>
      <c r="P9" s="298" t="str">
        <f>IF(ISBLANK(intern1!P4),"",intern1!P4)</f>
        <v/>
      </c>
      <c r="Q9" s="298">
        <f t="shared" ref="Q9" si="0">IF(P9="",1,0)</f>
        <v>1</v>
      </c>
      <c r="R9" s="298" t="str">
        <f>'2.2'!J11</f>
        <v/>
      </c>
      <c r="S9" s="324">
        <f t="shared" ref="S9:S19" si="1">IF(R9="",1,0)</f>
        <v>1</v>
      </c>
      <c r="T9" s="302" t="str">
        <f>+'2.2'!L11</f>
        <v/>
      </c>
      <c r="U9" s="303">
        <f t="shared" ref="U9:U72" si="2">IF(T9="",1,0)</f>
        <v>1</v>
      </c>
      <c r="V9" s="326" t="str">
        <f>+'2.2'!N11</f>
        <v/>
      </c>
      <c r="W9" s="306">
        <f>IF(V9="",1,IF('3.7'!$D10="ja",1,0))</f>
        <v>1</v>
      </c>
      <c r="Y9" s="718"/>
      <c r="Z9" s="770"/>
      <c r="AA9" s="754" t="str">
        <f>+'2.2'!M11</f>
        <v/>
      </c>
      <c r="AB9" s="829"/>
    </row>
    <row r="10" spans="1:31" s="296" customFormat="1" ht="25.5" x14ac:dyDescent="0.2">
      <c r="A10" s="128" t="str">
        <f>+'2.2'!B12</f>
        <v>Dermatologie</v>
      </c>
      <c r="B10" s="307" t="str">
        <f>+'2.2'!C12</f>
        <v>DER1</v>
      </c>
      <c r="C10" s="550" t="str">
        <f>+'2.2'!D12</f>
        <v>Dermatologie (inkl. Geschlechtskrankheiten)</v>
      </c>
      <c r="D10" s="309" t="str">
        <f>'2.2'!E12</f>
        <v>BP</v>
      </c>
      <c r="E10" s="307">
        <f>IF('3.8'!$B$20="ja",2,IF('3.8'!$C$20="ja",1,0))</f>
        <v>0</v>
      </c>
      <c r="F10" s="310" t="str">
        <f>+'2.2'!F12</f>
        <v>(Dermatologie und Venerologie)</v>
      </c>
      <c r="G10" s="311">
        <f>+'2.2'!G12</f>
        <v>1</v>
      </c>
      <c r="H10" s="312">
        <f>IF(intern2!AX162&gt;=intern2!AX7,1,0)</f>
        <v>0</v>
      </c>
      <c r="I10" s="312">
        <f>IF(G10="",1,IF(MAX(intern3!C11:AT11)&gt;=G10,1,0))</f>
        <v>0</v>
      </c>
      <c r="J10" s="311">
        <f>+'2.2'!H12</f>
        <v>2</v>
      </c>
      <c r="K10" s="312">
        <f>VALUE(IF(J10=1,IF('3.3'!H$12&gt;=1,1,0),IF(J10=2,IF('3.3'!H$12&gt;=2,1,0),IF(J10=3,IF('3.3'!H$12&gt;=3,1,0),1))))</f>
        <v>0</v>
      </c>
      <c r="L10" s="311">
        <f>+'2.2'!I12</f>
        <v>1</v>
      </c>
      <c r="M10" s="311">
        <f>+IF(L10=1,IF('3.4'!H$11&gt;=1,1,0),IF(L10=2,IF('3.4'!H$11&gt;=2,1,0),IF(L10=3,IF('3.4'!H$11&gt;=3,1,0),1)))</f>
        <v>0</v>
      </c>
      <c r="N10" s="311" t="str">
        <f>+'2.2'!K12</f>
        <v/>
      </c>
      <c r="O10" s="560">
        <f t="shared" ref="O10:O72" si="3">IF(N10="",1,0)</f>
        <v>1</v>
      </c>
      <c r="P10" s="307" t="str">
        <f>IF(ISBLANK(intern1!P5),"",intern1!P5)</f>
        <v/>
      </c>
      <c r="Q10" s="307">
        <f>IF(P10="",1,0)</f>
        <v>1</v>
      </c>
      <c r="R10" s="307" t="str">
        <f>'2.2'!J12</f>
        <v/>
      </c>
      <c r="S10" s="315">
        <f t="shared" si="1"/>
        <v>1</v>
      </c>
      <c r="T10" s="311" t="str">
        <f>+'2.2'!L12</f>
        <v/>
      </c>
      <c r="U10" s="312">
        <f t="shared" si="2"/>
        <v>1</v>
      </c>
      <c r="V10" s="308" t="str">
        <f>+'2.2'!N12</f>
        <v/>
      </c>
      <c r="W10" s="314">
        <f>IF(V10="",1,IF('3.7'!$D11="ja",1,0))</f>
        <v>1</v>
      </c>
      <c r="Y10" s="700"/>
      <c r="Z10" s="786"/>
      <c r="AA10" s="773" t="str">
        <f>+'2.2'!M12</f>
        <v/>
      </c>
      <c r="AB10" s="827"/>
    </row>
    <row r="11" spans="1:31" s="296" customFormat="1" ht="15" x14ac:dyDescent="0.2">
      <c r="A11" s="133" t="str">
        <f>+'2.2'!B13</f>
        <v/>
      </c>
      <c r="B11" s="316" t="str">
        <f>+'2.2'!C13</f>
        <v>DER1.1</v>
      </c>
      <c r="C11" s="551" t="str">
        <f>+'2.2'!D13</f>
        <v>Dermatologische Onkologie</v>
      </c>
      <c r="D11" s="318" t="str">
        <f>'2.2'!E13</f>
        <v>BP</v>
      </c>
      <c r="E11" s="316">
        <f>IF('3.8'!$B$20="ja",2,IF('3.8'!$C$20="ja",1,0))</f>
        <v>0</v>
      </c>
      <c r="F11" s="319" t="str">
        <f>+'2.2'!F13</f>
        <v>(Dermatologie und Venerologie)</v>
      </c>
      <c r="G11" s="320" t="str">
        <f>+'2.2'!G13</f>
        <v/>
      </c>
      <c r="H11" s="321">
        <f>IF(intern2!AX163&gt;=intern2!AX8,1,0)</f>
        <v>0</v>
      </c>
      <c r="I11" s="321">
        <f>IF(G11="",1,IF(MAX(intern3!C12:AT12)&gt;=G11,1,0))</f>
        <v>1</v>
      </c>
      <c r="J11" s="320">
        <f>+'2.2'!H13</f>
        <v>0</v>
      </c>
      <c r="K11" s="321">
        <f>VALUE(IF(J11=1,IF('3.3'!H$12&gt;=1,1,0),IF(J11=2,IF('3.3'!H$12&gt;=2,1,0),IF(J11=3,IF('3.3'!H$12&gt;=3,1,0),1))))</f>
        <v>1</v>
      </c>
      <c r="L11" s="320">
        <f>+'2.2'!I13</f>
        <v>1</v>
      </c>
      <c r="M11" s="320">
        <f>+IF(L11=1,IF('3.4'!H$11&gt;=1,1,0),IF(L11=2,IF('3.4'!H$11&gt;=2,1,0),IF(L11=3,IF('3.4'!H$11&gt;=3,1,0),1)))</f>
        <v>0</v>
      </c>
      <c r="N11" s="320" t="str">
        <f>+'2.2'!K13</f>
        <v/>
      </c>
      <c r="O11" s="561">
        <f t="shared" si="3"/>
        <v>1</v>
      </c>
      <c r="P11" s="316" t="str">
        <f>IF(ISBLANK(intern1!P6),"",intern1!P6)</f>
        <v>DER1</v>
      </c>
      <c r="Q11" s="316">
        <f>IF(P11="",1,IF(Y10="ja",1,0))</f>
        <v>0</v>
      </c>
      <c r="R11" s="316" t="str">
        <f>'2.2'!J13</f>
        <v>ONK1</v>
      </c>
      <c r="S11" s="323">
        <f>IF(R11="",1,IF(Y139="ja",1,0))</f>
        <v>0</v>
      </c>
      <c r="T11" s="320" t="str">
        <f>+'2.2'!L13</f>
        <v>ja</v>
      </c>
      <c r="U11" s="321">
        <f>IF(T11="",1,IF((OR('3.6'!$C9="Kooperationspartner",'3.6'!$C9="Alle erforderlichen Fachärzte im Haus")),1,0))</f>
        <v>0</v>
      </c>
      <c r="V11" s="317" t="str">
        <f>+'2.2'!N13</f>
        <v/>
      </c>
      <c r="W11" s="322">
        <f>IF(V11="",1,IF('3.7'!$D12="ja",1,0))</f>
        <v>1</v>
      </c>
      <c r="Y11" s="700"/>
      <c r="Z11" s="700"/>
      <c r="AA11" s="774" t="str">
        <f>+'2.2'!M13</f>
        <v>S:10</v>
      </c>
      <c r="AB11" s="827"/>
    </row>
    <row r="12" spans="1:31" s="296" customFormat="1" ht="15" x14ac:dyDescent="0.2">
      <c r="A12" s="133" t="str">
        <f>+'2.2'!B14</f>
        <v/>
      </c>
      <c r="B12" s="316" t="str">
        <f>+'2.2'!C14</f>
        <v>DER1.2</v>
      </c>
      <c r="C12" s="551" t="str">
        <f>+'2.2'!D14</f>
        <v>Schwere Hauterkrankungen</v>
      </c>
      <c r="D12" s="318" t="str">
        <f>'2.2'!E14</f>
        <v>BP</v>
      </c>
      <c r="E12" s="316">
        <f>IF('3.8'!$B$20="ja",2,IF('3.8'!$C$20="ja",1,0))</f>
        <v>0</v>
      </c>
      <c r="F12" s="319" t="str">
        <f>+'2.2'!F14</f>
        <v>(Dermatologie und Venerologie)</v>
      </c>
      <c r="G12" s="320">
        <f>+'2.2'!G14</f>
        <v>2</v>
      </c>
      <c r="H12" s="321">
        <f>IF(intern2!AX164&gt;=intern2!AX9,1,0)</f>
        <v>0</v>
      </c>
      <c r="I12" s="321">
        <f>IF(G12="",1,IF(MAX(intern3!C13:AT13)&gt;=G12,1,0))</f>
        <v>0</v>
      </c>
      <c r="J12" s="320">
        <f>+'2.2'!H14</f>
        <v>2</v>
      </c>
      <c r="K12" s="321">
        <f>VALUE(IF(J12=1,IF('3.3'!H$12&gt;=1,1,0),IF(J12=2,IF('3.3'!H$12&gt;=2,1,0),IF(J12=3,IF('3.3'!H$12&gt;=3,1,0),1))))</f>
        <v>0</v>
      </c>
      <c r="L12" s="320">
        <f>+'2.2'!I14</f>
        <v>2</v>
      </c>
      <c r="M12" s="320">
        <f>+IF(L12=1,IF('3.4'!H$11&gt;=1,1,0),IF(L12=2,IF('3.4'!H$11&gt;=2,1,0),IF(L12=3,IF('3.4'!H$11&gt;=3,1,0),1)))</f>
        <v>0</v>
      </c>
      <c r="N12" s="320" t="str">
        <f>+'2.2'!K14</f>
        <v/>
      </c>
      <c r="O12" s="561">
        <f t="shared" si="3"/>
        <v>1</v>
      </c>
      <c r="P12" s="316" t="str">
        <f>IF(ISBLANK(intern1!P7),"",intern1!P7)</f>
        <v>DER1</v>
      </c>
      <c r="Q12" s="316">
        <f>IF(P12="",1,IF(Y10="ja",1,0))</f>
        <v>0</v>
      </c>
      <c r="R12" s="316" t="str">
        <f>'2.2'!J14</f>
        <v/>
      </c>
      <c r="S12" s="323">
        <f t="shared" si="1"/>
        <v>1</v>
      </c>
      <c r="T12" s="320" t="str">
        <f>+'2.2'!L14</f>
        <v/>
      </c>
      <c r="U12" s="321">
        <f t="shared" si="2"/>
        <v>1</v>
      </c>
      <c r="V12" s="317" t="str">
        <f>+'2.2'!N14</f>
        <v/>
      </c>
      <c r="W12" s="322">
        <f>IF(V12="",1,IF('3.7'!$D13="ja",1,0))</f>
        <v>1</v>
      </c>
      <c r="Y12" s="700"/>
      <c r="Z12" s="787"/>
      <c r="AA12" s="775" t="str">
        <f>+'2.2'!M14</f>
        <v/>
      </c>
      <c r="AB12" s="827"/>
    </row>
    <row r="13" spans="1:31" s="296" customFormat="1" ht="15" x14ac:dyDescent="0.2">
      <c r="A13" s="133" t="str">
        <f>+'2.2'!B15</f>
        <v/>
      </c>
      <c r="B13" s="298" t="str">
        <f>+'2.2'!C15</f>
        <v>DER2</v>
      </c>
      <c r="C13" s="549" t="str">
        <f>+'2.2'!D15</f>
        <v>Wundpatienten</v>
      </c>
      <c r="D13" s="297" t="str">
        <f>'2.2'!E15</f>
        <v>BPE/BP</v>
      </c>
      <c r="E13" s="298">
        <f>IF('3.8'!$B$20="ja",2,IF('3.8'!$C$20="ja",1,0))</f>
        <v>0</v>
      </c>
      <c r="F13" s="301" t="str">
        <f>+'2.2'!F15</f>
        <v/>
      </c>
      <c r="G13" s="302" t="str">
        <f>+'2.2'!G15</f>
        <v/>
      </c>
      <c r="H13" s="303">
        <f>IF(intern2!AX165&gt;=intern2!AX10,1,0)</f>
        <v>1</v>
      </c>
      <c r="I13" s="303">
        <f>IF(G13="",1,IF(MAX(intern3!C14:AT14)&gt;=G13,1,0))</f>
        <v>1</v>
      </c>
      <c r="J13" s="302">
        <f>+'2.2'!H15</f>
        <v>0</v>
      </c>
      <c r="K13" s="303">
        <f>VALUE(IF(J13=1,IF('3.3'!H$12&gt;=1,1,0),IF(J13=2,IF('3.3'!H$12&gt;=2,1,0),IF(J13=3,IF('3.3'!H$12&gt;=3,1,0),1))))</f>
        <v>1</v>
      </c>
      <c r="L13" s="302">
        <f>+'2.2'!I15</f>
        <v>0</v>
      </c>
      <c r="M13" s="302">
        <f>+IF(L13=1,IF('3.4'!H$11&gt;=1,1,0),IF(L13=2,IF('3.4'!H$11&gt;=2,1,0),IF(L13=3,IF('3.4'!H$11&gt;=3,1,0),1)))</f>
        <v>1</v>
      </c>
      <c r="N13" s="302" t="str">
        <f>+'2.2'!K15</f>
        <v/>
      </c>
      <c r="O13" s="559">
        <f t="shared" si="3"/>
        <v>1</v>
      </c>
      <c r="P13" s="298" t="str">
        <f>IF(ISBLANK(intern1!P8),"",intern1!P8)</f>
        <v/>
      </c>
      <c r="Q13" s="298">
        <f>IF(P13="",1,0)</f>
        <v>1</v>
      </c>
      <c r="R13" s="298" t="str">
        <f>'2.2'!J15</f>
        <v/>
      </c>
      <c r="S13" s="324">
        <f t="shared" si="1"/>
        <v>1</v>
      </c>
      <c r="T13" s="302" t="str">
        <f>+'2.2'!L15</f>
        <v/>
      </c>
      <c r="U13" s="303">
        <f t="shared" si="2"/>
        <v>1</v>
      </c>
      <c r="V13" s="299" t="str">
        <f>+'2.2'!N15</f>
        <v>Wundambulatorium</v>
      </c>
      <c r="W13" s="306">
        <f>IF(V13="",1,IF('3.7'!$D14="ja",1,0))</f>
        <v>0</v>
      </c>
      <c r="Y13" s="718"/>
      <c r="Z13" s="770"/>
      <c r="AA13" s="776" t="str">
        <f>+'2.2'!M15</f>
        <v/>
      </c>
      <c r="AB13" s="829"/>
    </row>
    <row r="14" spans="1:31" s="296" customFormat="1" ht="15" x14ac:dyDescent="0.2">
      <c r="A14" s="503" t="str">
        <f>+'2.2'!B16</f>
        <v>Hals-Nasen-Ohren</v>
      </c>
      <c r="B14" s="307" t="str">
        <f>+'2.2'!C16</f>
        <v>HNO1</v>
      </c>
      <c r="C14" s="550" t="str">
        <f>+'2.2'!D16</f>
        <v>Hals-Nasen-Ohren (HNO-Chirurgie)</v>
      </c>
      <c r="D14" s="309" t="str">
        <f>'2.2'!E16</f>
        <v>BPE/BP</v>
      </c>
      <c r="E14" s="307">
        <f>IF('3.8'!$B$20="ja",2,IF('3.8'!$C$20="ja",1,0))</f>
        <v>0</v>
      </c>
      <c r="F14" s="310" t="str">
        <f>+'2.2'!F16</f>
        <v>(Oto-Rhino-Laryngologie)</v>
      </c>
      <c r="G14" s="311">
        <f>+'2.2'!G16</f>
        <v>2</v>
      </c>
      <c r="H14" s="312">
        <f>IF(intern2!AX166&gt;=intern2!AX11,1,0)</f>
        <v>0</v>
      </c>
      <c r="I14" s="312">
        <f>IF(G14="",1,IF(MAX(intern3!C15:AT15)&gt;=G14,1,0))</f>
        <v>0</v>
      </c>
      <c r="J14" s="311">
        <f>+'2.2'!H16</f>
        <v>0</v>
      </c>
      <c r="K14" s="312">
        <f>VALUE(IF(J14=1,IF('3.3'!H$12&gt;=1,1,0),IF(J14=2,IF('3.3'!H$12&gt;=2,1,0),IF(J14=3,IF('3.3'!H$12&gt;=3,1,0),1))))</f>
        <v>1</v>
      </c>
      <c r="L14" s="311">
        <f>+'2.2'!I16</f>
        <v>1</v>
      </c>
      <c r="M14" s="311">
        <f>+IF(L14=1,IF('3.4'!H$11&gt;=1,1,0),IF(L14=2,IF('3.4'!H$11&gt;=2,1,0),IF(L14=3,IF('3.4'!H$11&gt;=3,1,0),1)))</f>
        <v>0</v>
      </c>
      <c r="N14" s="311" t="str">
        <f>+'2.2'!K16</f>
        <v/>
      </c>
      <c r="O14" s="560">
        <f t="shared" si="3"/>
        <v>1</v>
      </c>
      <c r="P14" s="307" t="str">
        <f>IF(ISBLANK(intern1!P9),"",intern1!P9)</f>
        <v/>
      </c>
      <c r="Q14" s="307">
        <f>IF(P14="",1,0)</f>
        <v>1</v>
      </c>
      <c r="R14" s="307" t="str">
        <f>'2.2'!J16</f>
        <v/>
      </c>
      <c r="S14" s="315">
        <f t="shared" si="1"/>
        <v>1</v>
      </c>
      <c r="T14" s="311" t="str">
        <f>+'2.2'!L16</f>
        <v/>
      </c>
      <c r="U14" s="312">
        <f t="shared" si="2"/>
        <v>1</v>
      </c>
      <c r="V14" s="308" t="str">
        <f>+'2.2'!N16</f>
        <v/>
      </c>
      <c r="W14" s="314">
        <f>IF(V14="",1,IF('3.7'!$D15="ja",1,0))</f>
        <v>1</v>
      </c>
      <c r="Y14" s="700"/>
      <c r="Z14" s="786"/>
      <c r="AA14" s="773" t="str">
        <f>+'2.2'!M16</f>
        <v/>
      </c>
      <c r="AB14" s="827"/>
    </row>
    <row r="15" spans="1:31" s="296" customFormat="1" ht="15" x14ac:dyDescent="0.2">
      <c r="A15" s="133" t="str">
        <f>+'2.2'!B17</f>
        <v/>
      </c>
      <c r="B15" s="316" t="str">
        <f>+'2.2'!C17</f>
        <v>HNO1.1</v>
      </c>
      <c r="C15" s="551" t="str">
        <f>+'2.2'!D17</f>
        <v>Hals- und Gesichtschirurgie</v>
      </c>
      <c r="D15" s="318" t="str">
        <f>'2.2'!E17</f>
        <v>BPE/BP</v>
      </c>
      <c r="E15" s="316">
        <f>IF('3.8'!$B$20="ja",2,IF('3.8'!$C$20="ja",1,0))</f>
        <v>0</v>
      </c>
      <c r="F15" s="319" t="str">
        <f>+'2.2'!F17</f>
        <v>(Oto-Rhino-Laryngologie)</v>
      </c>
      <c r="G15" s="320">
        <f>+'2.2'!G17</f>
        <v>2</v>
      </c>
      <c r="H15" s="321">
        <f>IF(intern2!AX167&gt;=intern2!AX12,1,0)</f>
        <v>0</v>
      </c>
      <c r="I15" s="321">
        <f>IF(G15="",1,IF(MAX(intern3!C16:AT16)&gt;=G15,1,0))</f>
        <v>0</v>
      </c>
      <c r="J15" s="320">
        <f>+'2.2'!H17</f>
        <v>0</v>
      </c>
      <c r="K15" s="321">
        <f>VALUE(IF(J15=1,IF('3.3'!H$12&gt;=1,1,0),IF(J15=2,IF('3.3'!H$12&gt;=2,1,0),IF(J15=3,IF('3.3'!H$12&gt;=3,1,0),1))))</f>
        <v>1</v>
      </c>
      <c r="L15" s="320">
        <f>+'2.2'!I17</f>
        <v>1</v>
      </c>
      <c r="M15" s="320">
        <f>+IF(L15=1,IF('3.4'!H$11&gt;=1,1,0),IF(L15=2,IF('3.4'!H$11&gt;=2,1,0),IF(L15=3,IF('3.4'!H$11&gt;=3,1,0),1)))</f>
        <v>0</v>
      </c>
      <c r="N15" s="320" t="str">
        <f>+'2.2'!K17</f>
        <v/>
      </c>
      <c r="O15" s="561">
        <f t="shared" si="3"/>
        <v>1</v>
      </c>
      <c r="P15" s="316" t="str">
        <f>IF(ISBLANK(intern1!P10),"",intern1!P10)</f>
        <v>HNO1</v>
      </c>
      <c r="Q15" s="316">
        <f>IF(P15="",1,IF(Y14="ja",1,0))</f>
        <v>0</v>
      </c>
      <c r="R15" s="316" t="str">
        <f>'2.2'!J17</f>
        <v/>
      </c>
      <c r="S15" s="323">
        <f t="shared" si="1"/>
        <v>1</v>
      </c>
      <c r="T15" s="320" t="str">
        <f>+'2.2'!L17</f>
        <v/>
      </c>
      <c r="U15" s="321">
        <f t="shared" si="2"/>
        <v>1</v>
      </c>
      <c r="V15" s="317" t="str">
        <f>+'2.2'!N17</f>
        <v/>
      </c>
      <c r="W15" s="322">
        <f>IF(V15="",1,IF('3.7'!$D16="ja",1,0))</f>
        <v>1</v>
      </c>
      <c r="Y15" s="700"/>
      <c r="Z15" s="787"/>
      <c r="AA15" s="775" t="str">
        <f>+'2.2'!M17</f>
        <v/>
      </c>
      <c r="AB15" s="827"/>
    </row>
    <row r="16" spans="1:31" s="296" customFormat="1" ht="25.5" x14ac:dyDescent="0.2">
      <c r="A16" s="133" t="str">
        <f>+'2.2'!B18</f>
        <v/>
      </c>
      <c r="B16" s="316" t="str">
        <f>+'2.2'!C18</f>
        <v>HNO1.1.1</v>
      </c>
      <c r="C16" s="551" t="str">
        <f>+'2.2'!D18</f>
        <v>Komplexe Halseingriffe (Interdisziplinäre Tumorchirurgie)</v>
      </c>
      <c r="D16" s="318" t="str">
        <f>'2.2'!E18</f>
        <v>BPE/BP</v>
      </c>
      <c r="E16" s="316">
        <f>IF('3.8'!$B$20="ja",2,IF('3.8'!$C$20="ja",1,0))</f>
        <v>0</v>
      </c>
      <c r="F16" s="319" t="str">
        <f>+'2.2'!F18</f>
        <v>(Oto-Rhino-Laryngologie mit Schwerpunkt Hals- und Gesichtschirurgie)</v>
      </c>
      <c r="G16" s="320">
        <f>+'2.2'!G18</f>
        <v>2</v>
      </c>
      <c r="H16" s="321">
        <f>IF(intern2!AX168&gt;=intern2!AX13,1,0)</f>
        <v>0</v>
      </c>
      <c r="I16" s="321">
        <f>IF(G16="",1,IF(MAX(intern3!C17:AT17)&gt;=G16,1,0))</f>
        <v>0</v>
      </c>
      <c r="J16" s="320">
        <f>+'2.2'!H18</f>
        <v>0</v>
      </c>
      <c r="K16" s="321">
        <f>VALUE(IF(J16=1,IF('3.3'!H$12&gt;=1,1,0),IF(J16=2,IF('3.3'!H$12&gt;=2,1,0),IF(J16=3,IF('3.3'!H$12&gt;=3,1,0),1))))</f>
        <v>1</v>
      </c>
      <c r="L16" s="320">
        <f>+'2.2'!I18</f>
        <v>2</v>
      </c>
      <c r="M16" s="320">
        <f>+IF(L16=1,IF('3.4'!H$11&gt;=1,1,0),IF(L16=2,IF('3.4'!H$11&gt;=2,1,0),IF(L16=3,IF('3.4'!H$11&gt;=3,1,0),1)))</f>
        <v>0</v>
      </c>
      <c r="N16" s="320" t="str">
        <f>+'2.2'!K18</f>
        <v/>
      </c>
      <c r="O16" s="561">
        <f t="shared" si="3"/>
        <v>1</v>
      </c>
      <c r="P16" s="316" t="str">
        <f>IF(ISBLANK(intern1!P11),"",intern1!P11)</f>
        <v>HNO1
HNO1.1</v>
      </c>
      <c r="Q16" s="316">
        <f>IF(P16="",1,IF(AND(Y15="ja",Y14="ja"),1,0))</f>
        <v>0</v>
      </c>
      <c r="R16" s="316" t="str">
        <f>'2.2'!J18</f>
        <v>KIE1</v>
      </c>
      <c r="S16" s="323">
        <f>IF(R16="",1,IF(Y23="ja",1,0))</f>
        <v>0</v>
      </c>
      <c r="T16" s="320" t="str">
        <f>+'2.2'!L18</f>
        <v>ja</v>
      </c>
      <c r="U16" s="321">
        <f>IF(T16="",1,IF((OR('3.6'!$C10="Kooperationspartner",'3.6'!$C10="Alle erforderlichen Fachärzte im Haus")),1,0))</f>
        <v>0</v>
      </c>
      <c r="V16" s="317" t="str">
        <f>+'2.2'!N18</f>
        <v/>
      </c>
      <c r="W16" s="322">
        <f>IF(V16="",1,IF('3.7'!$D17="ja",1,0))</f>
        <v>1</v>
      </c>
      <c r="Y16" s="700"/>
      <c r="Z16" s="787"/>
      <c r="AA16" s="775" t="str">
        <f>+'2.2'!M18</f>
        <v/>
      </c>
      <c r="AB16" s="827"/>
    </row>
    <row r="17" spans="1:28" s="296" customFormat="1" ht="25.5" x14ac:dyDescent="0.2">
      <c r="A17" s="133" t="str">
        <f>+'2.2'!B19</f>
        <v/>
      </c>
      <c r="B17" s="316" t="str">
        <f>+'2.2'!C19</f>
        <v>HNO1.2</v>
      </c>
      <c r="C17" s="551" t="str">
        <f>+'2.2'!D19</f>
        <v>Erweiterte Nasenchirurgie mit Nebenhöhlen</v>
      </c>
      <c r="D17" s="318" t="str">
        <f>'2.2'!E19</f>
        <v>BPE/BP</v>
      </c>
      <c r="E17" s="316">
        <f>IF('3.8'!$B$20="ja",2,IF('3.8'!$C$20="ja",1,0))</f>
        <v>0</v>
      </c>
      <c r="F17" s="319" t="str">
        <f>+'2.2'!F19</f>
        <v>(Oto-Rhino-Laryngologie)</v>
      </c>
      <c r="G17" s="320">
        <f>+'2.2'!G19</f>
        <v>2</v>
      </c>
      <c r="H17" s="321">
        <f>IF(intern2!AX169&gt;=intern2!AX14,1,0)</f>
        <v>0</v>
      </c>
      <c r="I17" s="321">
        <f>IF(G17="",1,IF(MAX(intern3!C18:AT18)&gt;=G17,1,0))</f>
        <v>0</v>
      </c>
      <c r="J17" s="320">
        <f>+'2.2'!H19</f>
        <v>0</v>
      </c>
      <c r="K17" s="321">
        <f>VALUE(IF(J17=1,IF('3.3'!H$12&gt;=1,1,0),IF(J17=2,IF('3.3'!H$12&gt;=2,1,0),IF(J17=3,IF('3.3'!H$12&gt;=3,1,0),1))))</f>
        <v>1</v>
      </c>
      <c r="L17" s="320">
        <f>+'2.2'!I19</f>
        <v>1</v>
      </c>
      <c r="M17" s="320">
        <f>+IF(L17=1,IF('3.4'!H$11&gt;=1,1,0),IF(L17=2,IF('3.4'!H$11&gt;=2,1,0),IF(L17=3,IF('3.4'!H$11&gt;=3,1,0),1)))</f>
        <v>0</v>
      </c>
      <c r="N17" s="320" t="str">
        <f>+'2.2'!K19</f>
        <v/>
      </c>
      <c r="O17" s="561">
        <f t="shared" si="3"/>
        <v>1</v>
      </c>
      <c r="P17" s="316" t="str">
        <f>IF(ISBLANK(intern1!P12),"",intern1!P12)</f>
        <v>HNO1</v>
      </c>
      <c r="Q17" s="316">
        <f>IF(P17="",1,IF(Y14="ja",1,0))</f>
        <v>0</v>
      </c>
      <c r="R17" s="316" t="str">
        <f>'2.2'!J19</f>
        <v/>
      </c>
      <c r="S17" s="323">
        <f t="shared" si="1"/>
        <v>1</v>
      </c>
      <c r="T17" s="320" t="str">
        <f>+'2.2'!L19</f>
        <v/>
      </c>
      <c r="U17" s="321">
        <f t="shared" si="2"/>
        <v>1</v>
      </c>
      <c r="V17" s="317" t="str">
        <f>+'2.2'!N19</f>
        <v/>
      </c>
      <c r="W17" s="322">
        <f>IF(V17="",1,IF('3.7'!$D18="ja",1,0))</f>
        <v>1</v>
      </c>
      <c r="Y17" s="700"/>
      <c r="Z17" s="787"/>
      <c r="AA17" s="775" t="str">
        <f>+'2.2'!M19</f>
        <v/>
      </c>
      <c r="AB17" s="827"/>
    </row>
    <row r="18" spans="1:28" s="296" customFormat="1" ht="38.25" x14ac:dyDescent="0.2">
      <c r="A18" s="133" t="str">
        <f>+'2.2'!B20</f>
        <v/>
      </c>
      <c r="B18" s="316" t="str">
        <f>+'2.2'!C20</f>
        <v>HNO1.2.1</v>
      </c>
      <c r="C18" s="551" t="str">
        <f>+'2.2'!D20</f>
        <v xml:space="preserve">Erweiterte Nasenchirurgie, Nebenhöhlen mit Duraeröffnung (interdisziplinäre Schädelbasischirurgie) </v>
      </c>
      <c r="D18" s="318" t="str">
        <f>'2.2'!E20</f>
        <v>BP</v>
      </c>
      <c r="E18" s="316">
        <f>IF('3.8'!$B$20="ja",2,IF('3.8'!$C$20="ja",1,0))</f>
        <v>0</v>
      </c>
      <c r="F18" s="319" t="str">
        <f>+'2.2'!F20</f>
        <v>(Oto-Rhino-Laryngologie mit Schwerpunkt Hals- und Gesichtschirurgie)</v>
      </c>
      <c r="G18" s="320">
        <f>+'2.2'!G20</f>
        <v>2</v>
      </c>
      <c r="H18" s="321">
        <f>IF(intern2!AX170&gt;=intern2!AX15,1,0)</f>
        <v>0</v>
      </c>
      <c r="I18" s="321">
        <f>IF(G18="",1,IF(MAX(intern3!C19:AT19)&gt;=G18,1,0))</f>
        <v>0</v>
      </c>
      <c r="J18" s="320">
        <f>+'2.2'!H20</f>
        <v>0</v>
      </c>
      <c r="K18" s="321">
        <f>VALUE(IF(J18=1,IF('3.3'!H$12&gt;=1,1,0),IF(J18=2,IF('3.3'!H$12&gt;=2,1,0),IF(J18=3,IF('3.3'!H$12&gt;=3,1,0),1))))</f>
        <v>1</v>
      </c>
      <c r="L18" s="320">
        <f>+'2.2'!I20</f>
        <v>1</v>
      </c>
      <c r="M18" s="320">
        <f>+IF(L18=1,IF('3.4'!H$11&gt;=1,1,0),IF(L18=2,IF('3.4'!H$11&gt;=2,1,0),IF(L18=3,IF('3.4'!H$11&gt;=3,1,0),1)))</f>
        <v>0</v>
      </c>
      <c r="N18" s="320" t="str">
        <f>+'2.2'!K20</f>
        <v/>
      </c>
      <c r="O18" s="561">
        <f t="shared" si="3"/>
        <v>1</v>
      </c>
      <c r="P18" s="316" t="str">
        <f>IF(ISBLANK(intern1!P13),"",intern1!P13)</f>
        <v>HNO1
HNO1.2</v>
      </c>
      <c r="Q18" s="316">
        <f>IF(P18="",1,IF(AND(Y17="ja",Y14="ja"),1,0))</f>
        <v>0</v>
      </c>
      <c r="R18" s="316" t="str">
        <f>'2.2'!J20</f>
        <v>NCH1</v>
      </c>
      <c r="S18" s="323">
        <f>IF(R18="",1,IF(Y24="ja",1,0))</f>
        <v>0</v>
      </c>
      <c r="T18" s="320" t="str">
        <f>+'2.2'!L20</f>
        <v/>
      </c>
      <c r="U18" s="321">
        <f t="shared" si="2"/>
        <v>1</v>
      </c>
      <c r="V18" s="317" t="str">
        <f>+'2.2'!N20</f>
        <v/>
      </c>
      <c r="W18" s="322">
        <f>IF(V18="",1,IF('3.7'!$D19="ja",1,0))</f>
        <v>1</v>
      </c>
      <c r="Y18" s="700"/>
      <c r="Z18" s="787"/>
      <c r="AA18" s="775" t="str">
        <f>+'2.2'!M20</f>
        <v/>
      </c>
      <c r="AB18" s="827"/>
    </row>
    <row r="19" spans="1:28" s="296" customFormat="1" ht="38.25" x14ac:dyDescent="0.2">
      <c r="A19" s="133" t="str">
        <f>+'2.2'!B21</f>
        <v/>
      </c>
      <c r="B19" s="316" t="str">
        <f>+'2.2'!C21</f>
        <v>HNO1.3</v>
      </c>
      <c r="C19" s="551" t="str">
        <f>+'2.2'!D21</f>
        <v>Mittelohrchirurgie (Tympanoplastik, Mastoidchirurgie, Osikuloplastik inkl. Stapesoperationen)</v>
      </c>
      <c r="D19" s="318" t="str">
        <f>'2.2'!E21</f>
        <v>BPE/BP</v>
      </c>
      <c r="E19" s="316">
        <f>IF('3.8'!$B$20="ja",2,IF('3.8'!$C$20="ja",1,0))</f>
        <v>0</v>
      </c>
      <c r="F19" s="319" t="str">
        <f>+'2.2'!F21</f>
        <v>(Oto-Rhino-Laryngologie)</v>
      </c>
      <c r="G19" s="320">
        <f>+'2.2'!G21</f>
        <v>2</v>
      </c>
      <c r="H19" s="321">
        <f>IF(intern2!AX171&gt;=intern2!AX16,1,0)</f>
        <v>0</v>
      </c>
      <c r="I19" s="321">
        <f>IF(G19="",1,IF(MAX(intern3!C20:AT20)&gt;=G19,1,0))</f>
        <v>0</v>
      </c>
      <c r="J19" s="320">
        <f>+'2.2'!H21</f>
        <v>0</v>
      </c>
      <c r="K19" s="321">
        <f>VALUE(IF(J19=1,IF('3.3'!H$12&gt;=1,1,0),IF(J19=2,IF('3.3'!H$12&gt;=2,1,0),IF(J19=3,IF('3.3'!H$12&gt;=3,1,0),1))))</f>
        <v>1</v>
      </c>
      <c r="L19" s="320">
        <f>+'2.2'!I21</f>
        <v>1</v>
      </c>
      <c r="M19" s="320">
        <f>+IF(L19=1,IF('3.4'!H$11&gt;=1,1,0),IF(L19=2,IF('3.4'!H$11&gt;=2,1,0),IF(L19=3,IF('3.4'!H$11&gt;=3,1,0),1)))</f>
        <v>0</v>
      </c>
      <c r="N19" s="320" t="str">
        <f>+'2.2'!K21</f>
        <v/>
      </c>
      <c r="O19" s="561">
        <f t="shared" si="3"/>
        <v>1</v>
      </c>
      <c r="P19" s="316" t="str">
        <f>IF(ISBLANK(intern1!P14),"",intern1!P14)</f>
        <v>HNO1</v>
      </c>
      <c r="Q19" s="316">
        <f>IF(P19="",1,IF(Y14="ja",1,0))</f>
        <v>0</v>
      </c>
      <c r="R19" s="316" t="str">
        <f>'2.2'!J21</f>
        <v/>
      </c>
      <c r="S19" s="323">
        <f t="shared" si="1"/>
        <v>1</v>
      </c>
      <c r="T19" s="320" t="str">
        <f>+'2.2'!L21</f>
        <v/>
      </c>
      <c r="U19" s="321">
        <f t="shared" si="2"/>
        <v>1</v>
      </c>
      <c r="V19" s="317" t="str">
        <f>+'2.2'!N21</f>
        <v/>
      </c>
      <c r="W19" s="322">
        <f>IF(V19="",1,IF('3.7'!$D20="ja",1,0))</f>
        <v>1</v>
      </c>
      <c r="Y19" s="700"/>
      <c r="Z19" s="787"/>
      <c r="AA19" s="775" t="str">
        <f>+'2.2'!M21</f>
        <v/>
      </c>
      <c r="AB19" s="827"/>
    </row>
    <row r="20" spans="1:28" s="296" customFormat="1" ht="25.5" x14ac:dyDescent="0.2">
      <c r="A20" s="133" t="str">
        <f>+'2.2'!B22</f>
        <v/>
      </c>
      <c r="B20" s="316" t="str">
        <f>+'2.2'!C22</f>
        <v>HNO1.3.1</v>
      </c>
      <c r="C20" s="551" t="str">
        <f>+'2.2'!D22</f>
        <v>Erweiterte Ohrchirurgie mit Innenohr und/oder Duraeröffnung</v>
      </c>
      <c r="D20" s="318" t="str">
        <f>'2.2'!E22</f>
        <v>BP</v>
      </c>
      <c r="E20" s="316">
        <f>IF('3.8'!$B$20="ja",2,IF('3.8'!$C$20="ja",1,0))</f>
        <v>0</v>
      </c>
      <c r="F20" s="319" t="str">
        <f>+'2.2'!F22</f>
        <v>(Oto-Rhino-Laryngologie mit Schwerpunkt Hals- und Gesichtschirurgie)</v>
      </c>
      <c r="G20" s="320">
        <f>+'2.2'!G22</f>
        <v>2</v>
      </c>
      <c r="H20" s="321">
        <f>IF(intern2!AX172&gt;=intern2!AX17,1,0)</f>
        <v>0</v>
      </c>
      <c r="I20" s="321">
        <f>IF(G20="",1,IF(MAX(intern3!C21:AT21)&gt;=G20,1,0))</f>
        <v>0</v>
      </c>
      <c r="J20" s="320">
        <f>+'2.2'!H22</f>
        <v>0</v>
      </c>
      <c r="K20" s="321">
        <f>VALUE(IF(J20=1,IF('3.3'!H$12&gt;=1,1,0),IF(J20=2,IF('3.3'!H$12&gt;=2,1,0),IF(J20=3,IF('3.3'!H$12&gt;=3,1,0),1))))</f>
        <v>1</v>
      </c>
      <c r="L20" s="320">
        <f>+'2.2'!I22</f>
        <v>1</v>
      </c>
      <c r="M20" s="320">
        <f>+IF(L20=1,IF('3.4'!H$11&gt;=1,1,0),IF(L20=2,IF('3.4'!H$11&gt;=2,1,0),IF(L20=3,IF('3.4'!H$11&gt;=3,1,0),1)))</f>
        <v>0</v>
      </c>
      <c r="N20" s="320" t="str">
        <f>+'2.2'!K22</f>
        <v/>
      </c>
      <c r="O20" s="561">
        <f t="shared" si="3"/>
        <v>1</v>
      </c>
      <c r="P20" s="316" t="str">
        <f>IF(ISBLANK(intern1!P15),"",intern1!P15)</f>
        <v>HNO1
HNO1.3</v>
      </c>
      <c r="Q20" s="316">
        <f>IF(P20="",1,IF(AND(Y19="ja",Y14="ja"),1,0))</f>
        <v>0</v>
      </c>
      <c r="R20" s="316" t="str">
        <f>'2.2'!J22</f>
        <v>NCH1</v>
      </c>
      <c r="S20" s="323">
        <f>IF(R20="",1,IF(Y24="ja",1,0))</f>
        <v>0</v>
      </c>
      <c r="T20" s="320" t="str">
        <f>+'2.2'!L22</f>
        <v/>
      </c>
      <c r="U20" s="321">
        <f t="shared" si="2"/>
        <v>1</v>
      </c>
      <c r="V20" s="317" t="str">
        <f>+'2.2'!N22</f>
        <v/>
      </c>
      <c r="W20" s="322">
        <f>IF(V20="",1,IF('3.7'!$D21="ja",1,0))</f>
        <v>1</v>
      </c>
      <c r="Y20" s="700"/>
      <c r="Z20" s="787"/>
      <c r="AA20" s="775" t="str">
        <f>+'2.2'!M22</f>
        <v/>
      </c>
      <c r="AB20" s="827"/>
    </row>
    <row r="21" spans="1:28" s="296" customFormat="1" ht="25.5" x14ac:dyDescent="0.2">
      <c r="A21" s="133" t="str">
        <f>+'2.2'!B23</f>
        <v/>
      </c>
      <c r="B21" s="722" t="str">
        <f>+'2.2'!C23</f>
        <v>HNO1.3.2</v>
      </c>
      <c r="C21" s="723" t="str">
        <f>+'2.2'!D23</f>
        <v>Cochlea Implantate (IVHSM)</v>
      </c>
      <c r="D21" s="724" t="str">
        <f>'2.2'!E23</f>
        <v/>
      </c>
      <c r="E21" s="722"/>
      <c r="F21" s="725" t="str">
        <f>+'2.2'!F23</f>
        <v/>
      </c>
      <c r="G21" s="725"/>
      <c r="H21" s="726"/>
      <c r="I21" s="725"/>
      <c r="J21" s="725"/>
      <c r="K21" s="725"/>
      <c r="L21" s="725"/>
      <c r="M21" s="727"/>
      <c r="N21" s="725"/>
      <c r="O21" s="728"/>
      <c r="P21" s="722"/>
      <c r="Q21" s="722"/>
      <c r="R21" s="727"/>
      <c r="S21" s="729"/>
      <c r="T21" s="725"/>
      <c r="U21" s="725"/>
      <c r="V21" s="730" t="str">
        <f>+'2.2'!N23</f>
        <v>Es gelten die aktuellen IVHSM Anforderungen</v>
      </c>
      <c r="W21" s="731"/>
      <c r="X21" s="732"/>
      <c r="Y21" s="733"/>
      <c r="Z21" s="765"/>
      <c r="AA21" s="775"/>
      <c r="AB21" s="830"/>
    </row>
    <row r="22" spans="1:28" s="296" customFormat="1" ht="76.5" x14ac:dyDescent="0.2">
      <c r="A22" s="133" t="str">
        <f>+'2.2'!B24</f>
        <v/>
      </c>
      <c r="B22" s="316" t="str">
        <f>+'2.2'!C24</f>
        <v>HNO2</v>
      </c>
      <c r="C22" s="551" t="str">
        <f>+'2.2'!D24</f>
        <v>Schild- und Nebenschilddrüsenchirurgie</v>
      </c>
      <c r="D22" s="318" t="str">
        <f>'2.2'!E24</f>
        <v>BPE/BP</v>
      </c>
      <c r="E22" s="316">
        <f>IF('3.8'!$B$20="ja",2,IF('3.8'!$C$20="ja",1,0))</f>
        <v>0</v>
      </c>
      <c r="F22" s="319" t="str">
        <f>+'2.2'!F24</f>
        <v>(Oto-Rhino-Laryngologie)
(Chirurgie)</v>
      </c>
      <c r="G22" s="320">
        <f>+'2.2'!G24</f>
        <v>2</v>
      </c>
      <c r="H22" s="339">
        <f>IF(intern2!AX174&gt;=intern2!AX19,1,0)</f>
        <v>0</v>
      </c>
      <c r="I22" s="321">
        <f>IF(G22="",1,IF(MAX(intern3!C23:AT23)&gt;=G22,1,0))</f>
        <v>0</v>
      </c>
      <c r="J22" s="320">
        <f>+'2.2'!H24</f>
        <v>0</v>
      </c>
      <c r="K22" s="321">
        <f>VALUE(IF(J22=1,IF('3.3'!H$12&gt;=1,1,0),IF(J22=2,IF('3.3'!H$12&gt;=2,1,0),IF(J22=3,IF('3.3'!H$12&gt;=3,1,0),1))))</f>
        <v>1</v>
      </c>
      <c r="L22" s="320">
        <f>+'2.2'!I24</f>
        <v>1</v>
      </c>
      <c r="M22" s="320">
        <f>+IF(L22=1,IF('3.4'!H$11&gt;=1,1,0),IF(L22=2,IF('3.4'!H$11&gt;=2,1,0),IF(L22=3,IF('3.4'!H$11&gt;=3,1,0),1)))</f>
        <v>0</v>
      </c>
      <c r="N22" s="320" t="str">
        <f>+'2.2'!K24</f>
        <v>END1 + NUK1</v>
      </c>
      <c r="O22" s="561">
        <f>IF(N22="",1,IF(AND(OR('3.5'!D64="ja",'3.5'!E64="ja"),OR('3.5'!D127="ja",'3.5'!E127="ja")),1,0))</f>
        <v>0</v>
      </c>
      <c r="P22" s="316" t="str">
        <f>IF(ISBLANK(intern1!P17),"",intern1!P17)</f>
        <v/>
      </c>
      <c r="Q22" s="316">
        <f>IF(P22="",1,0)</f>
        <v>1</v>
      </c>
      <c r="R22" s="316" t="str">
        <f>'2.2'!J24</f>
        <v/>
      </c>
      <c r="S22" s="323">
        <f>IF(R22="",1,0)</f>
        <v>1</v>
      </c>
      <c r="T22" s="320" t="str">
        <f>+'2.2'!L24</f>
        <v>ex-post 
ja</v>
      </c>
      <c r="U22" s="321">
        <f>IF(T22="",1,IF((OR('3.6'!$C10="Kooperationspartner",'3.6'!$C10="Alle erforderlichen Fachärzte im Haus")),1,0))</f>
        <v>0</v>
      </c>
      <c r="V22" s="317" t="str">
        <f>+'2.2'!N24</f>
        <v>Neuromonitoring des Nervus recurrens, postoperativ systematische Evaluation der Stimmlippenfunktion, Messung des Calcium- und Parathormonspiegels bei totalen Thyreoidektomien</v>
      </c>
      <c r="W22" s="322">
        <f>IF(V22="",1,IF('3.7'!$D23="ja",1,0))</f>
        <v>0</v>
      </c>
      <c r="Y22" s="700"/>
      <c r="Z22" s="700"/>
      <c r="AA22" s="774" t="str">
        <f>+'2.2'!M24</f>
        <v>S:10</v>
      </c>
      <c r="AB22" s="827"/>
    </row>
    <row r="23" spans="1:28" s="296" customFormat="1" ht="38.25" x14ac:dyDescent="0.2">
      <c r="A23" s="133" t="str">
        <f>+'2.2'!B25</f>
        <v/>
      </c>
      <c r="B23" s="298" t="str">
        <f>+'2.2'!C25</f>
        <v>KIE1</v>
      </c>
      <c r="C23" s="549" t="str">
        <f>+'2.2'!D25</f>
        <v>Kieferchirurgie</v>
      </c>
      <c r="D23" s="297" t="str">
        <f>'2.2'!E25</f>
        <v>BPE/BP</v>
      </c>
      <c r="E23" s="298">
        <f>IF('3.8'!$B$20="ja",2,IF('3.8'!$C$20="ja",1,0))</f>
        <v>0</v>
      </c>
      <c r="F23" s="301" t="str">
        <f>+'2.2'!F25</f>
        <v>(Mund-, Kiefer- und Gesichtschirurgie)
(Plastische, Rekonstruktive und Ästhetische Chirurgie)</v>
      </c>
      <c r="G23" s="302">
        <f>+'2.2'!G25</f>
        <v>2</v>
      </c>
      <c r="H23" s="327">
        <f>IF(intern2!AX175&gt;=intern2!AX20,1,0)</f>
        <v>0</v>
      </c>
      <c r="I23" s="303">
        <f>IF(G23="",1,IF(MAX(intern3!C24:AT24)&gt;=G23,1,0))</f>
        <v>0</v>
      </c>
      <c r="J23" s="302">
        <f>+'2.2'!H25</f>
        <v>0</v>
      </c>
      <c r="K23" s="303">
        <f>VALUE(IF(J23=1,IF('3.3'!H$12&gt;=1,1,0),IF(J23=2,IF('3.3'!H$12&gt;=2,1,0),IF(J23=3,IF('3.3'!H$12&gt;=3,1,0),1))))</f>
        <v>1</v>
      </c>
      <c r="L23" s="302">
        <f>+'2.2'!I25</f>
        <v>1</v>
      </c>
      <c r="M23" s="302">
        <f>+IF(L23=1,IF('3.4'!H$11&gt;=1,1,0),IF(L23=2,IF('3.4'!H$11&gt;=2,1,0),IF(L23=3,IF('3.4'!H$11&gt;=3,1,0),1)))</f>
        <v>0</v>
      </c>
      <c r="N23" s="302" t="str">
        <f>+'2.2'!K25</f>
        <v/>
      </c>
      <c r="O23" s="559">
        <f t="shared" si="3"/>
        <v>1</v>
      </c>
      <c r="P23" s="298" t="str">
        <f>IF(ISBLANK(intern1!P18),"",intern1!P18)</f>
        <v/>
      </c>
      <c r="Q23" s="298">
        <f>IF(P23="",1,0)</f>
        <v>1</v>
      </c>
      <c r="R23" s="298" t="str">
        <f>'2.2'!J25</f>
        <v/>
      </c>
      <c r="S23" s="324">
        <f t="shared" ref="S23" si="4">IF(R23="",1,0)</f>
        <v>1</v>
      </c>
      <c r="T23" s="302" t="str">
        <f>+'2.2'!L25</f>
        <v>ja</v>
      </c>
      <c r="U23" s="303">
        <f>IF(T23="",1,IF((OR('3.6'!$C11="Kooperationspartner",'3.6'!$C11="Alle erforderlichen Fachärzte im Haus")),1,0))</f>
        <v>0</v>
      </c>
      <c r="V23" s="299" t="str">
        <f>+'2.2'!N25</f>
        <v/>
      </c>
      <c r="W23" s="306">
        <f>IF(V23="",1,IF('3.7'!$D24="ja",1,0))</f>
        <v>1</v>
      </c>
      <c r="X23" s="328"/>
      <c r="Y23" s="718"/>
      <c r="Z23" s="770"/>
      <c r="AA23" s="776" t="str">
        <f>+'2.2'!M25</f>
        <v/>
      </c>
      <c r="AB23" s="829"/>
    </row>
    <row r="24" spans="1:28" s="296" customFormat="1" ht="25.5" x14ac:dyDescent="0.2">
      <c r="A24" s="503" t="str">
        <f>+'2.2'!B26</f>
        <v>Neurochirurgie</v>
      </c>
      <c r="B24" s="307" t="str">
        <f>+'2.2'!C26</f>
        <v>NCH1</v>
      </c>
      <c r="C24" s="550" t="str">
        <f>+'2.2'!D26</f>
        <v>Kraniale Neurochirurgie</v>
      </c>
      <c r="D24" s="309" t="str">
        <f>'2.2'!E26</f>
        <v>BP</v>
      </c>
      <c r="E24" s="307">
        <f>IF('3.8'!$B$20="ja",2,IF('3.8'!$C$20="ja",1,0))</f>
        <v>0</v>
      </c>
      <c r="F24" s="310" t="str">
        <f>+'2.2'!F26</f>
        <v>Neurochirurgie</v>
      </c>
      <c r="G24" s="311">
        <f>+'2.2'!G26</f>
        <v>2</v>
      </c>
      <c r="H24" s="337">
        <f>IF(intern2!AX176&gt;=intern2!AX21,1,0)</f>
        <v>0</v>
      </c>
      <c r="I24" s="312">
        <f>IF(G24="",1,IF(MAX(intern3!C25:AT25)&gt;=G24,1,0))</f>
        <v>0</v>
      </c>
      <c r="J24" s="311">
        <f>+'2.2'!H26</f>
        <v>2</v>
      </c>
      <c r="K24" s="312">
        <f>VALUE(IF(J24=1,IF('3.3'!H$12&gt;=1,1,0),IF(J24=2,IF('3.3'!H$12&gt;=2,1,0),IF(J24=3,IF('3.3'!H$12&gt;=3,1,0),1))))</f>
        <v>0</v>
      </c>
      <c r="L24" s="311">
        <f>+'2.2'!I26</f>
        <v>2</v>
      </c>
      <c r="M24" s="311">
        <f>+IF(L24=1,IF('3.4'!H$11&gt;=1,1,0),IF(L24=2,IF('3.4'!H$11&gt;=2,1,0),IF(L24=3,IF('3.4'!H$11&gt;=3,1,0),1)))</f>
        <v>0</v>
      </c>
      <c r="N24" s="311" t="str">
        <f>+'2.2'!K26</f>
        <v/>
      </c>
      <c r="O24" s="560">
        <f t="shared" si="3"/>
        <v>1</v>
      </c>
      <c r="P24" s="307" t="str">
        <f>IF(ISBLANK(intern1!P19),"",intern1!P19)</f>
        <v/>
      </c>
      <c r="Q24" s="307">
        <f>IF(P24="",1,0)</f>
        <v>1</v>
      </c>
      <c r="R24" s="307" t="str">
        <f>'2.2'!J26</f>
        <v>RAD1 + NEU1
+ HNO1</v>
      </c>
      <c r="S24" s="315">
        <f>IF(R24="",1,IF(AND(Y33="ja",Y14="ja",Y68="ja"),1,0))</f>
        <v>0</v>
      </c>
      <c r="T24" s="311" t="str">
        <f>+'2.2'!L26</f>
        <v>ja</v>
      </c>
      <c r="U24" s="312">
        <f>IF(T24="",1,IF((OR('3.6'!$C12="Kooperationspartner",'3.6'!$C12="Alle erforderlichen Fachärzte im Haus")),1,0))</f>
        <v>0</v>
      </c>
      <c r="V24" s="308" t="str">
        <f>+'2.2'!N26</f>
        <v/>
      </c>
      <c r="W24" s="314">
        <f>IF(V24="",1,IF('3.7'!$D25="ja",1,0))</f>
        <v>1</v>
      </c>
      <c r="Y24" s="700"/>
      <c r="Z24" s="788"/>
      <c r="AA24" s="777" t="str">
        <f>+'2.2'!M26</f>
        <v/>
      </c>
      <c r="AB24" s="827"/>
    </row>
    <row r="25" spans="1:28" s="296" customFormat="1" ht="15" x14ac:dyDescent="0.2">
      <c r="A25" s="133" t="str">
        <f>+'2.2'!B27</f>
        <v/>
      </c>
      <c r="B25" s="316" t="str">
        <f>+'2.2'!C27</f>
        <v>NCH1.1</v>
      </c>
      <c r="C25" s="551" t="str">
        <f>+'2.2'!D27</f>
        <v>Spezialisierte Neurochirurgie</v>
      </c>
      <c r="D25" s="318" t="str">
        <f>'2.2'!E27</f>
        <v>BP</v>
      </c>
      <c r="E25" s="316">
        <f>IF('3.8'!$B$20="ja",2,IF('3.8'!$C$20="ja",1,0))</f>
        <v>0</v>
      </c>
      <c r="F25" s="319" t="str">
        <f>+'2.2'!F27</f>
        <v>Neurochirurgie</v>
      </c>
      <c r="G25" s="320">
        <f>+'2.2'!G27</f>
        <v>3</v>
      </c>
      <c r="H25" s="339">
        <f>IF(intern2!AX177&gt;=intern2!AX22,1,0)</f>
        <v>0</v>
      </c>
      <c r="I25" s="321">
        <f>IF(G25="",1,IF(MAX(intern3!C26:AT26)&gt;=G25,1,0))</f>
        <v>0</v>
      </c>
      <c r="J25" s="320">
        <f>+'2.2'!H27</f>
        <v>3</v>
      </c>
      <c r="K25" s="321">
        <f>VALUE(IF(J25=1,IF('3.3'!H$12&gt;=1,1,0),IF(J25=2,IF('3.3'!H$12&gt;=2,1,0),IF(J25=3,IF('3.3'!H$12&gt;=3,1,0),1))))</f>
        <v>0</v>
      </c>
      <c r="L25" s="320">
        <f>+'2.2'!I27</f>
        <v>3</v>
      </c>
      <c r="M25" s="320">
        <f>+IF(L25=1,IF('3.4'!H$11&gt;=1,1,0),IF(L25=2,IF('3.4'!H$11&gt;=2,1,0),IF(L25=3,IF('3.4'!H$11&gt;=3,1,0),1)))</f>
        <v>0</v>
      </c>
      <c r="N25" s="320" t="str">
        <f>+'2.2'!K27</f>
        <v/>
      </c>
      <c r="O25" s="561">
        <f t="shared" si="3"/>
        <v>1</v>
      </c>
      <c r="P25" s="316" t="str">
        <f>IF(ISBLANK(intern1!P20),"",intern1!P20)</f>
        <v>NCH1</v>
      </c>
      <c r="Q25" s="316">
        <f>IF(P25="",1,IF(Y24="ja",1,0))</f>
        <v>0</v>
      </c>
      <c r="R25" s="316" t="str">
        <f>'2.2'!J27</f>
        <v>AUG1 + END1</v>
      </c>
      <c r="S25" s="323">
        <f>IF(R25="",1,IF(AND(Y41="ja",Y47="ja"),1,0))</f>
        <v>0</v>
      </c>
      <c r="T25" s="320" t="str">
        <f>+'2.2'!L27</f>
        <v>ja</v>
      </c>
      <c r="U25" s="321">
        <f>IF(T25="",1,IF((OR('3.6'!$C12="Kooperationspartner",'3.6'!$C12="Alle erforderlichen Fachärzte im Haus")),1,0))</f>
        <v>0</v>
      </c>
      <c r="V25" s="317" t="str">
        <f>+'2.2'!N27</f>
        <v/>
      </c>
      <c r="W25" s="322">
        <f>IF(V25="",1,IF('3.7'!$D26="ja",1,0))</f>
        <v>1</v>
      </c>
      <c r="Y25" s="700"/>
      <c r="Z25" s="700"/>
      <c r="AA25" s="774" t="str">
        <f>+'2.2'!M27</f>
        <v>S:10</v>
      </c>
      <c r="AB25" s="827"/>
    </row>
    <row r="26" spans="1:28" s="296" customFormat="1" ht="51" x14ac:dyDescent="0.2">
      <c r="A26" s="133" t="str">
        <f>+'2.2'!B28</f>
        <v/>
      </c>
      <c r="B26" s="722" t="str">
        <f>+'2.2'!C28</f>
        <v>NCH1.1.1</v>
      </c>
      <c r="C26" s="723" t="str">
        <f>+'2.2'!D28</f>
        <v>Behandlungen von vaskulären Erkrankungen des ZNS ohne die komplexen vaskulären Anomalien (IVHSM)</v>
      </c>
      <c r="D26" s="724" t="str">
        <f>'2.2'!E28</f>
        <v/>
      </c>
      <c r="E26" s="722"/>
      <c r="F26" s="725" t="str">
        <f>+'2.2'!F28</f>
        <v/>
      </c>
      <c r="G26" s="725" t="str">
        <f>+'2.2'!G28</f>
        <v/>
      </c>
      <c r="H26" s="726"/>
      <c r="I26" s="725"/>
      <c r="J26" s="725"/>
      <c r="K26" s="725"/>
      <c r="L26" s="725"/>
      <c r="M26" s="725"/>
      <c r="N26" s="725"/>
      <c r="O26" s="728"/>
      <c r="P26" s="722"/>
      <c r="Q26" s="722"/>
      <c r="R26" s="727"/>
      <c r="S26" s="729"/>
      <c r="T26" s="725"/>
      <c r="U26" s="725"/>
      <c r="V26" s="730" t="str">
        <f>+'2.2'!N28</f>
        <v>Es gelten die aktuellen IVHSM Anforderungen</v>
      </c>
      <c r="W26" s="325"/>
      <c r="Y26" s="700"/>
      <c r="Z26" s="765"/>
      <c r="AA26" s="775"/>
      <c r="AB26" s="827"/>
    </row>
    <row r="27" spans="1:28" s="296" customFormat="1" ht="25.5" x14ac:dyDescent="0.2">
      <c r="A27" s="133" t="str">
        <f>+'2.2'!B29</f>
        <v/>
      </c>
      <c r="B27" s="722" t="str">
        <f>+'2.2'!C29</f>
        <v>NCH1.1.1.1</v>
      </c>
      <c r="C27" s="723" t="str">
        <f>+'2.2'!D29</f>
        <v xml:space="preserve"> Behandlungen von komplexen vaskulären Anomalien des ZNS (IVHSM)</v>
      </c>
      <c r="D27" s="724" t="str">
        <f>'2.2'!E29</f>
        <v/>
      </c>
      <c r="E27" s="722"/>
      <c r="F27" s="725" t="str">
        <f>+'2.2'!F29</f>
        <v/>
      </c>
      <c r="G27" s="725" t="str">
        <f>+'2.2'!G29</f>
        <v/>
      </c>
      <c r="H27" s="726"/>
      <c r="I27" s="725"/>
      <c r="J27" s="725"/>
      <c r="K27" s="725"/>
      <c r="L27" s="725"/>
      <c r="M27" s="725"/>
      <c r="N27" s="725"/>
      <c r="O27" s="728"/>
      <c r="P27" s="722"/>
      <c r="Q27" s="722"/>
      <c r="R27" s="727"/>
      <c r="S27" s="729"/>
      <c r="T27" s="725"/>
      <c r="U27" s="725"/>
      <c r="V27" s="730" t="str">
        <f>+'2.2'!N29</f>
        <v>Es gelten die aktuellen IVHSM Anforderungen</v>
      </c>
      <c r="W27" s="325"/>
      <c r="Y27" s="700"/>
      <c r="Z27" s="765"/>
      <c r="AA27" s="775"/>
      <c r="AB27" s="827"/>
    </row>
    <row r="28" spans="1:28" s="296" customFormat="1" ht="25.5" x14ac:dyDescent="0.2">
      <c r="A28" s="133" t="str">
        <f>+'2.2'!B30</f>
        <v/>
      </c>
      <c r="B28" s="722" t="str">
        <f>+'2.2'!C30</f>
        <v>NCH1.1.2</v>
      </c>
      <c r="C28" s="723" t="str">
        <f>+'2.2'!D30</f>
        <v>Stereotaktische funktionelle Neurochirurgie (IVHSM)</v>
      </c>
      <c r="D28" s="724" t="str">
        <f>'2.2'!E30</f>
        <v/>
      </c>
      <c r="E28" s="722"/>
      <c r="F28" s="725" t="str">
        <f>+'2.2'!F30</f>
        <v/>
      </c>
      <c r="G28" s="725" t="str">
        <f>+'2.2'!G30</f>
        <v/>
      </c>
      <c r="H28" s="726"/>
      <c r="I28" s="725"/>
      <c r="J28" s="725"/>
      <c r="K28" s="725"/>
      <c r="L28" s="725"/>
      <c r="M28" s="725"/>
      <c r="N28" s="725"/>
      <c r="O28" s="728"/>
      <c r="P28" s="722"/>
      <c r="Q28" s="722"/>
      <c r="R28" s="727"/>
      <c r="S28" s="729"/>
      <c r="T28" s="725"/>
      <c r="U28" s="725"/>
      <c r="V28" s="730" t="str">
        <f>+'2.2'!N30</f>
        <v>Es gelten die aktuellen IVHSM Anforderungen</v>
      </c>
      <c r="W28" s="325"/>
      <c r="Y28" s="700"/>
      <c r="Z28" s="765"/>
      <c r="AA28" s="775"/>
      <c r="AB28" s="827"/>
    </row>
    <row r="29" spans="1:28" s="296" customFormat="1" ht="25.5" x14ac:dyDescent="0.2">
      <c r="A29" s="133" t="str">
        <f>+'2.2'!B31</f>
        <v/>
      </c>
      <c r="B29" s="722" t="str">
        <f>+'2.2'!C31</f>
        <v>NCH1.1.3</v>
      </c>
      <c r="C29" s="723" t="str">
        <f>+'2.2'!D31</f>
        <v>Epilepsiechirurgie (IVHSM)</v>
      </c>
      <c r="D29" s="724" t="str">
        <f>'2.2'!E31</f>
        <v/>
      </c>
      <c r="E29" s="722"/>
      <c r="F29" s="725" t="str">
        <f>+'2.2'!F31</f>
        <v/>
      </c>
      <c r="G29" s="725" t="str">
        <f>+'2.2'!G31</f>
        <v/>
      </c>
      <c r="H29" s="726"/>
      <c r="I29" s="725"/>
      <c r="J29" s="725"/>
      <c r="K29" s="725"/>
      <c r="L29" s="725"/>
      <c r="M29" s="725"/>
      <c r="N29" s="725"/>
      <c r="O29" s="728"/>
      <c r="P29" s="722"/>
      <c r="Q29" s="722"/>
      <c r="R29" s="727"/>
      <c r="S29" s="729"/>
      <c r="T29" s="725"/>
      <c r="U29" s="725"/>
      <c r="V29" s="730" t="str">
        <f>+'2.2'!N31</f>
        <v>Es gelten die aktuellen IVHSM Anforderungen</v>
      </c>
      <c r="W29" s="325"/>
      <c r="Y29" s="700"/>
      <c r="Z29" s="765"/>
      <c r="AA29" s="775"/>
      <c r="AB29" s="827"/>
    </row>
    <row r="30" spans="1:28" s="296" customFormat="1" ht="15" x14ac:dyDescent="0.2">
      <c r="A30" s="133"/>
      <c r="B30" s="316" t="str">
        <f>+'2.2'!C32</f>
        <v>NCH2</v>
      </c>
      <c r="C30" s="551" t="str">
        <f>+'2.2'!D32</f>
        <v>Spinale Neurochirurgie</v>
      </c>
      <c r="D30" s="318" t="str">
        <f>'2.2'!E32</f>
        <v>BPE/BP</v>
      </c>
      <c r="E30" s="316">
        <f>IF('3.8'!$B$20="ja",2,IF('3.8'!$C$20="ja",1,0))</f>
        <v>0</v>
      </c>
      <c r="F30" s="319" t="str">
        <f>+'2.2'!F32</f>
        <v>(Neurochirurgie)</v>
      </c>
      <c r="G30" s="320">
        <f>+'2.2'!G32</f>
        <v>2</v>
      </c>
      <c r="H30" s="339">
        <f>IF(intern2!AX182&gt;=intern2!AX27,1,0)</f>
        <v>0</v>
      </c>
      <c r="I30" s="321">
        <f>IF(G30="",1,IF(MAX(intern3!C31:AT31)&gt;=G30,1,0))</f>
        <v>0</v>
      </c>
      <c r="J30" s="320" t="str">
        <f>+'2.2'!H32</f>
        <v/>
      </c>
      <c r="K30" s="321">
        <f>VALUE(IF(J30=1,IF('3.3'!H$12&gt;=1,1,0),IF(J30=2,IF('3.3'!H$12&gt;=2,1,0),IF(J30=3,IF('3.3'!H$12&gt;=3,1,0),1))))</f>
        <v>1</v>
      </c>
      <c r="L30" s="320">
        <f>+'2.2'!I32</f>
        <v>1</v>
      </c>
      <c r="M30" s="320">
        <f>+IF(L30=1,IF('3.4'!H$11&gt;=1,1,0),IF(L30=2,IF('3.4'!H$11&gt;=2,1,0),IF(L30=3,IF('3.4'!H$11&gt;=3,1,0),1)))</f>
        <v>0</v>
      </c>
      <c r="N30" s="320" t="str">
        <f>+'2.2'!K32</f>
        <v>BEW8</v>
      </c>
      <c r="O30" s="561">
        <f>IF(N30="",1,IF(OR('3.5'!D98="ja",'3.5'!E98="ja"),1,0))</f>
        <v>0</v>
      </c>
      <c r="P30" s="316" t="str">
        <f>IF(ISBLANK(intern1!P25),"",intern1!P25)</f>
        <v/>
      </c>
      <c r="Q30" s="316">
        <f>IF(P30="",1,0)</f>
        <v>1</v>
      </c>
      <c r="R30" s="316" t="str">
        <f>'2.2'!J32</f>
        <v/>
      </c>
      <c r="S30" s="323">
        <f>IF(R30="",1,0)</f>
        <v>1</v>
      </c>
      <c r="T30" s="320" t="str">
        <f>+'2.2'!L32</f>
        <v/>
      </c>
      <c r="U30" s="321">
        <f t="shared" si="2"/>
        <v>1</v>
      </c>
      <c r="V30" s="317" t="str">
        <f>+'2.2'!N32</f>
        <v/>
      </c>
      <c r="W30" s="322">
        <f>IF(V30="",1,IF('3.7'!$D31="ja",1,0))</f>
        <v>1</v>
      </c>
      <c r="X30" s="335"/>
      <c r="Y30" s="700"/>
      <c r="Z30" s="789"/>
      <c r="AA30" s="778" t="str">
        <f>+'2.2'!M32</f>
        <v/>
      </c>
      <c r="AB30" s="827"/>
    </row>
    <row r="31" spans="1:28" s="296" customFormat="1" ht="25.5" x14ac:dyDescent="0.2">
      <c r="A31" s="133"/>
      <c r="B31" s="722" t="str">
        <f>+'2.2'!C33</f>
        <v>NCH2.1</v>
      </c>
      <c r="C31" s="723" t="str">
        <f>+'2.2'!D33</f>
        <v>Primäre und sekundäre intramedulläre Raumforderungen (IVHSM)</v>
      </c>
      <c r="D31" s="724" t="str">
        <f>'2.2'!E33</f>
        <v/>
      </c>
      <c r="E31" s="722"/>
      <c r="F31" s="725" t="str">
        <f>+'2.2'!F33</f>
        <v/>
      </c>
      <c r="G31" s="725" t="str">
        <f>+'2.2'!G33</f>
        <v/>
      </c>
      <c r="H31" s="726"/>
      <c r="I31" s="725"/>
      <c r="J31" s="725"/>
      <c r="K31" s="725"/>
      <c r="L31" s="725"/>
      <c r="M31" s="727"/>
      <c r="N31" s="725"/>
      <c r="O31" s="728"/>
      <c r="P31" s="722"/>
      <c r="Q31" s="722"/>
      <c r="R31" s="727" t="str">
        <f>'2.2'!J33</f>
        <v/>
      </c>
      <c r="S31" s="729"/>
      <c r="T31" s="725"/>
      <c r="U31" s="725"/>
      <c r="V31" s="730" t="str">
        <f>+'2.2'!N33</f>
        <v>Es gelten die aktuellen IVHSM Anforderungen</v>
      </c>
      <c r="W31" s="325"/>
      <c r="Y31" s="700"/>
      <c r="Z31" s="765"/>
      <c r="AA31" s="775" t="str">
        <f>+'2.2'!M33</f>
        <v/>
      </c>
      <c r="AB31" s="827"/>
    </row>
    <row r="32" spans="1:28" s="296" customFormat="1" ht="38.25" x14ac:dyDescent="0.2">
      <c r="A32" s="133"/>
      <c r="B32" s="298" t="str">
        <f>+'2.2'!C34</f>
        <v>NCH3</v>
      </c>
      <c r="C32" s="549" t="str">
        <f>+'2.2'!D34</f>
        <v>Periphere Neurochirurgie</v>
      </c>
      <c r="D32" s="297" t="str">
        <f>'2.2'!E34</f>
        <v>BPE/BP</v>
      </c>
      <c r="E32" s="298">
        <f>IF('3.8'!$B$20="ja",2,IF('3.8'!$C$20="ja",1,0))</f>
        <v>0</v>
      </c>
      <c r="F32" s="301" t="str">
        <f>+'2.2'!F34</f>
        <v>(Neurochirurgie)</v>
      </c>
      <c r="G32" s="302">
        <f>+'2.2'!G34</f>
        <v>2</v>
      </c>
      <c r="H32" s="327">
        <f>IF(intern2!AX184&gt;=intern2!AX29,1,0)</f>
        <v>0</v>
      </c>
      <c r="I32" s="303">
        <f>IF(G32="",1,IF(MAX(intern3!C33:AT33)&gt;=G32,1,0))</f>
        <v>0</v>
      </c>
      <c r="J32" s="302" t="str">
        <f>+'2.2'!H34</f>
        <v/>
      </c>
      <c r="K32" s="303">
        <f>VALUE(IF(J32=1,IF('3.3'!H$12&gt;=1,1,0),IF(J32=2,IF('3.3'!H$12&gt;=2,1,0),IF(J32=3,IF('3.3'!H$12&gt;=3,1,0),1))))</f>
        <v>1</v>
      </c>
      <c r="L32" s="302">
        <f>+'2.2'!I34</f>
        <v>1</v>
      </c>
      <c r="M32" s="302">
        <f>+IF(L32=1,IF('3.4'!H$11&gt;=1,1,0),IF(L32=2,IF('3.4'!H$11&gt;=2,1,0),IF(L32=3,IF('3.4'!H$11&gt;=3,1,0),1)))</f>
        <v>0</v>
      </c>
      <c r="N32" s="302" t="str">
        <f>+'2.2'!K34</f>
        <v/>
      </c>
      <c r="O32" s="559">
        <f t="shared" si="3"/>
        <v>1</v>
      </c>
      <c r="P32" s="298" t="str">
        <f>IF(ISBLANK(intern1!P27),"",intern1!P27)</f>
        <v/>
      </c>
      <c r="Q32" s="298">
        <f>IF(P32="",1,0)</f>
        <v>1</v>
      </c>
      <c r="R32" s="298" t="str">
        <f>'2.2'!J34</f>
        <v>BEW1 oder BEW2 oder BEW3</v>
      </c>
      <c r="S32" s="324">
        <f>IF(R32="",1,IF(OR(Y106="ja",Y107="ja",Y108="ja"),1,0))</f>
        <v>0</v>
      </c>
      <c r="T32" s="302" t="str">
        <f>+'2.2'!L34</f>
        <v/>
      </c>
      <c r="U32" s="303">
        <f t="shared" si="2"/>
        <v>1</v>
      </c>
      <c r="V32" s="299" t="str">
        <f>+'2.2'!N34</f>
        <v/>
      </c>
      <c r="W32" s="306">
        <f>IF(V32="",1,IF('3.7'!$D33="ja",1,0))</f>
        <v>1</v>
      </c>
      <c r="X32" s="336"/>
      <c r="Y32" s="718"/>
      <c r="Z32" s="770"/>
      <c r="AA32" s="778" t="str">
        <f>+'2.2'!M34</f>
        <v/>
      </c>
      <c r="AB32" s="829"/>
    </row>
    <row r="33" spans="1:28" s="296" customFormat="1" ht="15" x14ac:dyDescent="0.2">
      <c r="A33" s="128" t="str">
        <f>+'2.2'!B35</f>
        <v>Neurologie</v>
      </c>
      <c r="B33" s="307" t="str">
        <f>+'2.2'!C35</f>
        <v>NEU1</v>
      </c>
      <c r="C33" s="550" t="str">
        <f>+'2.2'!D35</f>
        <v>Neurologie</v>
      </c>
      <c r="D33" s="309" t="str">
        <f>'2.2'!E35</f>
        <v>BP</v>
      </c>
      <c r="E33" s="307">
        <f>IF('3.8'!$B$20="ja",2,IF('3.8'!$C$20="ja",1,0))</f>
        <v>0</v>
      </c>
      <c r="F33" s="310" t="str">
        <f>+'2.2'!F35</f>
        <v>(Neurologie)</v>
      </c>
      <c r="G33" s="311">
        <f>+'2.2'!G35</f>
        <v>2</v>
      </c>
      <c r="H33" s="337">
        <f>IF(intern2!AX185&gt;=intern2!AX30,1,0)</f>
        <v>0</v>
      </c>
      <c r="I33" s="312">
        <f>IF(G33="",1,IF(MAX(intern3!C34:AT34)&gt;=G33,1,0))</f>
        <v>0</v>
      </c>
      <c r="J33" s="311">
        <f>+'2.2'!H35</f>
        <v>2</v>
      </c>
      <c r="K33" s="312">
        <f>VALUE(IF(J33=1,IF('3.3'!H$12&gt;=1,1,0),IF(J33=2,IF('3.3'!H$12&gt;=2,1,0),IF(J33=3,IF('3.3'!H$12&gt;=3,1,0),1))))</f>
        <v>0</v>
      </c>
      <c r="L33" s="311">
        <f>+'2.2'!I35</f>
        <v>0</v>
      </c>
      <c r="M33" s="311">
        <f>+IF(L33=1,IF('3.4'!H$11&gt;=1,1,0),IF(L33=2,IF('3.4'!H$11&gt;=2,1,0),IF(L33=3,IF('3.4'!H$11&gt;=3,1,0),1)))</f>
        <v>1</v>
      </c>
      <c r="N33" s="311" t="str">
        <f>+'2.2'!K35</f>
        <v/>
      </c>
      <c r="O33" s="560">
        <f t="shared" si="3"/>
        <v>1</v>
      </c>
      <c r="P33" s="307" t="str">
        <f>IF(ISBLANK(intern1!P28),"",intern1!P28)</f>
        <v/>
      </c>
      <c r="Q33" s="307">
        <f>IF(P33="",1,0)</f>
        <v>1</v>
      </c>
      <c r="R33" s="307" t="str">
        <f>'2.2'!J35</f>
        <v/>
      </c>
      <c r="S33" s="315">
        <f t="shared" ref="S33" si="5">IF(R33="",1,0)</f>
        <v>1</v>
      </c>
      <c r="T33" s="311" t="str">
        <f>+'2.2'!L35</f>
        <v/>
      </c>
      <c r="U33" s="312">
        <f t="shared" si="2"/>
        <v>1</v>
      </c>
      <c r="V33" s="308" t="str">
        <f>+'2.2'!N35</f>
        <v/>
      </c>
      <c r="W33" s="314">
        <f>IF(V33="",1,IF('3.7'!$D34="ja",1,0))</f>
        <v>1</v>
      </c>
      <c r="X33" s="338"/>
      <c r="Y33" s="700"/>
      <c r="Z33" s="786"/>
      <c r="AA33" s="773" t="str">
        <f>+'2.2'!M35</f>
        <v/>
      </c>
      <c r="AB33" s="827"/>
    </row>
    <row r="34" spans="1:28" s="296" customFormat="1" ht="51" x14ac:dyDescent="0.2">
      <c r="A34" s="133" t="str">
        <f>+'2.2'!B36</f>
        <v/>
      </c>
      <c r="B34" s="316" t="str">
        <f>+'2.2'!C36</f>
        <v>NEU2</v>
      </c>
      <c r="C34" s="551" t="str">
        <f>+'2.2'!D36</f>
        <v>Sekundäre bösartige Neubildung des Nervensystems</v>
      </c>
      <c r="D34" s="318" t="str">
        <f>'2.2'!E36</f>
        <v>BP</v>
      </c>
      <c r="E34" s="316">
        <f>IF('3.8'!$B$20="ja",2,IF('3.8'!$C$20="ja",1,0))</f>
        <v>0</v>
      </c>
      <c r="F34" s="319" t="str">
        <f>+'2.2'!F36</f>
        <v>Allgemeine Innere Medizin
Neurologie
Radio-Onkologie / Strahlentherapie
Medizinische Onkologie</v>
      </c>
      <c r="G34" s="320">
        <f>+'2.2'!G36</f>
        <v>2</v>
      </c>
      <c r="H34" s="339">
        <f>IF(intern2!AX186&gt;=intern2!AX31,1,0)</f>
        <v>0</v>
      </c>
      <c r="I34" s="321">
        <f>IF(G34="",1,IF(MAX(intern3!C35:AT35)&gt;=G34,1,0))</f>
        <v>0</v>
      </c>
      <c r="J34" s="320">
        <f>+'2.2'!H36</f>
        <v>2</v>
      </c>
      <c r="K34" s="321">
        <f>VALUE(IF(J34=1,IF('3.3'!H$12&gt;=1,1,0),IF(J34=2,IF('3.3'!H$12&gt;=2,1,0),IF(J34=3,IF('3.3'!H$12&gt;=3,1,0),1))))</f>
        <v>0</v>
      </c>
      <c r="L34" s="320">
        <f>+'2.2'!I36</f>
        <v>0</v>
      </c>
      <c r="M34" s="320">
        <f>+IF(L34=1,IF('3.4'!H$11&gt;=1,1,0),IF(L34=2,IF('3.4'!H$11&gt;=2,1,0),IF(L34=3,IF('3.4'!H$11&gt;=3,1,0),1)))</f>
        <v>1</v>
      </c>
      <c r="N34" s="320" t="str">
        <f>+'2.2'!K36</f>
        <v/>
      </c>
      <c r="O34" s="561">
        <f t="shared" si="3"/>
        <v>1</v>
      </c>
      <c r="P34" s="316" t="str">
        <f>IF(ISBLANK(intern1!P29),"",intern1!P29)</f>
        <v/>
      </c>
      <c r="Q34" s="316">
        <f>IF(P34="",1,0)</f>
        <v>1</v>
      </c>
      <c r="R34" s="316" t="str">
        <f>'2.2'!J36</f>
        <v/>
      </c>
      <c r="S34" s="323">
        <f>IF(R34="",1,0)</f>
        <v>1</v>
      </c>
      <c r="T34" s="320" t="str">
        <f>+'2.2'!L36</f>
        <v>ja</v>
      </c>
      <c r="U34" s="321">
        <f>IF(T34="",1,IF((OR('3.6'!$C13="Kooperationspartner",'3.6'!$C13="Alle erforderlichen Fachärzte im Haus")),1,0))</f>
        <v>0</v>
      </c>
      <c r="V34" s="317" t="str">
        <f>+'2.2'!N36</f>
        <v/>
      </c>
      <c r="W34" s="322">
        <f>IF(V34="",1,IF('3.7'!$D35="ja",1,0))</f>
        <v>1</v>
      </c>
      <c r="Y34" s="700"/>
      <c r="Z34" s="787"/>
      <c r="AA34" s="775" t="str">
        <f>+'2.2'!M36</f>
        <v/>
      </c>
      <c r="AB34" s="827"/>
    </row>
    <row r="35" spans="1:28" s="296" customFormat="1" ht="38.25" x14ac:dyDescent="0.2">
      <c r="A35" s="133" t="str">
        <f>+'2.2'!B37</f>
        <v/>
      </c>
      <c r="B35" s="316" t="str">
        <f>+'2.2'!C37</f>
        <v>NEU2.1</v>
      </c>
      <c r="C35" s="551" t="str">
        <f>+'2.2'!D37</f>
        <v>Primäre Neubildung des Zentralnervensystems (ohne Palliativpatienten)</v>
      </c>
      <c r="D35" s="318" t="str">
        <f>'2.2'!E37</f>
        <v>BP</v>
      </c>
      <c r="E35" s="316">
        <f>IF('3.8'!$B$20="ja",2,IF('3.8'!$C$20="ja",1,0))</f>
        <v>0</v>
      </c>
      <c r="F35" s="319" t="str">
        <f>+'2.2'!F37</f>
        <v>Neurologie
Neurochirurgie</v>
      </c>
      <c r="G35" s="320">
        <f>+'2.2'!G37</f>
        <v>2</v>
      </c>
      <c r="H35" s="339">
        <f>IF(intern2!AX187&gt;=intern2!AX32,1,0)</f>
        <v>0</v>
      </c>
      <c r="I35" s="321">
        <f>IF(G35="",1,IF(MAX(intern3!C36:AT36)&gt;=G35,1,0))</f>
        <v>0</v>
      </c>
      <c r="J35" s="320">
        <f>+'2.2'!H37</f>
        <v>2</v>
      </c>
      <c r="K35" s="321">
        <f>VALUE(IF(J35=1,IF('3.3'!H$12&gt;=1,1,0),IF(J35=2,IF('3.3'!H$12&gt;=2,1,0),IF(J35=3,IF('3.3'!H$12&gt;=3,1,0),1))))</f>
        <v>0</v>
      </c>
      <c r="L35" s="320">
        <f>+'2.2'!I37</f>
        <v>0</v>
      </c>
      <c r="M35" s="320">
        <f>+IF(L35=1,IF('3.4'!H$11&gt;=1,1,0),IF(L35=2,IF('3.4'!H$11&gt;=2,1,0),IF(L35=3,IF('3.4'!H$11&gt;=3,1,0),1)))</f>
        <v>1</v>
      </c>
      <c r="N35" s="320" t="str">
        <f>+'2.2'!K37</f>
        <v>RAO1</v>
      </c>
      <c r="O35" s="561">
        <f>IF(N35="",1,IF(OR('3.5'!D121="ja",'3.5'!E121="ja"),1,0))</f>
        <v>0</v>
      </c>
      <c r="P35" s="316" t="str">
        <f>IF(ISBLANK(intern1!P30),"",intern1!P30)</f>
        <v>NEU2</v>
      </c>
      <c r="Q35" s="316">
        <f>IF(P35="",1,IF(Y34="ja",1,0))</f>
        <v>0</v>
      </c>
      <c r="R35" s="316" t="str">
        <f>'2.2'!J37</f>
        <v>NEU1 + NCH1</v>
      </c>
      <c r="S35" s="323">
        <f>IF(R35="",1,IF(AND(Y33="ja",Y24="ja"),1,0))</f>
        <v>0</v>
      </c>
      <c r="T35" s="320" t="str">
        <f>+'2.2'!L37</f>
        <v>ja</v>
      </c>
      <c r="U35" s="321">
        <f>IF(T35="",1,IF((OR('3.6'!$C13="Kooperationspartner",'3.6'!$C13="Alle erforderlichen Fachärzte im Haus")),1,0))</f>
        <v>0</v>
      </c>
      <c r="V35" s="317" t="str">
        <f>+'2.2'!N37</f>
        <v/>
      </c>
      <c r="W35" s="322">
        <f>IF(V35="",1,IF('3.7'!$D36="ja",1,0))</f>
        <v>1</v>
      </c>
      <c r="Y35" s="700"/>
      <c r="Z35" s="787"/>
      <c r="AA35" s="775" t="str">
        <f>+'2.2'!M37</f>
        <v/>
      </c>
      <c r="AB35" s="827"/>
    </row>
    <row r="36" spans="1:28" s="296" customFormat="1" ht="38.25" x14ac:dyDescent="0.2">
      <c r="A36" s="133" t="str">
        <f>+'2.2'!B38</f>
        <v/>
      </c>
      <c r="B36" s="316" t="str">
        <f>+'2.2'!C38</f>
        <v>NEU3</v>
      </c>
      <c r="C36" s="551" t="str">
        <f>+'2.2'!D38</f>
        <v>Zerebrovaskuläre Störungen</v>
      </c>
      <c r="D36" s="318" t="str">
        <f>'2.2'!E38</f>
        <v>BP</v>
      </c>
      <c r="E36" s="316">
        <f>IF('3.8'!$B$20="ja",2,IF('3.8'!$C$20="ja",1,0))</f>
        <v>0</v>
      </c>
      <c r="F36" s="319" t="str">
        <f>+'2.2'!F38</f>
        <v>Neurologie
Allgemeine Innere Medizin</v>
      </c>
      <c r="G36" s="320">
        <f>+'2.2'!G38</f>
        <v>2</v>
      </c>
      <c r="H36" s="339">
        <f>IF(intern2!AX188&gt;=intern2!AX33,1,0)</f>
        <v>0</v>
      </c>
      <c r="I36" s="321">
        <f>IF(G36="",1,IF(MAX(intern3!C37:AT37)&gt;=G36,1,0))</f>
        <v>0</v>
      </c>
      <c r="J36" s="320">
        <f>+'2.2'!H38</f>
        <v>2</v>
      </c>
      <c r="K36" s="321">
        <f>VALUE(IF(J36=1,IF('3.3'!H$12&gt;=1,1,0),IF(J36=2,IF('3.3'!H$12&gt;=2,1,0),IF(J36=3,IF('3.3'!H$12&gt;=3,1,0),1))))</f>
        <v>0</v>
      </c>
      <c r="L36" s="320">
        <f>+'2.2'!I38</f>
        <v>2</v>
      </c>
      <c r="M36" s="320">
        <f>+IF(L36=1,IF('3.4'!H$11&gt;=1,1,0),IF(L36=2,IF('3.4'!H$11&gt;=2,1,0),IF(L36=3,IF('3.4'!H$11&gt;=3,1,0),1)))</f>
        <v>0</v>
      </c>
      <c r="N36" s="320" t="str">
        <f>+'2.2'!K38</f>
        <v>NEU3.1</v>
      </c>
      <c r="O36" s="561">
        <f>IF(N36="",1,IF(OR('3.5'!D58="ja",'3.5'!E58="ja"),1,0))</f>
        <v>0</v>
      </c>
      <c r="P36" s="316" t="str">
        <f>IF(ISBLANK(intern1!P31),"",intern1!P31)</f>
        <v/>
      </c>
      <c r="Q36" s="316">
        <f>IF(P36="",1,0)</f>
        <v>1</v>
      </c>
      <c r="R36" s="316" t="str">
        <f>'2.2'!J38</f>
        <v/>
      </c>
      <c r="S36" s="323">
        <f>IF(R36="",1,0)</f>
        <v>1</v>
      </c>
      <c r="T36" s="320" t="str">
        <f>+'2.2'!L38</f>
        <v/>
      </c>
      <c r="U36" s="321">
        <f t="shared" si="2"/>
        <v>1</v>
      </c>
      <c r="V36" s="317" t="str">
        <f>+'2.2'!N38</f>
        <v>Zertifizierte Stroke Unit gemäss der Swiss Federation of Clinical Neuro-Societies (SFCNS)</v>
      </c>
      <c r="W36" s="322">
        <f>IF(V36="",1,IF('3.7'!$D37="ja",1,0))</f>
        <v>0</v>
      </c>
      <c r="Y36" s="700"/>
      <c r="Z36" s="787"/>
      <c r="AA36" s="775" t="str">
        <f>+'2.2'!M38</f>
        <v/>
      </c>
      <c r="AB36" s="827"/>
    </row>
    <row r="37" spans="1:28" s="296" customFormat="1" ht="25.5" x14ac:dyDescent="0.2">
      <c r="A37" s="133" t="str">
        <f>+'2.2'!B39</f>
        <v/>
      </c>
      <c r="B37" s="722" t="str">
        <f>+'2.2'!C39</f>
        <v>NEU3.1</v>
      </c>
      <c r="C37" s="723" t="str">
        <f>+'2.2'!D39</f>
        <v>Zerebrovaskuläre Störungen im Stroke Center (IVHSM)</v>
      </c>
      <c r="D37" s="724" t="str">
        <f>'2.2'!E39</f>
        <v/>
      </c>
      <c r="E37" s="722"/>
      <c r="F37" s="725" t="str">
        <f>+'2.2'!F39</f>
        <v/>
      </c>
      <c r="G37" s="725" t="str">
        <f>+'2.2'!G39</f>
        <v/>
      </c>
      <c r="H37" s="726"/>
      <c r="I37" s="725"/>
      <c r="J37" s="725"/>
      <c r="K37" s="725"/>
      <c r="L37" s="725"/>
      <c r="M37" s="727"/>
      <c r="N37" s="725"/>
      <c r="O37" s="728"/>
      <c r="P37" s="722"/>
      <c r="Q37" s="722"/>
      <c r="R37" s="727"/>
      <c r="S37" s="729"/>
      <c r="T37" s="725" t="str">
        <f>+'2.2'!L39</f>
        <v/>
      </c>
      <c r="U37" s="725">
        <f t="shared" si="2"/>
        <v>1</v>
      </c>
      <c r="V37" s="730" t="str">
        <f>+'2.2'!N39</f>
        <v>Es gelten die aktuellen IVHSM Anforderungen</v>
      </c>
      <c r="W37" s="325">
        <f>IF(V37="",1,IF('3.7'!$D38="ja",1,0))</f>
        <v>0</v>
      </c>
      <c r="Y37" s="765"/>
      <c r="Z37" s="765"/>
      <c r="AA37" s="775"/>
      <c r="AB37" s="765"/>
    </row>
    <row r="38" spans="1:28" s="296" customFormat="1" ht="102" x14ac:dyDescent="0.2">
      <c r="A38" s="133" t="str">
        <f>+'2.2'!B40</f>
        <v/>
      </c>
      <c r="B38" s="316" t="str">
        <f>+'2.2'!C40</f>
        <v>NEU4</v>
      </c>
      <c r="C38" s="551" t="str">
        <f>+'2.2'!D40</f>
        <v>Epileptologie: Komplex-Diagnostik</v>
      </c>
      <c r="D38" s="707" t="str">
        <f>'2.2'!E40</f>
        <v/>
      </c>
      <c r="E38" s="316">
        <f>IF('3.8'!$B$20="ja",2,IF('3.8'!$C$20="ja",1,0))</f>
        <v>0</v>
      </c>
      <c r="F38" s="319" t="str">
        <f>+'2.2'!F40</f>
        <v>Neurologie</v>
      </c>
      <c r="G38" s="320">
        <f>+'2.2'!G40</f>
        <v>2</v>
      </c>
      <c r="H38" s="339">
        <f>IF(intern2!AX190&gt;=intern2!AX35,1,0)</f>
        <v>0</v>
      </c>
      <c r="I38" s="321">
        <f>IF(G38="",1,IF(MAX(intern3!C39:AT39)&gt;=G38,1,0))</f>
        <v>0</v>
      </c>
      <c r="J38" s="320" t="str">
        <f>+'2.2'!H40</f>
        <v/>
      </c>
      <c r="K38" s="321">
        <f>VALUE(IF(J38=1,IF('3.3'!H$12&gt;=1,1,0),IF(J38=2,IF('3.3'!H$12&gt;=2,1,0),IF(J38=3,IF('3.3'!H$12&gt;=3,1,0),1))))</f>
        <v>1</v>
      </c>
      <c r="L38" s="320" t="str">
        <f>+'2.2'!I40</f>
        <v/>
      </c>
      <c r="M38" s="320">
        <f>+IF(L38=1,IF('3.4'!H$11&gt;=1,1,0),IF(L38=2,IF('3.4'!H$11&gt;=2,1,0),IF(L38=3,IF('3.4'!H$11&gt;=3,1,0),1)))</f>
        <v>1</v>
      </c>
      <c r="N38" s="320" t="str">
        <f>+'2.2'!K40</f>
        <v>NEU4.1 + NEU4.2</v>
      </c>
      <c r="O38" s="561">
        <f>IF(N38="",1,IF(AND(OR('3.5'!D60="ja",'3.5'!E60="ja"),OR('3.5'!D62="ja",'3.5'!E62="ja")),1,0))</f>
        <v>0</v>
      </c>
      <c r="P38" s="316" t="str">
        <f>IF(ISBLANK(intern1!P33),"",intern1!P33)</f>
        <v/>
      </c>
      <c r="Q38" s="316">
        <f>IF(P38="",1,0)</f>
        <v>1</v>
      </c>
      <c r="R38" s="316" t="str">
        <f>'2.2'!J40</f>
        <v/>
      </c>
      <c r="S38" s="323">
        <f t="shared" ref="S38:S54" si="6">IF(R38="",1,0)</f>
        <v>1</v>
      </c>
      <c r="T38" s="320" t="str">
        <f>+'2.2'!L40</f>
        <v/>
      </c>
      <c r="U38" s="321">
        <f t="shared" si="2"/>
        <v>1</v>
      </c>
      <c r="V38" s="317" t="str">
        <f>+'2.2'!N40</f>
        <v>Ein Langzeit-Video/EEG-Monitoring ist obligatorisch, Verfügbarkeit von fachlich geschultem Personal (FND) bei Bedarf. Psychiatrische Beurteilung bei der Diagnose eines nicht-epileptischen psychogenen Anfalls obligatorisch.</v>
      </c>
      <c r="W38" s="322">
        <f>IF(V38="",1,IF('3.7'!$D39="ja",1,0))</f>
        <v>0</v>
      </c>
      <c r="Y38" s="700"/>
      <c r="Z38" s="700"/>
      <c r="AA38" s="774" t="str">
        <f>+'2.2'!M40</f>
        <v>S:10</v>
      </c>
      <c r="AB38" s="827"/>
    </row>
    <row r="39" spans="1:28" s="296" customFormat="1" ht="51" x14ac:dyDescent="0.2">
      <c r="A39" s="133" t="str">
        <f>+'2.2'!B41</f>
        <v/>
      </c>
      <c r="B39" s="316" t="str">
        <f>+'2.2'!C41</f>
        <v>NEU4.1</v>
      </c>
      <c r="C39" s="551" t="str">
        <f>+'2.2'!D41</f>
        <v>Epileptologie: Komplex-Behandlung</v>
      </c>
      <c r="D39" s="707" t="str">
        <f>'2.2'!E41</f>
        <v/>
      </c>
      <c r="E39" s="316">
        <f>IF('3.8'!$B$20="ja",2,IF('3.8'!$C$20="ja",1,0))</f>
        <v>0</v>
      </c>
      <c r="F39" s="319" t="str">
        <f>+'2.2'!F41</f>
        <v>Neurologie</v>
      </c>
      <c r="G39" s="320">
        <f>+'2.2'!G41</f>
        <v>2</v>
      </c>
      <c r="H39" s="339">
        <f>IF(intern2!AX191&gt;=intern2!AX36,1,0)</f>
        <v>0</v>
      </c>
      <c r="I39" s="321">
        <f>IF(G39="",1,IF(MAX(intern3!C40:AT40)&gt;=G39,1,0))</f>
        <v>0</v>
      </c>
      <c r="J39" s="320" t="str">
        <f>+'2.2'!H41</f>
        <v/>
      </c>
      <c r="K39" s="321">
        <f>VALUE(IF(J39=1,IF('3.3'!H$12&gt;=1,1,0),IF(J39=2,IF('3.3'!H$12&gt;=2,1,0),IF(J39=3,IF('3.3'!H$12&gt;=3,1,0),1))))</f>
        <v>1</v>
      </c>
      <c r="L39" s="320" t="str">
        <f>+'2.2'!I41</f>
        <v/>
      </c>
      <c r="M39" s="320">
        <f>+IF(L39=1,IF('3.4'!H$11&gt;=1,1,0),IF(L39=2,IF('3.4'!H$11&gt;=2,1,0),IF(L39=3,IF('3.4'!H$11&gt;=3,1,0),1)))</f>
        <v>1</v>
      </c>
      <c r="N39" s="320" t="str">
        <f>+'2.2'!K41</f>
        <v/>
      </c>
      <c r="O39" s="561">
        <f t="shared" si="3"/>
        <v>1</v>
      </c>
      <c r="P39" s="316" t="str">
        <f>IF(ISBLANK(intern1!P34),"",intern1!P34)</f>
        <v>NEU4</v>
      </c>
      <c r="Q39" s="316">
        <f>IF(P39="",1,IF(Y38="ja",1,0))</f>
        <v>0</v>
      </c>
      <c r="R39" s="316" t="str">
        <f>'2.2'!J41</f>
        <v/>
      </c>
      <c r="S39" s="323">
        <f t="shared" si="6"/>
        <v>1</v>
      </c>
      <c r="T39" s="320" t="str">
        <f>+'2.2'!L41</f>
        <v/>
      </c>
      <c r="U39" s="321">
        <f t="shared" si="2"/>
        <v>1</v>
      </c>
      <c r="V39" s="317" t="str">
        <f>+'2.2'!N41</f>
        <v>An jeder wöchentlichen Teambesprechung müssen Vertreter aller beteiligten Therapiebereiche teilnehmen.</v>
      </c>
      <c r="W39" s="306">
        <f>IF(V39="",1,IF('3.7'!$D40="ja",1,0))</f>
        <v>0</v>
      </c>
      <c r="Y39" s="700"/>
      <c r="Z39" s="700"/>
      <c r="AA39" s="774" t="str">
        <f>+'2.2'!M41</f>
        <v>S:10</v>
      </c>
      <c r="AB39" s="827"/>
    </row>
    <row r="40" spans="1:28" s="296" customFormat="1" ht="25.5" x14ac:dyDescent="0.2">
      <c r="A40" s="133" t="str">
        <f>+'2.2'!B42</f>
        <v/>
      </c>
      <c r="B40" s="734" t="str">
        <f>+'2.2'!C42</f>
        <v>NEU4.2</v>
      </c>
      <c r="C40" s="735" t="str">
        <f>+'2.2'!D42</f>
        <v>Epileptologie: Prächirurgische Epilepsiediagnostik (IVHSM)</v>
      </c>
      <c r="D40" s="736" t="str">
        <f>'2.2'!E42</f>
        <v/>
      </c>
      <c r="E40" s="734"/>
      <c r="F40" s="737" t="str">
        <f>+'2.2'!F42</f>
        <v/>
      </c>
      <c r="G40" s="737" t="str">
        <f>+'2.2'!G42</f>
        <v/>
      </c>
      <c r="H40" s="738"/>
      <c r="I40" s="737"/>
      <c r="J40" s="737"/>
      <c r="K40" s="737"/>
      <c r="L40" s="737"/>
      <c r="M40" s="739"/>
      <c r="N40" s="737"/>
      <c r="O40" s="740"/>
      <c r="P40" s="734"/>
      <c r="Q40" s="734"/>
      <c r="R40" s="739"/>
      <c r="S40" s="741"/>
      <c r="T40" s="737"/>
      <c r="U40" s="737"/>
      <c r="V40" s="721" t="str">
        <f>+'2.2'!N42</f>
        <v>Es gelten die aktuellen IVHSM Anforderungen</v>
      </c>
      <c r="W40" s="325"/>
      <c r="Y40" s="766"/>
      <c r="Z40" s="765"/>
      <c r="AA40" s="775"/>
      <c r="AB40" s="766"/>
    </row>
    <row r="41" spans="1:28" s="296" customFormat="1" ht="25.5" x14ac:dyDescent="0.2">
      <c r="A41" s="503" t="str">
        <f>+'2.2'!B43</f>
        <v>Ophthalmologie</v>
      </c>
      <c r="B41" s="307" t="str">
        <f>+'2.2'!C43</f>
        <v>AUG1</v>
      </c>
      <c r="C41" s="550" t="str">
        <f>+'2.2'!D43</f>
        <v>Ophthalmologie</v>
      </c>
      <c r="D41" s="309" t="str">
        <f>'2.2'!E43</f>
        <v>BPE/BP</v>
      </c>
      <c r="E41" s="307">
        <f>IF('3.8'!$B$20="ja",2,IF('3.8'!$C$20="ja",1,0))</f>
        <v>0</v>
      </c>
      <c r="F41" s="310" t="str">
        <f>+'2.2'!F43</f>
        <v>(Ophthalmologie mit Schwerpunkt Ophthalmochirurgie)</v>
      </c>
      <c r="G41" s="311">
        <f>+'2.2'!G43</f>
        <v>2</v>
      </c>
      <c r="H41" s="337">
        <f>IF(intern2!AX193&gt;=intern2!AX38,1,0)</f>
        <v>0</v>
      </c>
      <c r="I41" s="312">
        <f>IF(G41="",1,IF(MAX(intern3!C42:AT42)&gt;=G41,1,0))</f>
        <v>0</v>
      </c>
      <c r="J41" s="311">
        <f>+'2.2'!H43</f>
        <v>0</v>
      </c>
      <c r="K41" s="312">
        <f>VALUE(IF(J41=1,IF('3.3'!H$12&gt;=1,1,0),IF(J41=2,IF('3.3'!H$12&gt;=2,1,0),IF(J41=3,IF('3.3'!H$12&gt;=3,1,0),1))))</f>
        <v>1</v>
      </c>
      <c r="L41" s="311">
        <f>+'2.2'!I43</f>
        <v>1</v>
      </c>
      <c r="M41" s="311">
        <f>+IF(L41=1,IF('3.4'!H$11&gt;=1,1,0),IF(L41=2,IF('3.4'!H$11&gt;=2,1,0),IF(L41=3,IF('3.4'!H$11&gt;=3,1,0),1)))</f>
        <v>0</v>
      </c>
      <c r="N41" s="311" t="str">
        <f>+'2.2'!K43</f>
        <v/>
      </c>
      <c r="O41" s="560">
        <f t="shared" si="3"/>
        <v>1</v>
      </c>
      <c r="P41" s="307" t="str">
        <f>IF(ISBLANK(intern1!P36),"",intern1!P36)</f>
        <v/>
      </c>
      <c r="Q41" s="307">
        <f>IF(P41="",1,0)</f>
        <v>1</v>
      </c>
      <c r="R41" s="307" t="str">
        <f>'2.2'!J43</f>
        <v/>
      </c>
      <c r="S41" s="315">
        <f t="shared" si="6"/>
        <v>1</v>
      </c>
      <c r="T41" s="311" t="str">
        <f>+'2.2'!L43</f>
        <v/>
      </c>
      <c r="U41" s="312">
        <f t="shared" si="2"/>
        <v>1</v>
      </c>
      <c r="V41" s="308" t="str">
        <f>+'2.2'!N43</f>
        <v/>
      </c>
      <c r="W41" s="314">
        <f>IF(V41="",1,IF('3.7'!$D42="ja",1,0))</f>
        <v>1</v>
      </c>
      <c r="Y41" s="700"/>
      <c r="Z41" s="786"/>
      <c r="AA41" s="773" t="str">
        <f>+'2.2'!M43</f>
        <v/>
      </c>
      <c r="AB41" s="827"/>
    </row>
    <row r="42" spans="1:28" s="296" customFormat="1" ht="25.5" x14ac:dyDescent="0.2">
      <c r="A42" s="133" t="str">
        <f>+'2.2'!B44</f>
        <v/>
      </c>
      <c r="B42" s="316" t="str">
        <f>+'2.2'!C44</f>
        <v>AUG1.1</v>
      </c>
      <c r="C42" s="551" t="str">
        <f>+'2.2'!D44</f>
        <v>Strabologie</v>
      </c>
      <c r="D42" s="318" t="str">
        <f>'2.2'!E44</f>
        <v>BPE/BP</v>
      </c>
      <c r="E42" s="316">
        <f>IF('3.8'!$B$20="ja",2,IF('3.8'!$C$20="ja",1,0))</f>
        <v>0</v>
      </c>
      <c r="F42" s="319" t="str">
        <f>+'2.2'!F44</f>
        <v>(Ophthalmologie mit Schwerpunkt Ophthalmochirurgie)</v>
      </c>
      <c r="G42" s="320">
        <f>+'2.2'!G44</f>
        <v>2</v>
      </c>
      <c r="H42" s="339">
        <f>IF(intern2!AX194&gt;=intern2!AX39,1,0)</f>
        <v>0</v>
      </c>
      <c r="I42" s="321">
        <f>IF(G42="",1,IF(MAX(intern3!C43:AT43)&gt;=G42,1,0))</f>
        <v>0</v>
      </c>
      <c r="J42" s="320">
        <f>+'2.2'!H44</f>
        <v>0</v>
      </c>
      <c r="K42" s="321">
        <f>VALUE(IF(J42=1,IF('3.3'!H$12&gt;=1,1,0),IF(J42=2,IF('3.3'!H$12&gt;=2,1,0),IF(J42=3,IF('3.3'!H$12&gt;=3,1,0),1))))</f>
        <v>1</v>
      </c>
      <c r="L42" s="320">
        <f>+'2.2'!I44</f>
        <v>1</v>
      </c>
      <c r="M42" s="320">
        <f>+IF(L42=1,IF('3.4'!H$11&gt;=1,1,0),IF(L42=2,IF('3.4'!H$11&gt;=2,1,0),IF(L42=3,IF('3.4'!H$11&gt;=3,1,0),1)))</f>
        <v>0</v>
      </c>
      <c r="N42" s="320" t="str">
        <f>+'2.2'!K44</f>
        <v/>
      </c>
      <c r="O42" s="561">
        <f t="shared" si="3"/>
        <v>1</v>
      </c>
      <c r="P42" s="316" t="str">
        <f>IF(ISBLANK(intern1!P37),"",intern1!P37)</f>
        <v>AUG1</v>
      </c>
      <c r="Q42" s="316">
        <f>IF(P42="",1,IF(Y$41="ja",1,0))</f>
        <v>0</v>
      </c>
      <c r="R42" s="316" t="str">
        <f>'2.2'!J44</f>
        <v/>
      </c>
      <c r="S42" s="323">
        <f t="shared" si="6"/>
        <v>1</v>
      </c>
      <c r="T42" s="320" t="str">
        <f>+'2.2'!L44</f>
        <v/>
      </c>
      <c r="U42" s="321">
        <f t="shared" si="2"/>
        <v>1</v>
      </c>
      <c r="V42" s="317" t="str">
        <f>+'2.2'!N44</f>
        <v/>
      </c>
      <c r="W42" s="322">
        <f>IF(V42="",1,IF('3.7'!$D43="ja",1,0))</f>
        <v>1</v>
      </c>
      <c r="Y42" s="700"/>
      <c r="Z42" s="787"/>
      <c r="AA42" s="775" t="str">
        <f>+'2.2'!M44</f>
        <v/>
      </c>
      <c r="AB42" s="827"/>
    </row>
    <row r="43" spans="1:28" s="296" customFormat="1" ht="25.5" x14ac:dyDescent="0.2">
      <c r="A43" s="133" t="str">
        <f>+'2.2'!B45</f>
        <v/>
      </c>
      <c r="B43" s="316" t="str">
        <f>+'2.2'!C45</f>
        <v>AUG1.2</v>
      </c>
      <c r="C43" s="551" t="str">
        <f>+'2.2'!D45</f>
        <v>Orbita, Lider, Tränenwege</v>
      </c>
      <c r="D43" s="318" t="str">
        <f>'2.2'!E45</f>
        <v>BPE/BP</v>
      </c>
      <c r="E43" s="316">
        <f>IF('3.8'!$B$20="ja",2,IF('3.8'!$C$20="ja",1,0))</f>
        <v>0</v>
      </c>
      <c r="F43" s="319" t="str">
        <f>+'2.2'!F45</f>
        <v>(Ophthalmologie mit Schwerpunkt Ophthalmochirurgie)</v>
      </c>
      <c r="G43" s="320">
        <f>+'2.2'!G45</f>
        <v>2</v>
      </c>
      <c r="H43" s="339">
        <f>IF(intern2!AX195&gt;=intern2!AX40,1,0)</f>
        <v>0</v>
      </c>
      <c r="I43" s="321">
        <f>IF(G43="",1,IF(MAX(intern3!C44:AT44)&gt;=G43,1,0))</f>
        <v>0</v>
      </c>
      <c r="J43" s="320">
        <f>+'2.2'!H45</f>
        <v>0</v>
      </c>
      <c r="K43" s="321">
        <f>VALUE(IF(J43=1,IF('3.3'!H$12&gt;=1,1,0),IF(J43=2,IF('3.3'!H$12&gt;=2,1,0),IF(J43=3,IF('3.3'!H$12&gt;=3,1,0),1))))</f>
        <v>1</v>
      </c>
      <c r="L43" s="320">
        <f>+'2.2'!I45</f>
        <v>1</v>
      </c>
      <c r="M43" s="320">
        <f>+IF(L43=1,IF('3.4'!H$11&gt;=1,1,0),IF(L43=2,IF('3.4'!H$11&gt;=2,1,0),IF(L43=3,IF('3.4'!H$11&gt;=3,1,0),1)))</f>
        <v>0</v>
      </c>
      <c r="N43" s="320" t="str">
        <f>+'2.2'!K45</f>
        <v/>
      </c>
      <c r="O43" s="561">
        <f t="shared" si="3"/>
        <v>1</v>
      </c>
      <c r="P43" s="316" t="str">
        <f>IF(ISBLANK(intern1!P38),"",intern1!P38)</f>
        <v>AUG1</v>
      </c>
      <c r="Q43" s="316">
        <f>IF(P43="",1,IF(Y$41="ja",1,0))</f>
        <v>0</v>
      </c>
      <c r="R43" s="316" t="str">
        <f>'2.2'!J45</f>
        <v/>
      </c>
      <c r="S43" s="323">
        <f t="shared" si="6"/>
        <v>1</v>
      </c>
      <c r="T43" s="320" t="str">
        <f>+'2.2'!L45</f>
        <v/>
      </c>
      <c r="U43" s="321">
        <f t="shared" si="2"/>
        <v>1</v>
      </c>
      <c r="V43" s="317" t="str">
        <f>+'2.2'!N45</f>
        <v/>
      </c>
      <c r="W43" s="322">
        <f>IF(V43="",1,IF('3.7'!$D44="ja",1,0))</f>
        <v>1</v>
      </c>
      <c r="Y43" s="700"/>
      <c r="Z43" s="787"/>
      <c r="AA43" s="775" t="str">
        <f>+'2.2'!M45</f>
        <v/>
      </c>
      <c r="AB43" s="827"/>
    </row>
    <row r="44" spans="1:28" s="296" customFormat="1" ht="25.5" x14ac:dyDescent="0.2">
      <c r="A44" s="133" t="str">
        <f>+'2.2'!B46</f>
        <v/>
      </c>
      <c r="B44" s="316" t="str">
        <f>+'2.2'!C46</f>
        <v>AUG1.3</v>
      </c>
      <c r="C44" s="551" t="str">
        <f>+'2.2'!D46</f>
        <v>Spezialisierte Vordersegmentchirurgie</v>
      </c>
      <c r="D44" s="318" t="str">
        <f>'2.2'!E46</f>
        <v>BPE/BP</v>
      </c>
      <c r="E44" s="316">
        <f>IF('3.8'!$B$20="ja",2,IF('3.8'!$C$20="ja",1,0))</f>
        <v>0</v>
      </c>
      <c r="F44" s="319" t="str">
        <f>+'2.2'!F46</f>
        <v>(Ophthalmologie mit Schwerpunkt Ophthalmochirurgie)</v>
      </c>
      <c r="G44" s="320">
        <f>+'2.2'!G46</f>
        <v>2</v>
      </c>
      <c r="H44" s="339">
        <f>IF(intern2!AX196&gt;=intern2!AX41,1,0)</f>
        <v>0</v>
      </c>
      <c r="I44" s="321">
        <f>IF(G44="",1,IF(MAX(intern3!C45:AT45)&gt;=G44,1,0))</f>
        <v>0</v>
      </c>
      <c r="J44" s="320">
        <f>+'2.2'!H46</f>
        <v>0</v>
      </c>
      <c r="K44" s="321">
        <f>VALUE(IF(J44=1,IF('3.3'!H$12&gt;=1,1,0),IF(J44=2,IF('3.3'!H$12&gt;=2,1,0),IF(J44=3,IF('3.3'!H$12&gt;=3,1,0),1))))</f>
        <v>1</v>
      </c>
      <c r="L44" s="320">
        <f>+'2.2'!I46</f>
        <v>1</v>
      </c>
      <c r="M44" s="320">
        <f>+IF(L44=1,IF('3.4'!H$11&gt;=1,1,0),IF(L44=2,IF('3.4'!H$11&gt;=2,1,0),IF(L44=3,IF('3.4'!H$11&gt;=3,1,0),1)))</f>
        <v>0</v>
      </c>
      <c r="N44" s="320" t="str">
        <f>+'2.2'!K46</f>
        <v/>
      </c>
      <c r="O44" s="561">
        <f t="shared" si="3"/>
        <v>1</v>
      </c>
      <c r="P44" s="316" t="str">
        <f>IF(ISBLANK(intern1!P39),"",intern1!P39)</f>
        <v>AUG1</v>
      </c>
      <c r="Q44" s="316">
        <f>IF(P44="",1,IF(Y$41="ja",1,0))</f>
        <v>0</v>
      </c>
      <c r="R44" s="316" t="str">
        <f>'2.2'!J46</f>
        <v/>
      </c>
      <c r="S44" s="323">
        <f t="shared" si="6"/>
        <v>1</v>
      </c>
      <c r="T44" s="320" t="str">
        <f>+'2.2'!L46</f>
        <v/>
      </c>
      <c r="U44" s="321">
        <f t="shared" si="2"/>
        <v>1</v>
      </c>
      <c r="V44" s="317" t="str">
        <f>+'2.2'!N46</f>
        <v/>
      </c>
      <c r="W44" s="322">
        <f>IF(V44="",1,IF('3.7'!$D45="ja",1,0))</f>
        <v>1</v>
      </c>
      <c r="Y44" s="700"/>
      <c r="Z44" s="787"/>
      <c r="AA44" s="775" t="str">
        <f>+'2.2'!M46</f>
        <v/>
      </c>
      <c r="AB44" s="827"/>
    </row>
    <row r="45" spans="1:28" s="296" customFormat="1" ht="25.5" x14ac:dyDescent="0.2">
      <c r="A45" s="133" t="str">
        <f>+'2.2'!B47</f>
        <v/>
      </c>
      <c r="B45" s="316" t="str">
        <f>+'2.2'!C47</f>
        <v>AUG1.4</v>
      </c>
      <c r="C45" s="551" t="str">
        <f>+'2.2'!D47</f>
        <v>Katarakt</v>
      </c>
      <c r="D45" s="318" t="str">
        <f>'2.2'!E47</f>
        <v>BPE/BP</v>
      </c>
      <c r="E45" s="316">
        <f>IF('3.8'!$B$20="ja",2,IF('3.8'!$C$20="ja",1,0))</f>
        <v>0</v>
      </c>
      <c r="F45" s="319" t="str">
        <f>+'2.2'!F47</f>
        <v>(Ophthalmologie mit Schwerpunkt Ophthalmochirurgie)</v>
      </c>
      <c r="G45" s="320">
        <f>+'2.2'!G47</f>
        <v>2</v>
      </c>
      <c r="H45" s="339">
        <f>IF(intern2!AX197&gt;=intern2!AX42,1,0)</f>
        <v>0</v>
      </c>
      <c r="I45" s="321">
        <f>IF(G45="",1,IF(MAX(intern3!C46:AT46)&gt;=G45,1,0))</f>
        <v>0</v>
      </c>
      <c r="J45" s="320">
        <f>+'2.2'!H47</f>
        <v>0</v>
      </c>
      <c r="K45" s="321">
        <f>VALUE(IF(J45=1,IF('3.3'!H$12&gt;=1,1,0),IF(J45=2,IF('3.3'!H$12&gt;=2,1,0),IF(J45=3,IF('3.3'!H$12&gt;=3,1,0),1))))</f>
        <v>1</v>
      </c>
      <c r="L45" s="320">
        <f>+'2.2'!I47</f>
        <v>1</v>
      </c>
      <c r="M45" s="320">
        <f>+IF(L45=1,IF('3.4'!H$11&gt;=1,1,0),IF(L45=2,IF('3.4'!H$11&gt;=2,1,0),IF(L45=3,IF('3.4'!H$11&gt;=3,1,0),1)))</f>
        <v>0</v>
      </c>
      <c r="N45" s="320" t="str">
        <f>+'2.2'!K47</f>
        <v/>
      </c>
      <c r="O45" s="561">
        <f t="shared" si="3"/>
        <v>1</v>
      </c>
      <c r="P45" s="316" t="str">
        <f>IF(ISBLANK(intern1!P40),"",intern1!P40)</f>
        <v>AUG1</v>
      </c>
      <c r="Q45" s="316">
        <f>IF(P45="",1,IF(Y$41="ja",1,0))</f>
        <v>0</v>
      </c>
      <c r="R45" s="316" t="str">
        <f>'2.2'!J47</f>
        <v/>
      </c>
      <c r="S45" s="323">
        <f t="shared" si="6"/>
        <v>1</v>
      </c>
      <c r="T45" s="320" t="str">
        <f>+'2.2'!L47</f>
        <v/>
      </c>
      <c r="U45" s="321">
        <f t="shared" si="2"/>
        <v>1</v>
      </c>
      <c r="V45" s="317" t="str">
        <f>+'2.2'!N47</f>
        <v/>
      </c>
      <c r="W45" s="322">
        <f>IF(V45="",1,IF('3.7'!$D46="ja",1,0))</f>
        <v>1</v>
      </c>
      <c r="Y45" s="700"/>
      <c r="Z45" s="787"/>
      <c r="AA45" s="775" t="str">
        <f>+'2.2'!M47</f>
        <v/>
      </c>
      <c r="AB45" s="827"/>
    </row>
    <row r="46" spans="1:28" s="296" customFormat="1" ht="25.5" x14ac:dyDescent="0.2">
      <c r="A46" s="124" t="str">
        <f>+'2.2'!B48</f>
        <v/>
      </c>
      <c r="B46" s="298" t="str">
        <f>+'2.2'!C48</f>
        <v>AUG1.5</v>
      </c>
      <c r="C46" s="549" t="str">
        <f>+'2.2'!D48</f>
        <v>Glaskörper/Netzhautprobleme</v>
      </c>
      <c r="D46" s="297" t="str">
        <f>'2.2'!E48</f>
        <v>BPE/BP</v>
      </c>
      <c r="E46" s="298">
        <f>IF('3.8'!$B$20="ja",2,IF('3.8'!$C$20="ja",1,0))</f>
        <v>0</v>
      </c>
      <c r="F46" s="301" t="str">
        <f>+'2.2'!F48</f>
        <v>(Ophthalmologie mit Schwerpunkt Ophthalmochirurgie)</v>
      </c>
      <c r="G46" s="302">
        <f>+'2.2'!G48</f>
        <v>2</v>
      </c>
      <c r="H46" s="327">
        <f>IF(intern2!AX198&gt;=intern2!AX43,1,0)</f>
        <v>0</v>
      </c>
      <c r="I46" s="303">
        <f>IF(G46="",1,IF(MAX(intern3!C47:AT47)&gt;=G46,1,0))</f>
        <v>0</v>
      </c>
      <c r="J46" s="302">
        <f>+'2.2'!H48</f>
        <v>0</v>
      </c>
      <c r="K46" s="303">
        <f>VALUE(IF(J46=1,IF('3.3'!H$12&gt;=1,1,0),IF(J46=2,IF('3.3'!H$12&gt;=2,1,0),IF(J46=3,IF('3.3'!H$12&gt;=3,1,0),1))))</f>
        <v>1</v>
      </c>
      <c r="L46" s="302">
        <f>+'2.2'!I48</f>
        <v>1</v>
      </c>
      <c r="M46" s="302">
        <f>+IF(L46=1,IF('3.4'!H$11&gt;=1,1,0),IF(L46=2,IF('3.4'!H$11&gt;=2,1,0),IF(L46=3,IF('3.4'!H$11&gt;=3,1,0),1)))</f>
        <v>0</v>
      </c>
      <c r="N46" s="302" t="str">
        <f>+'2.2'!K48</f>
        <v/>
      </c>
      <c r="O46" s="559">
        <f t="shared" si="3"/>
        <v>1</v>
      </c>
      <c r="P46" s="298" t="str">
        <f>IF(ISBLANK(intern1!P41),"",intern1!P41)</f>
        <v>AUG1</v>
      </c>
      <c r="Q46" s="298">
        <f>IF(P46="",1,IF(Y$41="ja",1,0))</f>
        <v>0</v>
      </c>
      <c r="R46" s="298" t="str">
        <f>'2.2'!J48</f>
        <v/>
      </c>
      <c r="S46" s="324">
        <f t="shared" si="6"/>
        <v>1</v>
      </c>
      <c r="T46" s="302" t="str">
        <f>+'2.2'!L48</f>
        <v/>
      </c>
      <c r="U46" s="303">
        <f t="shared" si="2"/>
        <v>1</v>
      </c>
      <c r="V46" s="299" t="str">
        <f>+'2.2'!N48</f>
        <v/>
      </c>
      <c r="W46" s="306">
        <f>IF(V46="",1,IF('3.7'!$D47="ja",1,0))</f>
        <v>1</v>
      </c>
      <c r="Y46" s="718"/>
      <c r="Z46" s="787"/>
      <c r="AA46" s="775" t="str">
        <f>+'2.2'!M48</f>
        <v/>
      </c>
      <c r="AB46" s="829"/>
    </row>
    <row r="47" spans="1:28" s="296" customFormat="1" ht="15" x14ac:dyDescent="0.2">
      <c r="A47" s="133" t="str">
        <f>+'2.2'!B49</f>
        <v>Endokrinologie</v>
      </c>
      <c r="B47" s="341" t="str">
        <f>+'2.2'!C49</f>
        <v>END1</v>
      </c>
      <c r="C47" s="552" t="str">
        <f>+'2.2'!D49</f>
        <v>Endokrinologie</v>
      </c>
      <c r="D47" s="340" t="str">
        <f>'2.2'!E49</f>
        <v>BP</v>
      </c>
      <c r="E47" s="341">
        <f>IF('3.8'!$B$20="ja",2,IF('3.8'!$C$20="ja",1,0))</f>
        <v>0</v>
      </c>
      <c r="F47" s="343" t="str">
        <f>+'2.2'!F49</f>
        <v>(Endokrinologie / Diabetologie)</v>
      </c>
      <c r="G47" s="344">
        <f>+'2.2'!G49</f>
        <v>1</v>
      </c>
      <c r="H47" s="345">
        <f>IF(intern2!AX199&gt;=intern2!AX44,1,0)</f>
        <v>0</v>
      </c>
      <c r="I47" s="346">
        <f>IF(G47="",1,IF(MAX(intern3!C48:AT48)&gt;=G47,1,0))</f>
        <v>0</v>
      </c>
      <c r="J47" s="344">
        <f>+'2.2'!H49</f>
        <v>1</v>
      </c>
      <c r="K47" s="346">
        <f>VALUE(IF(J47=1,IF('3.3'!H$12&gt;=1,1,0),IF(J47=2,IF('3.3'!H$12&gt;=2,1,0),IF(J47=3,IF('3.3'!H$12&gt;=3,1,0),1))))</f>
        <v>0</v>
      </c>
      <c r="L47" s="344">
        <f>+'2.2'!I49</f>
        <v>1</v>
      </c>
      <c r="M47" s="347">
        <f>+IF(L47=1,IF('3.4'!H$11&gt;=1,1,0),IF(L47=2,IF('3.4'!H$11&gt;=2,1,0),IF(L47=3,IF('3.4'!H$11&gt;=3,1,0),1)))</f>
        <v>0</v>
      </c>
      <c r="N47" s="344" t="str">
        <f>+'2.2'!K49</f>
        <v/>
      </c>
      <c r="O47" s="562">
        <f t="shared" si="3"/>
        <v>1</v>
      </c>
      <c r="P47" s="341" t="str">
        <f>IF(ISBLANK(intern1!P42),"",intern1!P42)</f>
        <v/>
      </c>
      <c r="Q47" s="341">
        <f>IF(P47="",1,0)</f>
        <v>1</v>
      </c>
      <c r="R47" s="341" t="str">
        <f>'2.2'!J49</f>
        <v/>
      </c>
      <c r="S47" s="348">
        <f t="shared" si="6"/>
        <v>1</v>
      </c>
      <c r="T47" s="344" t="str">
        <f>+'2.2'!L49</f>
        <v/>
      </c>
      <c r="U47" s="346">
        <f t="shared" si="2"/>
        <v>1</v>
      </c>
      <c r="V47" s="308" t="str">
        <f>+'2.2'!N49</f>
        <v>Ernährungs- und Diabetesberatung</v>
      </c>
      <c r="W47" s="314">
        <f>IF(V47="",1,IF('3.7'!$D48="ja",1,0))</f>
        <v>0</v>
      </c>
      <c r="Y47" s="795"/>
      <c r="Z47" s="790"/>
      <c r="AA47" s="768" t="str">
        <f>+'2.2'!M49</f>
        <v/>
      </c>
      <c r="AB47" s="831"/>
    </row>
    <row r="48" spans="1:28" s="296" customFormat="1" ht="15" x14ac:dyDescent="0.2">
      <c r="A48" s="503" t="str">
        <f>+'2.2'!B50</f>
        <v>Gastroenterologie</v>
      </c>
      <c r="B48" s="307" t="str">
        <f>+'2.2'!C50</f>
        <v>GAE1</v>
      </c>
      <c r="C48" s="550" t="str">
        <f>+'2.2'!D50</f>
        <v>Gastroenterologie</v>
      </c>
      <c r="D48" s="309" t="str">
        <f>'2.2'!E50</f>
        <v>BP</v>
      </c>
      <c r="E48" s="307">
        <f>IF('3.8'!$B$20="ja",2,IF('3.8'!$C$20="ja",1,0))</f>
        <v>0</v>
      </c>
      <c r="F48" s="310" t="str">
        <f>+'2.2'!F50</f>
        <v>(Gastroenterologie)</v>
      </c>
      <c r="G48" s="311">
        <f>+'2.2'!G50</f>
        <v>2</v>
      </c>
      <c r="H48" s="337">
        <f>IF(intern2!AX200&gt;=intern2!AX45,1,0)</f>
        <v>0</v>
      </c>
      <c r="I48" s="312">
        <f>IF(G48="",1,IF(MAX(intern3!C49:AT49)&gt;=G48,1,0))</f>
        <v>0</v>
      </c>
      <c r="J48" s="311">
        <f>+'2.2'!H50</f>
        <v>2</v>
      </c>
      <c r="K48" s="312">
        <f>VALUE(IF(J48=1,IF('3.3'!H$12&gt;=1,1,0),IF(J48=2,IF('3.3'!H$12&gt;=2,1,0),IF(J48=3,IF('3.3'!H$12&gt;=3,1,0),1))))</f>
        <v>0</v>
      </c>
      <c r="L48" s="311">
        <f>+'2.2'!I50</f>
        <v>1</v>
      </c>
      <c r="M48" s="311">
        <f>+IF(L48=1,IF('3.4'!H$11&gt;=1,1,0),IF(L48=2,IF('3.4'!H$11&gt;=2,1,0),IF(L48=3,IF('3.4'!H$11&gt;=3,1,0),1)))</f>
        <v>0</v>
      </c>
      <c r="N48" s="311" t="str">
        <f>+'2.2'!K50</f>
        <v>VIS1</v>
      </c>
      <c r="O48" s="560">
        <f>IF(N48="",1,IF(OR('3.5'!D69="ja",'3.5'!E69="ja"),1,0))</f>
        <v>0</v>
      </c>
      <c r="P48" s="307" t="str">
        <f>IF(ISBLANK(intern1!P43),"",intern1!P43)</f>
        <v/>
      </c>
      <c r="Q48" s="307">
        <f>IF(P48="",1,0)</f>
        <v>1</v>
      </c>
      <c r="R48" s="307" t="str">
        <f>'2.2'!J50</f>
        <v/>
      </c>
      <c r="S48" s="315">
        <f t="shared" si="6"/>
        <v>1</v>
      </c>
      <c r="T48" s="311" t="str">
        <f>+'2.2'!L50</f>
        <v>ja</v>
      </c>
      <c r="U48" s="312">
        <f>IF(T48="",1,IF((OR('3.6'!$C14="Kooperationspartner",'3.6'!$C14="Alle erforderlichen Fachärzte im Haus")),1,0))</f>
        <v>0</v>
      </c>
      <c r="V48" s="308" t="str">
        <f>+'2.2'!N50</f>
        <v/>
      </c>
      <c r="W48" s="314">
        <f>IF(V48="",1,IF('3.7'!$D49="ja",1,0))</f>
        <v>1</v>
      </c>
      <c r="Y48" s="700"/>
      <c r="Z48" s="786"/>
      <c r="AA48" s="773" t="str">
        <f>+'2.2'!M50</f>
        <v/>
      </c>
      <c r="AB48" s="827"/>
    </row>
    <row r="49" spans="1:31" s="296" customFormat="1" ht="15" x14ac:dyDescent="0.2">
      <c r="A49" s="133" t="str">
        <f>+'2.2'!B51</f>
        <v/>
      </c>
      <c r="B49" s="298" t="str">
        <f>+'2.2'!C51</f>
        <v>GAE1.1</v>
      </c>
      <c r="C49" s="549" t="str">
        <f>+'2.2'!D51</f>
        <v>Spezialisierte Gastroenterologie</v>
      </c>
      <c r="D49" s="297" t="str">
        <f>'2.2'!E51</f>
        <v>BP</v>
      </c>
      <c r="E49" s="298">
        <f>IF('3.8'!$B$20="ja",2,IF('3.8'!$C$20="ja",1,0))</f>
        <v>0</v>
      </c>
      <c r="F49" s="301" t="str">
        <f>+'2.2'!F51</f>
        <v>Gastroenterologie</v>
      </c>
      <c r="G49" s="302">
        <f>+'2.2'!G51</f>
        <v>2</v>
      </c>
      <c r="H49" s="327">
        <f>IF(intern2!AX201&gt;=intern2!AX46,1,0)</f>
        <v>0</v>
      </c>
      <c r="I49" s="303">
        <f>IF(G49="",1,IF(MAX(intern3!C50:AT50)&gt;=G49,1,0))</f>
        <v>0</v>
      </c>
      <c r="J49" s="302">
        <f>+'2.2'!H51</f>
        <v>2</v>
      </c>
      <c r="K49" s="303">
        <f>VALUE(IF(J49=1,IF('3.3'!H$12&gt;=1,1,0),IF(J49=2,IF('3.3'!H$12&gt;=2,1,0),IF(J49=3,IF('3.3'!H$12&gt;=3,1,0),1))))</f>
        <v>0</v>
      </c>
      <c r="L49" s="302">
        <f>+'2.2'!I51</f>
        <v>2</v>
      </c>
      <c r="M49" s="302">
        <f>+IF(L49=1,IF('3.4'!H$11&gt;=1,1,0),IF(L49=2,IF('3.4'!H$11&gt;=2,1,0),IF(L49=3,IF('3.4'!H$11&gt;=3,1,0),1)))</f>
        <v>0</v>
      </c>
      <c r="N49" s="302" t="str">
        <f>+'2.2'!K51</f>
        <v/>
      </c>
      <c r="O49" s="559">
        <f t="shared" si="3"/>
        <v>1</v>
      </c>
      <c r="P49" s="298" t="str">
        <f>IF(ISBLANK(intern1!P44),"",intern1!P44)</f>
        <v>GAE1</v>
      </c>
      <c r="Q49" s="298">
        <f>IF(P49="",1,IF(Y48="ja",1,0))</f>
        <v>0</v>
      </c>
      <c r="R49" s="298" t="str">
        <f>'2.2'!J51</f>
        <v/>
      </c>
      <c r="S49" s="324">
        <f t="shared" si="6"/>
        <v>1</v>
      </c>
      <c r="T49" s="302" t="str">
        <f>+'2.2'!L51</f>
        <v>ja</v>
      </c>
      <c r="U49" s="303">
        <f>IF(T49="",1,IF((OR('3.6'!$C14="Kooperationspartner",'3.6'!$C14="Alle erforderlichen Fachärzte im Haus")),1,0))</f>
        <v>0</v>
      </c>
      <c r="V49" s="299" t="str">
        <f>+'2.2'!N51</f>
        <v/>
      </c>
      <c r="W49" s="306">
        <f>IF(V49="",1,IF('3.7'!$D50="ja",1,0))</f>
        <v>1</v>
      </c>
      <c r="Y49" s="718"/>
      <c r="Z49" s="770"/>
      <c r="AA49" s="776" t="str">
        <f>+'2.2'!M51</f>
        <v/>
      </c>
      <c r="AB49" s="829"/>
    </row>
    <row r="50" spans="1:31" s="296" customFormat="1" ht="102" x14ac:dyDescent="0.2">
      <c r="A50" s="503" t="str">
        <f>+'2.2'!B52</f>
        <v>Viszeralchirurgie</v>
      </c>
      <c r="B50" s="307" t="str">
        <f>+'2.2'!C52</f>
        <v>VIS1</v>
      </c>
      <c r="C50" s="550" t="str">
        <f>+'2.2'!D52</f>
        <v>Viszeralchirurgie</v>
      </c>
      <c r="D50" s="309" t="str">
        <f>'2.2'!E52</f>
        <v>BP</v>
      </c>
      <c r="E50" s="307">
        <f>IF('3.8'!$B$20="ja",2,IF('3.8'!$C$20="ja",1,0))</f>
        <v>0</v>
      </c>
      <c r="F50" s="310" t="str">
        <f>+'2.2'!F52</f>
        <v>(Chirurgie mit Schwerpunkt Viszeralchirurgie)</v>
      </c>
      <c r="G50" s="311">
        <f>+'2.2'!G52</f>
        <v>2</v>
      </c>
      <c r="H50" s="337">
        <f>IF(intern2!AX202&gt;=intern2!AX47,1,0)</f>
        <v>0</v>
      </c>
      <c r="I50" s="312">
        <f>IF(G50="",1,IF(MAX(intern3!C51:AT51)&gt;=G50,1,0))</f>
        <v>0</v>
      </c>
      <c r="J50" s="311">
        <f>+'2.2'!H52</f>
        <v>2</v>
      </c>
      <c r="K50" s="312">
        <f>VALUE(IF(J50=1,IF('3.3'!H$12&gt;=1,1,0),IF(J50=2,IF('3.3'!H$12&gt;=2,1,0),IF(J50=3,IF('3.3'!H$12&gt;=3,1,0),1))))</f>
        <v>0</v>
      </c>
      <c r="L50" s="311">
        <f>+'2.2'!I52</f>
        <v>1</v>
      </c>
      <c r="M50" s="311">
        <f>+IF(L50=1,IF('3.4'!H$11&gt;=1,1,0),IF(L50=2,IF('3.4'!H$11&gt;=2,1,0),IF(L50=3,IF('3.4'!H$11&gt;=3,1,0),1)))</f>
        <v>0</v>
      </c>
      <c r="N50" s="311" t="str">
        <f>+'2.2'!K52</f>
        <v/>
      </c>
      <c r="O50" s="560">
        <f t="shared" si="3"/>
        <v>1</v>
      </c>
      <c r="P50" s="307" t="str">
        <f>IF(ISBLANK(intern1!P45),"",intern1!P45)</f>
        <v/>
      </c>
      <c r="Q50" s="307">
        <f>IF(P50="",1,0)</f>
        <v>1</v>
      </c>
      <c r="R50" s="307" t="str">
        <f>'2.2'!J52</f>
        <v>GAE1</v>
      </c>
      <c r="S50" s="315">
        <f>IF(R50="",1,IF(Y48="ja",1,0))</f>
        <v>0</v>
      </c>
      <c r="T50" s="311" t="str">
        <f>+'2.2'!L52</f>
        <v>ja</v>
      </c>
      <c r="U50" s="312">
        <f>IF(T50="",1,IF((OR('3.6'!$C15="Kooperationspartner",'3.6'!$C15="Alle erforderlichen Fachärzte im Haus")),1,0))</f>
        <v>0</v>
      </c>
      <c r="V50" s="308" t="str">
        <f>+'2.2'!N52</f>
        <v>Das Qualitätsprogramm «Kolonchirugie» der Chirurgischen Gesellschaft des Kantons Zürich (CGZH) befindet sich aktuell in der Finalisierung. Die Teilnahme ist für Zürcher Listenspitäler mit Leistungsauftrag VIS1 verpflichtend.</v>
      </c>
      <c r="W50" s="314">
        <f>IF(V50="",1,IF('3.7'!$D51="ja",1,0))</f>
        <v>0</v>
      </c>
      <c r="Y50" s="700"/>
      <c r="Z50" s="786"/>
      <c r="AA50" s="773" t="str">
        <f>+'2.2'!M52</f>
        <v/>
      </c>
      <c r="AB50" s="827"/>
    </row>
    <row r="51" spans="1:31" s="296" customFormat="1" ht="25.5" x14ac:dyDescent="0.2">
      <c r="A51" s="133" t="str">
        <f>+'2.2'!B53</f>
        <v/>
      </c>
      <c r="B51" s="722" t="str">
        <f>+'2.2'!C53</f>
        <v>VIS1.1</v>
      </c>
      <c r="C51" s="723" t="str">
        <f>+'2.2'!D53</f>
        <v>Grosse Pankreaseingriffe (IVHSM)</v>
      </c>
      <c r="D51" s="724" t="str">
        <f>'2.2'!E53</f>
        <v/>
      </c>
      <c r="E51" s="722"/>
      <c r="F51" s="725" t="str">
        <f>+'2.2'!F53</f>
        <v/>
      </c>
      <c r="G51" s="725" t="str">
        <f>+'2.2'!G53</f>
        <v/>
      </c>
      <c r="H51" s="726"/>
      <c r="I51" s="725"/>
      <c r="J51" s="725"/>
      <c r="K51" s="725"/>
      <c r="L51" s="725"/>
      <c r="M51" s="725"/>
      <c r="N51" s="725"/>
      <c r="O51" s="728"/>
      <c r="P51" s="722"/>
      <c r="Q51" s="722"/>
      <c r="R51" s="727" t="str">
        <f>'2.2'!J53</f>
        <v/>
      </c>
      <c r="S51" s="729"/>
      <c r="T51" s="725"/>
      <c r="U51" s="725"/>
      <c r="V51" s="730" t="str">
        <f>+'2.2'!N53</f>
        <v>Es gelten die aktuellen IVHSM Anforderungen</v>
      </c>
      <c r="W51" s="325"/>
      <c r="Y51" s="765"/>
      <c r="Z51" s="765"/>
      <c r="AA51" s="775" t="str">
        <f>+'2.2'!M53</f>
        <v/>
      </c>
      <c r="AB51" s="765"/>
    </row>
    <row r="52" spans="1:31" s="296" customFormat="1" ht="25.5" x14ac:dyDescent="0.2">
      <c r="A52" s="133" t="str">
        <f>+'2.2'!B54</f>
        <v/>
      </c>
      <c r="B52" s="722" t="str">
        <f>+'2.2'!C54</f>
        <v>VIS1.2</v>
      </c>
      <c r="C52" s="723" t="str">
        <f>+'2.2'!D54</f>
        <v>Grosse Lebereingriffe (IVHSM)</v>
      </c>
      <c r="D52" s="724" t="str">
        <f>'2.2'!E54</f>
        <v/>
      </c>
      <c r="E52" s="722"/>
      <c r="F52" s="725" t="str">
        <f>+'2.2'!F54</f>
        <v/>
      </c>
      <c r="G52" s="725" t="str">
        <f>+'2.2'!G54</f>
        <v/>
      </c>
      <c r="H52" s="726"/>
      <c r="I52" s="725"/>
      <c r="J52" s="725"/>
      <c r="K52" s="725"/>
      <c r="L52" s="725"/>
      <c r="M52" s="725"/>
      <c r="N52" s="725"/>
      <c r="O52" s="728"/>
      <c r="P52" s="722"/>
      <c r="Q52" s="722"/>
      <c r="R52" s="727" t="str">
        <f>'2.2'!J54</f>
        <v/>
      </c>
      <c r="S52" s="729"/>
      <c r="T52" s="725"/>
      <c r="U52" s="725"/>
      <c r="V52" s="730" t="str">
        <f>+'2.2'!N54</f>
        <v>Es gelten die aktuellen IVHSM Anforderungen</v>
      </c>
      <c r="W52" s="325"/>
      <c r="Y52" s="765"/>
      <c r="Z52" s="765"/>
      <c r="AA52" s="775" t="str">
        <f>+'2.2'!M54</f>
        <v/>
      </c>
      <c r="AB52" s="765"/>
    </row>
    <row r="53" spans="1:31" s="296" customFormat="1" ht="25.5" x14ac:dyDescent="0.2">
      <c r="A53" s="133" t="str">
        <f>+'2.2'!B55</f>
        <v/>
      </c>
      <c r="B53" s="722" t="str">
        <f>+'2.2'!C55</f>
        <v>VIS1.3</v>
      </c>
      <c r="C53" s="723" t="str">
        <f>+'2.2'!D55</f>
        <v>Oesophaguschirurgie (IVHSM)</v>
      </c>
      <c r="D53" s="724" t="str">
        <f>'2.2'!E55</f>
        <v/>
      </c>
      <c r="E53" s="722"/>
      <c r="F53" s="725" t="str">
        <f>+'2.2'!F55</f>
        <v/>
      </c>
      <c r="G53" s="725" t="str">
        <f>+'2.2'!G55</f>
        <v/>
      </c>
      <c r="H53" s="726"/>
      <c r="I53" s="725"/>
      <c r="J53" s="725"/>
      <c r="K53" s="725"/>
      <c r="L53" s="725"/>
      <c r="M53" s="725"/>
      <c r="N53" s="725"/>
      <c r="O53" s="728"/>
      <c r="P53" s="722"/>
      <c r="Q53" s="722"/>
      <c r="R53" s="727" t="str">
        <f>'2.2'!J55</f>
        <v/>
      </c>
      <c r="S53" s="729"/>
      <c r="T53" s="725"/>
      <c r="U53" s="725"/>
      <c r="V53" s="730" t="str">
        <f>+'2.2'!N55</f>
        <v>Es gelten die aktuellen IVHSM Anforderungen</v>
      </c>
      <c r="W53" s="325"/>
      <c r="Y53" s="765"/>
      <c r="Z53" s="765"/>
      <c r="AA53" s="775" t="str">
        <f>+'2.2'!M55</f>
        <v/>
      </c>
      <c r="AB53" s="765"/>
    </row>
    <row r="54" spans="1:31" s="296" customFormat="1" ht="25.5" x14ac:dyDescent="0.2">
      <c r="A54" s="133" t="str">
        <f>+'2.2'!B56</f>
        <v/>
      </c>
      <c r="B54" s="316" t="str">
        <f>+'2.2'!C56</f>
        <v>VIS1.4</v>
      </c>
      <c r="C54" s="551" t="str">
        <f>+'2.2'!D56</f>
        <v>Bariatrische Chirurgie</v>
      </c>
      <c r="D54" s="318" t="str">
        <f>'2.2'!E56</f>
        <v>BP</v>
      </c>
      <c r="E54" s="316">
        <f>IF('3.8'!$B$20="ja",2,IF('3.8'!$C$20="ja",1,0))</f>
        <v>0</v>
      </c>
      <c r="F54" s="319" t="str">
        <f>+'2.2'!F56</f>
        <v>Chirurgie mit Schwerpunkt Viszeralchirurgie</v>
      </c>
      <c r="G54" s="320">
        <f>+'2.2'!G56</f>
        <v>2</v>
      </c>
      <c r="H54" s="339">
        <f>IF(intern2!AX206&gt;=intern2!AX51,1,0)</f>
        <v>0</v>
      </c>
      <c r="I54" s="321">
        <f>IF(G54="",1,IF(MAX(intern3!C55:AT55)&gt;=G54,1,0))</f>
        <v>0</v>
      </c>
      <c r="J54" s="320">
        <f>+'2.2'!H56</f>
        <v>2</v>
      </c>
      <c r="K54" s="321">
        <f>VALUE(IF(J54=1,IF('3.3'!H$12&gt;=1,1,0),IF(J54=2,IF('3.3'!H$12&gt;=2,1,0),IF(J54=3,IF('3.3'!H$12&gt;=3,1,0),1))))</f>
        <v>0</v>
      </c>
      <c r="L54" s="320">
        <f>+'2.2'!I56</f>
        <v>1</v>
      </c>
      <c r="M54" s="320">
        <f>+IF(L54=1,IF('3.4'!H$11&gt;=1,1,0),IF(L54=2,IF('3.4'!H$11&gt;=2,1,0),IF(L54=3,IF('3.4'!H$11&gt;=3,1,0),1)))</f>
        <v>0</v>
      </c>
      <c r="N54" s="320" t="str">
        <f>+'2.2'!K56</f>
        <v>END1</v>
      </c>
      <c r="O54" s="561">
        <f>IF(N54="",1,IF(OR('3.5'!D64="ja",'3.5'!E64="ja"),1,0))</f>
        <v>0</v>
      </c>
      <c r="P54" s="316" t="str">
        <f>IF(ISBLANK(intern1!P49),"",intern1!P49)</f>
        <v>VIS1</v>
      </c>
      <c r="Q54" s="316">
        <f>IF(P54="",1,IF(Y50="ja",1,0))</f>
        <v>0</v>
      </c>
      <c r="R54" s="316" t="str">
        <f>'2.2'!J56</f>
        <v/>
      </c>
      <c r="S54" s="323">
        <f t="shared" si="6"/>
        <v>1</v>
      </c>
      <c r="T54" s="320" t="str">
        <f>+'2.2'!L56</f>
        <v/>
      </c>
      <c r="U54" s="321">
        <f t="shared" si="2"/>
        <v>1</v>
      </c>
      <c r="V54" s="317" t="str">
        <f>+'2.2'!N56</f>
        <v>SMOB-Anerkennung Primär- oder Referenzzentrum</v>
      </c>
      <c r="W54" s="322">
        <f>IF(V54="",1,IF('3.7'!$D55="ja",1,0))</f>
        <v>0</v>
      </c>
      <c r="Y54" s="700"/>
      <c r="Z54" s="787"/>
      <c r="AA54" s="775" t="str">
        <f>+'2.2'!M56</f>
        <v/>
      </c>
      <c r="AB54" s="827"/>
    </row>
    <row r="55" spans="1:31" s="296" customFormat="1" ht="25.5" x14ac:dyDescent="0.2">
      <c r="A55" s="133">
        <f>+'2.2'!B57</f>
        <v>0</v>
      </c>
      <c r="B55" s="722" t="str">
        <f>+'2.2'!C57</f>
        <v>VIS1.4.1</v>
      </c>
      <c r="C55" s="723" t="str">
        <f>+'2.2'!D57</f>
        <v>Spezialisierte Bariatrische Chirurgie (IVHSM)</v>
      </c>
      <c r="D55" s="724" t="str">
        <f>'2.2'!E57</f>
        <v/>
      </c>
      <c r="E55" s="722"/>
      <c r="F55" s="725" t="str">
        <f>+'2.2'!F57</f>
        <v/>
      </c>
      <c r="G55" s="725" t="str">
        <f>+'2.2'!G57</f>
        <v/>
      </c>
      <c r="H55" s="726"/>
      <c r="I55" s="725"/>
      <c r="J55" s="725"/>
      <c r="K55" s="725"/>
      <c r="L55" s="725"/>
      <c r="M55" s="725"/>
      <c r="N55" s="725"/>
      <c r="O55" s="728"/>
      <c r="P55" s="722"/>
      <c r="Q55" s="722"/>
      <c r="R55" s="727" t="str">
        <f>'2.2'!J57</f>
        <v/>
      </c>
      <c r="S55" s="729"/>
      <c r="T55" s="725"/>
      <c r="U55" s="725"/>
      <c r="V55" s="730" t="str">
        <f>+'2.2'!N57</f>
        <v>Es gelten die aktuellen IVHSM Anforderungen</v>
      </c>
      <c r="W55" s="325"/>
      <c r="Y55" s="765"/>
      <c r="Z55" s="765"/>
      <c r="AA55" s="775" t="str">
        <f>+'2.2'!M57</f>
        <v/>
      </c>
      <c r="AB55" s="765"/>
    </row>
    <row r="56" spans="1:31" s="296" customFormat="1" ht="25.5" x14ac:dyDescent="0.2">
      <c r="A56" s="133" t="str">
        <f>+'2.2'!B58</f>
        <v/>
      </c>
      <c r="B56" s="734" t="str">
        <f>+'2.2'!C58</f>
        <v>VIS1.5</v>
      </c>
      <c r="C56" s="735" t="str">
        <f>+'2.2'!D58</f>
        <v>Tiefe Rektumeingriffe (IVHSM)</v>
      </c>
      <c r="D56" s="736" t="str">
        <f>'2.2'!E58</f>
        <v/>
      </c>
      <c r="E56" s="734"/>
      <c r="F56" s="737" t="str">
        <f>+'2.2'!F58</f>
        <v/>
      </c>
      <c r="G56" s="737" t="str">
        <f>+'2.2'!G58</f>
        <v/>
      </c>
      <c r="H56" s="738"/>
      <c r="I56" s="737"/>
      <c r="J56" s="737"/>
      <c r="K56" s="737"/>
      <c r="L56" s="737"/>
      <c r="M56" s="737"/>
      <c r="N56" s="737"/>
      <c r="O56" s="740"/>
      <c r="P56" s="734" t="str">
        <f>IF(ISBLANK(intern1!P51),"",intern1!P51)</f>
        <v/>
      </c>
      <c r="Q56" s="734"/>
      <c r="R56" s="739" t="str">
        <f>'2.2'!J58</f>
        <v/>
      </c>
      <c r="S56" s="741"/>
      <c r="T56" s="737"/>
      <c r="U56" s="737"/>
      <c r="V56" s="721" t="str">
        <f>+'2.2'!N58</f>
        <v>Es gelten die aktuellen IVHSM Anforderungen</v>
      </c>
      <c r="W56" s="325"/>
      <c r="Y56" s="766"/>
      <c r="Z56" s="765"/>
      <c r="AA56" s="775" t="str">
        <f>+'2.2'!M58</f>
        <v/>
      </c>
      <c r="AB56" s="766"/>
    </row>
    <row r="57" spans="1:31" s="296" customFormat="1" ht="38.25" x14ac:dyDescent="0.2">
      <c r="A57" s="503" t="str">
        <f>+'2.2'!B59</f>
        <v>Hämatologie</v>
      </c>
      <c r="B57" s="307" t="str">
        <f>+'2.2'!C59</f>
        <v>HAE1</v>
      </c>
      <c r="C57" s="550" t="str">
        <f>+'2.2'!D59</f>
        <v>Aggressive Lymphome und akute Leukämien</v>
      </c>
      <c r="D57" s="309" t="str">
        <f>'2.2'!E59</f>
        <v>BP</v>
      </c>
      <c r="E57" s="307">
        <f>IF('3.8'!$B$20="ja",2,IF('3.8'!$C$20="ja",1,0))</f>
        <v>0</v>
      </c>
      <c r="F57" s="310" t="str">
        <f>+'2.2'!F59</f>
        <v>Hämatologie
Medizinische Onkologie
Allgemeine Innere Medizin</v>
      </c>
      <c r="G57" s="311">
        <f>+'2.2'!G59</f>
        <v>1</v>
      </c>
      <c r="H57" s="337">
        <f>IF(intern2!AX209&gt;=intern2!AX54,1,0)</f>
        <v>0</v>
      </c>
      <c r="I57" s="312">
        <f>IF(G57="",1,IF(MAX(intern3!C58:AT58)&gt;=G57,1,0))</f>
        <v>0</v>
      </c>
      <c r="J57" s="311">
        <f>+'2.2'!H59</f>
        <v>1</v>
      </c>
      <c r="K57" s="312">
        <f>VALUE(IF(J57=1,IF('3.3'!H$12&gt;=1,1,0),IF(J57=2,IF('3.3'!H$12&gt;=2,1,0),IF(J57=3,IF('3.3'!H$12&gt;=3,1,0),1))))</f>
        <v>0</v>
      </c>
      <c r="L57" s="311">
        <f>+'2.2'!I59</f>
        <v>2</v>
      </c>
      <c r="M57" s="311">
        <f>+IF(L57=1,IF('3.4'!H$11&gt;=1,1,0),IF(L57=2,IF('3.4'!H$11&gt;=2,1,0),IF(L57=3,IF('3.4'!H$11&gt;=3,1,0),1)))</f>
        <v>0</v>
      </c>
      <c r="N57" s="311" t="str">
        <f>+'2.2'!K59</f>
        <v/>
      </c>
      <c r="O57" s="560">
        <f t="shared" si="3"/>
        <v>1</v>
      </c>
      <c r="P57" s="307" t="str">
        <f>IF(ISBLANK(intern1!P52),"",intern1!P52)</f>
        <v/>
      </c>
      <c r="Q57" s="307">
        <f>IF(P57="",1,0)</f>
        <v>1</v>
      </c>
      <c r="R57" s="307" t="str">
        <f>'2.2'!J59</f>
        <v>ONK1</v>
      </c>
      <c r="S57" s="315">
        <f>IF(R57="",1,IF(Y$139="ja",1,0))</f>
        <v>0</v>
      </c>
      <c r="T57" s="311" t="str">
        <f>+'2.2'!L59</f>
        <v>ja</v>
      </c>
      <c r="U57" s="312">
        <f>IF(T57="",1,IF((OR('3.6'!$C16="Kooperationspartner",'3.6'!$C16="Alle erforderlichen Fachärzte im Haus")),1,0))</f>
        <v>0</v>
      </c>
      <c r="V57" s="308" t="str">
        <f>+'2.2'!N59</f>
        <v/>
      </c>
      <c r="W57" s="314">
        <f>IF(V57="",1,IF('3.7'!$D58="ja",1,0))</f>
        <v>1</v>
      </c>
      <c r="Y57" s="700"/>
      <c r="Z57" s="786"/>
      <c r="AA57" s="773" t="str">
        <f>+'2.2'!M59</f>
        <v/>
      </c>
      <c r="AB57" s="827"/>
    </row>
    <row r="58" spans="1:31" s="296" customFormat="1" ht="38.25" x14ac:dyDescent="0.2">
      <c r="A58" s="133" t="str">
        <f>+'2.2'!B60</f>
        <v/>
      </c>
      <c r="B58" s="316" t="str">
        <f>+'2.2'!C60</f>
        <v>HAE1.1</v>
      </c>
      <c r="C58" s="551" t="str">
        <f>+'2.2'!D60</f>
        <v>Hoch-aggressive Lymphome und akute Leukämien mit kurativer Chemotherapie</v>
      </c>
      <c r="D58" s="318" t="str">
        <f>'2.2'!E60</f>
        <v>BP</v>
      </c>
      <c r="E58" s="316">
        <f>IF('3.8'!$B$20="ja",2,IF('3.8'!$C$20="ja",1,0))</f>
        <v>0</v>
      </c>
      <c r="F58" s="319" t="str">
        <f>+'2.2'!F60</f>
        <v xml:space="preserve">Hämatologie
Medizinische Onkologie
</v>
      </c>
      <c r="G58" s="320">
        <f>+'2.2'!G60</f>
        <v>1</v>
      </c>
      <c r="H58" s="339">
        <f>IF(intern2!AX210&gt;=intern2!AX55,1,0)</f>
        <v>0</v>
      </c>
      <c r="I58" s="321">
        <f>IF(G58="",1,IF(MAX(intern3!C59:AT59)&gt;=G58,1,0))</f>
        <v>0</v>
      </c>
      <c r="J58" s="320">
        <f>+'2.2'!H60</f>
        <v>1</v>
      </c>
      <c r="K58" s="321">
        <f>VALUE(IF(J58=1,IF('3.3'!H$12&gt;=1,1,0),IF(J58=2,IF('3.3'!H$12&gt;=2,1,0),IF(J58=3,IF('3.3'!H$12&gt;=3,1,0),1))))</f>
        <v>0</v>
      </c>
      <c r="L58" s="320">
        <f>+'2.2'!I60</f>
        <v>2</v>
      </c>
      <c r="M58" s="320">
        <f>+IF(L58=1,IF('3.4'!H$11&gt;=1,1,0),IF(L58=2,IF('3.4'!H$11&gt;=2,1,0),IF(L58=3,IF('3.4'!H$11&gt;=3,1,0),1)))</f>
        <v>0</v>
      </c>
      <c r="N58" s="320" t="str">
        <f>+'2.2'!K60</f>
        <v/>
      </c>
      <c r="O58" s="561">
        <f t="shared" si="3"/>
        <v>1</v>
      </c>
      <c r="P58" s="316" t="str">
        <f>IF(ISBLANK(intern1!P53),"",intern1!P53)</f>
        <v>HAE1</v>
      </c>
      <c r="Q58" s="316">
        <f>IF(P58="",1,IF(Y$57="ja",1,0))</f>
        <v>0</v>
      </c>
      <c r="R58" s="316" t="str">
        <f>'2.2'!J60</f>
        <v>ONK1</v>
      </c>
      <c r="S58" s="323">
        <f>IF(R58="",1,IF(Y$139="ja",1,0))</f>
        <v>0</v>
      </c>
      <c r="T58" s="320" t="str">
        <f>+'2.2'!L60</f>
        <v>ja</v>
      </c>
      <c r="U58" s="321">
        <f>IF(T58="",1,IF((OR('3.6'!$C16="Kooperationspartner",'3.6'!$C16="Alle erforderlichen Fachärzte im Haus")),1,0))</f>
        <v>0</v>
      </c>
      <c r="V58" s="317" t="str">
        <f>+'2.2'!N60</f>
        <v/>
      </c>
      <c r="W58" s="322">
        <f>IF(V58="",1,IF('3.7'!$D59="ja",1,0))</f>
        <v>1</v>
      </c>
      <c r="Y58" s="700"/>
      <c r="Z58" s="700"/>
      <c r="AA58" s="774" t="str">
        <f>+'2.2'!M60</f>
        <v>S:10</v>
      </c>
      <c r="AB58" s="827"/>
    </row>
    <row r="59" spans="1:31" s="296" customFormat="1" ht="38.25" x14ac:dyDescent="0.2">
      <c r="A59" s="133" t="str">
        <f>+'2.2'!B61</f>
        <v/>
      </c>
      <c r="B59" s="316" t="str">
        <f>+'2.2'!C61</f>
        <v>HAE2</v>
      </c>
      <c r="C59" s="551" t="str">
        <f>+'2.2'!D61</f>
        <v>Indolente Lymphome und chronische Leukämien</v>
      </c>
      <c r="D59" s="318" t="str">
        <f>'2.2'!E61</f>
        <v>BP</v>
      </c>
      <c r="E59" s="316">
        <f>IF('3.8'!$B$20="ja",2,IF('3.8'!$C$20="ja",1,0))</f>
        <v>0</v>
      </c>
      <c r="F59" s="319" t="str">
        <f>+'2.2'!F61</f>
        <v>Hämatologie
Medizinische Onkologie
Allgemeine Innere Medizin</v>
      </c>
      <c r="G59" s="320">
        <f>+'2.2'!G61</f>
        <v>1</v>
      </c>
      <c r="H59" s="339">
        <f>IF(intern2!AX211&gt;=intern2!AX56,1,0)</f>
        <v>0</v>
      </c>
      <c r="I59" s="321">
        <f>IF(G59="",1,IF(MAX(intern3!C60:AT60)&gt;=G59,1,0))</f>
        <v>0</v>
      </c>
      <c r="J59" s="320">
        <f>+'2.2'!H61</f>
        <v>1</v>
      </c>
      <c r="K59" s="321">
        <f>VALUE(IF(J59=1,IF('3.3'!H$12&gt;=1,1,0),IF(J59=2,IF('3.3'!H$12&gt;=2,1,0),IF(J59=3,IF('3.3'!H$12&gt;=3,1,0),1))))</f>
        <v>0</v>
      </c>
      <c r="L59" s="320">
        <f>+'2.2'!I61</f>
        <v>1</v>
      </c>
      <c r="M59" s="320">
        <f>+IF(L59=1,IF('3.4'!H$11&gt;=1,1,0),IF(L59=2,IF('3.4'!H$11&gt;=2,1,0),IF(L59=3,IF('3.4'!H$11&gt;=3,1,0),1)))</f>
        <v>0</v>
      </c>
      <c r="N59" s="320" t="str">
        <f>+'2.2'!K61</f>
        <v/>
      </c>
      <c r="O59" s="561">
        <f t="shared" si="3"/>
        <v>1</v>
      </c>
      <c r="P59" s="316" t="str">
        <f>IF(ISBLANK(intern1!P54),"",intern1!P54)</f>
        <v/>
      </c>
      <c r="Q59" s="316">
        <f>IF(P59="",1,0)</f>
        <v>1</v>
      </c>
      <c r="R59" s="316" t="str">
        <f>'2.2'!J61</f>
        <v>ONK1</v>
      </c>
      <c r="S59" s="323">
        <f>IF(R59="",1,IF(Y$139="ja",1,0))</f>
        <v>0</v>
      </c>
      <c r="T59" s="320" t="str">
        <f>+'2.2'!L61</f>
        <v>ja</v>
      </c>
      <c r="U59" s="321">
        <f>IF(T59="",1,IF((OR('3.6'!$C16="Kooperationspartner",'3.6'!$C16="Alle erforderlichen Fachärzte im Haus")),1,0))</f>
        <v>0</v>
      </c>
      <c r="V59" s="317" t="str">
        <f>+'2.2'!N61</f>
        <v/>
      </c>
      <c r="W59" s="322">
        <f>IF(V59="",1,IF('3.7'!$D60="ja",1,0))</f>
        <v>1</v>
      </c>
      <c r="Y59" s="700"/>
      <c r="Z59" s="787"/>
      <c r="AA59" s="775" t="str">
        <f>+'2.2'!M61</f>
        <v/>
      </c>
      <c r="AB59" s="827"/>
    </row>
    <row r="60" spans="1:31" s="296" customFormat="1" ht="38.25" x14ac:dyDescent="0.2">
      <c r="A60" s="133" t="str">
        <f>+'2.2'!B62</f>
        <v/>
      </c>
      <c r="B60" s="316" t="str">
        <f>+'2.2'!C62</f>
        <v>HAE3</v>
      </c>
      <c r="C60" s="551" t="str">
        <f>+'2.2'!D62</f>
        <v>Myeloproliferative Erkrankungen und Myelodysplastische Syndrome</v>
      </c>
      <c r="D60" s="318" t="str">
        <f>'2.2'!E62</f>
        <v>BP</v>
      </c>
      <c r="E60" s="316">
        <f>IF('3.8'!$B$20="ja",2,IF('3.8'!$C$20="ja",1,0))</f>
        <v>0</v>
      </c>
      <c r="F60" s="319" t="str">
        <f>+'2.2'!F62</f>
        <v>Hämatologie
Medizinische Onkologie
Allgemeine Innere Medizin</v>
      </c>
      <c r="G60" s="320">
        <f>+'2.2'!G62</f>
        <v>1</v>
      </c>
      <c r="H60" s="339">
        <f>IF(intern2!AX212&gt;=intern2!AX57,1,0)</f>
        <v>0</v>
      </c>
      <c r="I60" s="321">
        <f>IF(G60="",1,IF(MAX(intern3!C61:AT61)&gt;=G60,1,0))</f>
        <v>0</v>
      </c>
      <c r="J60" s="320">
        <f>+'2.2'!H62</f>
        <v>1</v>
      </c>
      <c r="K60" s="321">
        <f>VALUE(IF(J60=1,IF('3.3'!H$12&gt;=1,1,0),IF(J60=2,IF('3.3'!H$12&gt;=2,1,0),IF(J60=3,IF('3.3'!H$12&gt;=3,1,0),1))))</f>
        <v>0</v>
      </c>
      <c r="L60" s="320">
        <f>+'2.2'!I62</f>
        <v>1</v>
      </c>
      <c r="M60" s="320">
        <f>+IF(L60=1,IF('3.4'!H$11&gt;=1,1,0),IF(L60=2,IF('3.4'!H$11&gt;=2,1,0),IF(L60=3,IF('3.4'!H$11&gt;=3,1,0),1)))</f>
        <v>0</v>
      </c>
      <c r="N60" s="320" t="str">
        <f>+'2.2'!K62</f>
        <v/>
      </c>
      <c r="O60" s="561">
        <f t="shared" si="3"/>
        <v>1</v>
      </c>
      <c r="P60" s="316" t="str">
        <f>IF(ISBLANK(intern1!P55),"",intern1!P55)</f>
        <v/>
      </c>
      <c r="Q60" s="316">
        <f t="shared" ref="Q60:Q65" si="7">IF(P60="",1,0)</f>
        <v>1</v>
      </c>
      <c r="R60" s="316" t="str">
        <f>'2.2'!J62</f>
        <v/>
      </c>
      <c r="S60" s="323">
        <f t="shared" ref="S60" si="8">IF(R60="",1,0)</f>
        <v>1</v>
      </c>
      <c r="T60" s="320" t="str">
        <f>+'2.2'!L62</f>
        <v>ja</v>
      </c>
      <c r="U60" s="321">
        <f>IF(T60="",1,IF((OR('3.6'!$C16="Kooperationspartner",'3.6'!$C16="Alle erforderlichen Fachärzte im Haus")),1,0))</f>
        <v>0</v>
      </c>
      <c r="V60" s="317" t="str">
        <f>+'2.2'!N62</f>
        <v/>
      </c>
      <c r="W60" s="322">
        <f>IF(V60="",1,IF('3.7'!$D61="ja",1,0))</f>
        <v>1</v>
      </c>
      <c r="Y60" s="700"/>
      <c r="Z60" s="787"/>
      <c r="AA60" s="775" t="str">
        <f>+'2.2'!M62</f>
        <v/>
      </c>
      <c r="AB60" s="827"/>
    </row>
    <row r="61" spans="1:31" s="296" customFormat="1" ht="25.5" x14ac:dyDescent="0.2">
      <c r="A61" s="133" t="str">
        <f>+'2.2'!B63</f>
        <v/>
      </c>
      <c r="B61" s="316" t="str">
        <f>+'2.2'!C63</f>
        <v>HAE4</v>
      </c>
      <c r="C61" s="551" t="str">
        <f>+'2.2'!D63</f>
        <v>Autologe Blutstammzelltransplantation</v>
      </c>
      <c r="D61" s="318" t="str">
        <f>'2.2'!E63</f>
        <v>BP</v>
      </c>
      <c r="E61" s="316">
        <f>IF('3.8'!$B$20="ja",2,IF('3.8'!$C$20="ja",1,0))</f>
        <v>0</v>
      </c>
      <c r="F61" s="319" t="str">
        <f>+'2.2'!F63</f>
        <v>(Medizinische Onkologie)
(Hämatologie)</v>
      </c>
      <c r="G61" s="320">
        <f>+'2.2'!G63</f>
        <v>2</v>
      </c>
      <c r="H61" s="339">
        <f>IF(intern2!AX213&gt;=intern2!AX58,1,0)</f>
        <v>0</v>
      </c>
      <c r="I61" s="321">
        <f>IF(G61="",1,IF(MAX(intern3!C62:AT62)&gt;=G61,1,0))</f>
        <v>0</v>
      </c>
      <c r="J61" s="320">
        <f>+'2.2'!H63</f>
        <v>2</v>
      </c>
      <c r="K61" s="321">
        <f>VALUE(IF(J61=1,IF('3.3'!H$12&gt;=1,1,0),IF(J61=2,IF('3.3'!H$12&gt;=2,1,0),IF(J61=3,IF('3.3'!H$12&gt;=3,1,0),1))))</f>
        <v>0</v>
      </c>
      <c r="L61" s="320">
        <f>+'2.2'!I63</f>
        <v>2</v>
      </c>
      <c r="M61" s="320">
        <f>+IF(L61=1,IF('3.4'!H$11&gt;=1,1,0),IF(L61=2,IF('3.4'!H$11&gt;=2,1,0),IF(L61=3,IF('3.4'!H$11&gt;=3,1,0),1)))</f>
        <v>0</v>
      </c>
      <c r="N61" s="320" t="str">
        <f>+'2.2'!K63</f>
        <v/>
      </c>
      <c r="O61" s="561">
        <f t="shared" si="3"/>
        <v>1</v>
      </c>
      <c r="P61" s="316" t="str">
        <f>IF(ISBLANK(intern1!P56),"",intern1!P56)</f>
        <v/>
      </c>
      <c r="Q61" s="316">
        <f t="shared" si="7"/>
        <v>1</v>
      </c>
      <c r="R61" s="316" t="str">
        <f>'2.2'!J63</f>
        <v/>
      </c>
      <c r="S61" s="323">
        <f>IF(R61="",1,0)</f>
        <v>1</v>
      </c>
      <c r="T61" s="320" t="str">
        <f>+'2.2'!L63</f>
        <v/>
      </c>
      <c r="U61" s="321">
        <f t="shared" si="2"/>
        <v>1</v>
      </c>
      <c r="V61" s="317" t="str">
        <f>+'2.2'!N63</f>
        <v>JACIE-Akkreditierung</v>
      </c>
      <c r="W61" s="322">
        <f>IF(V61="",1,IF('3.7'!$D62="ja",1,0))</f>
        <v>0</v>
      </c>
      <c r="Y61" s="700"/>
      <c r="Z61" s="700"/>
      <c r="AA61" s="774" t="str">
        <f>+'2.2'!M63</f>
        <v>S:10</v>
      </c>
      <c r="AB61" s="827"/>
    </row>
    <row r="62" spans="1:31" s="296" customFormat="1" ht="25.5" x14ac:dyDescent="0.2">
      <c r="A62" s="133" t="str">
        <f>+'2.2'!B64</f>
        <v/>
      </c>
      <c r="B62" s="734" t="str">
        <f>+'2.2'!C64</f>
        <v>HAE5</v>
      </c>
      <c r="C62" s="735" t="str">
        <f>+'2.2'!D64</f>
        <v>Allogene Blutstammzelltransplantation (IVHSM)</v>
      </c>
      <c r="D62" s="736" t="str">
        <f>'2.2'!E64</f>
        <v/>
      </c>
      <c r="E62" s="734"/>
      <c r="F62" s="737" t="str">
        <f>+'2.2'!F64</f>
        <v/>
      </c>
      <c r="G62" s="737"/>
      <c r="H62" s="738"/>
      <c r="I62" s="737"/>
      <c r="J62" s="737"/>
      <c r="K62" s="737"/>
      <c r="L62" s="737"/>
      <c r="M62" s="739"/>
      <c r="N62" s="737"/>
      <c r="O62" s="740"/>
      <c r="P62" s="734" t="str">
        <f>IF(ISBLANK(intern1!P57),"",intern1!P57)</f>
        <v/>
      </c>
      <c r="Q62" s="734"/>
      <c r="R62" s="739"/>
      <c r="S62" s="741"/>
      <c r="T62" s="737"/>
      <c r="U62" s="737"/>
      <c r="V62" s="721" t="str">
        <f>+'2.2'!N64</f>
        <v>Es gelten die aktuellen IVHSM Anforderungen</v>
      </c>
      <c r="W62" s="325"/>
      <c r="Y62" s="766"/>
      <c r="Z62" s="766"/>
      <c r="AA62" s="776" t="str">
        <f>+'2.2'!M64</f>
        <v/>
      </c>
      <c r="AB62" s="766"/>
    </row>
    <row r="63" spans="1:31" s="296" customFormat="1" ht="68.099999999999994" customHeight="1" x14ac:dyDescent="0.2">
      <c r="A63" s="503" t="str">
        <f>+'2.2'!B65</f>
        <v>Gefässe</v>
      </c>
      <c r="B63" s="307" t="str">
        <f>+'2.2'!C65</f>
        <v>GEF1</v>
      </c>
      <c r="C63" s="550" t="str">
        <f>+'2.2'!D65</f>
        <v>Gefässchirurgie periphere Gefässe (arteriell)</v>
      </c>
      <c r="D63" s="309" t="str">
        <f>'2.2'!E65</f>
        <v>BP</v>
      </c>
      <c r="E63" s="307">
        <f>IF('3.8'!$B$20="ja",2,IF('3.8'!$C$20="ja",1,0))</f>
        <v>0</v>
      </c>
      <c r="F63" s="310" t="str">
        <f>+'2.2'!F65</f>
        <v>(Gefässchirurgie)
(Herz- und thorakale Gefässchirurgie)</v>
      </c>
      <c r="G63" s="311">
        <f>+'2.2'!G65</f>
        <v>2</v>
      </c>
      <c r="H63" s="337">
        <f>IF(intern2!AX215&gt;=intern2!AX60,1,0)</f>
        <v>0</v>
      </c>
      <c r="I63" s="312">
        <f>IF(G63="",1,IF(MAX(intern3!C64:AT64)&gt;=G63,1,0))</f>
        <v>0</v>
      </c>
      <c r="J63" s="311">
        <f>+'2.2'!H65</f>
        <v>2</v>
      </c>
      <c r="K63" s="312">
        <f>VALUE(IF(J63=1,IF('3.3'!H$12&gt;=1,1,0),IF(J63=2,IF('3.3'!H$12&gt;=2,1,0),IF(J63=3,IF('3.3'!H$12&gt;=3,1,0),1))))</f>
        <v>0</v>
      </c>
      <c r="L63" s="311">
        <f>+'2.2'!I65</f>
        <v>1</v>
      </c>
      <c r="M63" s="311">
        <f>+IF(L63=1,IF('3.4'!H$11&gt;=1,1,0),IF(L63=2,IF('3.4'!H$11&gt;=2,1,0),IF(L63=3,IF('3.4'!H$11&gt;=3,1,0),1)))</f>
        <v>0</v>
      </c>
      <c r="N63" s="311" t="str">
        <f>+'2.2'!K65</f>
        <v/>
      </c>
      <c r="O63" s="560">
        <f t="shared" si="3"/>
        <v>1</v>
      </c>
      <c r="P63" s="307" t="str">
        <f>IF(ISBLANK(intern1!P58),"",intern1!P58)</f>
        <v/>
      </c>
      <c r="Q63" s="307">
        <f t="shared" si="7"/>
        <v>1</v>
      </c>
      <c r="R63" s="307" t="str">
        <f>'2.2'!J65</f>
        <v xml:space="preserve">ANG1 + RAD1
</v>
      </c>
      <c r="S63" s="315">
        <f>IF(R63="",1,IF(AND(Y$68="ja",Y$64="ja"),1,0))</f>
        <v>0</v>
      </c>
      <c r="T63" s="311" t="str">
        <f>+'2.2'!L65</f>
        <v/>
      </c>
      <c r="U63" s="312">
        <f t="shared" si="2"/>
        <v>1</v>
      </c>
      <c r="V63" s="308" t="str">
        <f>+'2.2'!N65</f>
        <v>Interdiszipliäre Indikationskonferenz mit chirurgischen und interventionellen FAe. Spezifisches Zusammenarbeitskonzept notwendig</v>
      </c>
      <c r="W63" s="314">
        <f>IF(V63="",1,IF('3.7'!$D64="ja",1,0))</f>
        <v>0</v>
      </c>
      <c r="Y63" s="700"/>
      <c r="Z63" s="700"/>
      <c r="AA63" s="779" t="str">
        <f>+'2.2'!M65</f>
        <v>S:10</v>
      </c>
      <c r="AB63" s="827"/>
      <c r="AE63" s="284"/>
    </row>
    <row r="64" spans="1:31" s="296" customFormat="1" ht="76.5" x14ac:dyDescent="0.2">
      <c r="A64" s="133" t="str">
        <f>+'2.2'!B66</f>
        <v/>
      </c>
      <c r="B64" s="316" t="str">
        <f>+'2.2'!C66</f>
        <v>ANG1</v>
      </c>
      <c r="C64" s="551" t="str">
        <f>+'2.2'!D66</f>
        <v>Interventionen periphere Gefässe (arteriell)</v>
      </c>
      <c r="D64" s="318" t="str">
        <f>'2.2'!E66</f>
        <v>BP</v>
      </c>
      <c r="E64" s="316">
        <f>IF('3.8'!$B$20="ja",2,IF('3.8'!$C$20="ja",1,0))</f>
        <v>0</v>
      </c>
      <c r="F64" s="319" t="str">
        <f>+'2.2'!F66</f>
        <v xml:space="preserve">Angiologie
Interventionnelle Radiologie EBIR
Kardiologie
Gefässchirurgie   
Medizinische Onkologie                                                                                                                                                                              </v>
      </c>
      <c r="G64" s="320">
        <f>+'2.2'!G66</f>
        <v>2</v>
      </c>
      <c r="H64" s="339">
        <f>IF(intern2!AX216&gt;=intern2!AX61,1,0)</f>
        <v>0</v>
      </c>
      <c r="I64" s="321">
        <f>IF(G64="",1,IF(MAX(intern3!C65:AT65)&gt;=G64,1,0))</f>
        <v>0</v>
      </c>
      <c r="J64" s="320">
        <f>+'2.2'!H66</f>
        <v>2</v>
      </c>
      <c r="K64" s="321">
        <f>VALUE(IF(J64=1,IF('3.3'!H$12&gt;=1,1,0),IF(J64=2,IF('3.3'!H$12&gt;=2,1,0),IF(J64=3,IF('3.3'!H$12&gt;=3,1,0),1))))</f>
        <v>0</v>
      </c>
      <c r="L64" s="320">
        <f>+'2.2'!I66</f>
        <v>1</v>
      </c>
      <c r="M64" s="320">
        <f>+IF(L64=1,IF('3.4'!H$11&gt;=1,1,0),IF(L64=2,IF('3.4'!H$11&gt;=2,1,0),IF(L64=3,IF('3.4'!H$11&gt;=3,1,0),1)))</f>
        <v>0</v>
      </c>
      <c r="N64" s="320" t="str">
        <f>+'2.2'!K66</f>
        <v xml:space="preserve">GEF1
</v>
      </c>
      <c r="O64" s="561">
        <f>IF(N64="",1,IF(OR('3.5'!D73="ja",'3.5'!E73="ja"),1,0))</f>
        <v>0</v>
      </c>
      <c r="P64" s="316" t="str">
        <f>IF(ISBLANK(intern1!P59),"",intern1!P59)</f>
        <v/>
      </c>
      <c r="Q64" s="316">
        <f t="shared" si="7"/>
        <v>1</v>
      </c>
      <c r="R64" s="316" t="str">
        <f>'2.2'!J66</f>
        <v>RAD1</v>
      </c>
      <c r="S64" s="323">
        <f>IF(R64="",1,IF(Y$68="ja",1,0))</f>
        <v>0</v>
      </c>
      <c r="T64" s="320" t="str">
        <f>+'2.2'!L66</f>
        <v/>
      </c>
      <c r="U64" s="321">
        <f t="shared" si="2"/>
        <v>1</v>
      </c>
      <c r="V64" s="317" t="str">
        <f>+'2.2'!N66</f>
        <v>Interdiszipliäre Indikationskonferenz mit chirurgischen und interventionellen FAe. Spezifisches Zusammenarbeitskonzept notwendig</v>
      </c>
      <c r="W64" s="322">
        <f>IF(V64="",1,IF('3.7'!$D65="ja",1,0))</f>
        <v>0</v>
      </c>
      <c r="Y64" s="700"/>
      <c r="Z64" s="787"/>
      <c r="AA64" s="775" t="str">
        <f>+'2.2'!M66</f>
        <v/>
      </c>
      <c r="AB64" s="827"/>
    </row>
    <row r="65" spans="1:28" s="296" customFormat="1" ht="255" x14ac:dyDescent="0.2">
      <c r="A65" s="133" t="str">
        <f>+'2.2'!B67</f>
        <v/>
      </c>
      <c r="B65" s="316" t="str">
        <f>+'2.2'!C67</f>
        <v>GEFA</v>
      </c>
      <c r="C65" s="551" t="str">
        <f>+'2.2'!D67</f>
        <v>Interventionen und Gefässchirurgie intraabdominale Gefässe</v>
      </c>
      <c r="D65" s="318" t="str">
        <f>'2.2'!E67</f>
        <v>BP</v>
      </c>
      <c r="E65" s="316">
        <f>IF('3.8'!$B$20="ja",2,IF('3.8'!$C$20="ja",1,0))</f>
        <v>0</v>
      </c>
      <c r="F65" s="319" t="str">
        <f>+'2.2'!F67</f>
        <v>Gefässchirurgie
Herz- und thorakale Gefässchirurgie
(Angiologie)
(Radiologie)
(Kardiologie)</v>
      </c>
      <c r="G65" s="320">
        <f>+'2.2'!G67</f>
        <v>3</v>
      </c>
      <c r="H65" s="339">
        <f>IF(intern2!AX217&gt;=intern2!AX62,1,0)</f>
        <v>0</v>
      </c>
      <c r="I65" s="321">
        <f>IF(G65="",1,IF(MAX(intern3!C66:AT66)&gt;=G65,1,0))</f>
        <v>0</v>
      </c>
      <c r="J65" s="320">
        <f>+'2.2'!H67</f>
        <v>3</v>
      </c>
      <c r="K65" s="321">
        <f>VALUE(IF(J65=1,IF('3.3'!H$12&gt;=1,1,0),IF(J65=2,IF('3.3'!H$12&gt;=2,1,0),IF(J65=3,IF('3.3'!H$12&gt;=3,1,0),1))))</f>
        <v>0</v>
      </c>
      <c r="L65" s="320">
        <f>+'2.2'!I67</f>
        <v>2</v>
      </c>
      <c r="M65" s="320">
        <f>+IF(L65=1,IF('3.4'!H$11&gt;=1,1,0),IF(L65=2,IF('3.4'!H$11&gt;=2,1,0),IF(L65=3,IF('3.4'!H$11&gt;=3,1,0),1)))</f>
        <v>0</v>
      </c>
      <c r="N65" s="320" t="str">
        <f>+'2.2'!K67</f>
        <v>HER1.1</v>
      </c>
      <c r="O65" s="561">
        <f>IF(N65="",1,IF(OR('3.5'!D76="ja",'3.5'!E76="ja"),1,0))</f>
        <v>0</v>
      </c>
      <c r="P65" s="316" t="str">
        <f>IF(ISBLANK(intern1!P60),"",intern1!P60)</f>
        <v/>
      </c>
      <c r="Q65" s="316">
        <f t="shared" si="7"/>
        <v>1</v>
      </c>
      <c r="R65" s="316" t="str">
        <f>'2.2'!J67</f>
        <v>RAD1</v>
      </c>
      <c r="S65" s="323">
        <f>IF(R65="",1,IF(Y$68="ja",1,0))</f>
        <v>0</v>
      </c>
      <c r="T65" s="320" t="str">
        <f>+'2.2'!L67</f>
        <v/>
      </c>
      <c r="U65" s="321">
        <f t="shared" si="2"/>
        <v>1</v>
      </c>
      <c r="V65" s="317" t="str">
        <f>+'2.2'!N67</f>
        <v>-für Interventionen nur Fae Angiologie, Radiologie oder Kardiologie
- für Operationen nur FAe Gefässchirurgie, Herz- und thorakale Gefässchirurgie oder Kinderchirugie zugelassen
-Operateure in der postoperativen Phaese jederzeit erreichbar sein und notwendige Intervention innerhalb von 30Min zu gewährleisten
-interdiszipliäre Indikationskonferenz mit chirurgischen und interventionellen FAe. Spezifisches Zusammenarbeitskonzept notwendig
- Daten in Swiss Vasc Register zu erfassen</v>
      </c>
      <c r="W65" s="322">
        <f>IF(V65="",1,IF('3.7'!$D66="ja",1,0))</f>
        <v>0</v>
      </c>
      <c r="Y65" s="700"/>
      <c r="Z65" s="700"/>
      <c r="AA65" s="774" t="str">
        <f>+'2.2'!M67</f>
        <v>S:20</v>
      </c>
      <c r="AB65" s="827"/>
    </row>
    <row r="66" spans="1:28" s="296" customFormat="1" ht="229.5" x14ac:dyDescent="0.2">
      <c r="A66" s="133" t="str">
        <f>+'2.2'!B68</f>
        <v/>
      </c>
      <c r="B66" s="316" t="str">
        <f>+'2.2'!C68</f>
        <v>GEF3</v>
      </c>
      <c r="C66" s="551" t="str">
        <f>+'2.2'!D68</f>
        <v>Gefässchirurgie Carotis</v>
      </c>
      <c r="D66" s="318" t="str">
        <f>'2.2'!E68</f>
        <v>BP</v>
      </c>
      <c r="E66" s="316">
        <f>IF('3.8'!$B$20="ja",2,IF('3.8'!$C$20="ja",1,0))</f>
        <v>0</v>
      </c>
      <c r="F66" s="319" t="str">
        <f>+'2.2'!F68</f>
        <v>(Gefässchirurgie)
(Herz- und thorakale Gefässchirurgie und Gefässchirurgie)      
(Interventionelle Radiologie EBIR)
(Neurochirurgie)</v>
      </c>
      <c r="G66" s="320">
        <f>+'2.2'!G68</f>
        <v>2</v>
      </c>
      <c r="H66" s="339">
        <f>IF(intern2!AX218&gt;=intern2!AX63,1,0)</f>
        <v>0</v>
      </c>
      <c r="I66" s="321">
        <f>IF(G66="",1,IF(MAX(intern3!C67:AT67)&gt;=G66,1,0))</f>
        <v>0</v>
      </c>
      <c r="J66" s="320">
        <f>+'2.2'!H68</f>
        <v>2</v>
      </c>
      <c r="K66" s="321">
        <f>VALUE(IF(J66=1,IF('3.3'!H$12&gt;=1,1,0),IF(J66=2,IF('3.3'!H$12&gt;=2,1,0),IF(J66=3,IF('3.3'!H$12&gt;=3,1,0),1))))</f>
        <v>0</v>
      </c>
      <c r="L66" s="320">
        <f>+'2.2'!I68</f>
        <v>2</v>
      </c>
      <c r="M66" s="320">
        <f>+IF(L66=1,IF('3.4'!H$11&gt;=1,1,0),IF(L66=2,IF('3.4'!H$11&gt;=2,1,0),IF(L66=3,IF('3.4'!H$11&gt;=3,1,0),1)))</f>
        <v>0</v>
      </c>
      <c r="N66" s="320" t="str">
        <f>+'2.2'!K68</f>
        <v>ANG3 + HER1.1</v>
      </c>
      <c r="O66" s="561">
        <f>IF(N66="",1,IF(AND(OR('3.5'!D76="ja",'3.5'!E76="ja"),OR('3.5'!D85="ja",'3.5'!E85="ja")),1,0))</f>
        <v>0</v>
      </c>
      <c r="P66" s="316" t="str">
        <f>IF(ISBLANK(intern1!P61),"",intern1!P61)</f>
        <v/>
      </c>
      <c r="Q66" s="316">
        <f>IF(P66="",1,0)</f>
        <v>1</v>
      </c>
      <c r="R66" s="316" t="str">
        <f>'2.2'!J68</f>
        <v>NEU1 + RAD1</v>
      </c>
      <c r="S66" s="323">
        <f>IF(R66="",1,IF(AND(Y$68="ja",Y$64="ja"),1,0))</f>
        <v>0</v>
      </c>
      <c r="T66" s="320" t="str">
        <f>+'2.2'!L68</f>
        <v/>
      </c>
      <c r="U66" s="321">
        <f t="shared" si="2"/>
        <v>1</v>
      </c>
      <c r="V66" s="317" t="str">
        <f>+'2.2'!N68</f>
        <v>-FA in postoperativen Phase jederzeit erreichbar, um eine notwendige Intervention innerhalb von einer Stunde zu gewährleisten.
-Bei Eingriff an Carotis in intersidziplinäre Indikationskonferenz zu besprechen und zu dokumentieren
-interdiszipliäre Indikationskonferenz mit chirurgischen und interventionellen FAe. Spezifisches Zusammenarbeitskonzept notwendig
- Daten in Swiss Vasc Register zu erfassen
-Nachkontrolle 30 Tage nach Eingriff durch Facharzt Neurologie</v>
      </c>
      <c r="W66" s="322">
        <f>IF(V66="",1,IF('3.7'!$D67="ja",1,0))</f>
        <v>0</v>
      </c>
      <c r="Y66" s="700"/>
      <c r="Z66" s="701"/>
      <c r="AA66" s="774" t="str">
        <f>+'2.2'!M68</f>
        <v>S:10
(bzw. 20 mit ANG3)</v>
      </c>
      <c r="AB66" s="827"/>
    </row>
    <row r="67" spans="1:28" s="296" customFormat="1" ht="153" x14ac:dyDescent="0.2">
      <c r="A67" s="133" t="str">
        <f>+'2.2'!B69</f>
        <v/>
      </c>
      <c r="B67" s="316" t="str">
        <f>+'2.2'!C69</f>
        <v>ANG3</v>
      </c>
      <c r="C67" s="551" t="str">
        <f>+'2.2'!D69</f>
        <v>Interventionen Carotis und extrakranielle Gefässe</v>
      </c>
      <c r="D67" s="318" t="str">
        <f>'2.2'!E69</f>
        <v>BP</v>
      </c>
      <c r="E67" s="316">
        <f>IF('3.8'!$B$20="ja",2,IF('3.8'!$C$20="ja",1,0))</f>
        <v>0</v>
      </c>
      <c r="F67" s="319" t="str">
        <f>+'2.2'!F69</f>
        <v>(Angiologie)
(Radiologie)
(Kardiologie)
(Radiologie mit Schwerpunkt invasive Neuroradiologie)</v>
      </c>
      <c r="G67" s="320">
        <f>+'2.2'!G69</f>
        <v>2</v>
      </c>
      <c r="H67" s="339">
        <f>IF(intern2!AX219&gt;=intern2!AX64,1,0)</f>
        <v>0</v>
      </c>
      <c r="I67" s="321">
        <f>IF(G67="",1,IF(MAX(intern3!C68:AT68)&gt;=G67,1,0))</f>
        <v>0</v>
      </c>
      <c r="J67" s="320">
        <f>+'2.2'!H69</f>
        <v>2</v>
      </c>
      <c r="K67" s="321">
        <f>VALUE(IF(J67=1,IF('3.3'!H$12&gt;=1,1,0),IF(J67=2,IF('3.3'!H$12&gt;=2,1,0),IF(J67=3,IF('3.3'!H$12&gt;=3,1,0),1))))</f>
        <v>0</v>
      </c>
      <c r="L67" s="320">
        <f>+'2.2'!I69</f>
        <v>2</v>
      </c>
      <c r="M67" s="320">
        <f>+IF(L67=1,IF('3.4'!H$11&gt;=1,1,0),IF(L67=2,IF('3.4'!H$11&gt;=2,1,0),IF(L67=3,IF('3.4'!H$11&gt;=3,1,0),1)))</f>
        <v>0</v>
      </c>
      <c r="N67" s="320" t="str">
        <f>+'2.2'!K69</f>
        <v xml:space="preserve">HER1.1
</v>
      </c>
      <c r="O67" s="561">
        <f>IF(N67="",1,IF(OR('3.5'!D76="ja",'3.5'!E76="ja"),1,0))</f>
        <v>0</v>
      </c>
      <c r="P67" s="316" t="str">
        <f>IF(ISBLANK(intern1!P62),"",intern1!P62)</f>
        <v/>
      </c>
      <c r="Q67" s="316">
        <f>IF(P67="",1,0)</f>
        <v>1</v>
      </c>
      <c r="R67" s="316" t="str">
        <f>'2.2'!J69</f>
        <v xml:space="preserve">GEF3 + NEU1
+ RAD1
</v>
      </c>
      <c r="S67" s="323">
        <f>IF(R67="",1,IF(AND(Y33="ja",Y66="ja",Y68="ja"),1,0))</f>
        <v>0</v>
      </c>
      <c r="T67" s="320" t="str">
        <f>+'2.2'!L69</f>
        <v/>
      </c>
      <c r="U67" s="321">
        <f t="shared" si="2"/>
        <v>1</v>
      </c>
      <c r="V67" s="317" t="str">
        <f>+'2.2'!N69</f>
        <v>-FA in postoperativen Phase jederzeit erreichbar, um eine notwendige Intervention innerhalb von einer Stunde zu gewährleisten.
-Bei Eingriff an Carotis in intersidziplinäre Indikationskonferenz zu besprechen und zu dokumentieren
- Daten in Swiss Vasc Register zu erfassen
-Nachkontrolle 30 Tage nach Eingriff durch Facharzt Neurologie</v>
      </c>
      <c r="W67" s="322">
        <f>IF(V67="",1,IF('3.7'!$D68="ja",1,0))</f>
        <v>0</v>
      </c>
      <c r="Y67" s="700"/>
      <c r="Z67" s="700"/>
      <c r="AA67" s="774" t="str">
        <f>+'2.2'!M69</f>
        <v>S:10
(bzw. 20 mit GEF3)</v>
      </c>
      <c r="AB67" s="827"/>
    </row>
    <row r="68" spans="1:28" s="296" customFormat="1" ht="25.5" x14ac:dyDescent="0.2">
      <c r="A68" s="133" t="str">
        <f>+'2.2'!B70</f>
        <v/>
      </c>
      <c r="B68" s="316" t="str">
        <f>+'2.2'!C70</f>
        <v>RAD1</v>
      </c>
      <c r="C68" s="551" t="str">
        <f>+'2.2'!D70</f>
        <v>Interventionelle Radiologie (bei Gefässen nur Diagnostik)</v>
      </c>
      <c r="D68" s="318" t="str">
        <f>'2.2'!E70</f>
        <v>BP</v>
      </c>
      <c r="E68" s="316">
        <f>IF('3.8'!$B$20="ja",2,IF('3.8'!$C$20="ja",1,0))</f>
        <v>0</v>
      </c>
      <c r="F68" s="319" t="str">
        <f>+'2.2'!F70</f>
        <v>Radiologie</v>
      </c>
      <c r="G68" s="320">
        <f>+'2.2'!G70</f>
        <v>2</v>
      </c>
      <c r="H68" s="339">
        <f>IF(intern2!AX220&gt;=intern2!AX65,1,0)</f>
        <v>0</v>
      </c>
      <c r="I68" s="321">
        <f>IF(G68="",1,IF(MAX(intern3!C69:AT69)&gt;=G68,1,0))</f>
        <v>0</v>
      </c>
      <c r="J68" s="320">
        <f>+'2.2'!H70</f>
        <v>2</v>
      </c>
      <c r="K68" s="321">
        <f>VALUE(IF(J68=1,IF('3.3'!H$12&gt;=1,1,0),IF(J68=2,IF('3.3'!H$12&gt;=2,1,0),IF(J68=3,IF('3.3'!H$12&gt;=3,1,0),1))))</f>
        <v>0</v>
      </c>
      <c r="L68" s="320">
        <f>+'2.2'!I70</f>
        <v>1</v>
      </c>
      <c r="M68" s="320">
        <f>+IF(L68=1,IF('3.4'!H$11&gt;=1,1,0),IF(L68=2,IF('3.4'!H$11&gt;=2,1,0),IF(L68=3,IF('3.4'!H$11&gt;=3,1,0),1)))</f>
        <v>0</v>
      </c>
      <c r="N68" s="320" t="str">
        <f>+'2.2'!K70</f>
        <v/>
      </c>
      <c r="O68" s="561">
        <f t="shared" si="3"/>
        <v>1</v>
      </c>
      <c r="P68" s="316" t="str">
        <f>IF(ISBLANK(intern1!P63),"",intern1!P63)</f>
        <v/>
      </c>
      <c r="Q68" s="316">
        <f>IF(P68="",1,0)</f>
        <v>1</v>
      </c>
      <c r="R68" s="316" t="str">
        <f>'2.2'!J70</f>
        <v/>
      </c>
      <c r="S68" s="323">
        <f>IF(R68="",1,IF(AND(Y34="ja",Y67="ja",Y70="ja"),1,0))</f>
        <v>1</v>
      </c>
      <c r="T68" s="320" t="str">
        <f>+'2.2'!L70</f>
        <v/>
      </c>
      <c r="U68" s="321">
        <f t="shared" si="2"/>
        <v>1</v>
      </c>
      <c r="V68" s="317" t="str">
        <f>+'2.2'!N70</f>
        <v xml:space="preserve">Interdisziplinäre  Indikationskonferenz (GEF/ANG) </v>
      </c>
      <c r="W68" s="322">
        <f>IF(V68="",1,IF('3.7'!$D69="ja",1,0))</f>
        <v>0</v>
      </c>
      <c r="Y68" s="700"/>
      <c r="Z68" s="787"/>
      <c r="AA68" s="775" t="str">
        <f>+'2.2'!M70</f>
        <v/>
      </c>
      <c r="AB68" s="827"/>
    </row>
    <row r="69" spans="1:28" s="296" customFormat="1" ht="25.5" x14ac:dyDescent="0.2">
      <c r="A69" s="133" t="str">
        <f>+'2.2'!B71</f>
        <v/>
      </c>
      <c r="B69" s="298" t="str">
        <f>+'2.2'!C71</f>
        <v>RAD2</v>
      </c>
      <c r="C69" s="549" t="str">
        <f>+'2.2'!D71</f>
        <v>Komplexe Interventionelle Radiologie</v>
      </c>
      <c r="D69" s="297" t="str">
        <f>'2.2'!E71</f>
        <v>BP</v>
      </c>
      <c r="E69" s="298">
        <f>IF('3.8'!$B$20="ja",2,IF('3.8'!$C$20="ja",1,0))</f>
        <v>0</v>
      </c>
      <c r="F69" s="301" t="str">
        <f>+'2.2'!F71</f>
        <v>Interventionelle Radiologie EBIR</v>
      </c>
      <c r="G69" s="302">
        <f>+'2.2'!G71</f>
        <v>2</v>
      </c>
      <c r="H69" s="327">
        <f>IF(intern2!AX221&gt;=intern2!AX66,1,0)</f>
        <v>0</v>
      </c>
      <c r="I69" s="303">
        <f>IF(G69="",1,IF(MAX(intern3!C70:AT70)&gt;=G69,1,0))</f>
        <v>0</v>
      </c>
      <c r="J69" s="302">
        <f>+'2.2'!H71</f>
        <v>2</v>
      </c>
      <c r="K69" s="303">
        <f>VALUE(IF(J69=1,IF('3.3'!H$12&gt;=1,1,0),IF(J69=2,IF('3.3'!H$12&gt;=2,1,0),IF(J69=3,IF('3.3'!H$12&gt;=3,1,0),1))))</f>
        <v>0</v>
      </c>
      <c r="L69" s="302">
        <f>+'2.2'!I71</f>
        <v>2</v>
      </c>
      <c r="M69" s="302">
        <f>+IF(L69=1,IF('3.4'!H$11&gt;=1,1,0),IF(L69=2,IF('3.4'!H$11&gt;=2,1,0),IF(L69=3,IF('3.4'!H$11&gt;=3,1,0),1)))</f>
        <v>0</v>
      </c>
      <c r="N69" s="302" t="str">
        <f>+'2.2'!K71</f>
        <v/>
      </c>
      <c r="O69" s="559">
        <f t="shared" si="3"/>
        <v>1</v>
      </c>
      <c r="P69" s="298" t="str">
        <f>IF(ISBLANK(intern1!P64),"",intern1!P64)</f>
        <v/>
      </c>
      <c r="Q69" s="298">
        <f>IF(P69="",1,0)</f>
        <v>1</v>
      </c>
      <c r="R69" s="298" t="str">
        <f>'2.2'!J71</f>
        <v/>
      </c>
      <c r="S69" s="324">
        <f t="shared" ref="S69:S79" si="9">IF(R69="",1,0)</f>
        <v>1</v>
      </c>
      <c r="T69" s="302" t="str">
        <f>+'2.2'!L71</f>
        <v/>
      </c>
      <c r="U69" s="303">
        <f t="shared" si="2"/>
        <v>1</v>
      </c>
      <c r="V69" s="299" t="str">
        <f>+'2.2'!N71</f>
        <v xml:space="preserve">Interdisziplinäre  Indikationskonferenz (GEF/ANG) </v>
      </c>
      <c r="W69" s="306">
        <f>IF(V69="",1,IF('3.7'!$D70="ja",1,0))</f>
        <v>0</v>
      </c>
      <c r="Y69" s="718"/>
      <c r="Z69" s="770"/>
      <c r="AA69" s="776" t="str">
        <f>+'2.2'!M71</f>
        <v/>
      </c>
      <c r="AB69" s="829"/>
    </row>
    <row r="70" spans="1:28" s="296" customFormat="1" ht="25.5" x14ac:dyDescent="0.2">
      <c r="A70" s="503" t="str">
        <f>+'2.2'!B72</f>
        <v>Herz</v>
      </c>
      <c r="B70" s="307" t="str">
        <f>+'2.2'!C72</f>
        <v>HER1</v>
      </c>
      <c r="C70" s="550" t="str">
        <f>+'2.2'!D72</f>
        <v>Einfache Herzchirurgie</v>
      </c>
      <c r="D70" s="309" t="str">
        <f>'2.2'!E72</f>
        <v>BP</v>
      </c>
      <c r="E70" s="307">
        <f>IF('3.8'!$B$20="ja",2,IF('3.8'!$C$20="ja",1,0))</f>
        <v>0</v>
      </c>
      <c r="F70" s="310" t="str">
        <f>+'2.2'!F72</f>
        <v>Herz- und thorakale Gefässchirurgie</v>
      </c>
      <c r="G70" s="311">
        <f>+'2.2'!G72</f>
        <v>3</v>
      </c>
      <c r="H70" s="337">
        <f>IF(intern2!AX222&gt;=intern2!AX67,1,0)</f>
        <v>0</v>
      </c>
      <c r="I70" s="312">
        <f>IF(G70="",1,IF(MAX(intern3!C71:AT71)&gt;=G70,1,0))</f>
        <v>0</v>
      </c>
      <c r="J70" s="311">
        <f>+'2.2'!H72</f>
        <v>3</v>
      </c>
      <c r="K70" s="312">
        <f>VALUE(IF(J70=1,IF('3.3'!H$12&gt;=1,1,0),IF(J70=2,IF('3.3'!H$12&gt;=2,1,0),IF(J70=3,IF('3.3'!H$12&gt;=3,1,0),1))))</f>
        <v>0</v>
      </c>
      <c r="L70" s="311">
        <f>+'2.2'!I72</f>
        <v>3</v>
      </c>
      <c r="M70" s="311">
        <f>+IF(L70=1,IF('3.4'!H$11&gt;=1,1,0),IF(L70=2,IF('3.4'!H$11&gt;=2,1,0),IF(L70=3,IF('3.4'!H$11&gt;=3,1,0),1)))</f>
        <v>0</v>
      </c>
      <c r="N70" s="311" t="str">
        <f>+'2.2'!K72</f>
        <v/>
      </c>
      <c r="O70" s="560">
        <f t="shared" si="3"/>
        <v>1</v>
      </c>
      <c r="P70" s="307" t="str">
        <f>IF(ISBLANK(intern1!P65),"",intern1!P65)</f>
        <v/>
      </c>
      <c r="Q70" s="307">
        <f>IF(P70="",1,0)</f>
        <v>1</v>
      </c>
      <c r="R70" s="307" t="str">
        <f>'2.2'!J72</f>
        <v>HER1.1</v>
      </c>
      <c r="S70" s="315">
        <f>IF(R70="",1,IF(Y$71="ja",1,0))</f>
        <v>0</v>
      </c>
      <c r="T70" s="311" t="str">
        <f>+'2.2'!L72</f>
        <v/>
      </c>
      <c r="U70" s="312">
        <f t="shared" si="2"/>
        <v>1</v>
      </c>
      <c r="V70" s="308" t="str">
        <f>+'2.2'!N72</f>
        <v>Kantonales Qualitätsprogramm bis nationale Lösung gefunden</v>
      </c>
      <c r="W70" s="314">
        <f>IF(V70="",1,IF('3.7'!$D71="ja",1,0))</f>
        <v>0</v>
      </c>
      <c r="Y70" s="700"/>
      <c r="Z70" s="791"/>
      <c r="AA70" s="780" t="str">
        <f>+'2.2'!M72</f>
        <v/>
      </c>
      <c r="AB70" s="827"/>
    </row>
    <row r="71" spans="1:28" s="296" customFormat="1" ht="38.25" x14ac:dyDescent="0.2">
      <c r="A71" s="133" t="str">
        <f>+'2.2'!B73</f>
        <v/>
      </c>
      <c r="B71" s="316" t="str">
        <f>+'2.2'!C73</f>
        <v>HER1.1</v>
      </c>
      <c r="C71" s="551" t="str">
        <f>+'2.2'!D73</f>
        <v>Herzchirurgie und Gefässeingriffe mit Herzlungenmaschine (ohne Koronarchirurgie)</v>
      </c>
      <c r="D71" s="318" t="str">
        <f>'2.2'!E73</f>
        <v>BP</v>
      </c>
      <c r="E71" s="316">
        <f>IF('3.8'!$B$20="ja",2,IF('3.8'!$C$20="ja",1,0))</f>
        <v>0</v>
      </c>
      <c r="F71" s="319" t="str">
        <f>+'2.2'!F73</f>
        <v>Herz- und thorakale Gefässchirurgie</v>
      </c>
      <c r="G71" s="320">
        <f>+'2.2'!G73</f>
        <v>3</v>
      </c>
      <c r="H71" s="339">
        <f>IF(intern2!AX223&gt;=intern2!AX68,1,0)</f>
        <v>0</v>
      </c>
      <c r="I71" s="321">
        <f>IF(G71="",1,IF(MAX(intern3!C72:AT72)&gt;=G71,1,0))</f>
        <v>0</v>
      </c>
      <c r="J71" s="320">
        <f>+'2.2'!H73</f>
        <v>3</v>
      </c>
      <c r="K71" s="321">
        <f>VALUE(IF(J71=1,IF('3.3'!H$12&gt;=1,1,0),IF(J71=2,IF('3.3'!H$12&gt;=2,1,0),IF(J71=3,IF('3.3'!H$12&gt;=3,1,0),1))))</f>
        <v>0</v>
      </c>
      <c r="L71" s="320">
        <f>+'2.2'!I73</f>
        <v>3</v>
      </c>
      <c r="M71" s="320">
        <f>+IF(L71=1,IF('3.4'!H$11&gt;=1,1,0),IF(L71=2,IF('3.4'!H$11&gt;=2,1,0),IF(L71=3,IF('3.4'!H$11&gt;=3,1,0),1)))</f>
        <v>0</v>
      </c>
      <c r="N71" s="320" t="str">
        <f>+'2.2'!K73</f>
        <v/>
      </c>
      <c r="O71" s="561">
        <f t="shared" si="3"/>
        <v>1</v>
      </c>
      <c r="P71" s="316" t="str">
        <f>IF(ISBLANK(intern1!P66),"",intern1!P66)</f>
        <v>HER1</v>
      </c>
      <c r="Q71" s="316">
        <f>IF(P71="",1,IF(Y70="ja",1,0))</f>
        <v>0</v>
      </c>
      <c r="R71" s="316" t="str">
        <f>'2.2'!J73</f>
        <v xml:space="preserve">KAR3 + 
KAR3.1
</v>
      </c>
      <c r="S71" s="323">
        <f>IF(R71="",1,IF(AND(Y79="ja",Y80="ja"),1,0))</f>
        <v>0</v>
      </c>
      <c r="T71" s="320" t="str">
        <f>+'2.2'!L73</f>
        <v/>
      </c>
      <c r="U71" s="321">
        <f t="shared" si="2"/>
        <v>1</v>
      </c>
      <c r="V71" s="317" t="str">
        <f>+'2.2'!N73</f>
        <v>Kantonales Qualitätsprogramm bis nationale Lösung gefunden</v>
      </c>
      <c r="W71" s="322">
        <f>IF(V71="",1,IF('3.7'!$D72="ja",1,0))</f>
        <v>0</v>
      </c>
      <c r="Y71" s="700"/>
      <c r="Z71" s="787"/>
      <c r="AA71" s="775" t="str">
        <f>+'2.2'!M73</f>
        <v/>
      </c>
      <c r="AB71" s="827"/>
    </row>
    <row r="72" spans="1:28" s="296" customFormat="1" ht="25.5" x14ac:dyDescent="0.2">
      <c r="A72" s="133" t="str">
        <f>+'2.2'!B74</f>
        <v/>
      </c>
      <c r="B72" s="316" t="str">
        <f>+'2.2'!C74</f>
        <v>HER1.1.1</v>
      </c>
      <c r="C72" s="551" t="str">
        <f>+'2.2'!D74</f>
        <v>Koronarchirurgie (CABG)</v>
      </c>
      <c r="D72" s="318" t="str">
        <f>'2.2'!E74</f>
        <v>BP</v>
      </c>
      <c r="E72" s="316">
        <f>IF('3.8'!$B$20="ja",2,IF('3.8'!$C$20="ja",1,0))</f>
        <v>0</v>
      </c>
      <c r="F72" s="319" t="str">
        <f>+'2.2'!F74</f>
        <v>Herz- und thorakale Gefässchirurgie</v>
      </c>
      <c r="G72" s="320">
        <f>+'2.2'!G74</f>
        <v>3</v>
      </c>
      <c r="H72" s="339">
        <f>IF(intern2!AX224&gt;=intern2!AX69,1,0)</f>
        <v>0</v>
      </c>
      <c r="I72" s="321">
        <f>IF(G72="",1,IF(MAX(intern3!C73:AT73)&gt;=G72,1,0))</f>
        <v>0</v>
      </c>
      <c r="J72" s="320">
        <f>+'2.2'!H74</f>
        <v>3</v>
      </c>
      <c r="K72" s="321">
        <f>VALUE(IF(J72=1,IF('3.3'!H$12&gt;=1,1,0),IF(J72=2,IF('3.3'!H$12&gt;=2,1,0),IF(J72=3,IF('3.3'!H$12&gt;=3,1,0),1))))</f>
        <v>0</v>
      </c>
      <c r="L72" s="320">
        <f>+'2.2'!I74</f>
        <v>3</v>
      </c>
      <c r="M72" s="320">
        <f>+IF(L72=1,IF('3.4'!H$11&gt;=1,1,0),IF(L72=2,IF('3.4'!H$11&gt;=2,1,0),IF(L72=3,IF('3.4'!H$11&gt;=3,1,0),1)))</f>
        <v>0</v>
      </c>
      <c r="N72" s="320" t="str">
        <f>+'2.2'!K74</f>
        <v/>
      </c>
      <c r="O72" s="561">
        <f t="shared" si="3"/>
        <v>1</v>
      </c>
      <c r="P72" s="316" t="str">
        <f>IF(ISBLANK(intern1!P67),"",intern1!P67)</f>
        <v>HER1
HER1.1</v>
      </c>
      <c r="Q72" s="316">
        <f>IF(P72="",1,IF(AND(Y70="ja",Y71="ja"),1,0))</f>
        <v>0</v>
      </c>
      <c r="R72" s="316" t="str">
        <f>'2.2'!J74</f>
        <v/>
      </c>
      <c r="S72" s="323">
        <f>IF(R72="",1,0)</f>
        <v>1</v>
      </c>
      <c r="T72" s="320" t="str">
        <f>+'2.2'!L74</f>
        <v/>
      </c>
      <c r="U72" s="321">
        <f t="shared" si="2"/>
        <v>1</v>
      </c>
      <c r="V72" s="317" t="str">
        <f>+'2.2'!N74</f>
        <v>Kantonales Qualitätsprogramm bis nationale Lösung gefunden</v>
      </c>
      <c r="W72" s="322">
        <f>IF(V72="",1,IF('3.7'!$D73="ja",1,0))</f>
        <v>0</v>
      </c>
      <c r="Y72" s="700"/>
      <c r="Z72" s="700"/>
      <c r="AA72" s="774" t="str">
        <f>+'2.2'!M74</f>
        <v>S:100</v>
      </c>
      <c r="AB72" s="827"/>
    </row>
    <row r="73" spans="1:28" s="296" customFormat="1" ht="25.5" x14ac:dyDescent="0.2">
      <c r="A73" s="133" t="str">
        <f>+'2.2'!B75</f>
        <v/>
      </c>
      <c r="B73" s="316" t="str">
        <f>+'2.2'!C75</f>
        <v>HER1.1.2</v>
      </c>
      <c r="C73" s="551" t="str">
        <f>+'2.2'!D75</f>
        <v>Komplexe kongenitale Herzchirurgie</v>
      </c>
      <c r="D73" s="318" t="str">
        <f>'2.2'!E75</f>
        <v>BP</v>
      </c>
      <c r="E73" s="316">
        <f>IF('3.8'!$B$20="ja",2,IF('3.8'!$C$20="ja",1,0))</f>
        <v>0</v>
      </c>
      <c r="F73" s="319" t="str">
        <f>+'2.2'!F75</f>
        <v>Herz- und thorakale Gefässchirurgie
Kardiologie</v>
      </c>
      <c r="G73" s="320">
        <f>+'2.2'!G75</f>
        <v>3</v>
      </c>
      <c r="H73" s="339">
        <f>IF(intern2!AX225&gt;=intern2!AX70,1,0)</f>
        <v>0</v>
      </c>
      <c r="I73" s="321">
        <f>IF(G73="",1,IF(MAX(intern3!C74:AT74)&gt;=G73,1,0))</f>
        <v>0</v>
      </c>
      <c r="J73" s="320">
        <f>+'2.2'!H75</f>
        <v>3</v>
      </c>
      <c r="K73" s="321">
        <f>VALUE(IF(J73=1,IF('3.3'!H$12&gt;=1,1,0),IF(J73=2,IF('3.3'!H$12&gt;=2,1,0),IF(J73=3,IF('3.3'!H$12&gt;=3,1,0),1))))</f>
        <v>0</v>
      </c>
      <c r="L73" s="320">
        <f>+'2.2'!I75</f>
        <v>3</v>
      </c>
      <c r="M73" s="320">
        <f>+IF(L73=1,IF('3.4'!H$11&gt;=1,1,0),IF(L73=2,IF('3.4'!H$11&gt;=2,1,0),IF(L73=3,IF('3.4'!H$11&gt;=3,1,0),1)))</f>
        <v>0</v>
      </c>
      <c r="N73" s="320" t="str">
        <f>+'2.2'!K75</f>
        <v/>
      </c>
      <c r="O73" s="561">
        <f t="shared" ref="O73:O133" si="10">IF(N73="",1,0)</f>
        <v>1</v>
      </c>
      <c r="P73" s="316" t="str">
        <f>IF(ISBLANK(intern1!P68),"",intern1!P68)</f>
        <v>HER1
HER1.1</v>
      </c>
      <c r="Q73" s="316">
        <f>IF(P73="",1,IF(AND(Y70="ja",Y71="ja"),1,0))</f>
        <v>0</v>
      </c>
      <c r="R73" s="316" t="str">
        <f>'2.2'!J75</f>
        <v/>
      </c>
      <c r="S73" s="323">
        <f t="shared" si="9"/>
        <v>1</v>
      </c>
      <c r="T73" s="320" t="str">
        <f>+'2.2'!L75</f>
        <v/>
      </c>
      <c r="U73" s="321">
        <f t="shared" ref="U73:U134" si="11">IF(T73="",1,0)</f>
        <v>1</v>
      </c>
      <c r="V73" s="317" t="str">
        <f>+'2.2'!N75</f>
        <v>Kantonales Qualitätsprogramm bis nationale Lösung gefunden</v>
      </c>
      <c r="W73" s="322">
        <f>IF(V73="",1,IF('3.7'!$D74="ja",1,0))</f>
        <v>0</v>
      </c>
      <c r="Y73" s="700"/>
      <c r="Z73" s="700"/>
      <c r="AA73" s="774" t="str">
        <f>+'2.2'!M75</f>
        <v>S:10</v>
      </c>
      <c r="AB73" s="827"/>
    </row>
    <row r="74" spans="1:28" s="296" customFormat="1" ht="25.5" x14ac:dyDescent="0.2">
      <c r="A74" s="133"/>
      <c r="B74" s="316" t="str">
        <f>+'2.2'!C76</f>
        <v>HER1.1.3</v>
      </c>
      <c r="C74" s="551" t="str">
        <f>+'2.2'!D76</f>
        <v>Chirurgie und Interventionen an der thorakalen Aorta</v>
      </c>
      <c r="D74" s="318" t="str">
        <f>'2.2'!E76</f>
        <v>BP</v>
      </c>
      <c r="E74" s="316">
        <f>IF('3.8'!$B$20="ja",2,IF('3.8'!$C$20="ja",1,0))</f>
        <v>0</v>
      </c>
      <c r="F74" s="319" t="str">
        <f>+'2.2'!F76</f>
        <v>Herz- und thorakale Gefässchirurgie</v>
      </c>
      <c r="G74" s="320">
        <f>+'2.2'!G76</f>
        <v>3</v>
      </c>
      <c r="H74" s="339">
        <f>IF(intern2!AX226&gt;=intern2!AX71,1,0)</f>
        <v>0</v>
      </c>
      <c r="I74" s="321">
        <f>IF(G74="",1,IF(MAX(intern3!C75:AT75)&gt;=G74,1,0))</f>
        <v>0</v>
      </c>
      <c r="J74" s="320">
        <f>+'2.2'!H76</f>
        <v>3</v>
      </c>
      <c r="K74" s="321">
        <f>VALUE(IF(J74=1,IF('3.3'!H$12&gt;=1,1,0),IF(J74=2,IF('3.3'!H$12&gt;=2,1,0),IF(J74=3,IF('3.3'!H$12&gt;=3,1,0),1))))</f>
        <v>0</v>
      </c>
      <c r="L74" s="320">
        <f>+'2.2'!I76</f>
        <v>3</v>
      </c>
      <c r="M74" s="320">
        <f>+IF(L74=1,IF('3.4'!H$11&gt;=1,1,0),IF(L74=2,IF('3.4'!H$11&gt;=2,1,0),IF(L74=3,IF('3.4'!H$11&gt;=3,1,0),1)))</f>
        <v>0</v>
      </c>
      <c r="N74" s="320" t="str">
        <f>+'2.2'!K76</f>
        <v/>
      </c>
      <c r="O74" s="561">
        <f t="shared" si="10"/>
        <v>1</v>
      </c>
      <c r="P74" s="316" t="str">
        <f>IF(ISBLANK(intern1!P69),"",intern1!P69)</f>
        <v>HER1
HER1.1</v>
      </c>
      <c r="Q74" s="316">
        <f>IF(P74="",1,IF(AND(Y70="ja",Y71="ja"),1,0))</f>
        <v>0</v>
      </c>
      <c r="R74" s="316" t="str">
        <f>'2.2'!J76</f>
        <v/>
      </c>
      <c r="S74" s="323">
        <f t="shared" si="9"/>
        <v>1</v>
      </c>
      <c r="T74" s="320" t="str">
        <f>+'2.2'!L76</f>
        <v/>
      </c>
      <c r="U74" s="321">
        <f t="shared" si="11"/>
        <v>1</v>
      </c>
      <c r="V74" s="317" t="str">
        <f>+'2.2'!N76</f>
        <v>Kantonales Qualitätsprogramm bis nationale Lösung gefunden</v>
      </c>
      <c r="W74" s="322">
        <f>IF(V74="",1,IF('3.7'!$D75="ja",1,0))</f>
        <v>0</v>
      </c>
      <c r="Y74" s="700"/>
      <c r="Z74" s="787"/>
      <c r="AA74" s="775" t="str">
        <f>+'2.2'!M76</f>
        <v/>
      </c>
      <c r="AB74" s="827"/>
    </row>
    <row r="75" spans="1:28" s="296" customFormat="1" ht="25.5" x14ac:dyDescent="0.2">
      <c r="A75" s="133"/>
      <c r="B75" s="316" t="str">
        <f>+'2.2'!C77</f>
        <v>HER1.1.4</v>
      </c>
      <c r="C75" s="551" t="str">
        <f>+'2.2'!D77</f>
        <v>Offene Eingriffe an der Aortenklappe</v>
      </c>
      <c r="D75" s="318" t="str">
        <f>'2.2'!E77</f>
        <v>BP</v>
      </c>
      <c r="E75" s="316">
        <f>IF('3.8'!$B$20="ja",2,IF('3.8'!$C$20="ja",1,0))</f>
        <v>0</v>
      </c>
      <c r="F75" s="319" t="str">
        <f>+'2.2'!F77</f>
        <v>Herz- und thorakale Gefässchirurgie</v>
      </c>
      <c r="G75" s="320">
        <f>+'2.2'!G77</f>
        <v>3</v>
      </c>
      <c r="H75" s="339">
        <f>IF(intern2!AX227&gt;=intern2!AX72,1,0)</f>
        <v>0</v>
      </c>
      <c r="I75" s="321">
        <f>IF(G75="",1,IF(MAX(intern3!C76:AT76)&gt;=G75,1,0))</f>
        <v>0</v>
      </c>
      <c r="J75" s="320">
        <f>+'2.2'!H77</f>
        <v>3</v>
      </c>
      <c r="K75" s="321">
        <f>VALUE(IF(J75=1,IF('3.3'!H$12&gt;=1,1,0),IF(J75=2,IF('3.3'!H$12&gt;=2,1,0),IF(J75=3,IF('3.3'!H$12&gt;=3,1,0),1))))</f>
        <v>0</v>
      </c>
      <c r="L75" s="320">
        <f>+'2.2'!I77</f>
        <v>3</v>
      </c>
      <c r="M75" s="320">
        <f>+IF(L75=1,IF('3.4'!H$11&gt;=1,1,0),IF(L75=2,IF('3.4'!H$11&gt;=2,1,0),IF(L75=3,IF('3.4'!H$11&gt;=3,1,0),1)))</f>
        <v>0</v>
      </c>
      <c r="N75" s="320" t="str">
        <f>+'2.2'!K77</f>
        <v/>
      </c>
      <c r="O75" s="561">
        <f t="shared" si="10"/>
        <v>1</v>
      </c>
      <c r="P75" s="316" t="str">
        <f>IF(ISBLANK(intern1!P70),"",intern1!P70)</f>
        <v>HER1
HER1.1</v>
      </c>
      <c r="Q75" s="316">
        <f>IF(P75="",1,IF(AND(Y70="ja",Y71="ja"),1,0))</f>
        <v>0</v>
      </c>
      <c r="R75" s="316" t="str">
        <f>'2.2'!J77</f>
        <v/>
      </c>
      <c r="S75" s="323">
        <f t="shared" si="9"/>
        <v>1</v>
      </c>
      <c r="T75" s="320" t="str">
        <f>+'2.2'!L77</f>
        <v/>
      </c>
      <c r="U75" s="321">
        <f t="shared" si="11"/>
        <v>1</v>
      </c>
      <c r="V75" s="317" t="str">
        <f>+'2.2'!N77</f>
        <v>Kantonales Qualitätsprogramm bis nationale Lösung gefunden</v>
      </c>
      <c r="W75" s="322">
        <f>IF(V75="",1,IF('3.7'!$D76="ja",1,0))</f>
        <v>0</v>
      </c>
      <c r="Y75" s="700"/>
      <c r="Z75" s="787"/>
      <c r="AA75" s="775" t="str">
        <f>+'2.2'!M77</f>
        <v/>
      </c>
      <c r="AB75" s="827"/>
    </row>
    <row r="76" spans="1:28" s="296" customFormat="1" ht="25.5" x14ac:dyDescent="0.2">
      <c r="A76" s="133"/>
      <c r="B76" s="316" t="str">
        <f>+'2.2'!C78</f>
        <v>HER1.1.5</v>
      </c>
      <c r="C76" s="551" t="str">
        <f>+'2.2'!D78</f>
        <v>Offene Eingriffe an der Mitralklappe</v>
      </c>
      <c r="D76" s="318" t="str">
        <f>'2.2'!E78</f>
        <v>BP</v>
      </c>
      <c r="E76" s="316">
        <f>IF('3.8'!$B$20="ja",2,IF('3.8'!$C$20="ja",1,0))</f>
        <v>0</v>
      </c>
      <c r="F76" s="319" t="str">
        <f>+'2.2'!F78</f>
        <v>Herz- und thorakale Gefässchirurgie</v>
      </c>
      <c r="G76" s="320">
        <f>+'2.2'!G78</f>
        <v>3</v>
      </c>
      <c r="H76" s="339">
        <f>IF(intern2!AX228&gt;=intern2!AX73,1,0)</f>
        <v>0</v>
      </c>
      <c r="I76" s="321">
        <f>IF(G76="",1,IF(MAX(intern3!C77:AT77)&gt;=G76,1,0))</f>
        <v>0</v>
      </c>
      <c r="J76" s="320">
        <f>+'2.2'!H78</f>
        <v>3</v>
      </c>
      <c r="K76" s="321">
        <f>VALUE(IF(J76=1,IF('3.3'!H$12&gt;=1,1,0),IF(J76=2,IF('3.3'!H$12&gt;=2,1,0),IF(J76=3,IF('3.3'!H$12&gt;=3,1,0),1))))</f>
        <v>0</v>
      </c>
      <c r="L76" s="320">
        <f>+'2.2'!I78</f>
        <v>3</v>
      </c>
      <c r="M76" s="320">
        <f>+IF(L76=1,IF('3.4'!H$11&gt;=1,1,0),IF(L76=2,IF('3.4'!H$11&gt;=2,1,0),IF(L76=3,IF('3.4'!H$11&gt;=3,1,0),1)))</f>
        <v>0</v>
      </c>
      <c r="N76" s="320" t="str">
        <f>+'2.2'!K78</f>
        <v/>
      </c>
      <c r="O76" s="561">
        <f t="shared" si="10"/>
        <v>1</v>
      </c>
      <c r="P76" s="316" t="str">
        <f>IF(ISBLANK(intern1!P71),"",intern1!P71)</f>
        <v>HER1
HER1.1</v>
      </c>
      <c r="Q76" s="316">
        <f>IF(P76="",1,IF(AND(Y70="ja",Y71="ja"),1,0))</f>
        <v>0</v>
      </c>
      <c r="R76" s="316" t="str">
        <f>'2.2'!J78</f>
        <v/>
      </c>
      <c r="S76" s="323">
        <f t="shared" si="9"/>
        <v>1</v>
      </c>
      <c r="T76" s="320" t="str">
        <f>+'2.2'!L78</f>
        <v/>
      </c>
      <c r="U76" s="321">
        <f t="shared" si="11"/>
        <v>1</v>
      </c>
      <c r="V76" s="317" t="str">
        <f>+'2.2'!N78</f>
        <v>Kantonales Qualitätsprogramm bis nationale Lösung gefunden</v>
      </c>
      <c r="W76" s="322">
        <f>IF(V76="",1,IF('3.7'!$D77="ja",1,0))</f>
        <v>0</v>
      </c>
      <c r="Y76" s="700"/>
      <c r="Z76" s="787"/>
      <c r="AA76" s="775" t="str">
        <f>+'2.2'!M78</f>
        <v/>
      </c>
      <c r="AB76" s="827"/>
    </row>
    <row r="77" spans="1:28" s="296" customFormat="1" ht="51" x14ac:dyDescent="0.2">
      <c r="A77" s="133" t="str">
        <f>+'2.2'!B79</f>
        <v/>
      </c>
      <c r="B77" s="316" t="str">
        <f>+'2.2'!C79</f>
        <v>KAR1</v>
      </c>
      <c r="C77" s="551" t="str">
        <f>+'2.2'!D79</f>
        <v>Kardiologie (inkl. Schrittmacher)</v>
      </c>
      <c r="D77" s="318" t="str">
        <f>'2.2'!E79</f>
        <v>BP</v>
      </c>
      <c r="E77" s="316">
        <f>IF('3.8'!$B$20="ja",2,IF('3.8'!$C$20="ja",1,0))</f>
        <v>0</v>
      </c>
      <c r="F77" s="319" t="str">
        <f>+'2.2'!F79</f>
        <v>Kardiologie 
Herz- und thorakale Gefässchirurgie</v>
      </c>
      <c r="G77" s="320">
        <f>+'2.2'!G79</f>
        <v>2</v>
      </c>
      <c r="H77" s="339">
        <f>IF(intern2!AX230&gt;=intern2!AX74,1,0)</f>
        <v>0</v>
      </c>
      <c r="I77" s="321">
        <f>IF(G77="",1,IF(MAX(intern3!C78:AT78)&gt;=G77,1,0))</f>
        <v>0</v>
      </c>
      <c r="J77" s="320">
        <f>+'2.2'!H79</f>
        <v>2</v>
      </c>
      <c r="K77" s="321">
        <f>VALUE(IF(J77=1,IF('3.3'!H$12&gt;=1,1,0),IF(J77=2,IF('3.3'!H$12&gt;=2,1,0),IF(J77=3,IF('3.3'!H$12&gt;=3,1,0),1))))</f>
        <v>0</v>
      </c>
      <c r="L77" s="320">
        <f>+'2.2'!I79</f>
        <v>2</v>
      </c>
      <c r="M77" s="320">
        <f>+IF(L77=1,IF('3.4'!H$11&gt;=1,1,0),IF(L77=2,IF('3.4'!H$11&gt;=2,1,0),IF(L77=3,IF('3.4'!H$11&gt;=3,1,0),1)))</f>
        <v>0</v>
      </c>
      <c r="N77" s="320" t="str">
        <f>+'2.2'!K79</f>
        <v>KAR3 + KAR3.1</v>
      </c>
      <c r="O77" s="561">
        <f>IF(N77="",1,IF(AND(OR('3.5'!D87="ja",'3.5'!E87="ja"),OR('3.5'!D89="ja",'3.5'!E89="ja")),1,0))</f>
        <v>0</v>
      </c>
      <c r="P77" s="316" t="str">
        <f>IF(ISBLANK(intern1!P72),"",intern1!P72)</f>
        <v/>
      </c>
      <c r="Q77" s="316">
        <f t="shared" ref="Q77:Q112" si="12">IF(P77="",1,0)</f>
        <v>1</v>
      </c>
      <c r="R77" s="316" t="str">
        <f>'2.2'!J79</f>
        <v/>
      </c>
      <c r="S77" s="323">
        <f>IF(R77="",1,0)</f>
        <v>1</v>
      </c>
      <c r="T77" s="320" t="str">
        <f>+'2.2'!L79</f>
        <v/>
      </c>
      <c r="U77" s="321">
        <f t="shared" si="11"/>
        <v>1</v>
      </c>
      <c r="V77" s="317" t="str">
        <f>+'2.2'!N79</f>
        <v>Richtlinien der schweizerischen Gesellschaft für Kardiologie zur Defibrillatortherapie, Dokumentation in Register</v>
      </c>
      <c r="W77" s="322">
        <f>IF(V77="",1,IF('3.7'!$D78="ja",1,0))</f>
        <v>0</v>
      </c>
      <c r="Y77" s="700"/>
      <c r="Z77" s="700"/>
      <c r="AA77" s="774" t="str">
        <f>+'2.2'!M79</f>
        <v>S: 50</v>
      </c>
      <c r="AB77" s="827"/>
    </row>
    <row r="78" spans="1:28" s="296" customFormat="1" ht="25.5" x14ac:dyDescent="0.2">
      <c r="A78" s="133" t="str">
        <f>+'2.2'!B80</f>
        <v/>
      </c>
      <c r="B78" s="316" t="str">
        <f>+'2.2'!C80</f>
        <v>KAR2</v>
      </c>
      <c r="C78" s="551" t="str">
        <f>+'2.2'!D80</f>
        <v>Elektrophysiologie und CRT</v>
      </c>
      <c r="D78" s="318" t="str">
        <f>'2.2'!E80</f>
        <v>BP</v>
      </c>
      <c r="E78" s="316">
        <f>IF('3.8'!$B$20="ja",2,IF('3.8'!$C$20="ja",1,0))</f>
        <v>0</v>
      </c>
      <c r="F78" s="319" t="str">
        <f>+'2.2'!F80</f>
        <v>Kardiologie</v>
      </c>
      <c r="G78" s="320">
        <f>+'2.2'!G80</f>
        <v>2</v>
      </c>
      <c r="H78" s="339">
        <f>IF(intern2!AX231&gt;=intern2!AX75,1,0)</f>
        <v>0</v>
      </c>
      <c r="I78" s="321">
        <f>IF(G78="",1,IF(MAX(intern3!C79:AT79)&gt;=G78,1,0))</f>
        <v>0</v>
      </c>
      <c r="J78" s="320">
        <f>+'2.2'!H80</f>
        <v>2</v>
      </c>
      <c r="K78" s="321">
        <f>VALUE(IF(J78=1,IF('3.3'!H$12&gt;=1,1,0),IF(J78=2,IF('3.3'!H$12&gt;=2,1,0),IF(J78=3,IF('3.3'!H$12&gt;=3,1,0),1))))</f>
        <v>0</v>
      </c>
      <c r="L78" s="320">
        <f>+'2.2'!I80</f>
        <v>2</v>
      </c>
      <c r="M78" s="320">
        <f>+IF(L78=1,IF('3.4'!H$11&gt;=1,1,0),IF(L78=2,IF('3.4'!H$11&gt;=2,1,0),IF(L78=3,IF('3.4'!H$11&gt;=3,1,0),1)))</f>
        <v>0</v>
      </c>
      <c r="N78" s="320" t="str">
        <f>+'2.2'!K80</f>
        <v xml:space="preserve">HER1.1
</v>
      </c>
      <c r="O78" s="561">
        <f>IF(N78="",1,IF(OR('3.5'!D76="ja",'3.5'!E76="ja"),1,0))</f>
        <v>0</v>
      </c>
      <c r="P78" s="316" t="str">
        <f>IF(ISBLANK(intern1!P73),"",intern1!P73)</f>
        <v/>
      </c>
      <c r="Q78" s="316">
        <f t="shared" si="12"/>
        <v>1</v>
      </c>
      <c r="R78" s="316" t="str">
        <f>'2.2'!J80</f>
        <v/>
      </c>
      <c r="S78" s="323">
        <f>IF(R78="",1,IF(Y$71="ja",1,0))</f>
        <v>1</v>
      </c>
      <c r="T78" s="320" t="str">
        <f>+'2.2'!L80</f>
        <v/>
      </c>
      <c r="U78" s="321">
        <f t="shared" si="11"/>
        <v>1</v>
      </c>
      <c r="V78" s="317" t="str">
        <f>+'2.2'!N80</f>
        <v/>
      </c>
      <c r="W78" s="322">
        <f>IF(V78="",1,IF('3.7'!$D79="ja",1,0))</f>
        <v>1</v>
      </c>
      <c r="Y78" s="700"/>
      <c r="Z78" s="700"/>
      <c r="AA78" s="774" t="str">
        <f>+'2.2'!M80</f>
        <v>S: 100</v>
      </c>
      <c r="AB78" s="827"/>
    </row>
    <row r="79" spans="1:28" s="296" customFormat="1" ht="25.5" x14ac:dyDescent="0.2">
      <c r="A79" s="133" t="str">
        <f>+'2.2'!B81</f>
        <v/>
      </c>
      <c r="B79" s="316" t="str">
        <f>+'2.2'!C81</f>
        <v>KAR3</v>
      </c>
      <c r="C79" s="551" t="str">
        <f>+'2.2'!D81</f>
        <v>Interventionelle Kardiologie (Koronareingriffe)</v>
      </c>
      <c r="D79" s="318" t="str">
        <f>'2.2'!E81</f>
        <v>BP</v>
      </c>
      <c r="E79" s="316">
        <f>IF('3.8'!$B$20="ja",2,IF('3.8'!$C$20="ja",1,0))</f>
        <v>0</v>
      </c>
      <c r="F79" s="319" t="str">
        <f>+'2.2'!F81</f>
        <v>Kardiologie</v>
      </c>
      <c r="G79" s="320">
        <f>+'2.2'!G81</f>
        <v>3</v>
      </c>
      <c r="H79" s="339">
        <f>IF(intern2!AX232&gt;=intern2!AX76,1,0)</f>
        <v>0</v>
      </c>
      <c r="I79" s="321">
        <f>IF(G79="",1,IF(MAX(intern3!C80:AT80)&gt;=G79,1,0))</f>
        <v>0</v>
      </c>
      <c r="J79" s="320">
        <f>+'2.2'!H81</f>
        <v>3</v>
      </c>
      <c r="K79" s="321">
        <f>VALUE(IF(J79=1,IF('3.3'!H$12&gt;=1,1,0),IF(J79=2,IF('3.3'!H$12&gt;=2,1,0),IF(J79=3,IF('3.3'!H$12&gt;=3,1,0),1))))</f>
        <v>0</v>
      </c>
      <c r="L79" s="320">
        <f>+'2.2'!I81</f>
        <v>3</v>
      </c>
      <c r="M79" s="320">
        <f>+IF(L79=1,IF('3.4'!H$11&gt;=1,1,0),IF(L79=2,IF('3.4'!H$11&gt;=2,1,0),IF(L79=3,IF('3.4'!H$11&gt;=3,1,0),1)))</f>
        <v>0</v>
      </c>
      <c r="N79" s="320" t="str">
        <f>+'2.2'!K81</f>
        <v>HER1.1</v>
      </c>
      <c r="O79" s="561">
        <f>IF(N79="",1,IF(OR('3.5'!D76="ja",'3.5'!E76="ja"),1,0))</f>
        <v>0</v>
      </c>
      <c r="P79" s="316" t="str">
        <f>IF(ISBLANK(intern1!P74),"",intern1!P74)</f>
        <v/>
      </c>
      <c r="Q79" s="316">
        <f t="shared" si="12"/>
        <v>1</v>
      </c>
      <c r="R79" s="316" t="str">
        <f>'2.2'!J81</f>
        <v/>
      </c>
      <c r="S79" s="323">
        <f t="shared" si="9"/>
        <v>1</v>
      </c>
      <c r="T79" s="320" t="str">
        <f>+'2.2'!L81</f>
        <v/>
      </c>
      <c r="U79" s="321">
        <f t="shared" si="11"/>
        <v>1</v>
      </c>
      <c r="V79" s="317" t="str">
        <f>+'2.2'!N81</f>
        <v/>
      </c>
      <c r="W79" s="322">
        <f>IF(V79="",1,IF('3.7'!$D80="ja",1,0))</f>
        <v>1</v>
      </c>
      <c r="Y79" s="700"/>
      <c r="Z79" s="700"/>
      <c r="AA79" s="774" t="str">
        <f>+'2.2'!M81</f>
        <v>S: 500</v>
      </c>
      <c r="AB79" s="827"/>
    </row>
    <row r="80" spans="1:28" s="296" customFormat="1" ht="25.5" x14ac:dyDescent="0.2">
      <c r="A80" s="133" t="str">
        <f>+'2.2'!B82</f>
        <v/>
      </c>
      <c r="B80" s="316" t="str">
        <f>+'2.2'!C82</f>
        <v>KAR3.1</v>
      </c>
      <c r="C80" s="551" t="str">
        <f>+'2.2'!D82</f>
        <v>Interventionelle Kardiologie (strukturelle Eingriffe)</v>
      </c>
      <c r="D80" s="318" t="str">
        <f>'2.2'!E82</f>
        <v>BP</v>
      </c>
      <c r="E80" s="316">
        <f>IF('3.8'!$B$20="ja",2,IF('3.8'!$C$20="ja",1,0))</f>
        <v>0</v>
      </c>
      <c r="F80" s="319" t="str">
        <f>+'2.2'!F82</f>
        <v>Kardiologie
Herz- und thorakale Gefässchirurgie</v>
      </c>
      <c r="G80" s="320">
        <f>+'2.2'!G82</f>
        <v>3</v>
      </c>
      <c r="H80" s="339">
        <f>IF(intern2!AX233&gt;=intern2!AX77,1,0)</f>
        <v>0</v>
      </c>
      <c r="I80" s="321">
        <f>IF(G80="",1,IF(MAX(intern3!C81:AT81)&gt;=G80,1,0))</f>
        <v>0</v>
      </c>
      <c r="J80" s="320">
        <f>+'2.2'!H82</f>
        <v>3</v>
      </c>
      <c r="K80" s="321">
        <f>VALUE(IF(J80=1,IF('3.3'!H$12&gt;=1,1,0),IF(J80=2,IF('3.3'!H$12&gt;=2,1,0),IF(J80=3,IF('3.3'!H$12&gt;=3,1,0),1))))</f>
        <v>0</v>
      </c>
      <c r="L80" s="320">
        <f>+'2.2'!I82</f>
        <v>3</v>
      </c>
      <c r="M80" s="320">
        <f>+IF(L80=1,IF('3.4'!H$11&gt;=1,1,0),IF(L80=2,IF('3.4'!H$11&gt;=2,1,0),IF(L80=3,IF('3.4'!H$11&gt;=3,1,0),1)))</f>
        <v>0</v>
      </c>
      <c r="N80" s="320" t="str">
        <f>+'2.2'!K82</f>
        <v>HER1.1</v>
      </c>
      <c r="O80" s="561">
        <f>IF(N80="",1,IF(OR('3.5'!D76="ja",'3.5'!E76="ja"),1,0))</f>
        <v>0</v>
      </c>
      <c r="P80" s="316" t="str">
        <f>IF(ISBLANK(intern1!P75),"",intern1!P75)</f>
        <v>KAR3</v>
      </c>
      <c r="Q80" s="316">
        <f>IF(P80="",1,IF(Y79="ja",1,0))</f>
        <v>0</v>
      </c>
      <c r="R80" s="316" t="str">
        <f>'2.2'!J82</f>
        <v/>
      </c>
      <c r="S80" s="323">
        <f>IF(R80="",1,0)</f>
        <v>1</v>
      </c>
      <c r="T80" s="320" t="str">
        <f>+'2.2'!L82</f>
        <v/>
      </c>
      <c r="U80" s="321">
        <f t="shared" si="11"/>
        <v>1</v>
      </c>
      <c r="V80" s="317" t="str">
        <f>+'2.2'!N82</f>
        <v/>
      </c>
      <c r="W80" s="306">
        <f>IF(V80="",1,IF('3.7'!$D81="ja",1,0))</f>
        <v>1</v>
      </c>
      <c r="Y80" s="700"/>
      <c r="Z80" s="700"/>
      <c r="AA80" s="774" t="str">
        <f>+'2.2'!M82</f>
        <v>S:10</v>
      </c>
      <c r="AB80" s="827"/>
    </row>
    <row r="81" spans="1:28" s="296" customFormat="1" ht="25.5" x14ac:dyDescent="0.2">
      <c r="A81" s="133" t="str">
        <f>+'2.2'!B83</f>
        <v/>
      </c>
      <c r="B81" s="298" t="str">
        <f>+'2.2'!C83</f>
        <v>KAR3.1.1</v>
      </c>
      <c r="C81" s="549" t="str">
        <f>+'2.2'!D83</f>
        <v>Komplexe interventionnelle Kardiologie (strukturelle Eingriffe)</v>
      </c>
      <c r="D81" s="297" t="str">
        <f>'2.2'!E83</f>
        <v>BP</v>
      </c>
      <c r="E81" s="298">
        <f>IF('3.8'!$B$20="ja",2,IF('3.8'!$C$20="ja",1,0))</f>
        <v>0</v>
      </c>
      <c r="F81" s="301" t="str">
        <f>+'2.2'!F83</f>
        <v>Kardiologie
Herz- und thorakale Gefässchirurgie</v>
      </c>
      <c r="G81" s="302">
        <f>+'2.2'!G83</f>
        <v>3</v>
      </c>
      <c r="H81" s="327">
        <f>IF(intern2!AX234&gt;=intern2!AX78,1,0)</f>
        <v>0</v>
      </c>
      <c r="I81" s="303">
        <f>IF(G81="",1,IF(MAX(intern3!C82:AT82)&gt;=G81,1,0))</f>
        <v>0</v>
      </c>
      <c r="J81" s="302">
        <f>+'2.2'!H83</f>
        <v>3</v>
      </c>
      <c r="K81" s="303">
        <f>VALUE(IF(J81=1,IF('3.3'!H$12&gt;=1,1,0),IF(J81=2,IF('3.3'!H$12&gt;=2,1,0),IF(J81=3,IF('3.3'!H$12&gt;=3,1,0),1))))</f>
        <v>0</v>
      </c>
      <c r="L81" s="302">
        <f>+'2.2'!I83</f>
        <v>3</v>
      </c>
      <c r="M81" s="302">
        <f>+IF(L81=1,IF('3.4'!H$11&gt;=1,1,0),IF(L81=2,IF('3.4'!H$11&gt;=2,1,0),IF(L81=3,IF('3.4'!H$11&gt;=3,1,0),1)))</f>
        <v>0</v>
      </c>
      <c r="N81" s="302" t="str">
        <f>+'2.2'!K83</f>
        <v/>
      </c>
      <c r="O81" s="559">
        <f t="shared" si="10"/>
        <v>1</v>
      </c>
      <c r="P81" s="298" t="str">
        <f>IF(ISBLANK(intern1!P76),"",intern1!P76)</f>
        <v>KAR3
KAR3.1</v>
      </c>
      <c r="Q81" s="298">
        <f>IF(P81="",1,IF(AND(Y79="ja",Y80="ja"),1,0))</f>
        <v>0</v>
      </c>
      <c r="R81" s="298" t="str">
        <f>'2.2'!J83</f>
        <v>HER1.1</v>
      </c>
      <c r="S81" s="324">
        <f>IF(R81="",1,IF(Y$71="ja",1,0))</f>
        <v>0</v>
      </c>
      <c r="T81" s="302" t="str">
        <f>+'2.2'!L83</f>
        <v/>
      </c>
      <c r="U81" s="303">
        <f t="shared" si="11"/>
        <v>1</v>
      </c>
      <c r="V81" s="299" t="str">
        <f>+'2.2'!N83</f>
        <v/>
      </c>
      <c r="W81" s="322">
        <f>IF(V81="",1,IF('3.7'!$D82="ja",1,0))</f>
        <v>1</v>
      </c>
      <c r="Y81" s="718"/>
      <c r="Z81" s="718"/>
      <c r="AA81" s="774" t="str">
        <f>+'2.2'!M83</f>
        <v>S:75</v>
      </c>
      <c r="AB81" s="829"/>
    </row>
    <row r="82" spans="1:28" s="296" customFormat="1" ht="38.25" x14ac:dyDescent="0.2">
      <c r="A82" s="503" t="str">
        <f>+'2.2'!B84</f>
        <v>Nephrologie</v>
      </c>
      <c r="B82" s="329" t="str">
        <f>+'2.2'!C84</f>
        <v>NEP1</v>
      </c>
      <c r="C82" s="553" t="str">
        <f>+'2.2'!D84</f>
        <v>Nephrologie (akute Nierenversagen wie auch chronisch terminales Nierenversagen)</v>
      </c>
      <c r="D82" s="300" t="str">
        <f>'2.2'!E84</f>
        <v>BP</v>
      </c>
      <c r="E82" s="329">
        <f>IF('3.8'!$B$20="ja",2,IF('3.8'!$C$20="ja",1,0))</f>
        <v>0</v>
      </c>
      <c r="F82" s="331" t="str">
        <f>+'2.2'!F84</f>
        <v>(Nephrologie)
Intensivmedizin</v>
      </c>
      <c r="G82" s="313">
        <f>+'2.2'!G84</f>
        <v>2</v>
      </c>
      <c r="H82" s="332">
        <f>IF(intern2!AX235&gt;=intern2!AX79,1,0)</f>
        <v>0</v>
      </c>
      <c r="I82" s="333">
        <f>IF(G82="",1,IF(MAX(intern3!C83:AT83)&gt;=G82,1,0))</f>
        <v>0</v>
      </c>
      <c r="J82" s="313">
        <f>+'2.2'!H84</f>
        <v>2</v>
      </c>
      <c r="K82" s="333">
        <f>VALUE(IF(J82=1,IF('3.3'!H$12&gt;=1,1,0),IF(J82=2,IF('3.3'!H$12&gt;=2,1,0),IF(J82=3,IF('3.3'!H$12&gt;=3,1,0),1))))</f>
        <v>0</v>
      </c>
      <c r="L82" s="313">
        <f>+'2.2'!I84</f>
        <v>2</v>
      </c>
      <c r="M82" s="313">
        <f>+IF(L82=1,IF('3.4'!H$11&gt;=1,1,0),IF(L82=2,IF('3.4'!H$11&gt;=2,1,0),IF(L82=3,IF('3.4'!H$11&gt;=3,1,0),1)))</f>
        <v>0</v>
      </c>
      <c r="N82" s="313" t="str">
        <f>+'2.2'!K84</f>
        <v>VIS1 + GEF1 +  ANG1 + RAD1</v>
      </c>
      <c r="O82" s="563">
        <f>IF(N82="",1,IF(AND(OR('3.5'!D69="ja",'3.5'!E69="ja"),OR('3.5'!D73="ja",'3.5'!E73="ja"),OR('3.5'!D83="ja",'3.5'!E83="ja"),OR('3.5'!D125="ja",'3.5'!E125="ja")),1,0))</f>
        <v>0</v>
      </c>
      <c r="P82" s="329" t="str">
        <f>IF(ISBLANK(intern1!P77),"",intern1!P77)</f>
        <v/>
      </c>
      <c r="Q82" s="329">
        <f>IF(P82="",1,0)</f>
        <v>1</v>
      </c>
      <c r="R82" s="329" t="str">
        <f>'2.2'!J84</f>
        <v/>
      </c>
      <c r="S82" s="334">
        <f t="shared" ref="S82:S88" si="13">IF(R82="",1,0)</f>
        <v>1</v>
      </c>
      <c r="T82" s="313" t="str">
        <f>+'2.2'!L84</f>
        <v/>
      </c>
      <c r="U82" s="333">
        <f t="shared" si="11"/>
        <v>1</v>
      </c>
      <c r="V82" s="330" t="str">
        <f>+'2.2'!N84</f>
        <v>Ambulante Hämodialyse kann nur zusammen mit Peritonealdialyse angeboten werden</v>
      </c>
      <c r="W82" s="314">
        <f>IF(V82="",1,IF('3.7'!$D83="ja",1,0))</f>
        <v>0</v>
      </c>
      <c r="Y82" s="720"/>
      <c r="Z82" s="767"/>
      <c r="AA82" s="768" t="str">
        <f>+'2.2'!M84</f>
        <v/>
      </c>
      <c r="AB82" s="832"/>
    </row>
    <row r="83" spans="1:28" s="296" customFormat="1" ht="25.5" x14ac:dyDescent="0.2">
      <c r="A83" s="503" t="str">
        <f>+'2.2'!B85</f>
        <v>Urologie</v>
      </c>
      <c r="B83" s="307" t="str">
        <f>+'2.2'!C85</f>
        <v>URO1</v>
      </c>
      <c r="C83" s="550" t="str">
        <f>+'2.2'!D85</f>
        <v>Urologie ohne Schwerpunktstitel 'Operative Urologie'</v>
      </c>
      <c r="D83" s="309" t="str">
        <f>'2.2'!E85</f>
        <v>BPE/BP</v>
      </c>
      <c r="E83" s="307">
        <f>IF('3.8'!$B$20="ja",2,IF('3.8'!$C$20="ja",1,0))</f>
        <v>0</v>
      </c>
      <c r="F83" s="310" t="str">
        <f>+'2.2'!F85</f>
        <v>(Urologie)</v>
      </c>
      <c r="G83" s="311">
        <f>+'2.2'!G85</f>
        <v>2</v>
      </c>
      <c r="H83" s="337">
        <f>IF(intern2!AX236&gt;=intern2!AX80,1,0)</f>
        <v>0</v>
      </c>
      <c r="I83" s="312">
        <f>IF(G83="",1,IF(MAX(intern3!C84:AT84)&gt;=G83,1,0))</f>
        <v>0</v>
      </c>
      <c r="J83" s="311">
        <f>+'2.2'!H85</f>
        <v>0</v>
      </c>
      <c r="K83" s="312">
        <f>VALUE(IF(J83=1,IF('3.3'!H$12&gt;=1,1,0),IF(J83=2,IF('3.3'!H$12&gt;=2,1,0),IF(J83=3,IF('3.3'!H$12&gt;=3,1,0),1))))</f>
        <v>1</v>
      </c>
      <c r="L83" s="311">
        <f>+'2.2'!I85</f>
        <v>1</v>
      </c>
      <c r="M83" s="311">
        <f>+IF(L83=1,IF('3.4'!H$11&gt;=1,1,0),IF(L83=2,IF('3.4'!H$11&gt;=2,1,0),IF(L83=3,IF('3.4'!H$11&gt;=3,1,0),1)))</f>
        <v>0</v>
      </c>
      <c r="N83" s="311" t="str">
        <f>+'2.2'!K85</f>
        <v/>
      </c>
      <c r="O83" s="560">
        <f t="shared" si="10"/>
        <v>1</v>
      </c>
      <c r="P83" s="307" t="str">
        <f>IF(ISBLANK(intern1!P78),"",intern1!P78)</f>
        <v/>
      </c>
      <c r="Q83" s="307">
        <f>IF(P83="",1,0)</f>
        <v>1</v>
      </c>
      <c r="R83" s="307" t="str">
        <f>'2.2'!J85</f>
        <v/>
      </c>
      <c r="S83" s="315">
        <f t="shared" si="13"/>
        <v>1</v>
      </c>
      <c r="T83" s="311" t="str">
        <f>+'2.2'!L85</f>
        <v>ja</v>
      </c>
      <c r="U83" s="312">
        <f>IF(T83="",1,IF((OR('3.6'!$C17="Kooperationspartner",'3.6'!$C17="Alle erforderlichen Fachärzte im Haus")),1,0))</f>
        <v>0</v>
      </c>
      <c r="V83" s="308" t="str">
        <f>+'2.2'!N85</f>
        <v/>
      </c>
      <c r="W83" s="322">
        <f>IF(V83="",1,IF('3.7'!$D84="ja",1,0))</f>
        <v>1</v>
      </c>
      <c r="Y83" s="700"/>
      <c r="Z83" s="791"/>
      <c r="AA83" s="780" t="str">
        <f>+'2.2'!M85</f>
        <v/>
      </c>
      <c r="AB83" s="827"/>
    </row>
    <row r="84" spans="1:28" s="296" customFormat="1" ht="25.5" x14ac:dyDescent="0.2">
      <c r="A84" s="133" t="str">
        <f>+'2.2'!B86</f>
        <v/>
      </c>
      <c r="B84" s="316" t="str">
        <f>+'2.2'!C86</f>
        <v>URO1.1</v>
      </c>
      <c r="C84" s="551" t="str">
        <f>+'2.2'!D86</f>
        <v>Urologie mit Schwerpunktstitel 'Operative Urologie'</v>
      </c>
      <c r="D84" s="318" t="str">
        <f>'2.2'!E86</f>
        <v>BPE/BP</v>
      </c>
      <c r="E84" s="316">
        <f>IF('3.8'!$B$20="ja",2,IF('3.8'!$C$20="ja",1,0))</f>
        <v>0</v>
      </c>
      <c r="F84" s="319" t="str">
        <f>+'2.2'!F86</f>
        <v>(Urologie mit Schwerpunkt operative Urologie)</v>
      </c>
      <c r="G84" s="320">
        <f>+'2.2'!G86</f>
        <v>2</v>
      </c>
      <c r="H84" s="339">
        <f>IF(intern2!AX237&gt;=intern2!AX81,1,0)</f>
        <v>0</v>
      </c>
      <c r="I84" s="321">
        <f>IF(G84="",1,IF(MAX(intern3!C85:AT85)&gt;=G84,1,0))</f>
        <v>0</v>
      </c>
      <c r="J84" s="320" t="str">
        <f>+'2.2'!H86</f>
        <v/>
      </c>
      <c r="K84" s="321">
        <f>VALUE(IF(J84=1,IF('3.3'!H$12&gt;=1,1,0),IF(J84=2,IF('3.3'!H$12&gt;=2,1,0),IF(J84=3,IF('3.3'!H$12&gt;=3,1,0),1))))</f>
        <v>1</v>
      </c>
      <c r="L84" s="320">
        <f>+'2.2'!I86</f>
        <v>1</v>
      </c>
      <c r="M84" s="320">
        <f>+IF(L84=1,IF('3.4'!H$11&gt;=1,1,0),IF(L84=2,IF('3.4'!H$11&gt;=2,1,0),IF(L84=3,IF('3.4'!H$11&gt;=3,1,0),1)))</f>
        <v>0</v>
      </c>
      <c r="N84" s="320" t="str">
        <f>+'2.2'!K86</f>
        <v/>
      </c>
      <c r="O84" s="561">
        <f t="shared" si="10"/>
        <v>1</v>
      </c>
      <c r="P84" s="316" t="str">
        <f>IF(ISBLANK(intern1!P79),"",intern1!P79)</f>
        <v>URO1</v>
      </c>
      <c r="Q84" s="316">
        <f>IF(P84="",1,IF(Y83="ja",1,0))</f>
        <v>0</v>
      </c>
      <c r="R84" s="316" t="str">
        <f>'2.2'!J86</f>
        <v/>
      </c>
      <c r="S84" s="323">
        <f t="shared" si="13"/>
        <v>1</v>
      </c>
      <c r="T84" s="320" t="str">
        <f>+'2.2'!L86</f>
        <v/>
      </c>
      <c r="U84" s="321">
        <f t="shared" si="11"/>
        <v>1</v>
      </c>
      <c r="V84" s="317" t="str">
        <f>+'2.2'!N86</f>
        <v/>
      </c>
      <c r="W84" s="322">
        <f>IF(V84="",1,IF('3.7'!$D85="ja",1,0))</f>
        <v>1</v>
      </c>
      <c r="Y84" s="700"/>
      <c r="Z84" s="787"/>
      <c r="AA84" s="775" t="str">
        <f>+'2.2'!M86</f>
        <v/>
      </c>
      <c r="AB84" s="827"/>
    </row>
    <row r="85" spans="1:28" s="296" customFormat="1" ht="63.75" x14ac:dyDescent="0.2">
      <c r="A85" s="133" t="str">
        <f>+'2.2'!B87</f>
        <v/>
      </c>
      <c r="B85" s="316" t="str">
        <f>+'2.2'!C87</f>
        <v>URO1.1.1</v>
      </c>
      <c r="C85" s="551" t="str">
        <f>+'2.2'!D87</f>
        <v>Radikale Prostatektomie</v>
      </c>
      <c r="D85" s="318" t="str">
        <f>'2.2'!E87</f>
        <v>BPE/BP</v>
      </c>
      <c r="E85" s="316">
        <f>IF('3.8'!$B$20="ja",2,IF('3.8'!$C$20="ja",1,0))</f>
        <v>0</v>
      </c>
      <c r="F85" s="319" t="str">
        <f>+'2.2'!F87</f>
        <v>(Urologie mit Schwerpunkt operative Urologie)</v>
      </c>
      <c r="G85" s="320">
        <f>+'2.2'!G87</f>
        <v>2</v>
      </c>
      <c r="H85" s="339">
        <f>IF(intern2!AX238&gt;=intern2!AX82,1,0)</f>
        <v>0</v>
      </c>
      <c r="I85" s="321">
        <f>IF(G85="",1,IF(MAX(intern3!C86:AT86)&gt;=G85,1,0))</f>
        <v>0</v>
      </c>
      <c r="J85" s="320">
        <f>+'2.2'!H87</f>
        <v>0</v>
      </c>
      <c r="K85" s="321">
        <f>VALUE(IF(J85=1,IF('3.3'!H$12&gt;=1,1,0),IF(J85=2,IF('3.3'!H$12&gt;=2,1,0),IF(J85=3,IF('3.3'!H$12&gt;=3,1,0),1))))</f>
        <v>1</v>
      </c>
      <c r="L85" s="320">
        <f>+'2.2'!I87</f>
        <v>1</v>
      </c>
      <c r="M85" s="320">
        <f>+IF(L85=1,IF('3.4'!H$11&gt;=1,1,0),IF(L85=2,IF('3.4'!H$11&gt;=2,1,0),IF(L85=3,IF('3.4'!H$11&gt;=3,1,0),1)))</f>
        <v>0</v>
      </c>
      <c r="N85" s="320" t="str">
        <f>+'2.2'!K87</f>
        <v/>
      </c>
      <c r="O85" s="561">
        <f t="shared" ref="O85" si="14">IF(N85="",1,0)</f>
        <v>1</v>
      </c>
      <c r="P85" s="316" t="str">
        <f>IF(ISBLANK(intern1!P80),"",intern1!P80)</f>
        <v>URO1
URO1.1</v>
      </c>
      <c r="Q85" s="316">
        <f>IF(P85="",1,IF(AND(Y84="ja",Y85="ja"),1,0))</f>
        <v>0</v>
      </c>
      <c r="R85" s="316" t="str">
        <f>'2.2'!J87</f>
        <v/>
      </c>
      <c r="S85" s="323">
        <f t="shared" ref="S85" si="15">IF(R85="",1,0)</f>
        <v>1</v>
      </c>
      <c r="T85" s="320" t="str">
        <f>+'2.2'!L87</f>
        <v>ja</v>
      </c>
      <c r="U85" s="321">
        <f>IF(T85="",1,IF((OR('3.6'!$C17="Kooperationspartner",'3.6'!$C17="Alle erforderlichen Fachärzte im Haus")),1,0))</f>
        <v>0</v>
      </c>
      <c r="V85" s="317" t="str">
        <f>+'2.2'!N87</f>
        <v>Operateur in der postoperativen Phase jederzeit erreichbar zu sein und eine notwendige Intervention innerhalb einer Stunde zu gewährleisten</v>
      </c>
      <c r="W85" s="322">
        <f>IF(V85="",1,IF('3.7'!$D86="ja",1,0))</f>
        <v>0</v>
      </c>
      <c r="Y85" s="700"/>
      <c r="Z85" s="787"/>
      <c r="AA85" s="775"/>
      <c r="AB85" s="827"/>
    </row>
    <row r="86" spans="1:28" s="296" customFormat="1" ht="25.5" x14ac:dyDescent="0.2">
      <c r="A86" s="133" t="str">
        <f>+'2.2'!B88</f>
        <v/>
      </c>
      <c r="B86" s="722" t="str">
        <f>+'2.2'!C88</f>
        <v>URO1.1.2</v>
      </c>
      <c r="C86" s="723" t="str">
        <f>+'2.2'!D88</f>
        <v>Radikale Zystektomie (IVHSM)</v>
      </c>
      <c r="D86" s="724" t="str">
        <f>'2.2'!E88</f>
        <v/>
      </c>
      <c r="E86" s="722"/>
      <c r="F86" s="725" t="str">
        <f>+'2.2'!F88</f>
        <v/>
      </c>
      <c r="G86" s="725" t="str">
        <f>+'2.2'!G88</f>
        <v/>
      </c>
      <c r="H86" s="726"/>
      <c r="I86" s="725"/>
      <c r="J86" s="725"/>
      <c r="K86" s="725"/>
      <c r="L86" s="725"/>
      <c r="M86" s="727"/>
      <c r="N86" s="725"/>
      <c r="O86" s="728"/>
      <c r="P86" s="722"/>
      <c r="Q86" s="722"/>
      <c r="R86" s="727" t="str">
        <f>'2.2'!J88</f>
        <v/>
      </c>
      <c r="S86" s="729"/>
      <c r="T86" s="725"/>
      <c r="U86" s="725"/>
      <c r="V86" s="730" t="str">
        <f>+'2.2'!N88</f>
        <v>Es gelten die aktuellen IVHSM Anforderungen</v>
      </c>
      <c r="W86" s="325"/>
      <c r="Y86" s="700"/>
      <c r="Z86" s="765"/>
      <c r="AA86" s="775" t="str">
        <f>+'2.2'!M88</f>
        <v/>
      </c>
      <c r="AB86" s="827"/>
    </row>
    <row r="87" spans="1:28" s="296" customFormat="1" ht="38.25" x14ac:dyDescent="0.2">
      <c r="A87" s="133" t="str">
        <f>+'2.2'!B89</f>
        <v/>
      </c>
      <c r="B87" s="316" t="str">
        <f>+'2.2'!C89</f>
        <v>URO1.1.3</v>
      </c>
      <c r="C87" s="551" t="str">
        <f>+'2.2'!D89</f>
        <v>Komplexe Chirurgie der Niere (Tumornephrektomie und Nierenteilsektion)</v>
      </c>
      <c r="D87" s="318" t="str">
        <f>'2.2'!E89</f>
        <v>BPE/BP</v>
      </c>
      <c r="E87" s="316">
        <f>IF('3.8'!$B$20="ja",2,IF('3.8'!$C$20="ja",1,0))</f>
        <v>0</v>
      </c>
      <c r="F87" s="319" t="str">
        <f>+'2.2'!F89</f>
        <v>(Urologie mit Schwerpunkt operative Urologie)</v>
      </c>
      <c r="G87" s="320">
        <f>+'2.2'!G89</f>
        <v>2</v>
      </c>
      <c r="H87" s="339">
        <f>IF(intern2!AX240&gt;=intern2!AX84,1,0)</f>
        <v>0</v>
      </c>
      <c r="I87" s="321">
        <f>IF(G87="",1,IF(MAX(intern3!C88:AT88)&gt;=G87,1,0))</f>
        <v>0</v>
      </c>
      <c r="J87" s="320">
        <f>+'2.2'!H89</f>
        <v>0</v>
      </c>
      <c r="K87" s="321">
        <f>VALUE(IF(J87=1,IF('3.3'!H$12&gt;=1,1,0),IF(J87=2,IF('3.3'!H$12&gt;=2,1,0),IF(J87=3,IF('3.3'!H$12&gt;=3,1,0),1))))</f>
        <v>1</v>
      </c>
      <c r="L87" s="320">
        <f>+'2.2'!I89</f>
        <v>2</v>
      </c>
      <c r="M87" s="320">
        <f>+IF(L87=1,IF('3.4'!H$11&gt;=1,1,0),IF(L87=2,IF('3.4'!H$11&gt;=2,1,0),IF(L87=3,IF('3.4'!H$11&gt;=3,1,0),1)))</f>
        <v>0</v>
      </c>
      <c r="N87" s="320" t="str">
        <f>+'2.2'!K89</f>
        <v/>
      </c>
      <c r="O87" s="561">
        <f t="shared" si="10"/>
        <v>1</v>
      </c>
      <c r="P87" s="316" t="str">
        <f>IF(ISBLANK(intern1!P82),"",intern1!P82)</f>
        <v>URO1
URO1.1</v>
      </c>
      <c r="Q87" s="316">
        <f>IF(P87="",1,IF(AND(Y84="ja",Y83="ja"),1,0))</f>
        <v>0</v>
      </c>
      <c r="R87" s="316" t="str">
        <f>'2.2'!J89</f>
        <v/>
      </c>
      <c r="S87" s="323">
        <f t="shared" si="13"/>
        <v>1</v>
      </c>
      <c r="T87" s="320" t="str">
        <f>+'2.2'!L89</f>
        <v>ja</v>
      </c>
      <c r="U87" s="321">
        <f>IF(T87="",1,IF((OR('3.6'!$C17="Kooperationspartner",'3.6'!$C17="Alle erforderlichen Fachärzte im Haus")),1,0))</f>
        <v>0</v>
      </c>
      <c r="V87" s="317" t="str">
        <f>+'2.2'!N89</f>
        <v/>
      </c>
      <c r="W87" s="322">
        <f>IF(V87="",1,IF('3.7'!$D88="ja",1,0))</f>
        <v>1</v>
      </c>
      <c r="Y87" s="700"/>
      <c r="Z87" s="700"/>
      <c r="AA87" s="774" t="str">
        <f>+'2.2'!M89</f>
        <v>S:10</v>
      </c>
      <c r="AB87" s="827"/>
    </row>
    <row r="88" spans="1:28" s="296" customFormat="1" ht="51" x14ac:dyDescent="0.2">
      <c r="A88" s="133"/>
      <c r="B88" s="316" t="str">
        <f>+'2.2'!C90</f>
        <v>URO1.1.4</v>
      </c>
      <c r="C88" s="551" t="str">
        <f>+'2.2'!D90</f>
        <v>Isolierte Adrenalektomie</v>
      </c>
      <c r="D88" s="318" t="str">
        <f>'2.2'!E90</f>
        <v>BPE/BP</v>
      </c>
      <c r="E88" s="316">
        <f>IF('3.8'!$B$20="ja",2,IF('3.8'!$C$20="ja",1,0))</f>
        <v>0</v>
      </c>
      <c r="F88" s="319" t="str">
        <f>+'2.2'!F90</f>
        <v>(Urologie mit Schwerpunkt operative Urologie)
(Chirurgie mit Schwerpunkte Viszeralchirurgie)</v>
      </c>
      <c r="G88" s="320">
        <f>+'2.2'!G90</f>
        <v>2</v>
      </c>
      <c r="H88" s="339">
        <f>IF(intern2!AX241&gt;=intern2!AX85,1,0)</f>
        <v>0</v>
      </c>
      <c r="I88" s="321">
        <f>IF(G88="",1,IF(MAX(intern3!C89:AT89)&gt;=G88,1,0))</f>
        <v>0</v>
      </c>
      <c r="J88" s="320">
        <f>+'2.2'!H90</f>
        <v>0</v>
      </c>
      <c r="K88" s="321">
        <f>VALUE(IF(J88=1,IF('3.3'!H$12&gt;=1,1,0),IF(J88=2,IF('3.3'!H$12&gt;=2,1,0),IF(J88=3,IF('3.3'!H$12&gt;=3,1,0),1))))</f>
        <v>1</v>
      </c>
      <c r="L88" s="320">
        <f>+'2.2'!I90</f>
        <v>2</v>
      </c>
      <c r="M88" s="320">
        <f>+IF(L88=1,IF('3.4'!H$11&gt;=1,1,0),IF(L88=2,IF('3.4'!H$11&gt;=2,1,0),IF(L88=3,IF('3.4'!H$11&gt;=3,1,0),1)))</f>
        <v>0</v>
      </c>
      <c r="N88" s="320" t="str">
        <f>+'2.2'!K90</f>
        <v>END1</v>
      </c>
      <c r="O88" s="561">
        <f>IF(N88="",1,IF(OR('3.5'!D64="ja",'3.5'!E64="ja"),1,0))</f>
        <v>0</v>
      </c>
      <c r="P88" s="316" t="str">
        <f>IF(ISBLANK(intern1!P83),"",intern1!P83)</f>
        <v>URO1
URO1.1</v>
      </c>
      <c r="Q88" s="316">
        <f>IF(P88="",1,IF(AND(Y84="ja",Y83="ja"),1,0))</f>
        <v>0</v>
      </c>
      <c r="R88" s="316" t="str">
        <f>'2.2'!J90</f>
        <v/>
      </c>
      <c r="S88" s="323">
        <f t="shared" si="13"/>
        <v>1</v>
      </c>
      <c r="T88" s="320" t="str">
        <f>+'2.2'!L90</f>
        <v/>
      </c>
      <c r="U88" s="321">
        <f t="shared" si="11"/>
        <v>1</v>
      </c>
      <c r="V88" s="317" t="str">
        <f>+'2.2'!N90</f>
        <v/>
      </c>
      <c r="W88" s="322">
        <f>IF(V88="",1,IF('3.7'!$D89="ja",1,0))</f>
        <v>1</v>
      </c>
      <c r="Y88" s="700"/>
      <c r="Z88" s="787"/>
      <c r="AA88" s="775" t="str">
        <f>+'2.2'!M90</f>
        <v/>
      </c>
      <c r="AB88" s="827"/>
    </row>
    <row r="89" spans="1:28" s="296" customFormat="1" ht="38.25" x14ac:dyDescent="0.2">
      <c r="A89" s="133"/>
      <c r="B89" s="316" t="str">
        <f>+'2.2'!C91</f>
        <v>URO1.1.7</v>
      </c>
      <c r="C89" s="551" t="str">
        <f>+'2.2'!D91</f>
        <v>Implantation eines künstlichen Harnblasensphinkters</v>
      </c>
      <c r="D89" s="318" t="str">
        <f>'2.2'!E91</f>
        <v>BPE/BP</v>
      </c>
      <c r="E89" s="316">
        <f>IF('3.8'!$B$20="ja",2,IF('3.8'!$C$20="ja",1,0))</f>
        <v>0</v>
      </c>
      <c r="F89" s="319" t="str">
        <f>+'2.2'!F91</f>
        <v>(Urologie mit Schwerpunkte operative Urologie, Neuro-Urologie und Urologie der Frau)</v>
      </c>
      <c r="G89" s="320">
        <f>+'2.2'!G91</f>
        <v>2</v>
      </c>
      <c r="H89" s="339">
        <f>IF(intern2!AX242&gt;=intern2!AX86,1,0)</f>
        <v>0</v>
      </c>
      <c r="I89" s="321">
        <f>IF(G89="",1,IF(MAX(intern3!C90:AT90)&gt;=G89,1,0))</f>
        <v>0</v>
      </c>
      <c r="J89" s="320">
        <f>+'2.2'!H91</f>
        <v>0</v>
      </c>
      <c r="K89" s="321">
        <f>VALUE(IF(J89=1,IF('3.3'!H$12&gt;=1,1,0),IF(J89=2,IF('3.3'!H$12&gt;=2,1,0),IF(J89=3,IF('3.3'!H$12&gt;=3,1,0),1))))</f>
        <v>1</v>
      </c>
      <c r="L89" s="320">
        <f>+'2.2'!I91</f>
        <v>1</v>
      </c>
      <c r="M89" s="320">
        <f>+IF(L89=1,IF('3.4'!H$11&gt;=1,1,0),IF(L89=2,IF('3.4'!H$11&gt;=2,1,0),IF(L89=3,IF('3.4'!H$11&gt;=3,1,0),1)))</f>
        <v>0</v>
      </c>
      <c r="N89" s="320" t="str">
        <f>+'2.2'!K91</f>
        <v/>
      </c>
      <c r="O89" s="561">
        <f t="shared" si="10"/>
        <v>1</v>
      </c>
      <c r="P89" s="316" t="str">
        <f>IF(ISBLANK(intern1!P84),"",intern1!P84)</f>
        <v>URO1
URO1.1</v>
      </c>
      <c r="Q89" s="316">
        <f>IF(P89="",1,IF(AND(Y85="ja",Y84="ja"),1,0))</f>
        <v>0</v>
      </c>
      <c r="R89" s="316" t="str">
        <f>'2.2'!J91</f>
        <v/>
      </c>
      <c r="S89" s="323">
        <f>IF(R89="",1,IF(Y69="ja",1,0))</f>
        <v>1</v>
      </c>
      <c r="T89" s="320" t="str">
        <f>+'2.2'!L91</f>
        <v/>
      </c>
      <c r="U89" s="321">
        <f t="shared" ref="U89" si="16">IF(T89="",1,0)</f>
        <v>1</v>
      </c>
      <c r="V89" s="529" t="str">
        <f>+'2.2'!N91</f>
        <v/>
      </c>
      <c r="W89" s="322">
        <f>IF(V89="",1,IF('3.7'!$D90="ja",1,0))</f>
        <v>1</v>
      </c>
      <c r="Y89" s="700"/>
      <c r="Z89" s="787"/>
      <c r="AA89" s="775" t="str">
        <f>+'2.2'!M91</f>
        <v/>
      </c>
      <c r="AB89" s="827"/>
    </row>
    <row r="90" spans="1:28" s="296" customFormat="1" ht="25.5" x14ac:dyDescent="0.2">
      <c r="A90" s="133"/>
      <c r="B90" s="316" t="str">
        <f>+'2.2'!C92</f>
        <v>URO1.1.8</v>
      </c>
      <c r="C90" s="551" t="str">
        <f>+'2.2'!D92</f>
        <v>Perkutane Nephrostomie mit Desintegration von Steinmaterial</v>
      </c>
      <c r="D90" s="318" t="str">
        <f>'2.2'!E92</f>
        <v>BPE/BP</v>
      </c>
      <c r="E90" s="316">
        <f>IF('3.8'!$B$20="ja",2,IF('3.8'!$C$20="ja",1,0))</f>
        <v>0</v>
      </c>
      <c r="F90" s="319" t="str">
        <f>+'2.2'!F92</f>
        <v>(Urologie mit Schwerpunkt operative Urologie)</v>
      </c>
      <c r="G90" s="320">
        <f>+'2.2'!G92</f>
        <v>2</v>
      </c>
      <c r="H90" s="339">
        <f>IF(intern2!AX243&gt;=intern2!AX87,1,0)</f>
        <v>0</v>
      </c>
      <c r="I90" s="321">
        <f>IF(G90="",1,IF(MAX(intern3!C91:AT91)&gt;=G90,1,0))</f>
        <v>0</v>
      </c>
      <c r="J90" s="320">
        <f>+'2.2'!H92</f>
        <v>0</v>
      </c>
      <c r="K90" s="321">
        <f>VALUE(IF(J90=1,IF('3.3'!H$12&gt;=1,1,0),IF(J90=2,IF('3.3'!H$12&gt;=2,1,0),IF(J90=3,IF('3.3'!H$12&gt;=3,1,0),1))))</f>
        <v>1</v>
      </c>
      <c r="L90" s="320">
        <f>+'2.2'!I92</f>
        <v>1</v>
      </c>
      <c r="M90" s="320">
        <f>+IF(L90=1,IF('3.4'!H$11&gt;=1,1,0),IF(L90=2,IF('3.4'!H$11&gt;=2,1,0),IF(L90=3,IF('3.4'!H$11&gt;=3,1,0),1)))</f>
        <v>0</v>
      </c>
      <c r="N90" s="320" t="str">
        <f>+'2.2'!K92</f>
        <v/>
      </c>
      <c r="O90" s="561">
        <f t="shared" si="10"/>
        <v>1</v>
      </c>
      <c r="P90" s="316" t="str">
        <f>IF(ISBLANK(intern1!P85),"",intern1!P85)</f>
        <v>URO1
URO1.1</v>
      </c>
      <c r="Q90" s="316">
        <f>IF(P90="",1,IF(AND(Y84="ja",Y83="ja"),1,0))</f>
        <v>0</v>
      </c>
      <c r="R90" s="316" t="str">
        <f>'2.2'!J92</f>
        <v>RAD1</v>
      </c>
      <c r="S90" s="323">
        <f>IF(R90="",1,IF(Y$68="ja",1,0))</f>
        <v>0</v>
      </c>
      <c r="T90" s="320" t="str">
        <f>+'2.2'!L92</f>
        <v/>
      </c>
      <c r="U90" s="321">
        <f t="shared" si="11"/>
        <v>1</v>
      </c>
      <c r="V90" s="317" t="str">
        <f>+'2.2'!N92</f>
        <v/>
      </c>
      <c r="W90" s="314">
        <f>IF(V90="",1,IF('3.7'!$D91="ja",1,0))</f>
        <v>1</v>
      </c>
      <c r="Y90" s="719"/>
      <c r="Z90" s="789"/>
      <c r="AA90" s="778" t="str">
        <f>+'2.2'!M92</f>
        <v/>
      </c>
      <c r="AB90" s="834"/>
    </row>
    <row r="91" spans="1:28" s="296" customFormat="1" ht="51" x14ac:dyDescent="0.2">
      <c r="A91" s="503" t="str">
        <f>+'2.2'!B93</f>
        <v>Pneumologie</v>
      </c>
      <c r="B91" s="307" t="str">
        <f>+'2.2'!C93</f>
        <v>PNE1</v>
      </c>
      <c r="C91" s="550" t="str">
        <f>+'2.2'!D93</f>
        <v>Pneumologie</v>
      </c>
      <c r="D91" s="309" t="str">
        <f>'2.2'!E93</f>
        <v>BP</v>
      </c>
      <c r="E91" s="307">
        <f>IF('3.8'!$B$20="ja",2,IF('3.8'!$C$20="ja",1,0))</f>
        <v>0</v>
      </c>
      <c r="F91" s="310" t="str">
        <f>+'2.2'!F93</f>
        <v>(Pneumologie)</v>
      </c>
      <c r="G91" s="311">
        <f>+'2.2'!G93</f>
        <v>1</v>
      </c>
      <c r="H91" s="337">
        <f>IF(intern2!AX245&gt;=intern2!AX88,1,0)</f>
        <v>0</v>
      </c>
      <c r="I91" s="312">
        <f>IF(G91="",1,IF(MAX(intern3!C92:AT92)&gt;=G91,1,0))</f>
        <v>0</v>
      </c>
      <c r="J91" s="311">
        <f>+'2.2'!H93</f>
        <v>1</v>
      </c>
      <c r="K91" s="312">
        <f>VALUE(IF(J91=1,IF('3.3'!H$12&gt;=1,1,0),IF(J91=2,IF('3.3'!H$12&gt;=2,1,0),IF(J91=3,IF('3.3'!H$12&gt;=3,1,0),1))))</f>
        <v>0</v>
      </c>
      <c r="L91" s="311">
        <f>+'2.2'!I93</f>
        <v>1</v>
      </c>
      <c r="M91" s="311">
        <f>+IF(L91=1,IF('3.4'!H$11&gt;=1,1,0),IF(L91=2,IF('3.4'!H$11&gt;=2,1,0),IF(L91=3,IF('3.4'!H$11&gt;=3,1,0),1)))</f>
        <v>0</v>
      </c>
      <c r="N91" s="311" t="str">
        <f>+'2.2'!K93</f>
        <v>THO1.1</v>
      </c>
      <c r="O91" s="560">
        <f>IF(B91="",1,IF(OR('3.5'!D93="ja",'3.5'!E93="ja"),1,0))</f>
        <v>0</v>
      </c>
      <c r="P91" s="307" t="str">
        <f>IF(ISBLANK(intern1!P86),"",intern1!P86)</f>
        <v/>
      </c>
      <c r="Q91" s="307">
        <f>IF(P91="",1,IF(Y$90="ja",1,0))</f>
        <v>1</v>
      </c>
      <c r="R91" s="307" t="str">
        <f>'2.2'!J93</f>
        <v/>
      </c>
      <c r="S91" s="315">
        <f>IF(R91="",1,0)</f>
        <v>1</v>
      </c>
      <c r="T91" s="311" t="str">
        <f>+'2.2'!L93</f>
        <v>ja</v>
      </c>
      <c r="U91" s="312">
        <f>IF(T91="",1,IF((OR('3.6'!$C18="Kooperationspartner",'3.6'!$C18="Alle erforderlichen Fachärzte im Haus")),1,0))</f>
        <v>0</v>
      </c>
      <c r="V91" s="308" t="str">
        <f>+'2.2'!N93</f>
        <v>Möglichkeit zur kontinuerlichen Patientenüberwachung, Intubation und kurzzeitiger  mechanischer Beatmung</v>
      </c>
      <c r="W91" s="322">
        <f>IF(V91="",1,IF('3.7'!$D92="ja",1,0))</f>
        <v>0</v>
      </c>
      <c r="Y91" s="843"/>
      <c r="Z91" s="786"/>
      <c r="AA91" s="773" t="str">
        <f>+'2.2'!M93</f>
        <v/>
      </c>
      <c r="AB91" s="844"/>
    </row>
    <row r="92" spans="1:28" s="296" customFormat="1" ht="25.5" x14ac:dyDescent="0.2">
      <c r="A92" s="133" t="str">
        <f>+'2.2'!B94</f>
        <v/>
      </c>
      <c r="B92" s="316" t="str">
        <f>+'2.2'!C94</f>
        <v>PNE1.1</v>
      </c>
      <c r="C92" s="551" t="str">
        <f>+'2.2'!D94</f>
        <v>Pneumologie mit spez. Beatmungstherapie</v>
      </c>
      <c r="D92" s="318" t="str">
        <f>'2.2'!E94</f>
        <v>BP</v>
      </c>
      <c r="E92" s="316">
        <f>IF('3.8'!$B$20="ja",2,IF('3.8'!$C$20="ja",1,0))</f>
        <v>0</v>
      </c>
      <c r="F92" s="319" t="str">
        <f>+'2.2'!F94</f>
        <v>Pneumologie</v>
      </c>
      <c r="G92" s="320">
        <f>+'2.2'!G94</f>
        <v>1</v>
      </c>
      <c r="H92" s="339">
        <f>IF(intern2!AX246&gt;=intern2!AX89,1,0)</f>
        <v>0</v>
      </c>
      <c r="I92" s="321">
        <f>IF(G92="",1,IF(MAX(intern3!C93:AT93)&gt;=G92,1,0))</f>
        <v>0</v>
      </c>
      <c r="J92" s="320">
        <f>+'2.2'!H94</f>
        <v>1</v>
      </c>
      <c r="K92" s="321">
        <f>VALUE(IF(J92=1,IF('3.3'!H$12&gt;=1,1,0),IF(J92=2,IF('3.3'!H$12&gt;=2,1,0),IF(J92=3,IF('3.3'!H$12&gt;=3,1,0),1))))</f>
        <v>0</v>
      </c>
      <c r="L92" s="320">
        <f>+'2.2'!I94</f>
        <v>1</v>
      </c>
      <c r="M92" s="320">
        <f>+IF(L92=1,IF('3.4'!H$11&gt;=1,1,0),IF(L92=2,IF('3.4'!H$11&gt;=2,1,0),IF(L92=3,IF('3.4'!H$11&gt;=3,1,0),1)))</f>
        <v>0</v>
      </c>
      <c r="N92" s="320" t="str">
        <f>+'2.2'!K94</f>
        <v/>
      </c>
      <c r="O92" s="561">
        <f t="shared" si="10"/>
        <v>1</v>
      </c>
      <c r="P92" s="316" t="str">
        <f>IF(ISBLANK(intern1!P87),"",intern1!P87)</f>
        <v>PNE1</v>
      </c>
      <c r="Q92" s="316">
        <f>IF(P92="",1,IF(Y$90="ja",1,0))</f>
        <v>0</v>
      </c>
      <c r="R92" s="316" t="str">
        <f>'2.2'!J94</f>
        <v/>
      </c>
      <c r="S92" s="323">
        <f>IF(R92="",1,0)</f>
        <v>1</v>
      </c>
      <c r="T92" s="320" t="str">
        <f>+'2.2'!L94</f>
        <v/>
      </c>
      <c r="U92" s="321">
        <f t="shared" si="11"/>
        <v>1</v>
      </c>
      <c r="V92" s="317" t="str">
        <f>+'2.2'!N94</f>
        <v/>
      </c>
      <c r="W92" s="322">
        <f>IF(V92="",1,IF('3.7'!$D93="ja",1,0))</f>
        <v>1</v>
      </c>
      <c r="Y92" s="700"/>
      <c r="Z92" s="787"/>
      <c r="AA92" s="775" t="str">
        <f>+'2.2'!M94</f>
        <v/>
      </c>
      <c r="AB92" s="827"/>
    </row>
    <row r="93" spans="1:28" s="296" customFormat="1" ht="25.5" x14ac:dyDescent="0.2">
      <c r="A93" s="133" t="str">
        <f>+'2.2'!B95</f>
        <v/>
      </c>
      <c r="B93" s="316" t="str">
        <f>+'2.2'!C95</f>
        <v>PNE1.2</v>
      </c>
      <c r="C93" s="551" t="str">
        <f>+'2.2'!D95</f>
        <v>Abklärung zur oder Status nach Lungentransplantation</v>
      </c>
      <c r="D93" s="318" t="str">
        <f>'2.2'!E95</f>
        <v>BP</v>
      </c>
      <c r="E93" s="316">
        <f>IF('3.8'!$B$20="ja",2,IF('3.8'!$C$20="ja",1,0))</f>
        <v>0</v>
      </c>
      <c r="F93" s="319" t="str">
        <f>+'2.2'!F95</f>
        <v>Pneumologie</v>
      </c>
      <c r="G93" s="320">
        <f>+'2.2'!G95</f>
        <v>2</v>
      </c>
      <c r="H93" s="339">
        <f>IF(intern2!AX247&gt;=intern2!AX90,1,0)</f>
        <v>0</v>
      </c>
      <c r="I93" s="321">
        <f>IF(G93="",1,IF(MAX(intern3!C94:AT94)&gt;=G93,1,0))</f>
        <v>0</v>
      </c>
      <c r="J93" s="320">
        <f>+'2.2'!H95</f>
        <v>2</v>
      </c>
      <c r="K93" s="321">
        <f>VALUE(IF(J93=1,IF('3.3'!H$12&gt;=1,1,0),IF(J93=2,IF('3.3'!H$12&gt;=2,1,0),IF(J93=3,IF('3.3'!H$12&gt;=3,1,0),1))))</f>
        <v>0</v>
      </c>
      <c r="L93" s="320">
        <f>+'2.2'!I95</f>
        <v>2</v>
      </c>
      <c r="M93" s="320">
        <f>+IF(L93=1,IF('3.4'!H$11&gt;=1,1,0),IF(L93=2,IF('3.4'!H$11&gt;=2,1,0),IF(L93=3,IF('3.4'!H$11&gt;=3,1,0),1)))</f>
        <v>0</v>
      </c>
      <c r="N93" s="320" t="str">
        <f>+'2.2'!K95</f>
        <v>TPL2</v>
      </c>
      <c r="O93" s="561">
        <f>IF(N93="",1,IF(OR('3.5'!D95="ja",'3.5'!E95="ja"),1,0))</f>
        <v>0</v>
      </c>
      <c r="P93" s="316" t="str">
        <f>IF(ISBLANK(intern1!P88),"",intern1!P88)</f>
        <v>PNE1</v>
      </c>
      <c r="Q93" s="316">
        <f>IF(P93="",1,IF(Y$90="ja",1,0))</f>
        <v>0</v>
      </c>
      <c r="R93" s="316" t="str">
        <f>'2.2'!J95</f>
        <v/>
      </c>
      <c r="S93" s="323">
        <f>IF(R93="",1,0)</f>
        <v>1</v>
      </c>
      <c r="T93" s="320" t="str">
        <f>+'2.2'!L95</f>
        <v/>
      </c>
      <c r="U93" s="321">
        <f t="shared" si="11"/>
        <v>1</v>
      </c>
      <c r="V93" s="317" t="str">
        <f>+'2.2'!N95</f>
        <v/>
      </c>
      <c r="W93" s="306">
        <f>IF(V93="",1,IF('3.7'!$D94="ja",1,0))</f>
        <v>1</v>
      </c>
      <c r="Y93" s="700"/>
      <c r="Z93" s="787"/>
      <c r="AA93" s="775" t="str">
        <f>+'2.2'!M95</f>
        <v/>
      </c>
      <c r="AB93" s="827"/>
    </row>
    <row r="94" spans="1:28" s="296" customFormat="1" ht="63.75" x14ac:dyDescent="0.2">
      <c r="A94" s="133" t="str">
        <f>+'2.2'!B96</f>
        <v/>
      </c>
      <c r="B94" s="316" t="str">
        <f>+'2.2'!C96</f>
        <v>PNE1.3</v>
      </c>
      <c r="C94" s="551" t="str">
        <f>+'2.2'!D96</f>
        <v>Cystische Fibrose</v>
      </c>
      <c r="D94" s="318" t="str">
        <f>'2.2'!E96</f>
        <v>BP</v>
      </c>
      <c r="E94" s="316">
        <f>IF('3.8'!$B$20="ja",2,IF('3.8'!$C$20="ja",1,0))</f>
        <v>0</v>
      </c>
      <c r="F94" s="319" t="str">
        <f>+'2.2'!F96</f>
        <v>Pneumologie</v>
      </c>
      <c r="G94" s="320">
        <f>+'2.2'!G96</f>
        <v>2</v>
      </c>
      <c r="H94" s="339">
        <f>IF(intern2!AX248&gt;=intern2!AX91,1,0)</f>
        <v>0</v>
      </c>
      <c r="I94" s="321">
        <f>IF(G94="",1,IF(MAX(intern3!C95:AT95)&gt;=G94,1,0))</f>
        <v>0</v>
      </c>
      <c r="J94" s="320">
        <f>+'2.2'!H96</f>
        <v>2</v>
      </c>
      <c r="K94" s="321">
        <f>VALUE(IF(J94=1,IF('3.3'!H$12&gt;=1,1,0),IF(J94=2,IF('3.3'!H$12&gt;=2,1,0),IF(J94=3,IF('3.3'!H$12&gt;=3,1,0),1))))</f>
        <v>0</v>
      </c>
      <c r="L94" s="320">
        <f>+'2.2'!I96</f>
        <v>2</v>
      </c>
      <c r="M94" s="320">
        <f>+IF(L94=1,IF('3.4'!H$11&gt;=1,1,0),IF(L94=2,IF('3.4'!H$11&gt;=2,1,0),IF(L94=3,IF('3.4'!H$11&gt;=3,1,0),1)))</f>
        <v>0</v>
      </c>
      <c r="N94" s="320" t="str">
        <f>+'2.2'!K96</f>
        <v>TPL2</v>
      </c>
      <c r="O94" s="561">
        <f>IF(N94="",1,IF(OR('3.5'!D95="ja",'3.5'!E95="ja"),1,0))</f>
        <v>0</v>
      </c>
      <c r="P94" s="316" t="str">
        <f>IF(ISBLANK(intern1!P89),"",intern1!P89)</f>
        <v>PNE1</v>
      </c>
      <c r="Q94" s="316">
        <f>IF(P94="",1,0)</f>
        <v>0</v>
      </c>
      <c r="R94" s="316" t="str">
        <f>'2.2'!J96</f>
        <v>THO1 + END1
+ HNO1.2 + GAE1</v>
      </c>
      <c r="S94" s="323">
        <f>IF(R94="",1,IF(AND(Y96="ja",Y47="ja",Y17="ja",Y48="ja"),1,0))</f>
        <v>0</v>
      </c>
      <c r="T94" s="320" t="str">
        <f>+'2.2'!L96</f>
        <v/>
      </c>
      <c r="U94" s="321">
        <f t="shared" si="11"/>
        <v>1</v>
      </c>
      <c r="V94" s="317" t="str">
        <f>+'2.2'!N96</f>
        <v>CF Zentrum mit multidisziplinärem auf CF spezialisiertem Fachpersonal wie CF-Spezialisten als ärztl. Leiter, Physiotherapie, Ernährungsberatung etc.</v>
      </c>
      <c r="W94" s="314">
        <f>IF(V94="",1,IF('3.7'!$D95="ja",1,0))</f>
        <v>0</v>
      </c>
      <c r="Y94" s="700"/>
      <c r="Z94" s="787"/>
      <c r="AA94" s="775" t="str">
        <f>+'2.2'!M96</f>
        <v/>
      </c>
      <c r="AB94" s="827"/>
    </row>
    <row r="95" spans="1:28" s="296" customFormat="1" ht="51" x14ac:dyDescent="0.2">
      <c r="A95" s="133" t="str">
        <f>+'2.2'!B97</f>
        <v/>
      </c>
      <c r="B95" s="298" t="str">
        <f>+'2.2'!C97</f>
        <v>PNE2</v>
      </c>
      <c r="C95" s="549" t="str">
        <f>+'2.2'!D97</f>
        <v>Polysomnographie</v>
      </c>
      <c r="D95" s="708" t="str">
        <f>'2.2'!E97</f>
        <v/>
      </c>
      <c r="E95" s="298">
        <f>IF('3.8'!$B$20="ja",2,IF('3.8'!$C$20="ja",1,0))</f>
        <v>0</v>
      </c>
      <c r="F95" s="301" t="str">
        <f>+'2.2'!F97</f>
        <v>Fähigkeitsausweis Schlafmedizin mit Facharzt 
Pneumologie oder Neurologie oder
Psychiatrie und Psychotherapie</v>
      </c>
      <c r="G95" s="528" t="str">
        <f>+'2.2'!G97</f>
        <v/>
      </c>
      <c r="H95" s="327">
        <f>IF(intern2!AX249&gt;=intern2!AX92,1,0)</f>
        <v>1</v>
      </c>
      <c r="I95" s="303">
        <f>IF(G95="",1,IF(MAX(intern3!C96:AT96)&gt;=G95,1,0))</f>
        <v>1</v>
      </c>
      <c r="J95" s="302">
        <f>+'2.2'!H97</f>
        <v>0</v>
      </c>
      <c r="K95" s="303">
        <f>VALUE(IF(J95=1,IF('3.3'!H$12&gt;=1,1,0),IF(J95=2,IF('3.3'!H$12&gt;=2,1,0),IF(J95=3,IF('3.3'!H$12&gt;=3,1,0),1))))</f>
        <v>1</v>
      </c>
      <c r="L95" s="302">
        <f>+'2.2'!I97</f>
        <v>1</v>
      </c>
      <c r="M95" s="302">
        <f>+IF(L95=1,IF('3.4'!H$11&gt;=1,1,0),IF(L95=2,IF('3.4'!H$11&gt;=2,1,0),IF(L95=3,IF('3.4'!H$11&gt;=3,1,0),1)))</f>
        <v>0</v>
      </c>
      <c r="N95" s="302" t="str">
        <f>+'2.2'!K97</f>
        <v/>
      </c>
      <c r="O95" s="559">
        <f t="shared" si="10"/>
        <v>1</v>
      </c>
      <c r="P95" s="298" t="str">
        <f>IF(ISBLANK(intern1!P90),"",intern1!P90)</f>
        <v/>
      </c>
      <c r="Q95" s="298">
        <f>IF(P95="",1,0)</f>
        <v>1</v>
      </c>
      <c r="R95" s="298" t="str">
        <f>'2.2'!J97</f>
        <v/>
      </c>
      <c r="S95" s="324">
        <f>IF(R95="",1,0)</f>
        <v>1</v>
      </c>
      <c r="T95" s="302" t="str">
        <f>+'2.2'!L97</f>
        <v/>
      </c>
      <c r="U95" s="303">
        <f t="shared" si="11"/>
        <v>1</v>
      </c>
      <c r="V95" s="299" t="str">
        <f>+'2.2'!N97</f>
        <v xml:space="preserve">Schlaflabor Zertifizierung durch SGSSC  </v>
      </c>
      <c r="W95" s="322">
        <f>IF(V95="",1,IF('3.7'!$D96="ja",1,0))</f>
        <v>0</v>
      </c>
      <c r="Y95" s="718"/>
      <c r="Z95" s="770"/>
      <c r="AA95" s="776" t="str">
        <f>+'2.2'!M97</f>
        <v/>
      </c>
      <c r="AB95" s="829"/>
    </row>
    <row r="96" spans="1:28" s="296" customFormat="1" ht="51" x14ac:dyDescent="0.2">
      <c r="A96" s="503" t="str">
        <f>+'2.2'!B98</f>
        <v>Thoraxchirurgie</v>
      </c>
      <c r="B96" s="307" t="str">
        <f>+'2.2'!C98</f>
        <v>THO1</v>
      </c>
      <c r="C96" s="550" t="str">
        <f>+'2.2'!D98</f>
        <v>Thoraxchirurgie</v>
      </c>
      <c r="D96" s="309" t="str">
        <f>'2.2'!E98</f>
        <v>BP</v>
      </c>
      <c r="E96" s="307">
        <f>IF('3.8'!$B$20="ja",2,IF('3.8'!$C$20="ja",1,0))</f>
        <v>0</v>
      </c>
      <c r="F96" s="310" t="str">
        <f>+'2.2'!F98</f>
        <v>Chirurgie mit Schwerpunkte Allgemeinchirurgie und Traumatologie resp. Viszeralchirurgie
Thoraxchirurgie</v>
      </c>
      <c r="G96" s="311">
        <f>+'2.2'!G98</f>
        <v>2</v>
      </c>
      <c r="H96" s="337">
        <f>IF(intern2!AX250&gt;=intern2!AX93,1,0)</f>
        <v>0</v>
      </c>
      <c r="I96" s="312">
        <f>IF(G96="",1,IF(MAX(intern3!C97:AT97)&gt;=G96,1,0))</f>
        <v>0</v>
      </c>
      <c r="J96" s="311">
        <f>+'2.2'!H98</f>
        <v>2</v>
      </c>
      <c r="K96" s="312">
        <f>VALUE(IF(J96=1,IF('3.3'!H$12&gt;=1,1,0),IF(J96=2,IF('3.3'!H$12&gt;=2,1,0),IF(J96=3,IF('3.3'!H$12&gt;=3,1,0),1))))</f>
        <v>0</v>
      </c>
      <c r="L96" s="311">
        <f>+'2.2'!I98</f>
        <v>2</v>
      </c>
      <c r="M96" s="311">
        <f>+IF(L96=1,IF('3.4'!H$11&gt;=1,1,0),IF(L96=2,IF('3.4'!H$11&gt;=2,1,0),IF(L96=3,IF('3.4'!H$11&gt;=3,1,0),1)))</f>
        <v>0</v>
      </c>
      <c r="N96" s="311" t="str">
        <f>+'2.2'!K98</f>
        <v/>
      </c>
      <c r="O96" s="560">
        <f t="shared" si="10"/>
        <v>1</v>
      </c>
      <c r="P96" s="307" t="str">
        <f>IF(ISBLANK(intern1!P91),"",intern1!P91)</f>
        <v/>
      </c>
      <c r="Q96" s="307">
        <f>IF(P96="",1,0)</f>
        <v>1</v>
      </c>
      <c r="R96" s="307" t="str">
        <f>'2.2'!J98</f>
        <v>PNE1</v>
      </c>
      <c r="S96" s="315">
        <f>IF(R96="",1,IF(Y$91="ja",1,0))</f>
        <v>0</v>
      </c>
      <c r="T96" s="311" t="str">
        <f>+'2.2'!L98</f>
        <v/>
      </c>
      <c r="U96" s="312">
        <f t="shared" si="11"/>
        <v>1</v>
      </c>
      <c r="V96" s="308" t="str">
        <f>+'2.2'!N98</f>
        <v/>
      </c>
      <c r="W96" s="350">
        <f>IF(V96="",1,IF('3.7'!$D97="ja",1,0))</f>
        <v>1</v>
      </c>
      <c r="Y96" s="700"/>
      <c r="Z96" s="791"/>
      <c r="AA96" s="780" t="str">
        <f>+'2.2'!M98</f>
        <v/>
      </c>
      <c r="AB96" s="827"/>
    </row>
    <row r="97" spans="1:28" s="296" customFormat="1" ht="38.25" x14ac:dyDescent="0.2">
      <c r="A97" s="547" t="str">
        <f>+'2.2'!B99</f>
        <v/>
      </c>
      <c r="B97" s="316" t="str">
        <f>+'2.2'!C99</f>
        <v>THO1.1</v>
      </c>
      <c r="C97" s="551" t="str">
        <f>+'2.2'!D99</f>
        <v>Maligne Neoplasien des Atmungssystems (kurative Resektion durch Lobektomie / Pneumonektomie)</v>
      </c>
      <c r="D97" s="318" t="str">
        <f>'2.2'!E99</f>
        <v>BP</v>
      </c>
      <c r="E97" s="316">
        <f>IF('3.8'!$B$20="ja",2,IF('3.8'!$C$20="ja",1,0))</f>
        <v>0</v>
      </c>
      <c r="F97" s="319" t="str">
        <f>+'2.2'!F99</f>
        <v>Thoraxchirurgie</v>
      </c>
      <c r="G97" s="320">
        <f>+'2.2'!G99</f>
        <v>2</v>
      </c>
      <c r="H97" s="339">
        <f>IF(intern2!AX251&gt;=intern2!AX94,1,0)</f>
        <v>0</v>
      </c>
      <c r="I97" s="321">
        <f>IF(G97="",1,IF(MAX(intern3!C98:AT98)&gt;=G97,1,0))</f>
        <v>0</v>
      </c>
      <c r="J97" s="320">
        <f>+'2.2'!H99</f>
        <v>2</v>
      </c>
      <c r="K97" s="321">
        <f>VALUE(IF(J97=1,IF('3.3'!H$12&gt;=1,1,0),IF(J97=2,IF('3.3'!H$12&gt;=2,1,0),IF(J97=3,IF('3.3'!H$12&gt;=3,1,0),1))))</f>
        <v>0</v>
      </c>
      <c r="L97" s="320">
        <f>+'2.2'!I99</f>
        <v>3</v>
      </c>
      <c r="M97" s="320">
        <f>+IF(L97=1,IF('3.4'!H$11&gt;=1,1,0),IF(L97=2,IF('3.4'!H$11&gt;=2,1,0),IF(L97=3,IF('3.4'!H$11&gt;=3,1,0),1)))</f>
        <v>0</v>
      </c>
      <c r="N97" s="320"/>
      <c r="O97" s="561">
        <f t="shared" si="10"/>
        <v>1</v>
      </c>
      <c r="P97" s="316" t="str">
        <f>IF(ISBLANK(intern1!P92),"",intern1!P92)</f>
        <v>THO1</v>
      </c>
      <c r="Q97" s="316">
        <f>IF(P97="",1,IF(Y$96="ja",1,0))</f>
        <v>0</v>
      </c>
      <c r="R97" s="316" t="str">
        <f>'2.2'!J99</f>
        <v/>
      </c>
      <c r="S97" s="323">
        <f>IF(R97="",1,0)</f>
        <v>1</v>
      </c>
      <c r="T97" s="320" t="str">
        <f>+'2.2'!L99</f>
        <v>ja</v>
      </c>
      <c r="U97" s="321">
        <f>IF(T97="",1,IF((OR('3.6'!$C19="Kooperationspartner",'3.6'!$C19="Alle erforderlichen Fachärzte im Haus")),1,0))</f>
        <v>0</v>
      </c>
      <c r="V97" s="317" t="str">
        <f>+'2.2'!N99</f>
        <v/>
      </c>
      <c r="W97" s="350">
        <f>IF(V97="",1,IF('3.7'!$D98="ja",1,0))</f>
        <v>1</v>
      </c>
      <c r="Y97" s="700"/>
      <c r="Z97" s="787"/>
      <c r="AA97" s="775"/>
      <c r="AB97" s="827"/>
    </row>
    <row r="98" spans="1:28" s="296" customFormat="1" ht="38.25" x14ac:dyDescent="0.2">
      <c r="A98" s="505" t="str">
        <f>+'2.2'!B100</f>
        <v/>
      </c>
      <c r="B98" s="298" t="str">
        <f>+'2.2'!C100</f>
        <v>THO1.2</v>
      </c>
      <c r="C98" s="549" t="str">
        <f>+'2.2'!D100</f>
        <v>Mediastinaleingriffe</v>
      </c>
      <c r="D98" s="297" t="str">
        <f>'2.2'!E100</f>
        <v>BP</v>
      </c>
      <c r="E98" s="298">
        <f>IF('3.8'!$B$20="ja",2,IF('3.8'!$C$20="ja",1,0))</f>
        <v>0</v>
      </c>
      <c r="F98" s="301" t="str">
        <f>+'2.2'!F100</f>
        <v>Thoraxchirurgie</v>
      </c>
      <c r="G98" s="302">
        <f>+'2.2'!G100</f>
        <v>2</v>
      </c>
      <c r="H98" s="327">
        <f>IF(intern2!AX252&gt;=intern2!AX95,1,0)</f>
        <v>0</v>
      </c>
      <c r="I98" s="303">
        <f>IF(G98="",1,IF(MAX(intern3!C99:AT99)&gt;=G98,1,0))</f>
        <v>0</v>
      </c>
      <c r="J98" s="302">
        <f>+'2.2'!H100</f>
        <v>2</v>
      </c>
      <c r="K98" s="303">
        <f>VALUE(IF(J98=1,IF('3.3'!H$12&gt;=1,1,0),IF(J98=2,IF('3.3'!H$12&gt;=2,1,0),IF(J98=3,IF('3.3'!H$12&gt;=3,1,0),1))))</f>
        <v>0</v>
      </c>
      <c r="L98" s="302">
        <f>+'2.2'!I100</f>
        <v>3</v>
      </c>
      <c r="M98" s="302">
        <f>+IF(L98=1,IF('3.4'!H$11&gt;=1,1,0),IF(L98=2,IF('3.4'!H$11&gt;=2,1,0),IF(L98=3,IF('3.4'!H$11&gt;=3,1,0),1)))</f>
        <v>0</v>
      </c>
      <c r="N98" s="302"/>
      <c r="O98" s="559">
        <f t="shared" si="10"/>
        <v>1</v>
      </c>
      <c r="P98" s="298" t="str">
        <f>IF(ISBLANK(intern1!P93),"",intern1!P93)</f>
        <v>THO1</v>
      </c>
      <c r="Q98" s="298">
        <f>IF(P98="",1,IF(Y$96="ja",1,0))</f>
        <v>0</v>
      </c>
      <c r="R98" s="298" t="str">
        <f>'2.2'!J100</f>
        <v/>
      </c>
      <c r="S98" s="324">
        <f>IF(R98="",1,0)</f>
        <v>1</v>
      </c>
      <c r="T98" s="302" t="str">
        <f>+'2.2'!L100</f>
        <v>ja (Mediastinaltumoren)</v>
      </c>
      <c r="U98" s="303">
        <f>IF(T98="",1,IF((OR('3.6'!$C19="Kooperationspartner",'3.6'!$C19="Alle erforderlichen Fachärzte im Haus")),1,0))</f>
        <v>0</v>
      </c>
      <c r="V98" s="299" t="str">
        <f>+'2.2'!N100</f>
        <v/>
      </c>
      <c r="W98" s="350">
        <f>IF(V98="",1,IF('3.7'!$D99="ja",1,0))</f>
        <v>1</v>
      </c>
      <c r="Y98" s="718"/>
      <c r="Z98" s="770"/>
      <c r="AA98" s="776"/>
      <c r="AB98" s="829"/>
    </row>
    <row r="99" spans="1:28" s="296" customFormat="1" ht="25.5" x14ac:dyDescent="0.2">
      <c r="A99" s="503" t="str">
        <f>+'2.2'!B101</f>
        <v>Transplantationen</v>
      </c>
      <c r="B99" s="742" t="str">
        <f>+'2.2'!C101</f>
        <v>TPL1</v>
      </c>
      <c r="C99" s="743" t="str">
        <f>+'2.2'!D101</f>
        <v>Herztransplantation (IVHSM)</v>
      </c>
      <c r="D99" s="744" t="str">
        <f>'2.2'!E101</f>
        <v/>
      </c>
      <c r="E99" s="742"/>
      <c r="F99" s="745"/>
      <c r="G99" s="745"/>
      <c r="H99" s="746"/>
      <c r="I99" s="745"/>
      <c r="J99" s="745"/>
      <c r="K99" s="745"/>
      <c r="L99" s="745"/>
      <c r="M99" s="745"/>
      <c r="N99" s="745"/>
      <c r="O99" s="747"/>
      <c r="P99" s="742"/>
      <c r="Q99" s="742"/>
      <c r="R99" s="748"/>
      <c r="S99" s="749"/>
      <c r="T99" s="745"/>
      <c r="U99" s="745"/>
      <c r="V99" s="750" t="str">
        <f>+'2.2'!N101</f>
        <v>Es gelten die aktuellen IVHSM Anforderungen</v>
      </c>
      <c r="W99" s="325"/>
      <c r="Y99" s="769"/>
      <c r="Z99" s="765"/>
      <c r="AA99" s="775"/>
      <c r="AB99" s="769"/>
    </row>
    <row r="100" spans="1:28" s="296" customFormat="1" ht="25.5" x14ac:dyDescent="0.2">
      <c r="A100" s="133"/>
      <c r="B100" s="722" t="str">
        <f>+'2.2'!C102</f>
        <v>TPL2</v>
      </c>
      <c r="C100" s="723" t="str">
        <f>+'2.2'!D102</f>
        <v>Lungentransplantation (IVHSM)</v>
      </c>
      <c r="D100" s="724" t="str">
        <f>'2.2'!E102</f>
        <v/>
      </c>
      <c r="E100" s="722"/>
      <c r="F100" s="725"/>
      <c r="G100" s="725"/>
      <c r="H100" s="726"/>
      <c r="I100" s="725"/>
      <c r="J100" s="725"/>
      <c r="K100" s="725"/>
      <c r="L100" s="725"/>
      <c r="M100" s="725"/>
      <c r="N100" s="725"/>
      <c r="O100" s="728"/>
      <c r="P100" s="722"/>
      <c r="Q100" s="722"/>
      <c r="R100" s="727"/>
      <c r="S100" s="729"/>
      <c r="T100" s="725"/>
      <c r="U100" s="725"/>
      <c r="V100" s="730" t="str">
        <f>+'2.2'!N102</f>
        <v>Es gelten die aktuellen IVHSM Anforderungen</v>
      </c>
      <c r="W100" s="325"/>
      <c r="Y100" s="765"/>
      <c r="Z100" s="765"/>
      <c r="AA100" s="775"/>
      <c r="AB100" s="765"/>
    </row>
    <row r="101" spans="1:28" s="296" customFormat="1" ht="25.5" x14ac:dyDescent="0.2">
      <c r="A101" s="133"/>
      <c r="B101" s="722" t="str">
        <f>+'2.2'!C103</f>
        <v>TPL3</v>
      </c>
      <c r="C101" s="723" t="str">
        <f>+'2.2'!D103</f>
        <v>Lebertransplantation (IVHSM)</v>
      </c>
      <c r="D101" s="724" t="str">
        <f>'2.2'!E103</f>
        <v/>
      </c>
      <c r="E101" s="722"/>
      <c r="F101" s="725"/>
      <c r="G101" s="725"/>
      <c r="H101" s="726"/>
      <c r="I101" s="725"/>
      <c r="J101" s="725"/>
      <c r="K101" s="725"/>
      <c r="L101" s="725"/>
      <c r="M101" s="725"/>
      <c r="N101" s="725"/>
      <c r="O101" s="728"/>
      <c r="P101" s="722"/>
      <c r="Q101" s="722"/>
      <c r="R101" s="727"/>
      <c r="S101" s="729"/>
      <c r="T101" s="725"/>
      <c r="U101" s="725"/>
      <c r="V101" s="730" t="str">
        <f>+'2.2'!N103</f>
        <v>Es gelten die aktuellen IVHSM Anforderungen</v>
      </c>
      <c r="W101" s="325"/>
      <c r="Y101" s="765"/>
      <c r="Z101" s="765"/>
      <c r="AA101" s="775"/>
      <c r="AB101" s="765"/>
    </row>
    <row r="102" spans="1:28" s="296" customFormat="1" ht="25.5" x14ac:dyDescent="0.2">
      <c r="A102" s="133"/>
      <c r="B102" s="722" t="str">
        <f>+'2.2'!C104</f>
        <v>TPL4</v>
      </c>
      <c r="C102" s="723" t="str">
        <f>+'2.2'!D104</f>
        <v>Pankreastransplantation (IVHSM)</v>
      </c>
      <c r="D102" s="724" t="str">
        <f>'2.2'!E104</f>
        <v/>
      </c>
      <c r="E102" s="722"/>
      <c r="F102" s="725"/>
      <c r="G102" s="725"/>
      <c r="H102" s="726"/>
      <c r="I102" s="725"/>
      <c r="J102" s="725"/>
      <c r="K102" s="725"/>
      <c r="L102" s="725"/>
      <c r="M102" s="725"/>
      <c r="N102" s="725"/>
      <c r="O102" s="728"/>
      <c r="P102" s="722"/>
      <c r="Q102" s="722"/>
      <c r="R102" s="727" t="str">
        <f>'2.2'!J104</f>
        <v/>
      </c>
      <c r="S102" s="729"/>
      <c r="T102" s="725" t="str">
        <f>+'2.2'!L104</f>
        <v/>
      </c>
      <c r="U102" s="725">
        <f t="shared" si="11"/>
        <v>1</v>
      </c>
      <c r="V102" s="730" t="str">
        <f>+'2.2'!N104</f>
        <v>Es gelten die aktuellen IVHSM Anforderungen</v>
      </c>
      <c r="W102" s="325">
        <f>IF(V102="",1,IF('3.7'!$D103="ja",1,0))</f>
        <v>0</v>
      </c>
      <c r="Y102" s="765"/>
      <c r="Z102" s="765"/>
      <c r="AA102" s="775" t="str">
        <f>+'2.2'!M104</f>
        <v/>
      </c>
      <c r="AB102" s="765"/>
    </row>
    <row r="103" spans="1:28" s="296" customFormat="1" ht="25.5" x14ac:dyDescent="0.2">
      <c r="A103" s="133"/>
      <c r="B103" s="722" t="str">
        <f>+'2.2'!C105</f>
        <v>TPL5</v>
      </c>
      <c r="C103" s="723" t="str">
        <f>+'2.2'!D105</f>
        <v>Nierentransplantation (IVHSM)</v>
      </c>
      <c r="D103" s="724" t="str">
        <f>'2.2'!E105</f>
        <v/>
      </c>
      <c r="E103" s="722"/>
      <c r="F103" s="725"/>
      <c r="G103" s="725"/>
      <c r="H103" s="726"/>
      <c r="I103" s="725"/>
      <c r="J103" s="725"/>
      <c r="K103" s="725"/>
      <c r="L103" s="725"/>
      <c r="M103" s="725"/>
      <c r="N103" s="725"/>
      <c r="O103" s="728"/>
      <c r="P103" s="722"/>
      <c r="Q103" s="722"/>
      <c r="R103" s="727" t="str">
        <f>'2.2'!J105</f>
        <v/>
      </c>
      <c r="S103" s="729"/>
      <c r="T103" s="725" t="str">
        <f>+'2.2'!L105</f>
        <v/>
      </c>
      <c r="U103" s="725">
        <f t="shared" si="11"/>
        <v>1</v>
      </c>
      <c r="V103" s="730" t="str">
        <f>+'2.2'!N105</f>
        <v>Es gelten die aktuellen IVHSM Anforderungen</v>
      </c>
      <c r="W103" s="325">
        <f>IF(V103="",1,IF('3.7'!$D104="ja",1,0))</f>
        <v>0</v>
      </c>
      <c r="Y103" s="765"/>
      <c r="Z103" s="765"/>
      <c r="AA103" s="775" t="str">
        <f>+'2.2'!M105</f>
        <v/>
      </c>
      <c r="AB103" s="765"/>
    </row>
    <row r="104" spans="1:28" s="296" customFormat="1" ht="15" x14ac:dyDescent="0.2">
      <c r="A104" s="133"/>
      <c r="B104" s="316" t="str">
        <f>+'2.2'!C106</f>
        <v>TPL6</v>
      </c>
      <c r="C104" s="551" t="str">
        <f>+'2.2'!D106</f>
        <v>Darmtransplantation</v>
      </c>
      <c r="D104" s="318" t="str">
        <f>'2.2'!E106</f>
        <v>BP</v>
      </c>
      <c r="E104" s="316">
        <f>IF('3.8'!$B$20="ja",2,IF('3.8'!$C$20="ja",1,0))</f>
        <v>0</v>
      </c>
      <c r="F104" s="319" t="str">
        <f>+'2.2'!F106</f>
        <v/>
      </c>
      <c r="G104" s="320">
        <f>+'2.2'!G106</f>
        <v>3</v>
      </c>
      <c r="H104" s="339">
        <f>IF(intern2!AX258&gt;=intern2!AX101,1,0)</f>
        <v>1</v>
      </c>
      <c r="I104" s="321">
        <f>IF(G104="",1,IF(MAX(intern3!C105:AT105)&gt;=G104,1,0))</f>
        <v>0</v>
      </c>
      <c r="J104" s="320">
        <f>+'2.2'!H106</f>
        <v>3</v>
      </c>
      <c r="K104" s="321">
        <f>VALUE(IF(J104=1,IF('3.3'!H$12&gt;=1,1,0),IF(J104=2,IF('3.3'!H$12&gt;=2,1,0),IF(J104=3,IF('3.3'!H$12&gt;=3,1,0),1))))</f>
        <v>0</v>
      </c>
      <c r="L104" s="320">
        <f>+'2.2'!I106</f>
        <v>3</v>
      </c>
      <c r="M104" s="320">
        <f>+IF(L104=1,IF('3.4'!H$11&gt;=1,1,0),IF(L104=2,IF('3.4'!H$11&gt;=2,1,0),IF(L104=3,IF('3.4'!H$11&gt;=3,1,0),1)))</f>
        <v>0</v>
      </c>
      <c r="N104" s="320" t="str">
        <f>+'2.2'!K106</f>
        <v/>
      </c>
      <c r="O104" s="561">
        <f t="shared" si="10"/>
        <v>1</v>
      </c>
      <c r="P104" s="316" t="str">
        <f>IF(ISBLANK(intern1!P99),"",intern1!P99)</f>
        <v/>
      </c>
      <c r="Q104" s="316">
        <f t="shared" ref="Q104" si="17">IF(P104="",1,0)</f>
        <v>1</v>
      </c>
      <c r="R104" s="316" t="str">
        <f>'2.2'!J106</f>
        <v/>
      </c>
      <c r="S104" s="323">
        <f>IF(R104="",1,0)</f>
        <v>1</v>
      </c>
      <c r="T104" s="320" t="str">
        <f>+'2.2'!L106</f>
        <v/>
      </c>
      <c r="U104" s="321">
        <f t="shared" si="11"/>
        <v>1</v>
      </c>
      <c r="V104" s="317" t="str">
        <f>+'2.2'!N106</f>
        <v/>
      </c>
      <c r="W104" s="314">
        <f>IF(V104="",1,IF('3.7'!$D105="ja",1,0))</f>
        <v>1</v>
      </c>
      <c r="X104" s="351"/>
      <c r="Y104" s="700"/>
      <c r="Z104" s="765"/>
      <c r="AA104" s="775" t="str">
        <f>+'2.2'!M106</f>
        <v/>
      </c>
      <c r="AB104" s="827"/>
    </row>
    <row r="105" spans="1:28" s="296" customFormat="1" ht="15" x14ac:dyDescent="0.2">
      <c r="A105" s="133"/>
      <c r="B105" s="298" t="str">
        <f>+'2.2'!C107</f>
        <v>TPL7</v>
      </c>
      <c r="C105" s="549" t="str">
        <f>+'2.2'!D107</f>
        <v>Milztransplantation</v>
      </c>
      <c r="D105" s="297" t="str">
        <f>'2.2'!E107</f>
        <v>BP</v>
      </c>
      <c r="E105" s="298">
        <f>IF('3.8'!$B$20="ja",2,IF('3.8'!$C$20="ja",1,0))</f>
        <v>0</v>
      </c>
      <c r="F105" s="301" t="str">
        <f>+'2.2'!F107</f>
        <v/>
      </c>
      <c r="G105" s="302">
        <f>+'2.2'!G107</f>
        <v>3</v>
      </c>
      <c r="H105" s="327">
        <f>IF(intern2!AX259&gt;=intern2!AX102,1,0)</f>
        <v>1</v>
      </c>
      <c r="I105" s="303">
        <f>IF(G105="",1,IF(MAX(intern3!C106:AT106)&gt;=G105,1,0))</f>
        <v>0</v>
      </c>
      <c r="J105" s="302">
        <f>+'2.2'!H107</f>
        <v>3</v>
      </c>
      <c r="K105" s="303">
        <f>VALUE(IF(J105=1,IF('3.3'!H$12&gt;=1,1,0),IF(J105=2,IF('3.3'!H$12&gt;=2,1,0),IF(J105=3,IF('3.3'!H$12&gt;=3,1,0),1))))</f>
        <v>0</v>
      </c>
      <c r="L105" s="302">
        <f>+'2.2'!I107</f>
        <v>3</v>
      </c>
      <c r="M105" s="302">
        <f>+IF(L105=1,IF('3.4'!H$11&gt;=1,1,0),IF(L105=2,IF('3.4'!H$11&gt;=2,1,0),IF(L105=3,IF('3.4'!H$11&gt;=3,1,0),1)))</f>
        <v>0</v>
      </c>
      <c r="N105" s="302" t="str">
        <f>+'2.2'!K107</f>
        <v/>
      </c>
      <c r="O105" s="559">
        <f t="shared" si="10"/>
        <v>1</v>
      </c>
      <c r="P105" s="298" t="str">
        <f>IF(ISBLANK(intern1!P100),"",intern1!P100)</f>
        <v/>
      </c>
      <c r="Q105" s="298">
        <f t="shared" si="12"/>
        <v>1</v>
      </c>
      <c r="R105" s="298" t="str">
        <f>'2.2'!J107</f>
        <v/>
      </c>
      <c r="S105" s="324">
        <f>IF(R105="",1,0)</f>
        <v>1</v>
      </c>
      <c r="T105" s="302" t="str">
        <f>+'2.2'!L107</f>
        <v/>
      </c>
      <c r="U105" s="303">
        <f t="shared" si="11"/>
        <v>1</v>
      </c>
      <c r="V105" s="299" t="str">
        <f>+'2.2'!N107</f>
        <v/>
      </c>
      <c r="W105" s="322">
        <f>IF(V105="",1,IF('3.7'!$D106="ja",1,0))</f>
        <v>1</v>
      </c>
      <c r="Y105" s="718"/>
      <c r="Z105" s="770"/>
      <c r="AA105" s="776" t="str">
        <f>+'2.2'!M107</f>
        <v/>
      </c>
      <c r="AB105" s="829"/>
    </row>
    <row r="106" spans="1:28" s="296" customFormat="1" ht="51" x14ac:dyDescent="0.2">
      <c r="A106" s="128" t="str">
        <f>+'2.2'!B108</f>
        <v>Bewegungsapparat chirurgisch</v>
      </c>
      <c r="B106" s="307" t="str">
        <f>+'2.2'!C108</f>
        <v>BEW1</v>
      </c>
      <c r="C106" s="550" t="str">
        <f>+'2.2'!D108</f>
        <v>Chirurgie Bewegungsapparat</v>
      </c>
      <c r="D106" s="309" t="str">
        <f>'2.2'!E108</f>
        <v>BPE/BP</v>
      </c>
      <c r="E106" s="307">
        <f>IF('3.8'!$B$20="ja",2,IF('3.8'!$C$20="ja",1,0))</f>
        <v>0</v>
      </c>
      <c r="F106" s="310" t="str">
        <f>+'2.2'!F108</f>
        <v>(Orthopädische Chirurgie und Traumatologie des Bewegungsapparates)
(Chirurgie mit Schwerpunkt Allgemeinchirurgie und Traumatologie)</v>
      </c>
      <c r="G106" s="311">
        <f>+'2.2'!G108</f>
        <v>2</v>
      </c>
      <c r="H106" s="337">
        <f>IF(intern2!AX260&gt;=intern2!AX103,1,0)</f>
        <v>0</v>
      </c>
      <c r="I106" s="312">
        <f>IF(G106="",1,IF(MAX(intern3!C107:AT107)&gt;=G106,1,0))</f>
        <v>0</v>
      </c>
      <c r="J106" s="311">
        <f>+'2.2'!H108</f>
        <v>0</v>
      </c>
      <c r="K106" s="312">
        <f>VALUE(IF(J106=1,IF('3.3'!H$12&gt;=1,1,0),IF(J106=2,IF('3.3'!H$12&gt;=2,1,0),IF(J106=3,IF('3.3'!H$12&gt;=3,1,0),1))))</f>
        <v>1</v>
      </c>
      <c r="L106" s="311">
        <f>+'2.2'!I108</f>
        <v>1</v>
      </c>
      <c r="M106" s="311">
        <f>+IF(L106=1,IF('3.4'!H$11&gt;=1,1,0),IF(L106=2,IF('3.4'!H$11&gt;=2,1,0),IF(L106=3,IF('3.4'!H$11&gt;=3,1,0),1)))</f>
        <v>0</v>
      </c>
      <c r="N106" s="311" t="str">
        <f>+'2.2'!K108</f>
        <v/>
      </c>
      <c r="O106" s="560">
        <f t="shared" si="10"/>
        <v>1</v>
      </c>
      <c r="P106" s="307" t="str">
        <f>IF(ISBLANK(intern1!P101),"",intern1!P101)</f>
        <v/>
      </c>
      <c r="Q106" s="307">
        <f t="shared" si="12"/>
        <v>1</v>
      </c>
      <c r="R106" s="307" t="str">
        <f>'2.2'!J108</f>
        <v/>
      </c>
      <c r="S106" s="315">
        <f>IF(R106="",1,0)</f>
        <v>1</v>
      </c>
      <c r="T106" s="311" t="str">
        <f>+'2.2'!L108</f>
        <v/>
      </c>
      <c r="U106" s="312">
        <f t="shared" si="11"/>
        <v>1</v>
      </c>
      <c r="V106" s="308" t="str">
        <f>+'2.2'!N108</f>
        <v/>
      </c>
      <c r="W106" s="322">
        <f>IF(V106="",1,IF('3.7'!$D107="ja",1,0))</f>
        <v>1</v>
      </c>
      <c r="Y106" s="700"/>
      <c r="Z106" s="791"/>
      <c r="AA106" s="780" t="str">
        <f>+'2.2'!M108</f>
        <v/>
      </c>
      <c r="AB106" s="827"/>
    </row>
    <row r="107" spans="1:28" s="296" customFormat="1" ht="25.5" x14ac:dyDescent="0.2">
      <c r="A107" s="133" t="str">
        <f>+'2.2'!B109</f>
        <v/>
      </c>
      <c r="B107" s="316" t="str">
        <f>+'2.2'!C109</f>
        <v>BEW2</v>
      </c>
      <c r="C107" s="551" t="str">
        <f>+'2.2'!D109</f>
        <v>Orthopädie</v>
      </c>
      <c r="D107" s="318" t="str">
        <f>'2.2'!E109</f>
        <v>BPE/BP</v>
      </c>
      <c r="E107" s="316">
        <f>IF('3.8'!$B$20="ja",2,IF('3.8'!$C$20="ja",1,0))</f>
        <v>0</v>
      </c>
      <c r="F107" s="319" t="str">
        <f>+'2.2'!F109</f>
        <v>(Orthopädische Chirurgie und Traumatologie des Bewegungsapparates)</v>
      </c>
      <c r="G107" s="320">
        <f>+'2.2'!G109</f>
        <v>2</v>
      </c>
      <c r="H107" s="339">
        <f>IF(intern2!AX261&gt;=intern2!AX104,1,0)</f>
        <v>0</v>
      </c>
      <c r="I107" s="321">
        <f>IF(G107="",1,IF(MAX(intern3!C108:AT108)&gt;=G107,1,0))</f>
        <v>0</v>
      </c>
      <c r="J107" s="320">
        <f>+'2.2'!H109</f>
        <v>0</v>
      </c>
      <c r="K107" s="321">
        <f>VALUE(IF(J107=1,IF('3.3'!H$12&gt;=1,1,0),IF(J107=2,IF('3.3'!H$12&gt;=2,1,0),IF(J107=3,IF('3.3'!H$12&gt;=3,1,0),1))))</f>
        <v>1</v>
      </c>
      <c r="L107" s="320">
        <f>+'2.2'!I109</f>
        <v>1</v>
      </c>
      <c r="M107" s="320">
        <f>+IF(L107=1,IF('3.4'!H$11&gt;=1,1,0),IF(L107=2,IF('3.4'!H$11&gt;=2,1,0),IF(L107=3,IF('3.4'!H$11&gt;=3,1,0),1)))</f>
        <v>0</v>
      </c>
      <c r="N107" s="320" t="str">
        <f>+'2.2'!K109</f>
        <v/>
      </c>
      <c r="O107" s="561">
        <f t="shared" si="10"/>
        <v>1</v>
      </c>
      <c r="P107" s="316" t="str">
        <f>IF(ISBLANK(intern1!P102),"",intern1!P102)</f>
        <v/>
      </c>
      <c r="Q107" s="316">
        <f t="shared" si="12"/>
        <v>1</v>
      </c>
      <c r="R107" s="316" t="str">
        <f>'2.2'!J109</f>
        <v/>
      </c>
      <c r="S107" s="323">
        <f>IF(R107="",1,IF(OR(Y104="ja",Y105="ja",Y106="ja"),1,0))</f>
        <v>1</v>
      </c>
      <c r="T107" s="320" t="str">
        <f>+'2.2'!L109</f>
        <v/>
      </c>
      <c r="U107" s="321">
        <f t="shared" si="11"/>
        <v>1</v>
      </c>
      <c r="V107" s="317" t="str">
        <f>+'2.2'!N109</f>
        <v/>
      </c>
      <c r="W107" s="322">
        <f>IF(V107="",1,IF('3.7'!$D108="ja",1,0))</f>
        <v>1</v>
      </c>
      <c r="Y107" s="700"/>
      <c r="Z107" s="787"/>
      <c r="AA107" s="775" t="str">
        <f>+'2.2'!M109</f>
        <v/>
      </c>
      <c r="AB107" s="827"/>
    </row>
    <row r="108" spans="1:28" s="296" customFormat="1" ht="25.5" x14ac:dyDescent="0.2">
      <c r="A108" s="133" t="str">
        <f>+'2.2'!B110</f>
        <v/>
      </c>
      <c r="B108" s="316" t="str">
        <f>+'2.2'!C110</f>
        <v>BEW3</v>
      </c>
      <c r="C108" s="551" t="str">
        <f>+'2.2'!D110</f>
        <v>Handchirurgie</v>
      </c>
      <c r="D108" s="318" t="str">
        <f>'2.2'!E110</f>
        <v>BPE/BP</v>
      </c>
      <c r="E108" s="316">
        <f>IF('3.8'!$B$20="ja",2,IF('3.8'!$C$20="ja",1,0))</f>
        <v>0</v>
      </c>
      <c r="F108" s="319" t="str">
        <f>+'2.2'!F110</f>
        <v>(Handchirurgie)</v>
      </c>
      <c r="G108" s="320">
        <f>+'2.2'!G110</f>
        <v>2</v>
      </c>
      <c r="H108" s="339">
        <f>IF(intern2!AX262&gt;=intern2!AX105,1,0)</f>
        <v>0</v>
      </c>
      <c r="I108" s="321">
        <f>IF(G108="",1,IF(MAX(intern3!C109:AT109)&gt;=G108,1,0))</f>
        <v>0</v>
      </c>
      <c r="J108" s="320">
        <f>+'2.2'!H110</f>
        <v>0</v>
      </c>
      <c r="K108" s="321">
        <f>VALUE(IF(J108=1,IF('3.3'!H$12&gt;=1,1,0),IF(J108=2,IF('3.3'!H$12&gt;=2,1,0),IF(J108=3,IF('3.3'!H$12&gt;=3,1,0),1))))</f>
        <v>1</v>
      </c>
      <c r="L108" s="320">
        <f>+'2.2'!I110</f>
        <v>1</v>
      </c>
      <c r="M108" s="320">
        <f>+IF(L108=1,IF('3.4'!H$11&gt;=1,1,0),IF(L108=2,IF('3.4'!H$11&gt;=2,1,0),IF(L108=3,IF('3.4'!H$11&gt;=3,1,0),1)))</f>
        <v>0</v>
      </c>
      <c r="N108" s="320" t="str">
        <f>+'2.2'!K110</f>
        <v/>
      </c>
      <c r="O108" s="561">
        <f t="shared" si="10"/>
        <v>1</v>
      </c>
      <c r="P108" s="316" t="str">
        <f>IF(ISBLANK(intern1!P103),"",intern1!P103)</f>
        <v/>
      </c>
      <c r="Q108" s="316">
        <f t="shared" si="12"/>
        <v>1</v>
      </c>
      <c r="R108" s="316" t="str">
        <f>'2.2'!J110</f>
        <v/>
      </c>
      <c r="S108" s="323">
        <f>IF(R108="",1,IF(OR(Y104="ja",Y105="ja"),1,0))</f>
        <v>1</v>
      </c>
      <c r="T108" s="320" t="str">
        <f>+'2.2'!L110</f>
        <v/>
      </c>
      <c r="U108" s="321">
        <f t="shared" si="11"/>
        <v>1</v>
      </c>
      <c r="V108" s="317" t="str">
        <f>+'2.2'!N110</f>
        <v>Handchirurgisches Spezialambulatorium</v>
      </c>
      <c r="W108" s="322">
        <f>IF(V108="",1,IF('3.7'!$D109="ja",1,0))</f>
        <v>0</v>
      </c>
      <c r="Y108" s="700"/>
      <c r="Z108" s="787"/>
      <c r="AA108" s="775" t="str">
        <f>+'2.2'!M110</f>
        <v/>
      </c>
      <c r="AB108" s="827"/>
    </row>
    <row r="109" spans="1:28" s="296" customFormat="1" ht="51" x14ac:dyDescent="0.2">
      <c r="A109" s="133" t="str">
        <f>+'2.2'!B111</f>
        <v/>
      </c>
      <c r="B109" s="316" t="str">
        <f>+'2.2'!C111</f>
        <v>BEW4</v>
      </c>
      <c r="C109" s="551" t="str">
        <f>+'2.2'!D111</f>
        <v>Arthroskopie der Schulter und des Ellbogens</v>
      </c>
      <c r="D109" s="318" t="str">
        <f>'2.2'!E111</f>
        <v>BPE/BP</v>
      </c>
      <c r="E109" s="316">
        <f>IF('3.8'!$B$20="ja",2,IF('3.8'!$C$20="ja",1,0))</f>
        <v>0</v>
      </c>
      <c r="F109" s="319" t="str">
        <f>+'2.2'!F111</f>
        <v>(Orthopädische Chirurgie und Traumatologie des Bewegungsapparates)
(Chirurgie mit Schwerpunkt Allgemeinchirurgie und Traumatologie)</v>
      </c>
      <c r="G109" s="320">
        <f>+'2.2'!G111</f>
        <v>2</v>
      </c>
      <c r="H109" s="339">
        <f>IF(intern2!AX263&gt;=intern2!AX106,1,0)</f>
        <v>0</v>
      </c>
      <c r="I109" s="321">
        <f>IF(G109="",1,IF(MAX(intern3!C110:AT110)&gt;=G109,1,0))</f>
        <v>0</v>
      </c>
      <c r="J109" s="320">
        <f>+'2.2'!H111</f>
        <v>0</v>
      </c>
      <c r="K109" s="321">
        <f>VALUE(IF(J109=1,IF('3.3'!H$12&gt;=1,1,0),IF(J109=2,IF('3.3'!H$12&gt;=2,1,0),IF(J109=3,IF('3.3'!H$12&gt;=3,1,0),1))))</f>
        <v>1</v>
      </c>
      <c r="L109" s="320">
        <f>+'2.2'!I111</f>
        <v>1</v>
      </c>
      <c r="M109" s="320">
        <f>+IF(L109=1,IF('3.4'!H$11&gt;=1,1,0),IF(L109=2,IF('3.4'!H$11&gt;=2,1,0),IF(L109=3,IF('3.4'!H$11&gt;=3,1,0),1)))</f>
        <v>0</v>
      </c>
      <c r="N109" s="320" t="str">
        <f>+'2.2'!K111</f>
        <v/>
      </c>
      <c r="O109" s="561">
        <f t="shared" si="10"/>
        <v>1</v>
      </c>
      <c r="P109" s="316" t="str">
        <f>IF(ISBLANK(intern1!P104),"",intern1!P104)</f>
        <v/>
      </c>
      <c r="Q109" s="316">
        <f t="shared" si="12"/>
        <v>1</v>
      </c>
      <c r="R109" s="316" t="str">
        <f>'2.2'!J111</f>
        <v>BEW1 oder BEW2 oder BEW3</v>
      </c>
      <c r="S109" s="323">
        <f>IF(R109="",1,IF(OR(Y$106="ja",Y$107="ja",Y$108="ja"),1,0))</f>
        <v>0</v>
      </c>
      <c r="T109" s="320" t="str">
        <f>+'2.2'!L111</f>
        <v/>
      </c>
      <c r="U109" s="321">
        <f t="shared" si="11"/>
        <v>1</v>
      </c>
      <c r="V109" s="317" t="str">
        <f>+'2.2'!N111</f>
        <v/>
      </c>
      <c r="W109" s="322">
        <f>IF(V109="",1,IF('3.7'!$D110="ja",1,0))</f>
        <v>1</v>
      </c>
      <c r="Y109" s="700"/>
      <c r="Z109" s="787"/>
      <c r="AA109" s="775" t="str">
        <f>+'2.2'!M111</f>
        <v/>
      </c>
      <c r="AB109" s="827"/>
    </row>
    <row r="110" spans="1:28" s="296" customFormat="1" ht="51" x14ac:dyDescent="0.2">
      <c r="A110" s="133" t="str">
        <f>+'2.2'!B112</f>
        <v/>
      </c>
      <c r="B110" s="316" t="str">
        <f>+'2.2'!C112</f>
        <v>BEW5</v>
      </c>
      <c r="C110" s="551" t="str">
        <f>+'2.2'!D112</f>
        <v>Arthroskopie des Knies</v>
      </c>
      <c r="D110" s="318" t="str">
        <f>'2.2'!E112</f>
        <v>BPE/BP</v>
      </c>
      <c r="E110" s="316">
        <f>IF('3.8'!$B$20="ja",2,IF('3.8'!$C$20="ja",1,0))</f>
        <v>0</v>
      </c>
      <c r="F110" s="319" t="str">
        <f>+'2.2'!F112</f>
        <v>(Orthopädische Chirurgie und Traumatologie des Bewegungsapparates)
(Chirurgie mit Schwerpunkt Allgemeinchirurgie und Traumatologie)</v>
      </c>
      <c r="G110" s="320">
        <f>+'2.2'!G112</f>
        <v>2</v>
      </c>
      <c r="H110" s="339">
        <f>IF(intern2!AX264&gt;=intern2!AX107,1,0)</f>
        <v>0</v>
      </c>
      <c r="I110" s="321">
        <f>IF(G110="",1,IF(MAX(intern3!C111:AT111)&gt;=G110,1,0))</f>
        <v>0</v>
      </c>
      <c r="J110" s="320">
        <f>+'2.2'!H112</f>
        <v>0</v>
      </c>
      <c r="K110" s="321">
        <f>VALUE(IF(J110=1,IF('3.3'!H$12&gt;=1,1,0),IF(J110=2,IF('3.3'!H$12&gt;=2,1,0),IF(J110=3,IF('3.3'!H$12&gt;=3,1,0),1))))</f>
        <v>1</v>
      </c>
      <c r="L110" s="320">
        <f>+'2.2'!I112</f>
        <v>1</v>
      </c>
      <c r="M110" s="320">
        <f>+IF(L110=1,IF('3.4'!H$11&gt;=1,1,0),IF(L110=2,IF('3.4'!H$11&gt;=2,1,0),IF(L110=3,IF('3.4'!H$11&gt;=3,1,0),1)))</f>
        <v>0</v>
      </c>
      <c r="N110" s="320" t="str">
        <f>+'2.2'!K112</f>
        <v/>
      </c>
      <c r="O110" s="561">
        <f t="shared" si="10"/>
        <v>1</v>
      </c>
      <c r="P110" s="316" t="str">
        <f>IF(ISBLANK(intern1!P105),"",intern1!P105)</f>
        <v/>
      </c>
      <c r="Q110" s="316">
        <f t="shared" si="12"/>
        <v>1</v>
      </c>
      <c r="R110" s="316" t="str">
        <f>'2.2'!J112</f>
        <v>BEW1 oder BEW2</v>
      </c>
      <c r="S110" s="323">
        <f>IF(R110="",1,IF(OR(Y$106="ja",Y$107="ja"),1,0))</f>
        <v>0</v>
      </c>
      <c r="T110" s="320" t="str">
        <f>+'2.2'!L112</f>
        <v/>
      </c>
      <c r="U110" s="321">
        <f t="shared" si="11"/>
        <v>1</v>
      </c>
      <c r="V110" s="317" t="str">
        <f>+'2.2'!N112</f>
        <v/>
      </c>
      <c r="W110" s="322">
        <f>IF(V110="",1,IF('3.7'!$D111="ja",1,0))</f>
        <v>1</v>
      </c>
      <c r="Y110" s="700"/>
      <c r="Z110" s="787"/>
      <c r="AA110" s="775" t="str">
        <f>+'2.2'!M112</f>
        <v/>
      </c>
      <c r="AB110" s="827"/>
    </row>
    <row r="111" spans="1:28" s="296" customFormat="1" ht="63.75" x14ac:dyDescent="0.2">
      <c r="A111" s="133" t="str">
        <f>+'2.2'!B113</f>
        <v/>
      </c>
      <c r="B111" s="316" t="str">
        <f>+'2.2'!C113</f>
        <v>BEW6</v>
      </c>
      <c r="C111" s="551" t="str">
        <f>+'2.2'!D113</f>
        <v>Rekonstruktion obere Extremität</v>
      </c>
      <c r="D111" s="318" t="str">
        <f>'2.2'!E113</f>
        <v>BPE/BP</v>
      </c>
      <c r="E111" s="316">
        <f>IF('3.8'!$B$20="ja",2,IF('3.8'!$C$20="ja",1,0))</f>
        <v>0</v>
      </c>
      <c r="F111" s="319" t="str">
        <f>+'2.2'!F113</f>
        <v>(Orthopädische Chirurgie und Traumatologie des Bewegungsapparates)
(Chirurgie mit Schwerpunkt Allgemeinchirurgie und Traumatologie)
(Handchirurgie)</v>
      </c>
      <c r="G111" s="320">
        <f>+'2.2'!G113</f>
        <v>2</v>
      </c>
      <c r="H111" s="339">
        <f>IF(intern2!AX265&gt;=intern2!AX108,1,0)</f>
        <v>0</v>
      </c>
      <c r="I111" s="321">
        <f>IF(G111="",1,IF(MAX(intern3!C112:AT112)&gt;=G111,1,0))</f>
        <v>0</v>
      </c>
      <c r="J111" s="320">
        <f>+'2.2'!H113</f>
        <v>0</v>
      </c>
      <c r="K111" s="321">
        <f>VALUE(IF(J111=1,IF('3.3'!H$12&gt;=1,1,0),IF(J111=2,IF('3.3'!H$12&gt;=2,1,0),IF(J111=3,IF('3.3'!H$12&gt;=3,1,0),1))))</f>
        <v>1</v>
      </c>
      <c r="L111" s="320">
        <f>+'2.2'!I113</f>
        <v>1</v>
      </c>
      <c r="M111" s="320">
        <f>+IF(L111=1,IF('3.4'!H$11&gt;=1,1,0),IF(L111=2,IF('3.4'!H$11&gt;=2,1,0),IF(L111=3,IF('3.4'!H$11&gt;=3,1,0),1)))</f>
        <v>0</v>
      </c>
      <c r="N111" s="320" t="str">
        <f>+'2.2'!K113</f>
        <v/>
      </c>
      <c r="O111" s="561">
        <f t="shared" si="10"/>
        <v>1</v>
      </c>
      <c r="P111" s="316" t="str">
        <f>IF(ISBLANK(intern1!P106),"",intern1!P106)</f>
        <v/>
      </c>
      <c r="Q111" s="316">
        <f t="shared" si="12"/>
        <v>1</v>
      </c>
      <c r="R111" s="316" t="str">
        <f>'2.2'!J113</f>
        <v>BEW1 oder BEW2 oder BEW3</v>
      </c>
      <c r="S111" s="323">
        <f>IF(R111="",1,IF(OR(Y$106="ja",Y$107="ja",Y$108="ja"),1,0))</f>
        <v>0</v>
      </c>
      <c r="T111" s="320" t="str">
        <f>+'2.2'!L113</f>
        <v/>
      </c>
      <c r="U111" s="321">
        <f t="shared" si="11"/>
        <v>1</v>
      </c>
      <c r="V111" s="317" t="str">
        <f>+'2.2'!N113</f>
        <v/>
      </c>
      <c r="W111" s="322">
        <f>IF(V111="",1,IF('3.7'!$D112="ja",1,0))</f>
        <v>1</v>
      </c>
      <c r="Y111" s="700"/>
      <c r="Z111" s="787"/>
      <c r="AA111" s="775" t="str">
        <f>+'2.2'!M113</f>
        <v/>
      </c>
      <c r="AB111" s="827"/>
    </row>
    <row r="112" spans="1:28" s="296" customFormat="1" ht="51" x14ac:dyDescent="0.2">
      <c r="A112" s="133" t="str">
        <f>+'2.2'!B114</f>
        <v/>
      </c>
      <c r="B112" s="316" t="str">
        <f>+'2.2'!C114</f>
        <v>BEW7</v>
      </c>
      <c r="C112" s="551" t="str">
        <f>+'2.2'!D114</f>
        <v>Rekonstruktion untere Extremität</v>
      </c>
      <c r="D112" s="318" t="str">
        <f>'2.2'!E114</f>
        <v>BPE/BP</v>
      </c>
      <c r="E112" s="316">
        <f>IF('3.8'!$B$20="ja",2,IF('3.8'!$C$20="ja",1,0))</f>
        <v>0</v>
      </c>
      <c r="F112" s="319" t="str">
        <f>+'2.2'!F114</f>
        <v>(Orthopädische Chirurgie und Traumatologie des Bewegungsapparates)
(Chirurgie mit Schwerpunkt Allgemeinchirurgie und Traumatologie)</v>
      </c>
      <c r="G112" s="320">
        <f>+'2.2'!G114</f>
        <v>2</v>
      </c>
      <c r="H112" s="339">
        <f>IF(intern2!AX266&gt;=intern2!AX109,1,0)</f>
        <v>0</v>
      </c>
      <c r="I112" s="321">
        <f>IF(G112="",1,IF(MAX(intern3!C113:AT113)&gt;=G112,1,0))</f>
        <v>0</v>
      </c>
      <c r="J112" s="320">
        <f>+'2.2'!H114</f>
        <v>0</v>
      </c>
      <c r="K112" s="321">
        <f>VALUE(IF(J112=1,IF('3.3'!H$12&gt;=1,1,0),IF(J112=2,IF('3.3'!H$12&gt;=2,1,0),IF(J112=3,IF('3.3'!H$12&gt;=3,1,0),1))))</f>
        <v>1</v>
      </c>
      <c r="L112" s="320">
        <f>+'2.2'!I114</f>
        <v>1</v>
      </c>
      <c r="M112" s="320">
        <f>+IF(L112=1,IF('3.4'!H$11&gt;=1,1,0),IF(L112=2,IF('3.4'!H$11&gt;=2,1,0),IF(L112=3,IF('3.4'!H$11&gt;=3,1,0),1)))</f>
        <v>0</v>
      </c>
      <c r="N112" s="320" t="str">
        <f>+'2.2'!K114</f>
        <v/>
      </c>
      <c r="O112" s="561">
        <f t="shared" si="10"/>
        <v>1</v>
      </c>
      <c r="P112" s="316" t="str">
        <f>IF(ISBLANK(intern1!P107),"",intern1!P107)</f>
        <v/>
      </c>
      <c r="Q112" s="316">
        <f t="shared" si="12"/>
        <v>1</v>
      </c>
      <c r="R112" s="316" t="str">
        <f>'2.2'!J114</f>
        <v>BEW1 oder BEW2</v>
      </c>
      <c r="S112" s="323">
        <f>IF(R112="",1,IF(OR(Y$106="ja",Y$107="ja"),1,0))</f>
        <v>0</v>
      </c>
      <c r="T112" s="320" t="str">
        <f>+'2.2'!L114</f>
        <v/>
      </c>
      <c r="U112" s="321">
        <f t="shared" si="11"/>
        <v>1</v>
      </c>
      <c r="V112" s="317" t="str">
        <f>+'2.2'!N114</f>
        <v/>
      </c>
      <c r="W112" s="322">
        <f>IF(V112="",1,IF('3.7'!$D113="ja",1,0))</f>
        <v>1</v>
      </c>
      <c r="Y112" s="700"/>
      <c r="Z112" s="787"/>
      <c r="AA112" s="775" t="str">
        <f>+'2.2'!M114</f>
        <v/>
      </c>
      <c r="AB112" s="827"/>
    </row>
    <row r="113" spans="1:28" s="296" customFormat="1" ht="114.75" x14ac:dyDescent="0.2">
      <c r="A113" s="133" t="str">
        <f>+'2.2'!B115</f>
        <v/>
      </c>
      <c r="B113" s="316" t="str">
        <f>+'2.2'!C115</f>
        <v xml:space="preserve">BEW7.1 </v>
      </c>
      <c r="C113" s="551" t="str">
        <f>+'2.2'!D115</f>
        <v>Erstprothese Hüfte</v>
      </c>
      <c r="D113" s="318" t="str">
        <f>'2.2'!E115</f>
        <v>BPE/BP</v>
      </c>
      <c r="E113" s="316">
        <f>IF('3.8'!$B$20="ja",2,IF('3.8'!$C$20="ja",1,0))</f>
        <v>0</v>
      </c>
      <c r="F113" s="319" t="str">
        <f>+'2.2'!F115</f>
        <v>(Orthopädische Chirurgie und Traumatologie des Bewegungsapparates)
(Chirurgie mit Schwerpunkt Allgemeinchirurgie und Traumatologie)</v>
      </c>
      <c r="G113" s="320">
        <f>+'2.2'!G115</f>
        <v>2</v>
      </c>
      <c r="H113" s="339">
        <f>IF(intern2!AX267&gt;=intern2!AX110,1,0)</f>
        <v>0</v>
      </c>
      <c r="I113" s="321">
        <f>IF(G113="",1,IF(MAX(intern3!C114:AT114)&gt;=G113,1,0))</f>
        <v>0</v>
      </c>
      <c r="J113" s="320">
        <f>+'2.2'!H115</f>
        <v>0</v>
      </c>
      <c r="K113" s="321">
        <f>VALUE(IF(J113=1,IF('3.3'!H$12&gt;=1,1,0),IF(J113=2,IF('3.3'!H$12&gt;=2,1,0),IF(J113=3,IF('3.3'!H$12&gt;=3,1,0),1))))</f>
        <v>1</v>
      </c>
      <c r="L113" s="320">
        <f>+'2.2'!I115</f>
        <v>1</v>
      </c>
      <c r="M113" s="320">
        <f>+IF(L113=1,IF('3.4'!H$11&gt;=1,1,0),IF(L113=2,IF('3.4'!H$11&gt;=2,1,0),IF(L113=3,IF('3.4'!H$11&gt;=3,1,0),1)))</f>
        <v>0</v>
      </c>
      <c r="N113" s="320" t="str">
        <f>+'2.2'!K115</f>
        <v/>
      </c>
      <c r="O113" s="561">
        <f t="shared" si="10"/>
        <v>1</v>
      </c>
      <c r="P113" s="316" t="str">
        <f>IF(ISBLANK(intern1!P108),"",intern1!P108)</f>
        <v>BEW7</v>
      </c>
      <c r="Q113" s="316">
        <f>IF(P113="",1,IF(Y$112="ja",1,0))</f>
        <v>0</v>
      </c>
      <c r="R113" s="316" t="str">
        <f>'2.2'!J115</f>
        <v>BEW1 oder BEW2</v>
      </c>
      <c r="S113" s="323">
        <f>IF(R113="",1,IF(OR(Y$106="ja",Y$107="ja"),1,0))</f>
        <v>0</v>
      </c>
      <c r="T113" s="320" t="str">
        <f>+'2.2'!L115</f>
        <v/>
      </c>
      <c r="U113" s="321">
        <f t="shared" si="11"/>
        <v>1</v>
      </c>
      <c r="V113" s="317" t="str">
        <f>+'2.2'!N115</f>
        <v>Für die Notfallversorgung von Frakturen mittels Totalprothesen ist die Verfügbarkeit einer Operateurin oder eines Operateurs mit Zulassung innert 24 Stunden zu gewährleisten
-Indikationscontrolling mit Bezug zum Patientenoutcome  führen, aufbauend auf SIRIS</v>
      </c>
      <c r="W113" s="322">
        <f>IF(V113="",1,IF('3.7'!$D114="ja",1,0))</f>
        <v>0</v>
      </c>
      <c r="Y113" s="700"/>
      <c r="Z113" s="700"/>
      <c r="AA113" s="774" t="str">
        <f>+'2.2'!M115</f>
        <v>O:15
S:50</v>
      </c>
      <c r="AB113" s="827"/>
    </row>
    <row r="114" spans="1:28" s="296" customFormat="1" ht="38.25" x14ac:dyDescent="0.2">
      <c r="A114" s="133"/>
      <c r="B114" s="316" t="str">
        <f>+'2.2'!C116</f>
        <v>BEW7.1.1</v>
      </c>
      <c r="C114" s="551" t="str">
        <f>+'2.2'!D116</f>
        <v>Wechseloperationen Hüftprothesen</v>
      </c>
      <c r="D114" s="318" t="str">
        <f>'2.2'!E116</f>
        <v>BPE/BP</v>
      </c>
      <c r="E114" s="316">
        <f>IF('3.8'!$B$20="ja",2,IF('3.8'!$C$20="ja",1,0))</f>
        <v>0</v>
      </c>
      <c r="F114" s="319" t="str">
        <f>+'2.2'!F116</f>
        <v xml:space="preserve">(Orthopädische Chirurgie und Traumatologie des Bewegungsapparates)
</v>
      </c>
      <c r="G114" s="320">
        <f>+'2.2'!G116</f>
        <v>2</v>
      </c>
      <c r="H114" s="339">
        <f>IF(intern2!AX268&gt;=intern2!AX111,1,0)</f>
        <v>0</v>
      </c>
      <c r="I114" s="321">
        <f>IF(G114="",1,IF(MAX(intern3!C115:AT115)&gt;=G114,1,0))</f>
        <v>0</v>
      </c>
      <c r="J114" s="320">
        <f>+'2.2'!H116</f>
        <v>0</v>
      </c>
      <c r="K114" s="321">
        <f>VALUE(IF(J114=1,IF('3.3'!H$12&gt;=1,1,0),IF(J114=2,IF('3.3'!H$12&gt;=2,1,0),IF(J114=3,IF('3.3'!H$12&gt;=3,1,0),1))))</f>
        <v>1</v>
      </c>
      <c r="L114" s="320">
        <f>+'2.2'!I116</f>
        <v>1</v>
      </c>
      <c r="M114" s="320">
        <f>+IF(L114=1,IF('3.4'!H$11&gt;=1,1,0),IF(L114=2,IF('3.4'!H$11&gt;=2,1,0),IF(L114=3,IF('3.4'!H$11&gt;=3,1,0),1)))</f>
        <v>0</v>
      </c>
      <c r="N114" s="320" t="str">
        <f>+'2.2'!K116</f>
        <v/>
      </c>
      <c r="O114" s="561">
        <f t="shared" si="10"/>
        <v>1</v>
      </c>
      <c r="P114" s="316" t="str">
        <f>IF(ISBLANK(intern1!P109),"",intern1!P109)</f>
        <v>BEW7
BEW7.1</v>
      </c>
      <c r="Q114" s="316">
        <f>IF(P114="",1,IF(AND(Y112="ja",Y113="ja"),1,0))</f>
        <v>0</v>
      </c>
      <c r="R114" s="316" t="str">
        <f>'2.2'!J116</f>
        <v/>
      </c>
      <c r="S114" s="323">
        <f>IF(R114="",1,IF(OR(Y104="ja",Y105="ja"),1,0))</f>
        <v>1</v>
      </c>
      <c r="T114" s="320" t="str">
        <f>+'2.2'!L116</f>
        <v/>
      </c>
      <c r="U114" s="321">
        <f t="shared" si="11"/>
        <v>1</v>
      </c>
      <c r="V114" s="317" t="str">
        <f>+'2.2'!N116</f>
        <v/>
      </c>
      <c r="W114" s="322">
        <f>IF(V114="",1,IF('3.7'!$D115="ja",1,0))</f>
        <v>1</v>
      </c>
      <c r="Y114" s="701"/>
      <c r="Z114" s="700"/>
      <c r="AA114" s="774" t="str">
        <f>+'2.2'!M116</f>
        <v xml:space="preserve">O: 50 in BEW7.1
</v>
      </c>
      <c r="AB114" s="833"/>
    </row>
    <row r="115" spans="1:28" s="296" customFormat="1" ht="38.25" x14ac:dyDescent="0.2">
      <c r="A115" s="133" t="str">
        <f>+'2.2'!B117</f>
        <v/>
      </c>
      <c r="B115" s="316" t="str">
        <f>+'2.2'!C117</f>
        <v>BEW7.2</v>
      </c>
      <c r="C115" s="551" t="str">
        <f>+'2.2'!D117</f>
        <v>Erstprothese Knie</v>
      </c>
      <c r="D115" s="318" t="str">
        <f>'2.2'!E117</f>
        <v>BPE/BP</v>
      </c>
      <c r="E115" s="316">
        <f>IF('3.8'!$B$20="ja",2,IF('3.8'!$C$20="ja",1,0))</f>
        <v>0</v>
      </c>
      <c r="F115" s="319" t="str">
        <f>+'2.2'!F117</f>
        <v xml:space="preserve">(Orthopädische Chirurgie und Traumatologie des Bewegungsapparates)
</v>
      </c>
      <c r="G115" s="320">
        <f>+'2.2'!G117</f>
        <v>2</v>
      </c>
      <c r="H115" s="339">
        <f>IF(intern2!AX269&gt;=intern2!AX112,1,0)</f>
        <v>0</v>
      </c>
      <c r="I115" s="321">
        <f>IF(G115="",1,IF(MAX(intern3!C116:AT116)&gt;=G115,1,0))</f>
        <v>0</v>
      </c>
      <c r="J115" s="320">
        <f>+'2.2'!H117</f>
        <v>0</v>
      </c>
      <c r="K115" s="321">
        <f>VALUE(IF(J115=1,IF('3.3'!H$12&gt;=1,1,0),IF(J115=2,IF('3.3'!H$12&gt;=2,1,0),IF(J115=3,IF('3.3'!H$12&gt;=3,1,0),1))))</f>
        <v>1</v>
      </c>
      <c r="L115" s="320">
        <f>+'2.2'!I117</f>
        <v>1</v>
      </c>
      <c r="M115" s="320">
        <f>+IF(L115=1,IF('3.4'!H$11&gt;=1,1,0),IF(L115=2,IF('3.4'!H$11&gt;=2,1,0),IF(L115=3,IF('3.4'!H$11&gt;=3,1,0),1)))</f>
        <v>0</v>
      </c>
      <c r="N115" s="320" t="str">
        <f>+'2.2'!K117</f>
        <v/>
      </c>
      <c r="O115" s="561">
        <f t="shared" si="10"/>
        <v>1</v>
      </c>
      <c r="P115" s="316" t="str">
        <f>IF(ISBLANK(intern1!P110),"",intern1!P110)</f>
        <v>BEW7</v>
      </c>
      <c r="Q115" s="316">
        <f>IF(P115="",1,IF(Y$112="ja",1,0))</f>
        <v>0</v>
      </c>
      <c r="R115" s="316" t="str">
        <f>'2.2'!J117</f>
        <v>BEW1 oder BEW2</v>
      </c>
      <c r="S115" s="323">
        <f>IF(R115="",1,IF(OR(Y$106="ja",Y$107="ja"),1,0))</f>
        <v>0</v>
      </c>
      <c r="T115" s="320" t="str">
        <f>+'2.2'!L117</f>
        <v/>
      </c>
      <c r="U115" s="321">
        <f t="shared" si="11"/>
        <v>1</v>
      </c>
      <c r="V115" s="317" t="str">
        <f>+'2.2'!N117</f>
        <v/>
      </c>
      <c r="W115" s="322">
        <f>IF(V115="",1,IF('3.7'!$D116="ja",1,0))</f>
        <v>1</v>
      </c>
      <c r="Y115" s="701"/>
      <c r="Z115" s="701"/>
      <c r="AA115" s="774" t="str">
        <f>+'2.2'!M117</f>
        <v>O:15
S:50</v>
      </c>
      <c r="AB115" s="833"/>
    </row>
    <row r="116" spans="1:28" s="296" customFormat="1" ht="38.25" x14ac:dyDescent="0.2">
      <c r="A116" s="133" t="str">
        <f>+'2.2'!B118</f>
        <v/>
      </c>
      <c r="B116" s="316" t="str">
        <f>+'2.2'!C118</f>
        <v>BEW7.2.1</v>
      </c>
      <c r="C116" s="551" t="str">
        <f>+'2.2'!D118</f>
        <v>Wechseloperationen Knieprothesen</v>
      </c>
      <c r="D116" s="318" t="str">
        <f>'2.2'!E118</f>
        <v>BPE/BP</v>
      </c>
      <c r="E116" s="316">
        <f>IF('3.8'!$B$20="ja",2,IF('3.8'!$C$20="ja",1,0))</f>
        <v>0</v>
      </c>
      <c r="F116" s="319" t="str">
        <f>+'2.2'!F118</f>
        <v xml:space="preserve">(Orthopädische Chirurgie und Traumatologie des Bewegungsapparates)
</v>
      </c>
      <c r="G116" s="320">
        <f>+'2.2'!G118</f>
        <v>2</v>
      </c>
      <c r="H116" s="339">
        <f>IF(intern2!AX270&gt;=intern2!AX113,1,0)</f>
        <v>0</v>
      </c>
      <c r="I116" s="321">
        <f>IF(G116="",1,IF(MAX(intern3!C117:AT117)&gt;=G116,1,0))</f>
        <v>0</v>
      </c>
      <c r="J116" s="320">
        <f>+'2.2'!H118</f>
        <v>0</v>
      </c>
      <c r="K116" s="321">
        <f>VALUE(IF(J116=1,IF('3.3'!H$12&gt;=1,1,0),IF(J116=2,IF('3.3'!H$12&gt;=2,1,0),IF(J116=3,IF('3.3'!H$12&gt;=3,1,0),1))))</f>
        <v>1</v>
      </c>
      <c r="L116" s="320">
        <f>+'2.2'!I118</f>
        <v>1</v>
      </c>
      <c r="M116" s="320">
        <f>+IF(L116=1,IF('3.4'!H$11&gt;=1,1,0),IF(L116=2,IF('3.4'!H$11&gt;=2,1,0),IF(L116=3,IF('3.4'!H$11&gt;=3,1,0),1)))</f>
        <v>0</v>
      </c>
      <c r="N116" s="320" t="str">
        <f>+'2.2'!K118</f>
        <v/>
      </c>
      <c r="O116" s="561">
        <f t="shared" si="10"/>
        <v>1</v>
      </c>
      <c r="P116" s="316" t="str">
        <f>IF(ISBLANK(intern1!P111),"",intern1!P111)</f>
        <v>BEW7.2</v>
      </c>
      <c r="Q116" s="316">
        <f>IF(P116="",1,IF(Y$112="ja",1,0))</f>
        <v>0</v>
      </c>
      <c r="R116" s="316" t="str">
        <f>'2.2'!J118</f>
        <v/>
      </c>
      <c r="S116" s="323">
        <f>IF(R116="",1,0)</f>
        <v>1</v>
      </c>
      <c r="T116" s="320" t="str">
        <f>+'2.2'!L118</f>
        <v/>
      </c>
      <c r="U116" s="321">
        <f t="shared" si="11"/>
        <v>1</v>
      </c>
      <c r="V116" s="317" t="str">
        <f>+'2.2'!N118</f>
        <v/>
      </c>
      <c r="W116" s="322">
        <f>IF(V116="",1,IF('3.7'!$D117="ja",1,0))</f>
        <v>1</v>
      </c>
      <c r="Y116" s="700"/>
      <c r="Z116" s="700"/>
      <c r="AA116" s="774" t="str">
        <f>+'2.2'!M118</f>
        <v>O: 50 in BEW7.2</v>
      </c>
      <c r="AB116" s="827"/>
    </row>
    <row r="117" spans="1:28" s="296" customFormat="1" ht="51" x14ac:dyDescent="0.2">
      <c r="A117" s="133" t="str">
        <f>+'2.2'!B119</f>
        <v/>
      </c>
      <c r="B117" s="316" t="str">
        <f>+'2.2'!C119</f>
        <v>BEW8</v>
      </c>
      <c r="C117" s="551" t="str">
        <f>+'2.2'!D119</f>
        <v>Wirbelsäulenchirurgie</v>
      </c>
      <c r="D117" s="318" t="str">
        <f>'2.2'!E119</f>
        <v>BPE/BP</v>
      </c>
      <c r="E117" s="316">
        <f>IF('3.8'!$B$20="ja",2,IF('3.8'!$C$20="ja",1,0))</f>
        <v>0</v>
      </c>
      <c r="F117" s="319" t="str">
        <f>+'2.2'!F119</f>
        <v xml:space="preserve">(Schwerpunkttitel Wirbelsäulenchirurige)
</v>
      </c>
      <c r="G117" s="320">
        <f>+'2.2'!G119</f>
        <v>2</v>
      </c>
      <c r="H117" s="339">
        <f>IF(intern2!AX271&gt;=intern2!AX114,1,0)</f>
        <v>0</v>
      </c>
      <c r="I117" s="321">
        <f>IF(G117="",1,IF(MAX(intern3!C118:AU118)&gt;=G117,1,0))</f>
        <v>0</v>
      </c>
      <c r="J117" s="320">
        <f>+'2.2'!H119</f>
        <v>0</v>
      </c>
      <c r="K117" s="321">
        <f>VALUE(IF(J117=1,IF('3.3'!H$12&gt;=1,1,0),IF(J117=2,IF('3.3'!H$12&gt;=2,1,0),IF(J117=3,IF('3.3'!H$12&gt;=3,1,0),1))))</f>
        <v>1</v>
      </c>
      <c r="L117" s="320">
        <f>+'2.2'!I119</f>
        <v>1</v>
      </c>
      <c r="M117" s="320">
        <f>+IF(L117=1,IF('3.4'!H$11&gt;=1,1,0),IF(L117=2,IF('3.4'!H$11&gt;=2,1,0),IF(L117=3,IF('3.4'!H$11&gt;=3,1,0),1)))</f>
        <v>0</v>
      </c>
      <c r="N117" s="320" t="str">
        <f>+'2.2'!K119</f>
        <v>RHE1 + NCH2</v>
      </c>
      <c r="O117" s="561">
        <f>IF(N117="",1,IF(AND(OR('3.5'!D54="ja",'3.5'!E54="ja"),OR('3.5'!D104="ja",'3.5'!E104="ja")),1,0))</f>
        <v>0</v>
      </c>
      <c r="P117" s="316" t="str">
        <f>IF(ISBLANK(intern1!P112),"",intern1!P112)</f>
        <v/>
      </c>
      <c r="Q117" s="316">
        <f t="shared" ref="Q117" si="18">IF(P117="",1,0)</f>
        <v>1</v>
      </c>
      <c r="R117" s="316" t="str">
        <f>'2.2'!J119</f>
        <v>BEW1 oder BEW2 oder NCH2 oder NCH3</v>
      </c>
      <c r="S117" s="323">
        <f>IF(R117="",1,IF(OR(Y$106="ja",Y$107="ja",Y$30="ja",Y$32="ja"),1,0))</f>
        <v>0</v>
      </c>
      <c r="T117" s="320" t="str">
        <f>+'2.2'!L119</f>
        <v/>
      </c>
      <c r="U117" s="321">
        <f t="shared" si="11"/>
        <v>1</v>
      </c>
      <c r="V117" s="317" t="str">
        <f>+'2.2'!N119</f>
        <v/>
      </c>
      <c r="W117" s="322">
        <f>IF(V117="",1,IF('3.7'!$D118="ja",1,0))</f>
        <v>1</v>
      </c>
      <c r="Y117" s="700"/>
      <c r="Z117" s="700"/>
      <c r="AA117" s="774" t="str">
        <f>+'2.2'!M119</f>
        <v>S:100, O:50</v>
      </c>
      <c r="AB117" s="827"/>
    </row>
    <row r="118" spans="1:28" s="296" customFormat="1" ht="63.75" x14ac:dyDescent="0.2">
      <c r="A118" s="133" t="str">
        <f>+'2.2'!B120</f>
        <v/>
      </c>
      <c r="B118" s="316" t="str">
        <f>+'2.2'!C120</f>
        <v>BEW8.1</v>
      </c>
      <c r="C118" s="551" t="str">
        <f>+'2.2'!D120</f>
        <v>Spezialisierte Wirbelsäulenchirurgie</v>
      </c>
      <c r="D118" s="318" t="str">
        <f>'2.2'!E120</f>
        <v>BPE/BP</v>
      </c>
      <c r="E118" s="316">
        <f>IF('3.8'!$B$20="ja",2,IF('3.8'!$C$20="ja",1,0))</f>
        <v>0</v>
      </c>
      <c r="F118" s="319" t="str">
        <f>+'2.2'!F120</f>
        <v xml:space="preserve">(Schwerpunkttitel Wirbelsäulenchirurige)
</v>
      </c>
      <c r="G118" s="320">
        <f>+'2.2'!G120</f>
        <v>3</v>
      </c>
      <c r="H118" s="339">
        <f>IF(intern2!AX272&gt;=intern2!AX115,1,0)</f>
        <v>0</v>
      </c>
      <c r="I118" s="321">
        <f>IF(G118="",1,IF(MAX(intern3!C119:AU119)&gt;=G118,1,0))</f>
        <v>0</v>
      </c>
      <c r="J118" s="320" t="str">
        <f>+'2.2'!H120</f>
        <v/>
      </c>
      <c r="K118" s="321">
        <f>VALUE(IF(J118=1,IF('3.3'!H$12&gt;=1,1,0),IF(J118=2,IF('3.3'!H$12&gt;=2,1,0),IF(J118=3,IF('3.3'!H$12&gt;=3,1,0),1))))</f>
        <v>1</v>
      </c>
      <c r="L118" s="320">
        <f>+'2.2'!I120</f>
        <v>2</v>
      </c>
      <c r="M118" s="320">
        <f>+IF(L118=1,IF('3.4'!H$11&gt;=1,1,0),IF(L118=2,IF('3.4'!H$11&gt;=2,1,0),IF(L118=3,IF('3.4'!H$11&gt;=3,1,0),1)))</f>
        <v>0</v>
      </c>
      <c r="N118" s="320" t="str">
        <f>+'2.2'!K120</f>
        <v/>
      </c>
      <c r="O118" s="561">
        <f t="shared" si="10"/>
        <v>1</v>
      </c>
      <c r="P118" s="316" t="str">
        <f>IF(ISBLANK(intern1!P113),"",intern1!P113)</f>
        <v>BEW8</v>
      </c>
      <c r="Q118" s="316">
        <f>IF(P118="",1,IF(Y$117="ja",1,0))</f>
        <v>0</v>
      </c>
      <c r="R118" s="316" t="str">
        <f>'2.2'!J120</f>
        <v/>
      </c>
      <c r="S118" s="323">
        <f>IF(R118="",1,IF(OR(Y32="ja",Y104="ja",Y105="ja",Y106="ja"),1,0))</f>
        <v>1</v>
      </c>
      <c r="T118" s="320" t="str">
        <f>+'2.2'!L120</f>
        <v/>
      </c>
      <c r="U118" s="321">
        <f t="shared" si="11"/>
        <v>1</v>
      </c>
      <c r="V118" s="317" t="str">
        <f>+'2.2'!N120</f>
        <v xml:space="preserve">intraoperativen Neuromonitorings in Zusammenarbeit mit der Neurologie und die Teilnahme am nationalen Implantatregister SIRIS Spine </v>
      </c>
      <c r="W118" s="322">
        <f>IF(V118="",1,IF('3.7'!$D119="ja",1,0))</f>
        <v>0</v>
      </c>
      <c r="Y118" s="700"/>
      <c r="Z118" s="700"/>
      <c r="AA118" s="774" t="str">
        <f>+'2.2'!M120</f>
        <v>S:20, O:10</v>
      </c>
      <c r="AB118" s="827"/>
    </row>
    <row r="119" spans="1:28" s="296" customFormat="1" ht="25.5" x14ac:dyDescent="0.2">
      <c r="A119" s="133" t="str">
        <f>+'2.2'!B121</f>
        <v/>
      </c>
      <c r="B119" s="316" t="str">
        <f>+'2.2'!C121</f>
        <v>BEW8.1.1</v>
      </c>
      <c r="C119" s="551" t="str">
        <f>+'2.2'!D121</f>
        <v>Komplexe Wirbelsäulenchirurgie</v>
      </c>
      <c r="D119" s="318" t="str">
        <f>'2.2'!E121</f>
        <v>BPE/BP</v>
      </c>
      <c r="E119" s="316">
        <f>IF('3.8'!$B$20="ja",2,IF('3.8'!$C$20="ja",1,0))</f>
        <v>0</v>
      </c>
      <c r="F119" s="319" t="str">
        <f>+'2.2'!F121</f>
        <v xml:space="preserve">(Schwerpunkttitel Wirbelsäulenchirurige)
</v>
      </c>
      <c r="G119" s="320">
        <f>+'2.2'!G121</f>
        <v>3</v>
      </c>
      <c r="H119" s="339">
        <f>IF(intern2!AX273&gt;=intern2!AX116,1,0)</f>
        <v>0</v>
      </c>
      <c r="I119" s="321">
        <f>IF(G119="",1,IF(MAX(intern3!C120:AU120)&gt;=G119,1,0))</f>
        <v>0</v>
      </c>
      <c r="J119" s="320" t="str">
        <f>+'2.2'!H121</f>
        <v/>
      </c>
      <c r="K119" s="321">
        <f>VALUE(IF(J119=1,IF('3.3'!H$12&gt;=1,1,0),IF(J119=2,IF('3.3'!H$12&gt;=2,1,0),IF(J119=3,IF('3.3'!H$12&gt;=3,1,0),1))))</f>
        <v>1</v>
      </c>
      <c r="L119" s="320">
        <f>+'2.2'!I121</f>
        <v>2</v>
      </c>
      <c r="M119" s="320">
        <f>+IF(L119=1,IF('3.4'!H$11&gt;=1,1,0),IF(L119=2,IF('3.4'!H$11&gt;=2,1,0),IF(L119=3,IF('3.4'!H$11&gt;=3,1,0),1)))</f>
        <v>0</v>
      </c>
      <c r="N119" s="320" t="str">
        <f>+'2.2'!K121</f>
        <v/>
      </c>
      <c r="O119" s="561">
        <f t="shared" si="10"/>
        <v>1</v>
      </c>
      <c r="P119" s="316" t="str">
        <f>IF(ISBLANK(intern1!P114),"",intern1!P114)</f>
        <v>BEW8
BEW8.1</v>
      </c>
      <c r="Q119" s="316">
        <f>IF(P119="",1,IF(AND(Y117="ja",Y118="ja"),1,0))</f>
        <v>0</v>
      </c>
      <c r="R119" s="316" t="str">
        <f>'2.2'!J121</f>
        <v/>
      </c>
      <c r="S119" s="323">
        <f>IF(R119="",1,IF(AND(Y32="ja",OR(Y104="ja",Y105="ja",Y106="ja")),1,0))</f>
        <v>1</v>
      </c>
      <c r="T119" s="320" t="str">
        <f>+'2.2'!L121</f>
        <v/>
      </c>
      <c r="U119" s="321">
        <f t="shared" si="11"/>
        <v>1</v>
      </c>
      <c r="V119" s="317" t="str">
        <f>+'2.2'!N121</f>
        <v/>
      </c>
      <c r="W119" s="350">
        <f>IF(V119="",1,IF('3.7'!$D120="ja",1,0))</f>
        <v>1</v>
      </c>
      <c r="Y119" s="700"/>
      <c r="Z119" s="700"/>
      <c r="AA119" s="774" t="str">
        <f>+'2.2'!M121</f>
        <v xml:space="preserve">S:15, O:10 in BEW8.1 </v>
      </c>
      <c r="AB119" s="827"/>
    </row>
    <row r="120" spans="1:28" s="296" customFormat="1" ht="51" x14ac:dyDescent="0.2">
      <c r="A120" s="133" t="str">
        <f>+'2.2'!B122</f>
        <v/>
      </c>
      <c r="B120" s="316" t="str">
        <f>+'2.2'!C122</f>
        <v>BEW9</v>
      </c>
      <c r="C120" s="551" t="str">
        <f>+'2.2'!D122</f>
        <v>Knochentumore</v>
      </c>
      <c r="D120" s="318" t="str">
        <f>'2.2'!E122</f>
        <v>BPE/BP</v>
      </c>
      <c r="E120" s="316">
        <f>IF('3.8'!$B$20="ja",2,IF('3.8'!$C$20="ja",1,0))</f>
        <v>0</v>
      </c>
      <c r="F120" s="319" t="str">
        <f>+'2.2'!F122</f>
        <v>(Orthopädische Chirurgie und Traumatologie des Bewegungsapparates)</v>
      </c>
      <c r="G120" s="320">
        <f>+'2.2'!G122</f>
        <v>2</v>
      </c>
      <c r="H120" s="339">
        <f>IF(intern2!AX274&gt;=intern2!AX117,1,0)</f>
        <v>0</v>
      </c>
      <c r="I120" s="321">
        <f>IF(G120="",1,IF(MAX(intern3!C121:AT121)&gt;=G120,1,0))</f>
        <v>0</v>
      </c>
      <c r="J120" s="320">
        <f>+'2.2'!H122</f>
        <v>0</v>
      </c>
      <c r="K120" s="321">
        <f>VALUE(IF(J120=1,IF('3.3'!H$12&gt;=1,1,0),IF(J120=2,IF('3.3'!H$12&gt;=2,1,0),IF(J120=3,IF('3.3'!H$12&gt;=3,1,0),1))))</f>
        <v>1</v>
      </c>
      <c r="L120" s="320">
        <f>+'2.2'!I122</f>
        <v>1</v>
      </c>
      <c r="M120" s="320">
        <f>+IF(L120=1,IF('3.4'!H$11&gt;=1,1,0),IF(L120=2,IF('3.4'!H$11&gt;=2,1,0),IF(L120=3,IF('3.4'!H$11&gt;=3,1,0),1)))</f>
        <v>0</v>
      </c>
      <c r="N120" s="320" t="str">
        <f>+'2.2'!K122</f>
        <v/>
      </c>
      <c r="O120" s="561">
        <f t="shared" si="10"/>
        <v>1</v>
      </c>
      <c r="P120" s="316" t="str">
        <f>IF(ISBLANK(intern1!P115),"",intern1!P115)</f>
        <v/>
      </c>
      <c r="Q120" s="316">
        <f t="shared" ref="Q120:Q124" si="19">IF(P120="",1,0)</f>
        <v>1</v>
      </c>
      <c r="R120" s="316" t="str">
        <f>'2.2'!J122</f>
        <v>BEW1 oder BEW2 oder NCH2 oder NCH3</v>
      </c>
      <c r="S120" s="323">
        <f>IF(R120="",1,IF(OR(Y$106="ja",Y$107="ja",Y$30="ja",Y$32="ja"),1,0))</f>
        <v>0</v>
      </c>
      <c r="T120" s="320" t="str">
        <f>+'2.2'!L122</f>
        <v>ja</v>
      </c>
      <c r="U120" s="321">
        <f>IF(T120="",1,IF((OR('3.6'!$C20="Kooperationspartner",'3.6'!$C20="Alle erforderlichen Fachärzte im Haus")),1,0))</f>
        <v>0</v>
      </c>
      <c r="V120" s="317" t="str">
        <f>+'2.2'!N122</f>
        <v/>
      </c>
      <c r="W120" s="352">
        <f>IF(V120="",1,IF('3.7'!$D121="ja",1,0))</f>
        <v>1</v>
      </c>
      <c r="Y120" s="700"/>
      <c r="Z120" s="700"/>
      <c r="AA120" s="774" t="str">
        <f>+'2.2'!M122</f>
        <v>S:10</v>
      </c>
      <c r="AB120" s="827"/>
    </row>
    <row r="121" spans="1:28" s="296" customFormat="1" ht="51" x14ac:dyDescent="0.2">
      <c r="A121" s="133" t="str">
        <f>+'2.2'!B123</f>
        <v/>
      </c>
      <c r="B121" s="316" t="str">
        <f>+'2.2'!C123</f>
        <v>BEW10</v>
      </c>
      <c r="C121" s="551" t="str">
        <f>+'2.2'!D123</f>
        <v>Plexuschirurgie</v>
      </c>
      <c r="D121" s="318" t="str">
        <f>'2.2'!E123</f>
        <v>BPE/BP</v>
      </c>
      <c r="E121" s="316">
        <f>IF('3.8'!$B$20="ja",2,IF('3.8'!$C$20="ja",1,0))</f>
        <v>0</v>
      </c>
      <c r="F121" s="319" t="str">
        <f>+'2.2'!F123</f>
        <v>(Handchirurgie)
(Neurochirurgie)</v>
      </c>
      <c r="G121" s="320">
        <f>+'2.2'!G123</f>
        <v>2</v>
      </c>
      <c r="H121" s="339">
        <f>IF(intern2!AX275&gt;=intern2!AX118,1,0)</f>
        <v>0</v>
      </c>
      <c r="I121" s="321">
        <f>IF(G121="",1,IF(MAX(intern3!C122:AT122)&gt;=G121,1,0))</f>
        <v>0</v>
      </c>
      <c r="J121" s="320">
        <f>+'2.2'!H123</f>
        <v>0</v>
      </c>
      <c r="K121" s="321">
        <f>VALUE(IF(J121=1,IF('3.3'!H$12&gt;=1,1,0),IF(J121=2,IF('3.3'!H$12&gt;=2,1,0),IF(J121=3,IF('3.3'!H$12&gt;=3,1,0),1))))</f>
        <v>1</v>
      </c>
      <c r="L121" s="320">
        <f>+'2.2'!I123</f>
        <v>1</v>
      </c>
      <c r="M121" s="320">
        <f>+IF(L121=1,IF('3.4'!H$11&gt;=1,1,0),IF(L121=2,IF('3.4'!H$11&gt;=2,1,0),IF(L121=3,IF('3.4'!H$11&gt;=3,1,0),1)))</f>
        <v>0</v>
      </c>
      <c r="N121" s="320" t="str">
        <f>+'2.2'!K123</f>
        <v/>
      </c>
      <c r="O121" s="561">
        <f t="shared" si="10"/>
        <v>1</v>
      </c>
      <c r="P121" s="316" t="str">
        <f>IF(ISBLANK(intern1!P116),"",intern1!P116)</f>
        <v/>
      </c>
      <c r="Q121" s="316">
        <f t="shared" si="19"/>
        <v>1</v>
      </c>
      <c r="R121" s="316" t="str">
        <f>'2.2'!J123</f>
        <v>BEW1 oder BEW2 oder BEW3 oder NCH3</v>
      </c>
      <c r="S121" s="323">
        <f>IF(R121="",1,IF(OR(Y$106="ja",Y$107="ja",Y$108="ja",Y$32="ja"),1,0))</f>
        <v>0</v>
      </c>
      <c r="T121" s="320" t="str">
        <f>+'2.2'!L123</f>
        <v/>
      </c>
      <c r="U121" s="321">
        <f t="shared" si="11"/>
        <v>1</v>
      </c>
      <c r="V121" s="317" t="str">
        <f>+'2.2'!N123</f>
        <v/>
      </c>
      <c r="W121" s="306">
        <f>IF(V121="",1,IF('3.7'!$D122="ja",1,0))</f>
        <v>1</v>
      </c>
      <c r="Y121" s="700"/>
      <c r="Z121" s="700"/>
      <c r="AA121" s="774" t="str">
        <f>+'2.2'!M123</f>
        <v>S:10</v>
      </c>
      <c r="AB121" s="827"/>
    </row>
    <row r="122" spans="1:28" s="296" customFormat="1" ht="51" x14ac:dyDescent="0.2">
      <c r="A122" s="133" t="str">
        <f>+'2.2'!B124</f>
        <v/>
      </c>
      <c r="B122" s="298" t="str">
        <f>+'2.2'!C124</f>
        <v>BEW11</v>
      </c>
      <c r="C122" s="549" t="str">
        <f>+'2.2'!D124</f>
        <v>Replantationen</v>
      </c>
      <c r="D122" s="297" t="str">
        <f>'2.2'!E124</f>
        <v>BP</v>
      </c>
      <c r="E122" s="298">
        <f>IF('3.8'!$B$20="ja",2,IF('3.8'!$C$20="ja",1,0))</f>
        <v>0</v>
      </c>
      <c r="F122" s="301" t="str">
        <f>+'2.2'!F124</f>
        <v>Handchirurgie</v>
      </c>
      <c r="G122" s="302">
        <f>+'2.2'!G124</f>
        <v>3</v>
      </c>
      <c r="H122" s="327">
        <f>IF(intern2!AX276&gt;=intern2!AX119,1,0)</f>
        <v>0</v>
      </c>
      <c r="I122" s="303">
        <f>IF(G122="",1,IF(MAX(intern3!C123:AT123)&gt;=G122,1,0))</f>
        <v>0</v>
      </c>
      <c r="J122" s="302">
        <f>+'2.2'!H124</f>
        <v>3</v>
      </c>
      <c r="K122" s="303">
        <f>VALUE(IF(J122=1,IF('3.3'!H$12&gt;=1,1,0),IF(J122=2,IF('3.3'!H$12&gt;=2,1,0),IF(J122=3,IF('3.3'!H$12&gt;=3,1,0),1))))</f>
        <v>0</v>
      </c>
      <c r="L122" s="302">
        <f>+'2.2'!I124</f>
        <v>2</v>
      </c>
      <c r="M122" s="302">
        <f>+IF(L122=1,IF('3.4'!H$11&gt;=1,1,0),IF(L122=2,IF('3.4'!H$11&gt;=2,1,0),IF(L122=3,IF('3.4'!H$11&gt;=3,1,0),1)))</f>
        <v>0</v>
      </c>
      <c r="N122" s="302" t="str">
        <f>+'2.2'!K124</f>
        <v/>
      </c>
      <c r="O122" s="559">
        <f t="shared" si="10"/>
        <v>1</v>
      </c>
      <c r="P122" s="298" t="str">
        <f>IF(ISBLANK(intern1!P117),"",intern1!P117)</f>
        <v/>
      </c>
      <c r="Q122" s="298">
        <f t="shared" si="19"/>
        <v>1</v>
      </c>
      <c r="R122" s="298" t="str">
        <f>'2.2'!J124</f>
        <v>BEW1 oder BEW2 oder BEW3 und NCH3</v>
      </c>
      <c r="S122" s="324">
        <f>IF(R122="",1,IF(OR(Y$106="ja",Y$107="ja",Y$108="ja",Y$32="ja"),1,0))</f>
        <v>0</v>
      </c>
      <c r="T122" s="302" t="str">
        <f>+'2.2'!L124</f>
        <v/>
      </c>
      <c r="U122" s="303">
        <f t="shared" si="11"/>
        <v>1</v>
      </c>
      <c r="V122" s="299" t="str">
        <f>+'2.2'!N124</f>
        <v>Handchirurgisches Spezialambulatorium, Intraoperatives Nerven-Monitoring (durch Neurologie)</v>
      </c>
      <c r="W122" s="506">
        <f>IF(V122="",1,IF('3.7'!$D123="ja",1,0))</f>
        <v>0</v>
      </c>
      <c r="Y122" s="718"/>
      <c r="Z122" s="792"/>
      <c r="AA122" s="778" t="str">
        <f>+'2.2'!M124</f>
        <v/>
      </c>
      <c r="AB122" s="829"/>
    </row>
    <row r="123" spans="1:28" s="296" customFormat="1" ht="38.25" x14ac:dyDescent="0.2">
      <c r="A123" s="503" t="str">
        <f>+'2.2'!B125</f>
        <v>Rheumatologie</v>
      </c>
      <c r="B123" s="307" t="str">
        <f>+'2.2'!C125</f>
        <v>RHE1</v>
      </c>
      <c r="C123" s="550" t="str">
        <f>+'2.2'!D125</f>
        <v>Rheumatologie</v>
      </c>
      <c r="D123" s="309" t="str">
        <f>'2.2'!E125</f>
        <v>BPE/BP</v>
      </c>
      <c r="E123" s="307">
        <f>IF('3.8'!$B$20="ja",2,IF('3.8'!$C$20="ja",1,0))</f>
        <v>0</v>
      </c>
      <c r="F123" s="310" t="str">
        <f>+'2.2'!F125</f>
        <v>(Rheumatologie)
(Physikalische Medizin und Rehabilitation)</v>
      </c>
      <c r="G123" s="311">
        <f>+'2.2'!G125</f>
        <v>1</v>
      </c>
      <c r="H123" s="337">
        <f>IF(intern2!AX277&gt;=intern2!AX120,1,0)</f>
        <v>0</v>
      </c>
      <c r="I123" s="312">
        <f>IF(G123="",1,IF(MAX(intern3!C124:AT124)&gt;=G123,1,0))</f>
        <v>0</v>
      </c>
      <c r="J123" s="311">
        <f>+'2.2'!H125</f>
        <v>0</v>
      </c>
      <c r="K123" s="312">
        <f>VALUE(IF(J123=1,IF('3.3'!H$12&gt;=1,1,0),IF(J123=2,IF('3.3'!H$12&gt;=2,1,0),IF(J123=3,IF('3.3'!H$12&gt;=3,1,0),1))))</f>
        <v>1</v>
      </c>
      <c r="L123" s="311">
        <f>+'2.2'!I125</f>
        <v>1</v>
      </c>
      <c r="M123" s="311">
        <f>+IF(L123=1,IF('3.4'!H$11&gt;=1,1,0),IF(L123=2,IF('3.4'!H$11&gt;=2,1,0),IF(L123=3,IF('3.4'!H$11&gt;=3,1,0),1)))</f>
        <v>0</v>
      </c>
      <c r="N123" s="311" t="str">
        <f>+'2.2'!K125</f>
        <v>BEW8 + NEU1</v>
      </c>
      <c r="O123" s="560">
        <f>IF(N123="",1,IF(AND(OR('3.5'!D56="ja",'3.5'!E56="ja"),OR('3.5'!D98="ja",'3.5'!E98="ja")),1,0))</f>
        <v>0</v>
      </c>
      <c r="P123" s="307" t="str">
        <f>IF(ISBLANK(intern1!P118),"",intern1!P118)</f>
        <v/>
      </c>
      <c r="Q123" s="307">
        <f t="shared" si="19"/>
        <v>1</v>
      </c>
      <c r="R123" s="307" t="str">
        <f>'2.2'!J125</f>
        <v/>
      </c>
      <c r="S123" s="315">
        <f t="shared" ref="S123:S125" si="20">IF(R123="",1,0)</f>
        <v>1</v>
      </c>
      <c r="T123" s="311" t="str">
        <f>+'2.2'!L125</f>
        <v/>
      </c>
      <c r="U123" s="312">
        <f t="shared" si="11"/>
        <v>1</v>
      </c>
      <c r="V123" s="308" t="str">
        <f>+'2.2'!N125</f>
        <v/>
      </c>
      <c r="W123" s="314">
        <f>IF(V123="",1,IF('3.7'!$D124="ja",1,0))</f>
        <v>1</v>
      </c>
      <c r="X123" s="338"/>
      <c r="Y123" s="700"/>
      <c r="Z123" s="793"/>
      <c r="AA123" s="773" t="str">
        <f>+'2.2'!M125</f>
        <v/>
      </c>
      <c r="AB123" s="827"/>
    </row>
    <row r="124" spans="1:28" s="296" customFormat="1" ht="89.25" x14ac:dyDescent="0.2">
      <c r="A124" s="505" t="str">
        <f>+'2.2'!B126</f>
        <v/>
      </c>
      <c r="B124" s="298" t="str">
        <f>+'2.2'!C126</f>
        <v>RHE2</v>
      </c>
      <c r="C124" s="549" t="str">
        <f>+'2.2'!D126</f>
        <v>Interdisziplinäre Rheumatologie</v>
      </c>
      <c r="D124" s="297" t="str">
        <f>'2.2'!E126</f>
        <v>BP</v>
      </c>
      <c r="E124" s="298">
        <f>IF('3.8'!$B$20="ja",2,IF('3.8'!$C$20="ja",1,0))</f>
        <v>0</v>
      </c>
      <c r="F124" s="301" t="str">
        <f>+'2.2'!F126</f>
        <v>Rheumatologie
Rheumatologie und Physikalische Medizin und Rehabilitation</v>
      </c>
      <c r="G124" s="302">
        <f>+'2.2'!G126</f>
        <v>2</v>
      </c>
      <c r="H124" s="327">
        <f>IF(intern2!AX278&gt;=intern2!AX121,1,0)</f>
        <v>0</v>
      </c>
      <c r="I124" s="303">
        <f>IF(G124="",1,IF(MAX(intern3!C125:AT125)&gt;=G124,1,0))</f>
        <v>0</v>
      </c>
      <c r="J124" s="302">
        <f>+'2.2'!H126</f>
        <v>2</v>
      </c>
      <c r="K124" s="303">
        <f>VALUE(IF(J124=1,IF('3.3'!H$12&gt;=1,1,0),IF(J124=2,IF('3.3'!H$12&gt;=2,1,0),IF(J124=3,IF('3.3'!H$12&gt;=3,1,0),1))))</f>
        <v>0</v>
      </c>
      <c r="L124" s="302">
        <f>+'2.2'!I126</f>
        <v>2</v>
      </c>
      <c r="M124" s="302">
        <f>+IF(L124=1,IF('3.4'!H$11&gt;=1,1,0),IF(L124=2,IF('3.4'!H$11&gt;=2,1,0),IF(L124=3,IF('3.4'!H$11&gt;=3,1,0),1)))</f>
        <v>0</v>
      </c>
      <c r="N124" s="302" t="str">
        <f>+'2.2'!K126</f>
        <v/>
      </c>
      <c r="O124" s="559">
        <f t="shared" si="10"/>
        <v>1</v>
      </c>
      <c r="P124" s="298" t="str">
        <f>IF(ISBLANK(intern1!P119),"",intern1!P119)</f>
        <v/>
      </c>
      <c r="Q124" s="298">
        <f t="shared" si="19"/>
        <v>1</v>
      </c>
      <c r="R124" s="298" t="str">
        <f>'2.2'!J126</f>
        <v>NEU1 +  PNE1
+ DER1 + BEW2
+ ANG1 + GAE1
+ KAR1</v>
      </c>
      <c r="S124" s="324">
        <f>IF(R124="",1,IF(AND(Y10="ja",Y33="ja",Y48="ja",Y64="ja",Y77="ja",Y91="ja",Y107="ja"),1,0))</f>
        <v>0</v>
      </c>
      <c r="T124" s="302" t="str">
        <f>+'2.2'!L126</f>
        <v/>
      </c>
      <c r="U124" s="303">
        <f t="shared" si="11"/>
        <v>1</v>
      </c>
      <c r="V124" s="299" t="str">
        <f>+'2.2'!N126</f>
        <v/>
      </c>
      <c r="W124" s="322">
        <f>IF(V124="",1,IF('3.7'!$D125="ja",1,0))</f>
        <v>1</v>
      </c>
      <c r="Y124" s="718"/>
      <c r="Z124" s="788"/>
      <c r="AA124" s="777" t="str">
        <f>+'2.2'!M126</f>
        <v/>
      </c>
      <c r="AB124" s="829"/>
    </row>
    <row r="125" spans="1:28" s="296" customFormat="1" ht="15" x14ac:dyDescent="0.2">
      <c r="A125" s="133" t="str">
        <f>+'2.2'!B127</f>
        <v>Gynäkologie</v>
      </c>
      <c r="B125" s="307" t="str">
        <f>+'2.2'!C127</f>
        <v>GYN1</v>
      </c>
      <c r="C125" s="550" t="str">
        <f>+'2.2'!D127</f>
        <v>Gynäkologie</v>
      </c>
      <c r="D125" s="309" t="str">
        <f>'2.2'!E127</f>
        <v>BPE/BP</v>
      </c>
      <c r="E125" s="307">
        <f>IF('3.8'!$B$20="ja",2,IF('3.8'!$C$20="ja",1,0))</f>
        <v>0</v>
      </c>
      <c r="F125" s="310" t="str">
        <f>+'2.2'!F127</f>
        <v>(Gynäkologie und Geburtshilfe)</v>
      </c>
      <c r="G125" s="311">
        <f>+'2.2'!G127</f>
        <v>2</v>
      </c>
      <c r="H125" s="337">
        <f>IF(intern2!AX279&gt;=intern2!AX122,1,0)</f>
        <v>0</v>
      </c>
      <c r="I125" s="312">
        <f>IF(G125="",1,IF(MAX(intern3!C126:AT126)&gt;=G125,1,0))</f>
        <v>0</v>
      </c>
      <c r="J125" s="311">
        <f>+'2.2'!H127</f>
        <v>0</v>
      </c>
      <c r="K125" s="312">
        <f>VALUE(IF(J125=1,IF('3.3'!H$12&gt;=1,1,0),IF(J125=2,IF('3.3'!H$12&gt;=2,1,0),IF(J125=3,IF('3.3'!H$12&gt;=3,1,0),1))))</f>
        <v>1</v>
      </c>
      <c r="L125" s="311">
        <f>+'2.2'!I127</f>
        <v>1</v>
      </c>
      <c r="M125" s="311">
        <f>+IF(L125=1,IF('3.4'!H$11&gt;=1,1,0),IF(L125=2,IF('3.4'!H$11&gt;=2,1,0),IF(L125=3,IF('3.4'!H$11&gt;=3,1,0),1)))</f>
        <v>0</v>
      </c>
      <c r="N125" s="311" t="str">
        <f>+'2.2'!K127</f>
        <v/>
      </c>
      <c r="O125" s="560">
        <f t="shared" si="10"/>
        <v>1</v>
      </c>
      <c r="P125" s="307" t="str">
        <f>IF(ISBLANK(intern1!P120),"",intern1!P120)</f>
        <v/>
      </c>
      <c r="Q125" s="307">
        <f>IF(P125="",1,IF(Y$122="ja",1,0))</f>
        <v>1</v>
      </c>
      <c r="R125" s="307" t="str">
        <f>'2.2'!J127</f>
        <v/>
      </c>
      <c r="S125" s="315">
        <f t="shared" si="20"/>
        <v>1</v>
      </c>
      <c r="T125" s="311" t="str">
        <f>+'2.2'!L127</f>
        <v/>
      </c>
      <c r="U125" s="312">
        <f t="shared" si="11"/>
        <v>1</v>
      </c>
      <c r="V125" s="308" t="str">
        <f>+'2.2'!N127</f>
        <v/>
      </c>
      <c r="W125" s="314">
        <f>IF(V125="",1,IF('3.7'!$D126="ja",1,0))</f>
        <v>1</v>
      </c>
      <c r="Y125" s="700"/>
      <c r="Z125" s="786"/>
      <c r="AA125" s="781" t="str">
        <f>+'2.2'!M127</f>
        <v/>
      </c>
      <c r="AB125" s="827"/>
    </row>
    <row r="126" spans="1:28" s="296" customFormat="1" ht="51" x14ac:dyDescent="0.2">
      <c r="A126" s="133" t="str">
        <f>+'2.2'!B128</f>
        <v/>
      </c>
      <c r="B126" s="316" t="str">
        <f>+'2.2'!C128</f>
        <v>GYNT</v>
      </c>
      <c r="C126" s="551" t="str">
        <f>+'2.2'!D128</f>
        <v>Gynäkologische Tumore</v>
      </c>
      <c r="D126" s="318" t="str">
        <f>'2.2'!E128</f>
        <v>BPE/BP</v>
      </c>
      <c r="E126" s="316">
        <f>IF('3.8'!$B$20="ja",2,IF('3.8'!$C$20="ja",1,0))</f>
        <v>0</v>
      </c>
      <c r="F126" s="319" t="str">
        <f>+'2.2'!F128</f>
        <v>Gynäkologie und Geburtshilfe mit Schwerpunkt gynäkologische Onkologie
In Ausnahmen Chirurgie mit Schwerpunkt Viszeralchirurgie</v>
      </c>
      <c r="G126" s="320">
        <f>+'2.2'!G128</f>
        <v>2</v>
      </c>
      <c r="H126" s="339">
        <f>IF(intern2!AX280&gt;=intern2!AX123,1,0)</f>
        <v>0</v>
      </c>
      <c r="I126" s="321">
        <f>IF(G126="",1,IF(MAX(intern3!C127:AT127)&gt;=G126,1,0))</f>
        <v>0</v>
      </c>
      <c r="J126" s="320">
        <f>+'2.2'!H128</f>
        <v>0</v>
      </c>
      <c r="K126" s="321">
        <f>VALUE(IF(J126=1,IF('3.3'!H$12&gt;=1,1,0),IF(J126=2,IF('3.3'!H$12&gt;=2,1,0),IF(J126=3,IF('3.3'!H$12&gt;=3,1,0),1))))</f>
        <v>1</v>
      </c>
      <c r="L126" s="320">
        <f>+'2.2'!I128</f>
        <v>2</v>
      </c>
      <c r="M126" s="320">
        <f>+IF(L126=1,IF('3.4'!H$11&gt;=1,1,0),IF(L126=2,IF('3.4'!H$11&gt;=2,1,0),IF(L126=3,IF('3.4'!H$11&gt;=3,1,0),1)))</f>
        <v>0</v>
      </c>
      <c r="N126" s="320" t="str">
        <f>+'2.2'!K128</f>
        <v>RAO1</v>
      </c>
      <c r="O126" s="561">
        <f>IF(N126="",1,IF(OR('3.5'!D69="ja",'3.5'!E69="ja"),1,0))</f>
        <v>0</v>
      </c>
      <c r="P126" s="316" t="str">
        <f>IF(ISBLANK(intern1!P121),"",intern1!P121)</f>
        <v>GYN1</v>
      </c>
      <c r="Q126" s="571">
        <f>IF(P126="",1,IF(Y$125="ja",1,0))</f>
        <v>0</v>
      </c>
      <c r="R126" s="323" t="str">
        <f>'2.2'!J128</f>
        <v>VIS1</v>
      </c>
      <c r="S126" s="323">
        <f>IF(R126="",1,IF(Y50="ja",1,0))</f>
        <v>0</v>
      </c>
      <c r="T126" s="320" t="str">
        <f>+'2.2'!L128</f>
        <v xml:space="preserve">ja </v>
      </c>
      <c r="U126" s="321">
        <f>IF(T126="",1,IF((OR('3.6'!$C21="Kooperationspartner",'3.6'!$C21="Alle erforderlichen Fachärzte im Haus")),1,0))</f>
        <v>0</v>
      </c>
      <c r="V126" s="317" t="str">
        <f>+'2.2'!N128</f>
        <v/>
      </c>
      <c r="W126" s="314">
        <f>IF(V126="",1,IF('3.7'!$D127="ja",1,0))</f>
        <v>1</v>
      </c>
      <c r="Y126" s="700"/>
      <c r="Z126" s="700"/>
      <c r="AA126" s="782" t="str">
        <f>+'2.2'!M128</f>
        <v>O:20
S:20</v>
      </c>
      <c r="AB126" s="827"/>
    </row>
    <row r="127" spans="1:28" s="296" customFormat="1" ht="102" x14ac:dyDescent="0.2">
      <c r="A127" s="133" t="str">
        <f>+'2.2'!B129</f>
        <v/>
      </c>
      <c r="B127" s="316" t="str">
        <f>+'2.2'!C129</f>
        <v>GYN2</v>
      </c>
      <c r="C127" s="551" t="str">
        <f>+'2.2'!D129</f>
        <v>Anerkanntes zertifiziertes Brustzentrum</v>
      </c>
      <c r="D127" s="318" t="str">
        <f>'2.2'!E129</f>
        <v>BPE/BP</v>
      </c>
      <c r="E127" s="316">
        <f>IF('3.8'!$B$20="ja",2,IF('3.8'!$C$20="ja",1,0))</f>
        <v>0</v>
      </c>
      <c r="F127" s="319" t="str">
        <f>+'2.2'!F129</f>
        <v>(Nachweis von 50 Operationen als Erstoperateur bei Neoplasien der Mamma)</v>
      </c>
      <c r="G127" s="320">
        <f>+'2.2'!G129</f>
        <v>2</v>
      </c>
      <c r="H127" s="339">
        <f>IF(intern2!AX281&gt;=intern2!AX124,1,0)</f>
        <v>0</v>
      </c>
      <c r="I127" s="321">
        <f>IF(G127="",1,IF(MAX(intern3!C128:AT128)&gt;=G127,1,0))</f>
        <v>0</v>
      </c>
      <c r="J127" s="320">
        <f>+'2.2'!H129</f>
        <v>0</v>
      </c>
      <c r="K127" s="321">
        <f>VALUE(IF(J127=1,IF('3.3'!H$12&gt;=1,1,0),IF(J127=2,IF('3.3'!H$12&gt;=2,1,0),IF(J127=3,IF('3.3'!H$12&gt;=3,1,0),1))))</f>
        <v>1</v>
      </c>
      <c r="L127" s="320">
        <f>+'2.2'!I129</f>
        <v>1</v>
      </c>
      <c r="M127" s="320">
        <f>+IF(L127=1,IF('3.4'!H$11&gt;=1,1,0),IF(L127=2,IF('3.4'!H$11&gt;=2,1,0),IF(L127=3,IF('3.4'!H$11&gt;=3,1,0),1)))</f>
        <v>0</v>
      </c>
      <c r="N127" s="320" t="str">
        <f>+'2.2'!K129</f>
        <v/>
      </c>
      <c r="O127" s="561">
        <f t="shared" si="10"/>
        <v>1</v>
      </c>
      <c r="P127" s="316" t="str">
        <f>IF(ISBLANK(intern1!P122),"",intern1!P122)</f>
        <v/>
      </c>
      <c r="Q127" s="316">
        <f>IF(P127="",1,0)</f>
        <v>1</v>
      </c>
      <c r="R127" s="316"/>
      <c r="S127" s="323">
        <f>IF(R127="",1,0)</f>
        <v>1</v>
      </c>
      <c r="T127" s="320" t="str">
        <f>+'2.2'!L129</f>
        <v>ja</v>
      </c>
      <c r="U127" s="321">
        <f>IF(T127="",1,IF((OR('3.6'!$C21="Kooperationspartner",'3.6'!$C21="Alle erforderlichen Fachärzte im Haus")),1,0))</f>
        <v>0</v>
      </c>
      <c r="V127" s="317" t="str">
        <f>+'2.2'!N129</f>
        <v>anerkannte Zertifizierung als Brustzentrum verlangt. Folgende Herausgeber werden anerkannt: Krebsliga Schweiz, Schweizerische Gesellschaft für Senologie, Deutsche Krebsgesellschaft und European Society of Mastology</v>
      </c>
      <c r="W127" s="322">
        <f>IF(V127="",1,IF('3.7'!$D128="ja",1,0))</f>
        <v>0</v>
      </c>
      <c r="Y127" s="700"/>
      <c r="Z127" s="700"/>
      <c r="AA127" s="774" t="str">
        <f>+'2.2'!M129</f>
        <v>O:30
S:100 (bzw. 50 pro Netz-werkspital)</v>
      </c>
      <c r="AB127" s="827"/>
    </row>
    <row r="128" spans="1:28" s="296" customFormat="1" ht="38.25" x14ac:dyDescent="0.2">
      <c r="A128" s="133" t="str">
        <f>+'2.2'!B130</f>
        <v/>
      </c>
      <c r="B128" s="298" t="str">
        <f>+'2.2'!C130</f>
        <v>PLC1</v>
      </c>
      <c r="C128" s="549" t="str">
        <f>+'2.2'!D130</f>
        <v>Eingriffe im Zusammenhang mit Transsexualität</v>
      </c>
      <c r="D128" s="297" t="str">
        <f>'2.2'!E130</f>
        <v>BP</v>
      </c>
      <c r="E128" s="298">
        <f>IF('3.8'!$B$20="ja",2,IF('3.8'!$C$20="ja",1,0))</f>
        <v>0</v>
      </c>
      <c r="F128" s="301" t="str">
        <f>+'2.2'!F130</f>
        <v>Plastische, Rekonstruktive und Ästhetische Chirurgie
Gynäkologie und Geburtshilfe</v>
      </c>
      <c r="G128" s="302">
        <f>+'2.2'!G130</f>
        <v>2</v>
      </c>
      <c r="H128" s="327">
        <f>IF(intern2!AX282&gt;=intern2!AX125,1,0)</f>
        <v>0</v>
      </c>
      <c r="I128" s="303">
        <f>IF(G128="",1,IF(MAX(intern3!C129:AT129)&gt;=G128,1,0))</f>
        <v>0</v>
      </c>
      <c r="J128" s="302">
        <f>+'2.2'!H130</f>
        <v>0</v>
      </c>
      <c r="K128" s="303">
        <f>VALUE(IF(J128=1,IF('3.3'!H$12&gt;=1,1,0),IF(J128=2,IF('3.3'!H$12&gt;=2,1,0),IF(J128=3,IF('3.3'!H$12&gt;=3,1,0),1))))</f>
        <v>1</v>
      </c>
      <c r="L128" s="302">
        <f>+'2.2'!I130</f>
        <v>2</v>
      </c>
      <c r="M128" s="302">
        <f>+IF(L128=1,IF('3.4'!H$11&gt;=1,1,0),IF(L128=2,IF('3.4'!H$11&gt;=2,1,0),IF(L128=3,IF('3.4'!H$11&gt;=3,1,0),1)))</f>
        <v>0</v>
      </c>
      <c r="N128" s="302" t="str">
        <f>+'2.2'!K130</f>
        <v/>
      </c>
      <c r="O128" s="559">
        <f t="shared" si="10"/>
        <v>1</v>
      </c>
      <c r="P128" s="298" t="str">
        <f>IF(ISBLANK(intern1!P123),"",intern1!P123)</f>
        <v/>
      </c>
      <c r="Q128" s="298">
        <f t="shared" ref="Q128:Q131" si="21">IF(P128="",1,0)</f>
        <v>1</v>
      </c>
      <c r="R128" s="324" t="str">
        <f>'2.2'!J130</f>
        <v>GYN1</v>
      </c>
      <c r="S128" s="324">
        <f>IF(R128="",1,IF(Y125="ja",1,0))</f>
        <v>0</v>
      </c>
      <c r="T128" s="302" t="str">
        <f>+'2.2'!L130</f>
        <v/>
      </c>
      <c r="U128" s="303">
        <f t="shared" si="11"/>
        <v>1</v>
      </c>
      <c r="V128" s="299" t="str">
        <f>+'2.2'!N130</f>
        <v>Gynäkologische Endokrinologie, psychiatrische Betreuung</v>
      </c>
      <c r="W128" s="322">
        <f>IF(V128="",1,IF('3.7'!$D129="ja",1,0))</f>
        <v>0</v>
      </c>
      <c r="Y128" s="718"/>
      <c r="Z128" s="770"/>
      <c r="AA128" s="776" t="str">
        <f>+'2.2'!M130</f>
        <v/>
      </c>
      <c r="AB128" s="829"/>
    </row>
    <row r="129" spans="1:28" s="296" customFormat="1" ht="25.5" x14ac:dyDescent="0.2">
      <c r="A129" s="503" t="str">
        <f>+'2.2'!B131</f>
        <v>Geburtshilfe</v>
      </c>
      <c r="B129" s="307" t="str">
        <f>+'2.2'!C131</f>
        <v>GEBH</v>
      </c>
      <c r="C129" s="550" t="str">
        <f>+'2.2'!D131</f>
        <v>GEBH Geburtshäuser ( ≥ 36 0/7 SSW)</v>
      </c>
      <c r="D129" s="709" t="str">
        <f>'2.2'!E131</f>
        <v/>
      </c>
      <c r="E129" s="307">
        <f>IF('3.8'!$B$20="ja",2,IF('3.8'!$C$20="ja",1,0))</f>
        <v>0</v>
      </c>
      <c r="F129" s="310" t="str">
        <f>+'2.2'!F131</f>
        <v>(Gynäkologie und Geburtshilfe)</v>
      </c>
      <c r="G129" s="311" t="str">
        <f>+'2.2'!G131</f>
        <v/>
      </c>
      <c r="H129" s="337">
        <f>IF(intern2!AX283&gt;=intern2!AX126,1,0)</f>
        <v>1</v>
      </c>
      <c r="I129" s="312">
        <f>IF(G129="",1,IF(MAX(intern3!C130:AT130)&gt;=G129,1,0))</f>
        <v>1</v>
      </c>
      <c r="J129" s="311">
        <f>+'2.2'!H131</f>
        <v>0</v>
      </c>
      <c r="K129" s="312">
        <f>VALUE(IF(J129=1,IF('3.3'!H$12&gt;=1,1,0),IF(J129=2,IF('3.3'!H$12&gt;=2,1,0),IF(J129=3,IF('3.3'!H$12&gt;=3,1,0),1))))</f>
        <v>1</v>
      </c>
      <c r="L129" s="311">
        <f>+'2.2'!I131</f>
        <v>0</v>
      </c>
      <c r="M129" s="311">
        <f>+IF(L129=1,IF('3.4'!H$11&gt;=1,1,0),IF(L129=2,IF('3.4'!H$11&gt;=2,1,0),IF(L129=3,IF('3.4'!H$11&gt;=3,1,0),1)))</f>
        <v>1</v>
      </c>
      <c r="N129" s="311" t="str">
        <f>+'2.2'!K131</f>
        <v>GEB1 + NEO1</v>
      </c>
      <c r="O129" s="560">
        <f>IF(N129="",1,IF(AND(OR('3.5'!D106="ja",'3.5'!E106="ja"),OR('3.5'!D110="ja",'3.5'!E110="ja")),1,0))</f>
        <v>0</v>
      </c>
      <c r="P129" s="307" t="str">
        <f>IF(ISBLANK(intern1!P124),"",intern1!P124)</f>
        <v/>
      </c>
      <c r="Q129" s="307">
        <f t="shared" si="21"/>
        <v>1</v>
      </c>
      <c r="R129" s="307" t="str">
        <f>'2.2'!J131</f>
        <v>NEOG</v>
      </c>
      <c r="S129" s="315">
        <f>IF(R129="",1,IF(Y134="ja",1,0))</f>
        <v>0</v>
      </c>
      <c r="T129" s="311" t="str">
        <f>+'2.2'!L131</f>
        <v/>
      </c>
      <c r="U129" s="312">
        <f t="shared" si="11"/>
        <v>1</v>
      </c>
      <c r="V129" s="308" t="str">
        <f>+'2.2'!N131</f>
        <v>Qualitätsanforderungen
an Geburtshäuser</v>
      </c>
      <c r="W129" s="306">
        <f>IF(V129="",1,IF('3.7'!$D130="ja",1,0))</f>
        <v>0</v>
      </c>
      <c r="Y129" s="700"/>
      <c r="Z129" s="786"/>
      <c r="AA129" s="783" t="str">
        <f>+'2.2'!M131</f>
        <v/>
      </c>
      <c r="AB129" s="827"/>
    </row>
    <row r="130" spans="1:28" s="296" customFormat="1" ht="76.5" x14ac:dyDescent="0.2">
      <c r="A130" s="133" t="str">
        <f>+'2.2'!B132</f>
        <v/>
      </c>
      <c r="B130" s="316" t="str">
        <f>+'2.2'!C132</f>
        <v>GEBS</v>
      </c>
      <c r="C130" s="551" t="str">
        <f>+'2.2'!D132</f>
        <v>Hebammengeleitete Geburtshilfe am/im Spital</v>
      </c>
      <c r="D130" s="707" t="str">
        <f>'2.2'!E132</f>
        <v/>
      </c>
      <c r="E130" s="316">
        <f>IF('3.8'!$B$20="ja",2,IF('3.8'!$C$20="ja",1,0))</f>
        <v>0</v>
      </c>
      <c r="F130" s="319" t="str">
        <f>+'2.2'!F132</f>
        <v/>
      </c>
      <c r="G130" s="320" t="str">
        <f>+'2.2'!G132</f>
        <v/>
      </c>
      <c r="H130" s="321">
        <f>IF(intern2!AX284&gt;=intern2!AX127,1,0)</f>
        <v>1</v>
      </c>
      <c r="I130" s="321">
        <f>IF(G130="",1,IF(MAX(intern3!C131:AT131)&gt;=G130,1,0))</f>
        <v>1</v>
      </c>
      <c r="J130" s="320" t="str">
        <f>+'2.2'!H132</f>
        <v/>
      </c>
      <c r="K130" s="321">
        <f>VALUE(IF(J130=1,IF('3.3'!H$12&gt;=1,1,0),IF(J130=2,IF('3.3'!H$12&gt;=2,1,0),IF(J130=3,IF('3.3'!H$12&gt;=3,1,0),1))))</f>
        <v>1</v>
      </c>
      <c r="L130" s="320" t="str">
        <f>+'2.2'!I132</f>
        <v/>
      </c>
      <c r="M130" s="320">
        <f>+IF(L130=1,IF('3.4'!H$11&gt;=1,1,0),IF(L130=2,IF('3.4'!H$11&gt;=2,1,0),IF(L130=3,IF('3.4'!H$11&gt;=3,1,0),1)))</f>
        <v>1</v>
      </c>
      <c r="N130" s="320" t="str">
        <f>+'2.2'!K132</f>
        <v>GEB1 + NEO1</v>
      </c>
      <c r="O130" s="561">
        <f>IF(N130="",1,IF(AND(OR('3.5'!D106="ja",'3.5'!E106="ja"),OR('3.5'!D110="ja",'3.5'!E110="ja")),1,0))</f>
        <v>0</v>
      </c>
      <c r="P130" s="316" t="str">
        <f>IF(ISBLANK(intern1!P125),"",intern1!P125)</f>
        <v/>
      </c>
      <c r="Q130" s="316">
        <f t="shared" si="21"/>
        <v>1</v>
      </c>
      <c r="R130" s="316" t="str">
        <f>'2.2'!J132</f>
        <v>NEO1</v>
      </c>
      <c r="S130" s="323">
        <f>IF(R130="",1,IF(Y134="ja",1,0))</f>
        <v>0</v>
      </c>
      <c r="T130" s="320" t="str">
        <f>+'2.2'!L132</f>
        <v/>
      </c>
      <c r="U130" s="321">
        <f t="shared" si="11"/>
        <v>1</v>
      </c>
      <c r="V130" s="317" t="str">
        <f>+'2.2'!N132</f>
        <v>Qualitätsanforderungen
an die hebammengeleitete Geburtshilfe am/im Spital gemäss "weitergehende leistungsspezifische Anforderungen Akutsomatik"</v>
      </c>
      <c r="W130" s="314">
        <f>IF(V130="",1,IF('3.7'!$D131="ja",1,0))</f>
        <v>0</v>
      </c>
      <c r="Y130" s="700"/>
      <c r="Z130" s="788"/>
      <c r="AA130" s="777" t="str">
        <f>+'2.2'!M132</f>
        <v/>
      </c>
      <c r="AB130" s="827"/>
    </row>
    <row r="131" spans="1:28" s="296" customFormat="1" ht="25.5" x14ac:dyDescent="0.2">
      <c r="A131" s="133" t="str">
        <f>+'2.2'!B133</f>
        <v/>
      </c>
      <c r="B131" s="530" t="str">
        <f>+'2.2'!C133</f>
        <v>GEB1</v>
      </c>
      <c r="C131" s="554" t="str">
        <f>+'2.2'!D133</f>
        <v>Grundversorgung Geburtshilfe ( ≥ 35 0/7 SSW und GG 2000g)</v>
      </c>
      <c r="D131" s="318" t="str">
        <f>'2.2'!E133</f>
        <v>BP</v>
      </c>
      <c r="E131" s="530">
        <f>IF('3.8'!$B$20="ja",2,IF('3.8'!$C$20="ja",1,0))</f>
        <v>0</v>
      </c>
      <c r="F131" s="319" t="str">
        <f>+'2.2'!F133</f>
        <v>(Gynäkologie und Geburtshilfe)</v>
      </c>
      <c r="G131" s="320">
        <f>+'2.2'!G133</f>
        <v>4</v>
      </c>
      <c r="H131" s="353">
        <f>IF(intern2!AX285&gt;=intern2!AX128,1,0)</f>
        <v>0</v>
      </c>
      <c r="I131" s="353">
        <f>IF(G131="",1,IF(MAX(intern3!C132:AT132)&gt;=G131,1,0))</f>
        <v>0</v>
      </c>
      <c r="J131" s="320">
        <f>+'2.2'!H133</f>
        <v>4</v>
      </c>
      <c r="K131" s="353">
        <f>VALUE(IF(J131=1,IF('3.3'!H$12&gt;=1,1,0),IF(J131=2,IF('3.3'!H$12&gt;=2,1,0),IF(J131=3,IF('3.3'!H$12&gt;=3,1,0),1))))</f>
        <v>1</v>
      </c>
      <c r="L131" s="320">
        <f>+'2.2'!I133</f>
        <v>1</v>
      </c>
      <c r="M131" s="320">
        <f>+IF(L131=1,IF('3.4'!H$11&gt;=1,1,0),IF(L131=2,IF('3.4'!H$11&gt;=2,1,0),IF(L131=3,IF('3.4'!H$11&gt;=3,1,0),1)))</f>
        <v>0</v>
      </c>
      <c r="N131" s="320" t="str">
        <f>+'2.2'!K133</f>
        <v>NEO1.1</v>
      </c>
      <c r="O131" s="564">
        <f>IF(N131="",1,IF(OR('3.5'!D114="ja",'3.5'!E114="ja"),1,0))</f>
        <v>0</v>
      </c>
      <c r="P131" s="316" t="str">
        <f>IF(ISBLANK(intern1!P126),"",intern1!P126)</f>
        <v/>
      </c>
      <c r="Q131" s="316">
        <f t="shared" si="21"/>
        <v>1</v>
      </c>
      <c r="R131" s="316" t="str">
        <f>'2.2'!J133</f>
        <v>NEO1</v>
      </c>
      <c r="S131" s="323">
        <f>IF(R131="",1,IF(Y135="ja",1,0))</f>
        <v>0</v>
      </c>
      <c r="T131" s="320" t="str">
        <f>+'2.2'!L133</f>
        <v/>
      </c>
      <c r="U131" s="353">
        <f t="shared" si="11"/>
        <v>1</v>
      </c>
      <c r="V131" s="317" t="str">
        <f>+'2.2'!N133</f>
        <v>Bei pränataler Hospitalisation Rücksprache mit NEO1.1</v>
      </c>
      <c r="W131" s="322">
        <f>IF(V131="",1,IF('3.7'!$D132="ja",1,0))</f>
        <v>0</v>
      </c>
      <c r="Y131" s="700"/>
      <c r="Z131" s="789"/>
      <c r="AA131" s="775" t="str">
        <f>+'2.2'!M133</f>
        <v/>
      </c>
      <c r="AB131" s="827"/>
    </row>
    <row r="132" spans="1:28" s="296" customFormat="1" ht="25.5" x14ac:dyDescent="0.2">
      <c r="A132" s="133" t="str">
        <f>+'2.2'!B134</f>
        <v/>
      </c>
      <c r="B132" s="530" t="str">
        <f>+'2.2'!C134</f>
        <v>GEB1.1</v>
      </c>
      <c r="C132" s="554" t="str">
        <f>+'2.2'!D134</f>
        <v>Geburtshilfe (≥ 32 0/7 SSW und GG 1250g)</v>
      </c>
      <c r="D132" s="318" t="str">
        <f>'2.2'!E134</f>
        <v>BP</v>
      </c>
      <c r="E132" s="530">
        <f>IF('3.8'!$B$20="ja",2,IF('3.8'!$C$20="ja",1,0))</f>
        <v>0</v>
      </c>
      <c r="F132" s="319" t="str">
        <f>+'2.2'!F134</f>
        <v>Gynäkologie und Geburtshilfe</v>
      </c>
      <c r="G132" s="320">
        <f>+'2.2'!G134</f>
        <v>4</v>
      </c>
      <c r="H132" s="353">
        <f>IF(intern2!AX286&gt;=intern2!AX129,1,0)</f>
        <v>0</v>
      </c>
      <c r="I132" s="353">
        <f>IF(G132="",1,IF(MAX(intern3!C133:AT133)&gt;=G132,1,0))</f>
        <v>0</v>
      </c>
      <c r="J132" s="320">
        <f>+'2.2'!H134</f>
        <v>4</v>
      </c>
      <c r="K132" s="353">
        <f>VALUE(IF(J132=1,IF('3.3'!H$12&gt;=1,1,0),IF(J132=2,IF('3.3'!H$12&gt;=2,1,0),IF(J132=3,IF('3.3'!H$12&gt;=3,1,0),1))))</f>
        <v>1</v>
      </c>
      <c r="L132" s="320">
        <f>+'2.2'!I134</f>
        <v>2</v>
      </c>
      <c r="M132" s="320">
        <f>+IF(L132=1,IF('3.4'!H$11&gt;=1,1,0),IF(L132=2,IF('3.4'!H$11&gt;=2,1,0),IF(L132=3,IF('3.4'!H$11&gt;=3,1,0),1)))</f>
        <v>0</v>
      </c>
      <c r="N132" s="320" t="str">
        <f>+'2.2'!K134</f>
        <v>GEB1.1.1</v>
      </c>
      <c r="O132" s="564">
        <f>IF(N132="",1,IF(OR('3.5'!D116="ja",'3.5'!E116="ja"),1,0))</f>
        <v>0</v>
      </c>
      <c r="P132" s="316" t="str">
        <f>IF(ISBLANK(intern1!P127),"",intern1!P127)</f>
        <v>GEB1</v>
      </c>
      <c r="Q132" s="316">
        <f>IF(P132="",1,IF(Y131="ja",1,0))</f>
        <v>0</v>
      </c>
      <c r="R132" s="316" t="str">
        <f>'2.2'!J134</f>
        <v>NEO1.1</v>
      </c>
      <c r="S132" s="323">
        <f>IF(R132="",1,IF(Y136="ja",1,0))</f>
        <v>0</v>
      </c>
      <c r="T132" s="320" t="str">
        <f>+'2.2'!L134</f>
        <v/>
      </c>
      <c r="U132" s="353">
        <f t="shared" si="11"/>
        <v>1</v>
      </c>
      <c r="V132" s="317" t="str">
        <f>+'2.2'!N134</f>
        <v>*betrifft die Summe der Fälle in den 
SPLGs GEB1 und GEB1.1</v>
      </c>
      <c r="W132" s="352">
        <f>IF(V132="",1,IF('3.7'!$D133="ja",1,0))</f>
        <v>0</v>
      </c>
      <c r="Y132" s="700"/>
      <c r="Z132" s="700"/>
      <c r="AA132" s="774" t="str">
        <f>+'2.2'!M134</f>
        <v>Zielgrösse
1500*</v>
      </c>
      <c r="AB132" s="827"/>
    </row>
    <row r="133" spans="1:28" s="296" customFormat="1" ht="25.5" x14ac:dyDescent="0.2">
      <c r="A133" s="133" t="str">
        <f>+'2.2'!B135</f>
        <v/>
      </c>
      <c r="B133" s="531" t="str">
        <f>+'2.2'!C135</f>
        <v>GEB1.1.1</v>
      </c>
      <c r="C133" s="555" t="str">
        <f>+'2.2'!D135</f>
        <v>Spezialisierte Geburtshilfe</v>
      </c>
      <c r="D133" s="297" t="str">
        <f>'2.2'!E135</f>
        <v>BP</v>
      </c>
      <c r="E133" s="531">
        <f>IF('3.8'!$B$20="ja",2,IF('3.8'!$C$20="ja",1,0))</f>
        <v>0</v>
      </c>
      <c r="F133" s="301" t="str">
        <f>+'2.2'!F135</f>
        <v>Gynäkologie und Geburtshilfe
mit Schwerpunkt fetomaternale Medizin</v>
      </c>
      <c r="G133" s="302">
        <f>+'2.2'!G135</f>
        <v>4</v>
      </c>
      <c r="H133" s="354">
        <f>IF(intern2!AX287&gt;=intern2!AX130,1,0)</f>
        <v>0</v>
      </c>
      <c r="I133" s="354">
        <f>IF(G133="",1,IF(MAX(intern3!C134:AT134)&gt;=G133,1,0))</f>
        <v>0</v>
      </c>
      <c r="J133" s="302">
        <f>+'2.2'!H135</f>
        <v>4</v>
      </c>
      <c r="K133" s="354">
        <f>VALUE(IF(J133=1,IF('3.3'!H$12&gt;=1,1,0),IF(J133=2,IF('3.3'!H$12&gt;=2,1,0),IF(J133=3,IF('3.3'!H$12&gt;=3,1,0),1))))</f>
        <v>1</v>
      </c>
      <c r="L133" s="302">
        <f>+'2.2'!I135</f>
        <v>2</v>
      </c>
      <c r="M133" s="302">
        <f>+IF(L133=1,IF('3.4'!H$11&gt;=1,1,0),IF(L133=2,IF('3.4'!H$11&gt;=2,1,0),IF(L133=3,IF('3.4'!H$11&gt;=3,1,0),1)))</f>
        <v>0</v>
      </c>
      <c r="N133" s="302" t="str">
        <f>+'2.2'!K135</f>
        <v/>
      </c>
      <c r="O133" s="565">
        <f t="shared" si="10"/>
        <v>1</v>
      </c>
      <c r="P133" s="298" t="str">
        <f>IF(ISBLANK(intern1!P128),"",intern1!P128)</f>
        <v>GEB1
GEB1.1</v>
      </c>
      <c r="Q133" s="298">
        <f>IF(P133="",1,IF(AND(Y131="ja",Y132="ja"),1,0))</f>
        <v>0</v>
      </c>
      <c r="R133" s="298" t="str">
        <f>'2.2'!J135</f>
        <v>NEO1.1.1</v>
      </c>
      <c r="S133" s="324">
        <f>IF(R133="",1,IF(Y137="ja",1,0))</f>
        <v>0</v>
      </c>
      <c r="T133" s="302" t="str">
        <f>+'2.2'!L135</f>
        <v/>
      </c>
      <c r="U133" s="354">
        <f t="shared" si="11"/>
        <v>1</v>
      </c>
      <c r="V133" s="299" t="str">
        <f>+'2.2'!N135</f>
        <v/>
      </c>
      <c r="W133" s="322">
        <f>IF(V133="",1,IF('3.7'!$D134="ja",1,0))</f>
        <v>1</v>
      </c>
      <c r="Y133" s="700"/>
      <c r="Z133" s="789"/>
      <c r="AA133" s="775" t="str">
        <f>+'2.2'!M135</f>
        <v/>
      </c>
      <c r="AB133" s="827"/>
    </row>
    <row r="134" spans="1:28" s="296" customFormat="1" ht="25.5" x14ac:dyDescent="0.2">
      <c r="A134" s="503" t="str">
        <f>+'2.2'!B136</f>
        <v>Neugeborene</v>
      </c>
      <c r="B134" s="532" t="str">
        <f>+'2.2'!C136</f>
        <v>NEOG</v>
      </c>
      <c r="C134" s="556" t="str">
        <f>+'2.2'!D136</f>
        <v>Grundversorgung Neugeborene (≥ 36 0/7 SSW und GG 2000g)</v>
      </c>
      <c r="D134" s="709" t="str">
        <f>'2.2'!E136</f>
        <v/>
      </c>
      <c r="E134" s="532">
        <f>IF('3.8'!$B$20="ja",2,IF('3.8'!$C$20="ja",1,0))</f>
        <v>0</v>
      </c>
      <c r="F134" s="310" t="str">
        <f>+'2.2'!F136</f>
        <v/>
      </c>
      <c r="G134" s="311" t="str">
        <f>+'2.2'!G136</f>
        <v/>
      </c>
      <c r="H134" s="533">
        <f>IF(intern2!AX288&gt;=intern2!AX131,1,0)</f>
        <v>1</v>
      </c>
      <c r="I134" s="533">
        <f>IF(G134="",1,IF(MAX(intern3!C135:AT135)&gt;=G134,1,0))</f>
        <v>1</v>
      </c>
      <c r="J134" s="311" t="str">
        <f>+'2.2'!H136</f>
        <v/>
      </c>
      <c r="K134" s="533">
        <f>VALUE(IF(J134=1,IF('3.3'!H$12&gt;=1,1,0),IF(J134=2,IF('3.3'!H$12&gt;=2,1,0),IF(J134=3,IF('3.3'!H$12&gt;=3,1,0),1))))</f>
        <v>1</v>
      </c>
      <c r="L134" s="311" t="str">
        <f>+'2.2'!I136</f>
        <v/>
      </c>
      <c r="M134" s="311">
        <f>+IF(L134=1,IF('3.4'!H$11&gt;=1,1,0),IF(L134=2,IF('3.4'!H$11&gt;=2,1,0),IF(L134=3,IF('3.4'!H$11&gt;=3,1,0),1)))</f>
        <v>1</v>
      </c>
      <c r="N134" s="311" t="str">
        <f>+'2.2'!K136</f>
        <v>GEB1 + NEO1</v>
      </c>
      <c r="O134" s="566">
        <f>IF(N134="",1,IF(AND(OR('3.5'!D106="ja",'3.5'!E106="ja"),OR('3.5'!D110="ja",'3.5'!E110="ja")),1,0))</f>
        <v>0</v>
      </c>
      <c r="P134" s="307" t="str">
        <f>IF(ISBLANK(intern1!P129),"",intern1!P129)</f>
        <v/>
      </c>
      <c r="Q134" s="307">
        <f>IF(P134="",1,IF(Y133="ja",1,0))</f>
        <v>1</v>
      </c>
      <c r="R134" s="307" t="str">
        <f>'2.2'!J136</f>
        <v>GEBH</v>
      </c>
      <c r="S134" s="315">
        <f>IF(R134="",1,IF(Y129="ja",1,0))</f>
        <v>0</v>
      </c>
      <c r="T134" s="311" t="str">
        <f>+'2.2'!L136</f>
        <v/>
      </c>
      <c r="U134" s="533">
        <f t="shared" si="11"/>
        <v>1</v>
      </c>
      <c r="V134" s="308" t="str">
        <f>+'2.2'!N136</f>
        <v>Qualitätsanforderungen
an Geburtshäuser</v>
      </c>
      <c r="W134" s="306">
        <f>IF(V134="",1,IF('3.7'!$D135="ja",1,0))</f>
        <v>0</v>
      </c>
      <c r="X134" s="351"/>
      <c r="Y134" s="718"/>
      <c r="Z134" s="789"/>
      <c r="AA134" s="775" t="str">
        <f>+'2.2'!M136</f>
        <v/>
      </c>
      <c r="AB134" s="829"/>
    </row>
    <row r="135" spans="1:28" s="296" customFormat="1" ht="38.25" x14ac:dyDescent="0.2">
      <c r="A135" s="133" t="str">
        <f>+'2.2'!B137</f>
        <v/>
      </c>
      <c r="B135" s="316" t="str">
        <f>+'2.2'!C137</f>
        <v>NEO1</v>
      </c>
      <c r="C135" s="551" t="str">
        <f>+'2.2'!D137</f>
        <v>Grundversorgung Neugeborene (≥ 35 0/7 SSW und GG 2000g)</v>
      </c>
      <c r="D135" s="318" t="str">
        <f>'2.2'!E137</f>
        <v>BP</v>
      </c>
      <c r="E135" s="316">
        <f>IF('3.8'!$B$20="ja",2,IF('3.8'!$C$20="ja",1,0))</f>
        <v>0</v>
      </c>
      <c r="F135" s="319" t="str">
        <f>+'2.2'!F137</f>
        <v>(Gynäkologie und Geburtshilfe)
(Kinder- und Jugendmedizin)</v>
      </c>
      <c r="G135" s="320">
        <f>+'2.2'!G137</f>
        <v>2</v>
      </c>
      <c r="H135" s="339">
        <f>IF(intern2!AX289&gt;=intern2!AX132,1,0)</f>
        <v>0</v>
      </c>
      <c r="I135" s="321">
        <f>IF(G135="",1,IF(MAX(intern3!C136:AT136)&gt;=G135,1,0))</f>
        <v>0</v>
      </c>
      <c r="J135" s="320">
        <f>+'2.2'!H137</f>
        <v>0</v>
      </c>
      <c r="K135" s="321">
        <f>VALUE(IF(J135=1,IF('3.3'!H$12&gt;=1,1,0),IF(J135=2,IF('3.3'!H$12&gt;=2,1,0),IF(J135=3,IF('3.3'!H$12&gt;=3,1,0),1))))</f>
        <v>1</v>
      </c>
      <c r="L135" s="320">
        <f>+'2.2'!I137</f>
        <v>0</v>
      </c>
      <c r="M135" s="320">
        <f>+IF(L135=1,IF('3.4'!H$11&gt;=1,1,0),IF(L135=2,IF('3.4'!H$11&gt;=2,1,0),IF(L135=3,IF('3.4'!H$11&gt;=3,1,0),1)))</f>
        <v>1</v>
      </c>
      <c r="N135" s="320" t="str">
        <f>+'2.2'!K137</f>
        <v/>
      </c>
      <c r="O135" s="561">
        <f t="shared" ref="O135:O151" si="22">IF(N135="",1,0)</f>
        <v>1</v>
      </c>
      <c r="P135" s="316" t="str">
        <f>IF(ISBLANK(intern1!P130),"",intern1!P130)</f>
        <v/>
      </c>
      <c r="Q135" s="316">
        <f>IF(P135="",1,0)</f>
        <v>1</v>
      </c>
      <c r="R135" s="316" t="str">
        <f>'2.2'!J137</f>
        <v>GEB1</v>
      </c>
      <c r="S135" s="323">
        <f>IF(R135="",1,IF(Y131="ja",1,0))</f>
        <v>0</v>
      </c>
      <c r="T135" s="320" t="str">
        <f>+'2.2'!L137</f>
        <v/>
      </c>
      <c r="U135" s="321">
        <f t="shared" ref="U135:U151" si="23">IF(T135="",1,0)</f>
        <v>1</v>
      </c>
      <c r="V135" s="317" t="str">
        <f>+'2.2'!N137</f>
        <v>Weitere Anforderungen gem. Level I der Standards for Levels of Neonatal Care in Switzerland</v>
      </c>
      <c r="W135" s="314">
        <f>IF(V135="",1,IF('3.7'!$D136="ja",1,0))</f>
        <v>0</v>
      </c>
      <c r="Y135" s="700"/>
      <c r="Z135" s="786"/>
      <c r="AA135" s="773" t="str">
        <f>+'2.2'!M137</f>
        <v/>
      </c>
      <c r="AB135" s="827"/>
    </row>
    <row r="136" spans="1:28" s="296" customFormat="1" ht="38.25" x14ac:dyDescent="0.2">
      <c r="A136" s="133" t="str">
        <f>+'2.2'!B138</f>
        <v/>
      </c>
      <c r="B136" s="316" t="str">
        <f>+'2.2'!C138</f>
        <v>NEO1.1</v>
      </c>
      <c r="C136" s="551" t="str">
        <f>+'2.2'!D138</f>
        <v>Neonatologie (≥  32 0/7 SSW und GG 1250g)</v>
      </c>
      <c r="D136" s="318" t="str">
        <f>'2.2'!E138</f>
        <v>BP</v>
      </c>
      <c r="E136" s="316">
        <f>IF('3.8'!$B$20="ja",2,IF('3.8'!$C$20="ja",1,0))</f>
        <v>0</v>
      </c>
      <c r="F136" s="319" t="str">
        <f>+'2.2'!F138</f>
        <v>Kinder- und Jugendmedizin mit Schwerpunkt Neonatologie</v>
      </c>
      <c r="G136" s="320">
        <f>+'2.2'!G138</f>
        <v>4</v>
      </c>
      <c r="H136" s="339">
        <f>IF(intern2!AX290&gt;=intern2!AX133,1,0)</f>
        <v>0</v>
      </c>
      <c r="I136" s="321">
        <f>IF(G136="",1,IF(MAX(intern3!C137:AT137)&gt;=G136,1,0))</f>
        <v>0</v>
      </c>
      <c r="J136" s="320">
        <f>+'2.2'!H138</f>
        <v>0</v>
      </c>
      <c r="K136" s="321">
        <f>VALUE(IF(J136=1,IF('3.3'!H$12&gt;=1,1,0),IF(J136=2,IF('3.3'!H$12&gt;=2,1,0),IF(J136=3,IF('3.3'!H$12&gt;=3,1,0),1))))</f>
        <v>1</v>
      </c>
      <c r="L136" s="320">
        <f>+'2.2'!I138</f>
        <v>1</v>
      </c>
      <c r="M136" s="320">
        <f>+IF(L136=1,IF('3.4'!H$11&gt;=1,1,0),IF(L136=2,IF('3.4'!H$11&gt;=2,1,0),IF(L136=3,IF('3.4'!H$11&gt;=3,1,0),1)))</f>
        <v>0</v>
      </c>
      <c r="N136" s="320" t="str">
        <f>+'2.2'!K138</f>
        <v>NEO1.1.1.1</v>
      </c>
      <c r="O136" s="561">
        <f>IF(N136="",1,IF(OR('3.5'!D118="ja",'3.5'!E118="ja"),1,0))</f>
        <v>0</v>
      </c>
      <c r="P136" s="316" t="str">
        <f>IF(ISBLANK(intern1!P131),"",intern1!P131)</f>
        <v>NEO1</v>
      </c>
      <c r="Q136" s="316">
        <f>IF(P136="",1,IF(Y135="ja",1,0))</f>
        <v>0</v>
      </c>
      <c r="R136" s="316" t="str">
        <f>'2.2'!J138</f>
        <v>GEB1.1</v>
      </c>
      <c r="S136" s="323">
        <f>IF(R136="",1,IF(Y132="ja",1,0))</f>
        <v>0</v>
      </c>
      <c r="T136" s="320" t="str">
        <f>+'2.2'!L138</f>
        <v/>
      </c>
      <c r="U136" s="321">
        <f t="shared" si="23"/>
        <v>1</v>
      </c>
      <c r="V136" s="317" t="str">
        <f>+'2.2'!N138</f>
        <v>Weitere Anforderungen gem. Level IIB der Standards for Levels of Neonatal Care in Switzerland</v>
      </c>
      <c r="W136" s="322">
        <f>IF(V136="",1,IF('3.7'!$D137="ja",1,0))</f>
        <v>0</v>
      </c>
      <c r="Y136" s="700"/>
      <c r="Z136" s="789"/>
      <c r="AA136" s="778" t="str">
        <f>+'2.2'!M138</f>
        <v/>
      </c>
      <c r="AB136" s="827"/>
    </row>
    <row r="137" spans="1:28" s="296" customFormat="1" ht="89.25" x14ac:dyDescent="0.2">
      <c r="A137" s="133" t="str">
        <f>+'2.2'!B139</f>
        <v/>
      </c>
      <c r="B137" s="316" t="str">
        <f>+'2.2'!C139</f>
        <v>NEO1.1.1</v>
      </c>
      <c r="C137" s="551" t="str">
        <f>+'2.2'!D139</f>
        <v>Spezialisierte Neonatologie (≥ 28 0/7 SSW und GG ≥1000g)</v>
      </c>
      <c r="D137" s="318" t="str">
        <f>'2.2'!E139</f>
        <v>BP</v>
      </c>
      <c r="E137" s="316">
        <f>IF('3.8'!$B$20="ja",2,IF('3.8'!$C$20="ja",1,0))</f>
        <v>0</v>
      </c>
      <c r="F137" s="319" t="str">
        <f>+'2.2'!F139</f>
        <v>Kinder- und Jugendmedizin mit Schwerpunkt Neonatologie</v>
      </c>
      <c r="G137" s="320">
        <f>+'2.2'!G139</f>
        <v>4</v>
      </c>
      <c r="H137" s="339">
        <f>IF(intern2!AX291&gt;=intern2!AX134,1,0)</f>
        <v>0</v>
      </c>
      <c r="I137" s="321">
        <f>IF(G137="",1,IF(MAX(intern3!C138:AT138)&gt;=G137,1,0))</f>
        <v>0</v>
      </c>
      <c r="J137" s="320">
        <f>+'2.2'!H139</f>
        <v>0</v>
      </c>
      <c r="K137" s="321">
        <f>VALUE(IF(J137=1,IF('3.3'!H$12&gt;=1,1,0),IF(J137=2,IF('3.3'!H$12&gt;=2,1,0),IF(J137=3,IF('3.3'!H$12&gt;=3,1,0),1))))</f>
        <v>1</v>
      </c>
      <c r="L137" s="320">
        <f>+'2.2'!I139</f>
        <v>2</v>
      </c>
      <c r="M137" s="320">
        <f>+IF(L137=1,IF('3.4'!H$11&gt;=1,1,0),IF(L137=2,IF('3.4'!H$11&gt;=2,1,0),IF(L137=3,IF('3.4'!H$11&gt;=3,1,0),1)))</f>
        <v>0</v>
      </c>
      <c r="N137" s="320" t="str">
        <f>+'2.2'!K139</f>
        <v>NEO1.1.1.1</v>
      </c>
      <c r="O137" s="561">
        <f>IF(N137="",1,IF(OR('3.5'!D118="ja",'3.5'!E118="ja"),1,0))</f>
        <v>0</v>
      </c>
      <c r="P137" s="316" t="str">
        <f>IF(ISBLANK(intern1!P132),"",intern1!P132)</f>
        <v>NEO1
NEO1.1</v>
      </c>
      <c r="Q137" s="316">
        <f>IF(P137="",1,IF(AND(Y135="ja",Y136="ja"),1,0))</f>
        <v>0</v>
      </c>
      <c r="R137" s="316" t="str">
        <f>'2.2'!J139</f>
        <v>GEB1.1.1</v>
      </c>
      <c r="S137" s="323">
        <f>IF(R137="",1,IF(Y$133="ja",1,0))</f>
        <v>0</v>
      </c>
      <c r="T137" s="320" t="str">
        <f>+'2.2'!L139</f>
        <v/>
      </c>
      <c r="U137" s="321">
        <f t="shared" si="23"/>
        <v>1</v>
      </c>
      <c r="V137" s="317" t="str">
        <f>+'2.2'!N139</f>
        <v>Weitere Anforderungen gem. Level III der Standards for Levels of Neonatal Care in Switzerland bzw. hinsichtlich der MFZ gemäss "weitergehende leistungsspezifische Anforderungen Akutsomatik"</v>
      </c>
      <c r="W137" s="306">
        <f>IF(V137="",1,IF('3.7'!$D138="ja",1,0))</f>
        <v>0</v>
      </c>
      <c r="Y137" s="719"/>
      <c r="Z137" s="789"/>
      <c r="AA137" s="778" t="str">
        <f>+'2.2'!M139</f>
        <v/>
      </c>
      <c r="AB137" s="834"/>
    </row>
    <row r="138" spans="1:28" s="296" customFormat="1" ht="38.25" x14ac:dyDescent="0.2">
      <c r="A138" s="856"/>
      <c r="B138" s="846" t="str">
        <f>+'2.2'!C140</f>
        <v>NEO1.1.1.1</v>
      </c>
      <c r="C138" s="847" t="str">
        <f>+'2.2'!D140</f>
        <v>Hochspezialisierte Neonatologie (&lt; 32 0/7 SSW und GG &lt; 1500g)</v>
      </c>
      <c r="D138" s="848" t="str">
        <f>'2.2'!E140</f>
        <v>BP</v>
      </c>
      <c r="E138" s="849">
        <f>IF('3.8'!$B$20="ja",2,IF('3.8'!$C$20="ja",1,0))</f>
        <v>0</v>
      </c>
      <c r="F138" s="846" t="str">
        <f>+'2.2'!F140</f>
        <v>Kinder- und Jugendmedizin mit Schwerpunkt Neonatologie</v>
      </c>
      <c r="G138" s="850">
        <f>+'2.2'!G140</f>
        <v>4</v>
      </c>
      <c r="H138" s="851">
        <f>IF(intern2!AX292&gt;=intern2!AX135,1,0)</f>
        <v>0</v>
      </c>
      <c r="I138" s="852">
        <f>IF(G138="",1,IF(MAX(intern3!C139:AT139)&gt;=G138,1,0))</f>
        <v>0</v>
      </c>
      <c r="J138" s="850">
        <f>+'2.2'!H140</f>
        <v>0</v>
      </c>
      <c r="K138" s="852">
        <f>VALUE(IF(J138=1,IF('3.3'!H$12&gt;=1,1,0),IF(J138=2,IF('3.3'!H$12&gt;=2,1,0),IF(J138=3,IF('3.3'!H$12&gt;=3,1,0),1))))</f>
        <v>1</v>
      </c>
      <c r="L138" s="850">
        <f>+'2.2'!I140</f>
        <v>2</v>
      </c>
      <c r="M138" s="850">
        <f>+IF(L138=1,IF('3.4'!H$11&gt;=1,1,0),IF(L138=2,IF('3.4'!H$11&gt;=2,1,0),IF(L138=3,IF('3.4'!H$11&gt;=3,1,0),1)))</f>
        <v>0</v>
      </c>
      <c r="N138" s="850" t="str">
        <f>+'2.2'!K140</f>
        <v/>
      </c>
      <c r="O138" s="853">
        <f t="shared" si="22"/>
        <v>1</v>
      </c>
      <c r="P138" s="849" t="str">
        <f>IF(ISBLANK(intern1!P133),"",intern1!P133)</f>
        <v>NEO1
NEO1.1
NEO1.1.1</v>
      </c>
      <c r="Q138" s="849">
        <f>IF(P138="",1,IF(AND(Y135="ja",Y136="ja",Y137="ja"),1,0))</f>
        <v>0</v>
      </c>
      <c r="R138" s="849" t="str">
        <f>'2.2'!J140</f>
        <v>GEB1.1.1</v>
      </c>
      <c r="S138" s="854">
        <f>IF(R138="",1,IF(Y$133="ja",1,0))</f>
        <v>0</v>
      </c>
      <c r="T138" s="850" t="str">
        <f>+'2.2'!L140</f>
        <v/>
      </c>
      <c r="U138" s="852">
        <f t="shared" si="23"/>
        <v>1</v>
      </c>
      <c r="V138" s="855" t="str">
        <f>+'2.2'!N140</f>
        <v>Weitere Anforderungen gem. Level III der Standards for Levels of Neonatal Care in Switzerland</v>
      </c>
      <c r="W138" s="506">
        <f>IF(V138="",1,IF('3.7'!$D139="ja",1,0))</f>
        <v>0</v>
      </c>
      <c r="Y138" s="840"/>
      <c r="Z138" s="792"/>
      <c r="AA138" s="842" t="str">
        <f>+'2.2'!M140</f>
        <v/>
      </c>
      <c r="AB138" s="841"/>
    </row>
    <row r="139" spans="1:28" s="296" customFormat="1" ht="25.5" x14ac:dyDescent="0.2">
      <c r="A139" s="133" t="str">
        <f>+'2.2'!B141</f>
        <v>(Radio-) Onkologie</v>
      </c>
      <c r="B139" s="507" t="str">
        <f>+'2.2'!C141</f>
        <v>ONK1</v>
      </c>
      <c r="C139" s="543" t="str">
        <f>+'2.2'!D141</f>
        <v>Onkologie</v>
      </c>
      <c r="D139" s="309" t="str">
        <f>'2.2'!E141</f>
        <v>BP</v>
      </c>
      <c r="E139" s="307">
        <f>IF('3.8'!$B$20="ja",2,IF('3.8'!$C$20="ja",1,0))</f>
        <v>0</v>
      </c>
      <c r="F139" s="310" t="str">
        <f>+'2.2'!F141</f>
        <v>(Medizinische Onkologie)
(Allgemeine Innere Medizin)</v>
      </c>
      <c r="G139" s="311">
        <f>+'2.2'!G141</f>
        <v>2</v>
      </c>
      <c r="H139" s="534">
        <f>IF(intern2!AX293&gt;=intern2!AX136,1,0)</f>
        <v>0</v>
      </c>
      <c r="I139" s="535">
        <f>IF(G139="",1,IF(MAX(intern3!C140:AT140)&gt;=G139,1,0))</f>
        <v>0</v>
      </c>
      <c r="J139" s="536">
        <f>+'2.2'!H141</f>
        <v>2</v>
      </c>
      <c r="K139" s="535">
        <f>VALUE(IF(J139=1,IF('3.3'!H$12&gt;=1,1,0),IF(J139=2,IF('3.3'!H$12&gt;=2,1,0),IF(J139=3,IF('3.3'!H$12&gt;=3,1,0),1))))</f>
        <v>0</v>
      </c>
      <c r="L139" s="536">
        <f>+'2.2'!I141</f>
        <v>1</v>
      </c>
      <c r="M139" s="536">
        <f>+IF(L139=1,IF('3.4'!H$11&gt;=1,1,0),IF(L139=2,IF('3.4'!H$11&gt;=2,1,0),IF(L139=3,IF('3.4'!H$11&gt;=3,1,0),1)))</f>
        <v>0</v>
      </c>
      <c r="N139" s="536" t="str">
        <f>+'2.2'!K141</f>
        <v>RAO1 + NUK1</v>
      </c>
      <c r="O139" s="567">
        <f>IF(N130="",1,IF(AND(OR('3.5'!D64="ja",'3.5'!E64="ja"),OR('3.5'!D127="ja",'3.5'!E127="ja")),1,0))</f>
        <v>0</v>
      </c>
      <c r="P139" s="307" t="str">
        <f>IF(ISBLANK(intern1!P134),"",intern1!P134)</f>
        <v/>
      </c>
      <c r="Q139" s="307">
        <f>IF(P139="",1,IF(AND(Y136="ja",Y137="ja",Y138="ja"),1,0))</f>
        <v>1</v>
      </c>
      <c r="R139" s="307" t="str">
        <f>'2.2'!J141</f>
        <v/>
      </c>
      <c r="S139" s="315">
        <f t="shared" ref="S139:S151" si="24">IF(R139="",1,0)</f>
        <v>1</v>
      </c>
      <c r="T139" s="536" t="str">
        <f>+'2.2'!L141</f>
        <v>ja</v>
      </c>
      <c r="U139" s="535">
        <f>IF(T139="",1,IF((OR('3.6'!$C22="Kooperationspartner",'3.6'!$C22="Alle erforderlichen Fachärzte im Haus")),1,0))</f>
        <v>0</v>
      </c>
      <c r="V139" s="308" t="str">
        <f>+'2.2'!N141</f>
        <v/>
      </c>
      <c r="W139" s="508">
        <f>IF(V139="",1,IF('3.7'!$D140="ja",1,0))</f>
        <v>1</v>
      </c>
      <c r="Y139" s="700"/>
      <c r="Z139" s="786"/>
      <c r="AA139" s="786" t="str">
        <f>+'2.2'!M141</f>
        <v/>
      </c>
      <c r="AB139" s="827"/>
    </row>
    <row r="140" spans="1:28" s="296" customFormat="1" ht="15" x14ac:dyDescent="0.2">
      <c r="A140" s="133" t="str">
        <f>+'2.2'!B142</f>
        <v/>
      </c>
      <c r="B140" s="509" t="str">
        <f>+'2.2'!C142</f>
        <v>RAO1</v>
      </c>
      <c r="C140" s="551" t="str">
        <f>+'2.2'!D142</f>
        <v>Radio-Onkologie</v>
      </c>
      <c r="D140" s="318" t="str">
        <f>'2.2'!E142</f>
        <v>BP</v>
      </c>
      <c r="E140" s="316">
        <f>IF('3.8'!$B$20="ja",2,IF('3.8'!$C$20="ja",1,0))</f>
        <v>0</v>
      </c>
      <c r="F140" s="319" t="str">
        <f>+'2.2'!F142</f>
        <v>Radio-Onkologie / Strahlentherapie</v>
      </c>
      <c r="G140" s="320">
        <f>+'2.2'!G142</f>
        <v>2</v>
      </c>
      <c r="H140" s="537">
        <f>IF(intern2!AX294&gt;=intern2!AX137,1,0)</f>
        <v>0</v>
      </c>
      <c r="I140" s="538">
        <f>IF(G140="",1,IF(MAX(intern3!C141:AT141)&gt;=G140,1,0))</f>
        <v>0</v>
      </c>
      <c r="J140" s="539">
        <f>+'2.2'!H142</f>
        <v>2</v>
      </c>
      <c r="K140" s="538">
        <f>VALUE(IF(J140=1,IF('3.3'!H$12&gt;=1,1,0),IF(J140=2,IF('3.3'!H$12&gt;=2,1,0),IF(J140=3,IF('3.3'!H$12&gt;=3,1,0),1))))</f>
        <v>0</v>
      </c>
      <c r="L140" s="539">
        <f>+'2.2'!I142</f>
        <v>2</v>
      </c>
      <c r="M140" s="539">
        <f>+IF(L140=1,IF('3.4'!H$11&gt;=1,1,0),IF(L140=2,IF('3.4'!H$11&gt;=2,1,0),IF(L140=3,IF('3.4'!H$11&gt;=3,1,0),1)))</f>
        <v>0</v>
      </c>
      <c r="N140" s="539" t="str">
        <f>+'2.2'!K142</f>
        <v/>
      </c>
      <c r="O140" s="568">
        <f t="shared" si="22"/>
        <v>1</v>
      </c>
      <c r="P140" s="316" t="str">
        <f>IF(ISBLANK(intern1!P135),"",intern1!P135)</f>
        <v/>
      </c>
      <c r="Q140" s="316">
        <f t="shared" ref="Q140:Q151" si="25">IF(P140="",1,0)</f>
        <v>1</v>
      </c>
      <c r="R140" s="316" t="str">
        <f>'2.2'!J142</f>
        <v>ONK1</v>
      </c>
      <c r="S140" s="323">
        <f>IF(R140="",1,IF(Y139="ja",1,0))</f>
        <v>0</v>
      </c>
      <c r="T140" s="539" t="str">
        <f>+'2.2'!L142</f>
        <v>ja</v>
      </c>
      <c r="U140" s="538">
        <f>IF(T140="",1,IF((OR('3.6'!$C22="Kooperationspartner",'3.6'!$C22="Alle erforderlichen Fachärzte im Haus")),1,0))</f>
        <v>0</v>
      </c>
      <c r="V140" s="317" t="str">
        <f>+'2.2'!N142</f>
        <v/>
      </c>
      <c r="W140" s="510">
        <f>IF(V140="",1,IF('3.7'!$D141="ja",1,0))</f>
        <v>1</v>
      </c>
      <c r="Y140" s="700"/>
      <c r="Z140" s="787"/>
      <c r="AA140" s="787" t="str">
        <f>+'2.2'!M142</f>
        <v/>
      </c>
      <c r="AB140" s="827"/>
    </row>
    <row r="141" spans="1:28" s="296" customFormat="1" ht="15" x14ac:dyDescent="0.2">
      <c r="A141" s="133" t="str">
        <f>+'2.2'!B143</f>
        <v/>
      </c>
      <c r="B141" s="511" t="str">
        <f>+'2.2'!C143</f>
        <v>NUK1</v>
      </c>
      <c r="C141" s="549" t="str">
        <f>+'2.2'!D143</f>
        <v>Nuklearmedizin</v>
      </c>
      <c r="D141" s="540" t="str">
        <f>'2.2'!E143</f>
        <v>BP</v>
      </c>
      <c r="E141" s="845">
        <f>IF('3.8'!$B$20="ja",2,IF('3.8'!$C$20="ja",1,0))</f>
        <v>0</v>
      </c>
      <c r="F141" s="319" t="str">
        <f>+'2.2'!F143</f>
        <v>Nuklearmedizin</v>
      </c>
      <c r="G141" s="320">
        <f>+'2.2'!G143</f>
        <v>0</v>
      </c>
      <c r="H141" s="815">
        <f>IF(intern2!AX295&gt;=intern2!AX138,1,0)</f>
        <v>1</v>
      </c>
      <c r="I141" s="542">
        <f>IF(G141="",1,IF(MAX(intern3!C142:AT142)&gt;=G141,1,0))</f>
        <v>1</v>
      </c>
      <c r="J141" s="541">
        <f>+'2.2'!H143</f>
        <v>0</v>
      </c>
      <c r="K141" s="542">
        <f>VALUE(IF(J141=1,IF('3.3'!H$12&gt;=1,1,0),IF(J141=2,IF('3.3'!H$12&gt;=2,1,0),IF(J141=3,IF('3.3'!H$12&gt;=3,1,0),1))))</f>
        <v>1</v>
      </c>
      <c r="L141" s="541">
        <f>+'2.2'!I143</f>
        <v>1</v>
      </c>
      <c r="M141" s="541">
        <f>+IF(L141=1,IF('3.4'!H$11&gt;=1,1,0),IF(L141=2,IF('3.4'!H$11&gt;=2,1,0),IF(L141=3,IF('3.4'!H$11&gt;=3,1,0),1)))</f>
        <v>0</v>
      </c>
      <c r="N141" s="541" t="str">
        <f>+'2.2'!K143</f>
        <v>END1</v>
      </c>
      <c r="O141" s="569">
        <f>IF(N141="",1,IF(OR('3.5'!D64="ja",'3.5'!E64="ja"),1,0))</f>
        <v>0</v>
      </c>
      <c r="P141" s="298" t="str">
        <f>IF(ISBLANK(intern1!P136),"",intern1!P136)</f>
        <v/>
      </c>
      <c r="Q141" s="298">
        <f t="shared" si="25"/>
        <v>1</v>
      </c>
      <c r="R141" s="298" t="str">
        <f>'2.2'!J143</f>
        <v/>
      </c>
      <c r="S141" s="324">
        <f t="shared" si="24"/>
        <v>1</v>
      </c>
      <c r="T141" s="541" t="str">
        <f>+'2.2'!L143</f>
        <v>ja</v>
      </c>
      <c r="U141" s="542">
        <f>IF(T141="",1,IF((OR('3.6'!$C23="Kooperationspartner",'3.6'!$C23="Alle erforderlichen Fachärzte im Haus")),1,0))</f>
        <v>0</v>
      </c>
      <c r="V141" s="299" t="str">
        <f>+'2.2'!N143</f>
        <v>BAG Strahlenschutzbedingungen</v>
      </c>
      <c r="W141" s="512">
        <f>IF(V141="",1,IF('3.7'!$D142="ja",1,0))</f>
        <v>0</v>
      </c>
      <c r="Y141" s="718"/>
      <c r="Z141" s="767"/>
      <c r="AA141" s="766" t="str">
        <f>+'2.2'!M143</f>
        <v/>
      </c>
      <c r="AB141" s="829"/>
    </row>
    <row r="142" spans="1:28" s="296" customFormat="1" ht="15" x14ac:dyDescent="0.2">
      <c r="A142" s="128" t="str">
        <f>+'2.2'!B144</f>
        <v>Schwere Verletzungen</v>
      </c>
      <c r="B142" s="543" t="str">
        <f>+'2.2'!C144</f>
        <v>UNF1</v>
      </c>
      <c r="C142" s="543" t="str">
        <f>+'2.2'!D144</f>
        <v>Unfallchirurgie (Polytrauma)</v>
      </c>
      <c r="D142" s="709" t="str">
        <f>'2.2'!E144</f>
        <v/>
      </c>
      <c r="E142" s="307">
        <f>IF('3.8'!$B$20="ja",2,IF('3.8'!$C$20="ja",1,0))</f>
        <v>0</v>
      </c>
      <c r="F142" s="310" t="str">
        <f>+'2.2'!F144</f>
        <v/>
      </c>
      <c r="G142" s="311" t="str">
        <f>+'2.2'!G144</f>
        <v/>
      </c>
      <c r="H142" s="337">
        <f>IF(intern2!AX296&gt;=intern2!AX139,1,0)</f>
        <v>1</v>
      </c>
      <c r="I142" s="312">
        <f>IF(G142="",1,IF(MAX(intern3!C143:AT143)&gt;=G142,1,0))</f>
        <v>1</v>
      </c>
      <c r="J142" s="311" t="str">
        <f>+'2.2'!H144</f>
        <v/>
      </c>
      <c r="K142" s="312">
        <f>VALUE(IF(J142=1,IF('3.3'!H$12&gt;=1,1,0),IF(J142=2,IF('3.3'!H$12&gt;=2,1,0),IF(J142=3,IF('3.3'!H$12&gt;=3,1,0),1))))</f>
        <v>1</v>
      </c>
      <c r="L142" s="311" t="str">
        <f>+'2.2'!I144</f>
        <v/>
      </c>
      <c r="M142" s="311">
        <f>+IF(L142=1,IF('3.4'!H$11&gt;=1,1,0),IF(L142=2,IF('3.4'!H$11&gt;=2,1,0),IF(L142=3,IF('3.4'!H$11&gt;=3,1,0),1)))</f>
        <v>1</v>
      </c>
      <c r="N142" s="311" t="str">
        <f>+'2.2'!K144</f>
        <v/>
      </c>
      <c r="O142" s="560">
        <f t="shared" si="22"/>
        <v>1</v>
      </c>
      <c r="P142" s="307" t="str">
        <f>IF(ISBLANK(intern1!P137),"",intern1!P137)</f>
        <v/>
      </c>
      <c r="Q142" s="307">
        <f t="shared" si="25"/>
        <v>1</v>
      </c>
      <c r="R142" s="307" t="str">
        <f>'2.2'!J144</f>
        <v>UNF1.1</v>
      </c>
      <c r="S142" s="315">
        <f>IF(R142="",1,IF(Y$143="ja",1,0))</f>
        <v>0</v>
      </c>
      <c r="T142" s="311" t="str">
        <f>+'2.2'!L144</f>
        <v/>
      </c>
      <c r="U142" s="312">
        <f t="shared" si="23"/>
        <v>1</v>
      </c>
      <c r="V142" s="308" t="str">
        <f>+'2.2'!N144</f>
        <v/>
      </c>
      <c r="W142" s="352">
        <f>IF(V142="",1,IF('3.7'!$D143="ja",1,0))</f>
        <v>1</v>
      </c>
      <c r="Y142" s="700"/>
      <c r="Z142" s="787"/>
      <c r="AA142" s="775" t="str">
        <f>+'2.2'!M144</f>
        <v/>
      </c>
      <c r="AB142" s="827"/>
    </row>
    <row r="143" spans="1:28" s="296" customFormat="1" ht="25.5" x14ac:dyDescent="0.2">
      <c r="A143" s="133" t="str">
        <f>+'2.2'!B145</f>
        <v/>
      </c>
      <c r="B143" s="722" t="str">
        <f>+'2.2'!C145</f>
        <v>UNF1.1</v>
      </c>
      <c r="C143" s="723" t="str">
        <f>+'2.2'!D145</f>
        <v>Behandlung von Schwerverletzten (IVHSM)</v>
      </c>
      <c r="D143" s="724" t="str">
        <f>'2.2'!E145</f>
        <v/>
      </c>
      <c r="E143" s="722"/>
      <c r="F143" s="725"/>
      <c r="G143" s="725"/>
      <c r="H143" s="726"/>
      <c r="I143" s="725"/>
      <c r="J143" s="725"/>
      <c r="K143" s="725"/>
      <c r="L143" s="725" t="str">
        <f>+'2.2'!I145</f>
        <v/>
      </c>
      <c r="M143" s="725">
        <f>+IF(L143=1,IF('3.4'!H$11&gt;=1,1,0),IF(L143=2,IF('3.4'!H$11&gt;=2,1,0),IF(L143=3,IF('3.4'!H$11&gt;=3,1,0),1)))</f>
        <v>1</v>
      </c>
      <c r="N143" s="725" t="str">
        <f>+'2.2'!K145</f>
        <v/>
      </c>
      <c r="O143" s="728">
        <f t="shared" si="22"/>
        <v>1</v>
      </c>
      <c r="P143" s="722"/>
      <c r="Q143" s="722"/>
      <c r="R143" s="751"/>
      <c r="S143" s="729"/>
      <c r="T143" s="725" t="str">
        <f>+'2.2'!L145</f>
        <v/>
      </c>
      <c r="U143" s="725">
        <f t="shared" si="23"/>
        <v>1</v>
      </c>
      <c r="V143" s="752" t="str">
        <f>+'2.2'!N145</f>
        <v>Es gelten die aktuellen IVHSM Anforderungen</v>
      </c>
      <c r="W143" s="325">
        <f>IF(V143="",1,IF('3.7'!$D144="ja",1,0))</f>
        <v>0</v>
      </c>
      <c r="Y143" s="765"/>
      <c r="Z143" s="765"/>
      <c r="AA143" s="775" t="str">
        <f>+'2.2'!M145</f>
        <v/>
      </c>
      <c r="AB143" s="765"/>
    </row>
    <row r="144" spans="1:28" s="296" customFormat="1" ht="25.5" x14ac:dyDescent="0.2">
      <c r="A144" s="133" t="str">
        <f>+'2.2'!B146</f>
        <v/>
      </c>
      <c r="B144" s="734" t="str">
        <f>+'2.2'!C146</f>
        <v>UNF2</v>
      </c>
      <c r="C144" s="735" t="str">
        <f>+'2.2'!D146</f>
        <v>Schwere Verbrennungen (IVHSM)</v>
      </c>
      <c r="D144" s="736" t="str">
        <f>'2.2'!E146</f>
        <v/>
      </c>
      <c r="E144" s="734"/>
      <c r="F144" s="737"/>
      <c r="G144" s="737"/>
      <c r="H144" s="738"/>
      <c r="I144" s="737"/>
      <c r="J144" s="737"/>
      <c r="K144" s="737"/>
      <c r="L144" s="737" t="str">
        <f>+'2.2'!I146</f>
        <v/>
      </c>
      <c r="M144" s="737">
        <f>+IF(L144=1,IF('3.4'!H$11&gt;=1,1,0),IF(L144=2,IF('3.4'!H$11&gt;=2,1,0),IF(L144=3,IF('3.4'!H$11&gt;=3,1,0),1)))</f>
        <v>1</v>
      </c>
      <c r="N144" s="737" t="str">
        <f>+'2.2'!K146</f>
        <v/>
      </c>
      <c r="O144" s="740">
        <f t="shared" si="22"/>
        <v>1</v>
      </c>
      <c r="P144" s="734" t="str">
        <f>IF(ISBLANK(intern1!P139),"",intern1!P139)</f>
        <v/>
      </c>
      <c r="Q144" s="734"/>
      <c r="R144" s="753"/>
      <c r="S144" s="741"/>
      <c r="T144" s="737" t="str">
        <f>+'2.2'!L146</f>
        <v/>
      </c>
      <c r="U144" s="737">
        <f t="shared" si="23"/>
        <v>1</v>
      </c>
      <c r="V144" s="754" t="str">
        <f>+'2.2'!N146</f>
        <v>Es gelten die aktuellen IVHSM Anforderungen</v>
      </c>
      <c r="W144" s="325">
        <f>IF(V144="",1,IF('3.7'!$D145="ja",1,0))</f>
        <v>0</v>
      </c>
      <c r="Y144" s="766"/>
      <c r="Z144" s="766"/>
      <c r="AA144" s="776" t="str">
        <f>+'2.2'!M146</f>
        <v/>
      </c>
      <c r="AB144" s="766"/>
    </row>
    <row r="145" spans="1:32" s="296" customFormat="1" ht="63.75" x14ac:dyDescent="0.2">
      <c r="A145" s="128" t="str">
        <f>+'2.2'!B147</f>
        <v>Pädiatrie</v>
      </c>
      <c r="B145" s="544" t="str">
        <f>+'2.2'!C147</f>
        <v>KINM</v>
      </c>
      <c r="C145" s="544" t="str">
        <f>+'2.2'!D147</f>
        <v>Kindermedizin</v>
      </c>
      <c r="D145" s="300" t="str">
        <f>'2.2'!E147</f>
        <v>BP</v>
      </c>
      <c r="E145" s="329">
        <f>IF('3.8'!$B$20="ja",2,IF('3.8'!$C$20="ja",1,0))</f>
        <v>0</v>
      </c>
      <c r="F145" s="331" t="str">
        <f>+'2.2'!F147</f>
        <v>Kinder- und Jugendmedizin</v>
      </c>
      <c r="G145" s="313">
        <f>+'2.2'!G147</f>
        <v>2</v>
      </c>
      <c r="H145" s="332">
        <f>IF(intern2!AX299&gt;=intern2!AX142,1,0)</f>
        <v>0</v>
      </c>
      <c r="I145" s="333">
        <f>IF(G145="",1,IF(MAX(intern3!C146:AT146)&gt;=G145,1,0))</f>
        <v>0</v>
      </c>
      <c r="J145" s="313">
        <f>+'2.2'!H147</f>
        <v>2</v>
      </c>
      <c r="K145" s="333">
        <f>VALUE(IF(J145=1,IF('3.3'!H$12&gt;=1,1,0),IF(J145=2,IF('3.3'!H$12&gt;=2,1,0),IF(J145=3,IF('3.3'!H$12&gt;=3,1,0),1))))</f>
        <v>0</v>
      </c>
      <c r="L145" s="313">
        <f>+'2.2'!I147</f>
        <v>2</v>
      </c>
      <c r="M145" s="313">
        <f>+IF(L145=1,IF('3.4'!H$11&gt;=1,1,0),IF(L145=2,IF('3.4'!H$11&gt;=2,1,0),IF(L145=3,IF('3.4'!H$11&gt;=3,1,0),1)))</f>
        <v>0</v>
      </c>
      <c r="N145" s="313" t="str">
        <f>+'2.2'!K147</f>
        <v/>
      </c>
      <c r="O145" s="563">
        <f t="shared" si="22"/>
        <v>1</v>
      </c>
      <c r="P145" s="329" t="str">
        <f>IF(ISBLANK(intern1!P140),"",intern1!P140)</f>
        <v/>
      </c>
      <c r="Q145" s="329">
        <f t="shared" si="25"/>
        <v>1</v>
      </c>
      <c r="R145" s="329" t="str">
        <f>'2.2'!J147</f>
        <v/>
      </c>
      <c r="S145" s="334">
        <f t="shared" si="24"/>
        <v>1</v>
      </c>
      <c r="T145" s="313" t="str">
        <f>+'2.2'!L147</f>
        <v/>
      </c>
      <c r="U145" s="333">
        <f t="shared" si="23"/>
        <v>1</v>
      </c>
      <c r="V145" s="330" t="str">
        <f>+'2.2'!N147</f>
        <v>Kinderklinik gem. Dokument "Weitergehende leistungsspezifische Anforderungen und Erläuterungen Akutsomatik"</v>
      </c>
      <c r="W145" s="322">
        <f>IF(V145="",1,IF('3.7'!$D146="ja",1,0))</f>
        <v>0</v>
      </c>
      <c r="Y145" s="700"/>
      <c r="Z145" s="791"/>
      <c r="AA145" s="780" t="str">
        <f>+'2.2'!M147</f>
        <v/>
      </c>
      <c r="AB145" s="827"/>
    </row>
    <row r="146" spans="1:32" s="296" customFormat="1" ht="63.75" x14ac:dyDescent="0.2">
      <c r="A146" s="128" t="str">
        <f>+'2.2'!B148</f>
        <v>Kinderchirurgie</v>
      </c>
      <c r="B146" s="543" t="str">
        <f>+'2.2'!C148</f>
        <v>KINC</v>
      </c>
      <c r="C146" s="543" t="str">
        <f>+'2.2'!D148</f>
        <v>Kinderchirurgie</v>
      </c>
      <c r="D146" s="309" t="str">
        <f>'2.2'!E148</f>
        <v>BPE/BP</v>
      </c>
      <c r="E146" s="307">
        <f>IF('3.8'!$B$20="ja",2,IF('3.8'!$C$20="ja",1,0))</f>
        <v>0</v>
      </c>
      <c r="F146" s="310" t="str">
        <f>+'2.2'!F148</f>
        <v>Kinderchirurgie</v>
      </c>
      <c r="G146" s="311">
        <f>+'2.2'!G148</f>
        <v>2</v>
      </c>
      <c r="H146" s="337">
        <f>IF(intern2!AX300&gt;=intern2!AX143,1,0)</f>
        <v>0</v>
      </c>
      <c r="I146" s="312">
        <f>IF(G146="",1,IF(MAX(intern3!C147:AT147)&gt;=G146,1,0))</f>
        <v>0</v>
      </c>
      <c r="J146" s="311">
        <f>+'2.2'!H148</f>
        <v>2</v>
      </c>
      <c r="K146" s="312">
        <f>VALUE(IF(J146=1,IF('3.3'!H$12&gt;=1,1,0),IF(J146=2,IF('3.3'!H$12&gt;=2,1,0),IF(J146=3,IF('3.3'!H$12&gt;=3,1,0),1))))</f>
        <v>0</v>
      </c>
      <c r="L146" s="311">
        <f>+'2.2'!I148</f>
        <v>2</v>
      </c>
      <c r="M146" s="311">
        <f>+IF(L146=1,IF('3.4'!H$11&gt;=1,1,0),IF(L146=2,IF('3.4'!H$11&gt;=2,1,0),IF(L146=3,IF('3.4'!H$11&gt;=3,1,0),1)))</f>
        <v>0</v>
      </c>
      <c r="N146" s="311" t="str">
        <f>+'2.2'!K148</f>
        <v/>
      </c>
      <c r="O146" s="560">
        <f t="shared" si="22"/>
        <v>1</v>
      </c>
      <c r="P146" s="307" t="str">
        <f>IF(ISBLANK(intern1!P141),"",intern1!P141)</f>
        <v/>
      </c>
      <c r="Q146" s="307">
        <f t="shared" si="25"/>
        <v>1</v>
      </c>
      <c r="R146" s="307" t="str">
        <f>'2.2'!J148</f>
        <v/>
      </c>
      <c r="S146" s="315">
        <f t="shared" si="24"/>
        <v>1</v>
      </c>
      <c r="T146" s="311" t="str">
        <f>+'2.2'!L148</f>
        <v/>
      </c>
      <c r="U146" s="312">
        <f t="shared" si="23"/>
        <v>1</v>
      </c>
      <c r="V146" s="308" t="str">
        <f>+'2.2'!N148</f>
        <v>Kinderklinik gem. Dokument "Weitergehende leistungsspezifische Anforderungen und Erläuterungen Akutsomatik</v>
      </c>
      <c r="W146" s="322">
        <f>IF(V146="",1,IF('3.7'!$D147="ja",1,0))</f>
        <v>0</v>
      </c>
      <c r="Y146" s="700"/>
      <c r="Z146" s="787"/>
      <c r="AA146" s="775" t="str">
        <f>+'2.2'!M148</f>
        <v/>
      </c>
      <c r="AB146" s="827"/>
    </row>
    <row r="147" spans="1:32" s="296" customFormat="1" ht="153" x14ac:dyDescent="0.2">
      <c r="A147" s="133" t="str">
        <f>+'2.2'!B149</f>
        <v/>
      </c>
      <c r="B147" s="504" t="str">
        <f>+'2.2'!C149</f>
        <v>KINB</v>
      </c>
      <c r="C147" s="504" t="str">
        <f>+'2.2'!D149</f>
        <v>Basis-Kinderchirurgie</v>
      </c>
      <c r="D147" s="318" t="str">
        <f>'2.2'!E149</f>
        <v>BPE/BP</v>
      </c>
      <c r="E147" s="316">
        <f>IF('3.8'!$B$20="ja",2,IF('3.8'!$C$20="ja",1,0))</f>
        <v>0</v>
      </c>
      <c r="F147" s="319" t="str">
        <f>+'2.2'!F149</f>
        <v/>
      </c>
      <c r="G147" s="320">
        <f>+'2.2'!G149</f>
        <v>2</v>
      </c>
      <c r="H147" s="339">
        <f>IF(intern2!AX301&gt;=intern2!AX144,1,0)</f>
        <v>1</v>
      </c>
      <c r="I147" s="321">
        <v>1</v>
      </c>
      <c r="J147" s="320">
        <f>+'2.2'!H149</f>
        <v>2</v>
      </c>
      <c r="K147" s="321">
        <f>VALUE(IF(J147=1,IF('3.3'!H$12&gt;=1,1,0),IF(J147=2,IF('3.3'!H$12&gt;=2,1,0),IF(J147=3,IF('3.3'!H$12&gt;=3,1,0),1))))</f>
        <v>0</v>
      </c>
      <c r="L147" s="320">
        <f>+'2.2'!I149</f>
        <v>1</v>
      </c>
      <c r="M147" s="320">
        <f>+IF(L147=1,IF('3.4'!H$11&gt;=1,1,0),IF(L147=2,IF('3.4'!H$11&gt;=2,1,0),IF(L147=3,IF('3.4'!H$11&gt;=3,1,0),1)))</f>
        <v>0</v>
      </c>
      <c r="N147" s="320" t="str">
        <f>+'2.2'!K149</f>
        <v/>
      </c>
      <c r="O147" s="561">
        <f t="shared" si="22"/>
        <v>1</v>
      </c>
      <c r="P147" s="316" t="str">
        <f>IF(ISBLANK(intern1!P142),"",intern1!P142)</f>
        <v/>
      </c>
      <c r="Q147" s="316">
        <f t="shared" si="25"/>
        <v>1</v>
      </c>
      <c r="R147" s="316" t="str">
        <f>'2.2'!J149</f>
        <v/>
      </c>
      <c r="S147" s="323">
        <f t="shared" si="24"/>
        <v>1</v>
      </c>
      <c r="T147" s="320" t="str">
        <f>+'2.2'!L149</f>
        <v/>
      </c>
      <c r="U147" s="321">
        <f t="shared" si="23"/>
        <v>1</v>
      </c>
      <c r="V147" s="317" t="str">
        <f>+'2.2'!N149</f>
        <v>- Anforderungen an eine Kinderklinik sowie die nötigen organspezifischen Anforderungen erfüllt sein. Leistungen in der Basis-Kinderchirurgie können auch ohne Kinderklinik angeboten werden.
- Kinderanästhesie bei Kinder bis zum 6. Geburtstag während Eingriff und postoperativ während 24h innerhalb 30min einsatzbereit. Entsprechender Leistungsauftrag der Erwachsenenmedizin.</v>
      </c>
      <c r="W147" s="322">
        <f>IF(V147="",1,IF('3.7'!$D148="ja",1,0))</f>
        <v>0</v>
      </c>
      <c r="Y147" s="700"/>
      <c r="Z147" s="787"/>
      <c r="AA147" s="775" t="str">
        <f>+'2.2'!M149</f>
        <v/>
      </c>
      <c r="AB147" s="827"/>
    </row>
    <row r="148" spans="1:32" s="296" customFormat="1" ht="63.75" x14ac:dyDescent="0.2">
      <c r="A148" s="133" t="str">
        <f>+'2.2'!B150</f>
        <v/>
      </c>
      <c r="B148" s="545" t="str">
        <f>+'2.2'!C150</f>
        <v>GER</v>
      </c>
      <c r="C148" s="545" t="str">
        <f>+'2.2'!D150</f>
        <v>Akutgeriatrie Kompetenzzentrum</v>
      </c>
      <c r="D148" s="708" t="str">
        <f>'2.2'!E150</f>
        <v/>
      </c>
      <c r="E148" s="298">
        <f>IF('3.8'!$B$20="ja",2,IF('3.8'!$C$20="ja",1,0))</f>
        <v>0</v>
      </c>
      <c r="F148" s="301" t="str">
        <f>+'2.2'!F150</f>
        <v>Allgemeine Innere Medizin mit Schwerpunkt Geriatrie</v>
      </c>
      <c r="G148" s="302" t="str">
        <f>+'2.2'!G150</f>
        <v/>
      </c>
      <c r="H148" s="327">
        <f>IF(intern2!AX302&gt;=intern2!AX145,1,0)</f>
        <v>0</v>
      </c>
      <c r="I148" s="303">
        <f>IF(G148="",1,IF(MAX(intern3!C149:AT149)&gt;=G148,1,0))</f>
        <v>1</v>
      </c>
      <c r="J148" s="302" t="str">
        <f>+'2.2'!H150</f>
        <v/>
      </c>
      <c r="K148" s="303">
        <f>VALUE(IF(J148=1,IF('3.3'!H$12&gt;=1,1,0),IF(J148=2,IF('3.3'!H$12&gt;=2,1,0),IF(J148=3,IF('3.3'!H$12&gt;=3,1,0),1))))</f>
        <v>1</v>
      </c>
      <c r="L148" s="302" t="str">
        <f>+'2.2'!I150</f>
        <v/>
      </c>
      <c r="M148" s="302">
        <f>+IF(L148=1,IF('3.4'!H$11&gt;=1,1,0),IF(L148=2,IF('3.4'!H$11&gt;=2,1,0),IF(L148=3,IF('3.4'!H$11&gt;=3,1,0),1)))</f>
        <v>1</v>
      </c>
      <c r="N148" s="302" t="str">
        <f>+'2.2'!K150</f>
        <v/>
      </c>
      <c r="O148" s="559">
        <f t="shared" si="22"/>
        <v>1</v>
      </c>
      <c r="P148" s="298" t="str">
        <f>IF(ISBLANK(intern1!P143),"",intern1!P143)</f>
        <v/>
      </c>
      <c r="Q148" s="298">
        <f t="shared" si="25"/>
        <v>1</v>
      </c>
      <c r="R148" s="298" t="str">
        <f>'2.2'!J150</f>
        <v/>
      </c>
      <c r="S148" s="324">
        <f t="shared" si="24"/>
        <v>1</v>
      </c>
      <c r="T148" s="302" t="str">
        <f>+'2.2'!L150</f>
        <v/>
      </c>
      <c r="U148" s="303">
        <f t="shared" si="23"/>
        <v>1</v>
      </c>
      <c r="V148" s="299" t="str">
        <f>+'2.2'!N150</f>
        <v>Kompetenzzentrum GER gem. Dokument "Weitergehende leistungsspezifische Anforderungen und Erläuterungen Akutsomatik"</v>
      </c>
      <c r="W148" s="322">
        <f>IF(V148="",1,IF('3.7'!$D149="ja",1,0))</f>
        <v>0</v>
      </c>
      <c r="Y148" s="700"/>
      <c r="Z148" s="787"/>
      <c r="AA148" s="775" t="str">
        <f>+'2.2'!M150</f>
        <v/>
      </c>
      <c r="AB148" s="827"/>
    </row>
    <row r="149" spans="1:32" s="296" customFormat="1" ht="51" x14ac:dyDescent="0.2">
      <c r="A149" s="816" t="str">
        <f>+'2.2'!B151</f>
        <v>Spezialisierte Palliative Care</v>
      </c>
      <c r="B149" s="546" t="str">
        <f>+'2.2'!C151</f>
        <v>PAL</v>
      </c>
      <c r="C149" s="546" t="str">
        <f>+'2.2'!D151</f>
        <v>Palliative Care Kompetenzzentrum</v>
      </c>
      <c r="D149" s="710" t="str">
        <f>'2.2'!E151</f>
        <v/>
      </c>
      <c r="E149" s="341">
        <f>IF('3.8'!$B$20="ja",2,IF('3.8'!$C$20="ja",1,0))</f>
        <v>0</v>
      </c>
      <c r="F149" s="343" t="str">
        <f>+'2.2'!F151</f>
        <v>Allgemeine Innere Medizin</v>
      </c>
      <c r="G149" s="344">
        <f>+'2.2'!G151</f>
        <v>1</v>
      </c>
      <c r="H149" s="345">
        <f>IF(intern2!AX303&gt;=intern2!AX146,1,0)</f>
        <v>0</v>
      </c>
      <c r="I149" s="346">
        <f>IF(G149="",1,IF(MAX(intern3!C150:AT150)&gt;=G149,1,0))</f>
        <v>0</v>
      </c>
      <c r="J149" s="344">
        <f>+'2.2'!H151</f>
        <v>0</v>
      </c>
      <c r="K149" s="346">
        <f>VALUE(IF(J149=1,IF('3.3'!H$12&gt;=1,1,0),IF(J149=2,IF('3.3'!H$12&gt;=2,1,0),IF(J149=3,IF('3.3'!H$12&gt;=3,1,0),1))))</f>
        <v>1</v>
      </c>
      <c r="L149" s="344">
        <f>+'2.2'!I151</f>
        <v>0</v>
      </c>
      <c r="M149" s="344">
        <f>+IF(L149=1,IF('3.4'!H$11&gt;=1,1,0),IF(L149=2,IF('3.4'!H$11&gt;=2,1,0),IF(L149=3,IF('3.4'!H$11&gt;=3,1,0),1)))</f>
        <v>1</v>
      </c>
      <c r="N149" s="344" t="str">
        <f>+'2.2'!K151</f>
        <v/>
      </c>
      <c r="O149" s="562">
        <f t="shared" si="22"/>
        <v>1</v>
      </c>
      <c r="P149" s="341" t="str">
        <f>IF(ISBLANK(intern1!P144),"",intern1!P144)</f>
        <v/>
      </c>
      <c r="Q149" s="341">
        <f t="shared" si="25"/>
        <v>1</v>
      </c>
      <c r="R149" s="341" t="str">
        <f>'2.2'!J151</f>
        <v/>
      </c>
      <c r="S149" s="348">
        <f t="shared" si="24"/>
        <v>1</v>
      </c>
      <c r="T149" s="344" t="str">
        <f>+'2.2'!L151</f>
        <v/>
      </c>
      <c r="U149" s="346">
        <f t="shared" si="23"/>
        <v>1</v>
      </c>
      <c r="V149" s="342" t="str">
        <f>+'2.2'!N151</f>
        <v>Zertifizierung mit dem Label "Qualität in Palliative Care" (Liste A von palliative ch; Version 17.09.2010</v>
      </c>
      <c r="W149" s="322">
        <f>IF(V149="",1,IF('3.7'!$D150="ja",1,0))</f>
        <v>0</v>
      </c>
      <c r="Y149" s="700"/>
      <c r="Z149" s="787"/>
      <c r="AA149" s="775" t="str">
        <f>+'2.2'!M151</f>
        <v/>
      </c>
      <c r="AB149" s="827"/>
    </row>
    <row r="150" spans="1:32" s="296" customFormat="1" ht="25.5" x14ac:dyDescent="0.2">
      <c r="A150" s="547" t="str">
        <f>+'2.2'!B152</f>
        <v/>
      </c>
      <c r="B150" s="546" t="str">
        <f>+'2.2'!C152</f>
        <v>AVA</v>
      </c>
      <c r="C150" s="546" t="str">
        <f>+'2.2'!D152</f>
        <v>Akutsomatische Versorgung Abhängigkeitskranker</v>
      </c>
      <c r="D150" s="710" t="str">
        <f>'2.2'!E152</f>
        <v/>
      </c>
      <c r="E150" s="341">
        <f>IF('3.8'!$B$20="ja",2,IF('3.8'!$C$20="ja",1,0))</f>
        <v>0</v>
      </c>
      <c r="F150" s="343" t="str">
        <f>+'2.2'!F152</f>
        <v>Allgemeine Innere Medizin
(Psychiatrie und Psychotherapie)</v>
      </c>
      <c r="G150" s="344">
        <f>+'2.2'!G152</f>
        <v>1</v>
      </c>
      <c r="H150" s="345">
        <f>IF(intern2!AX304&gt;=intern2!AX147,1,0)</f>
        <v>0</v>
      </c>
      <c r="I150" s="346">
        <f>IF(G150="",1,IF(MAX(intern3!C151:AT151)&gt;=G150,1,0))</f>
        <v>0</v>
      </c>
      <c r="J150" s="344" t="str">
        <f>+'2.2'!H152</f>
        <v/>
      </c>
      <c r="K150" s="346">
        <f>VALUE(IF(J150=1,IF('3.3'!H$12&gt;=1,1,0),IF(J150=2,IF('3.3'!H$12&gt;=2,1,0),IF(J150=3,IF('3.3'!H$12&gt;=3,1,0),1))))</f>
        <v>1</v>
      </c>
      <c r="L150" s="344" t="str">
        <f>+'2.2'!I152</f>
        <v/>
      </c>
      <c r="M150" s="344">
        <f>+IF(L150=1,IF('3.4'!H$11&gt;=1,1,0),IF(L150=2,IF('3.4'!H$11&gt;=2,1,0),IF(L150=3,IF('3.4'!H$11&gt;=3,1,0),1)))</f>
        <v>1</v>
      </c>
      <c r="N150" s="344" t="str">
        <f>+'2.2'!K152</f>
        <v/>
      </c>
      <c r="O150" s="562">
        <f t="shared" si="22"/>
        <v>1</v>
      </c>
      <c r="P150" s="341" t="str">
        <f>IF(ISBLANK(intern1!P145),"",intern1!P145)</f>
        <v/>
      </c>
      <c r="Q150" s="341">
        <f t="shared" si="25"/>
        <v>1</v>
      </c>
      <c r="R150" s="341" t="str">
        <f>'2.2'!J152</f>
        <v/>
      </c>
      <c r="S150" s="348">
        <f t="shared" si="24"/>
        <v>1</v>
      </c>
      <c r="T150" s="344" t="str">
        <f>+'2.2'!L152</f>
        <v/>
      </c>
      <c r="U150" s="346">
        <f t="shared" si="23"/>
        <v>1</v>
      </c>
      <c r="V150" s="342" t="str">
        <f>+'2.2'!N152</f>
        <v/>
      </c>
      <c r="W150" s="322">
        <f>IF(V150="",1,IF('3.7'!$D151="ja",1,0))</f>
        <v>1</v>
      </c>
      <c r="Y150" s="700"/>
      <c r="Z150" s="787"/>
      <c r="AA150" s="775" t="str">
        <f>+'2.2'!M152</f>
        <v/>
      </c>
      <c r="AB150" s="827"/>
    </row>
    <row r="151" spans="1:32" s="296" customFormat="1" ht="26.25" thickBot="1" x14ac:dyDescent="0.25">
      <c r="A151" s="157"/>
      <c r="B151" s="755" t="str">
        <f>+'2.2'!C153</f>
        <v>ISO</v>
      </c>
      <c r="C151" s="755" t="str">
        <f>+'2.2'!D153</f>
        <v>Sonderisolierstation (IVHSM)</v>
      </c>
      <c r="D151" s="756" t="str">
        <f>'2.2'!E153</f>
        <v/>
      </c>
      <c r="E151" s="757">
        <f>IF('3.8'!$B$20="ja",2,IF('3.8'!$C$20="ja",1,0))</f>
        <v>0</v>
      </c>
      <c r="F151" s="758" t="str">
        <f>+'2.2'!F153</f>
        <v/>
      </c>
      <c r="G151" s="759" t="str">
        <f>+'2.2'!G153</f>
        <v/>
      </c>
      <c r="H151" s="760">
        <f>IF(intern2!AX305&gt;=intern2!AX148,1,0)</f>
        <v>1</v>
      </c>
      <c r="I151" s="761">
        <f>IF(G151="",1,IF(MAX(intern3!C152:AT152)&gt;=G151,1,0))</f>
        <v>1</v>
      </c>
      <c r="J151" s="759" t="str">
        <f>+'2.2'!H153</f>
        <v/>
      </c>
      <c r="K151" s="761">
        <f>VALUE(IF(J151=1,IF('3.3'!H$12&gt;=1,1,0),IF(J151=2,IF('3.3'!H$12&gt;=2,1,0),IF(J151=3,IF('3.3'!H$12&gt;=3,1,0),1))))</f>
        <v>1</v>
      </c>
      <c r="L151" s="759" t="str">
        <f>+'2.2'!I153</f>
        <v/>
      </c>
      <c r="M151" s="759">
        <f>+IF(L151=1,IF('3.4'!H$11&gt;=1,1,0),IF(L151=2,IF('3.4'!H$11&gt;=2,1,0),IF(L151=3,IF('3.4'!H$11&gt;=3,1,0),1)))</f>
        <v>1</v>
      </c>
      <c r="N151" s="759" t="str">
        <f>+'2.2'!K153</f>
        <v/>
      </c>
      <c r="O151" s="762">
        <f t="shared" si="22"/>
        <v>1</v>
      </c>
      <c r="P151" s="757" t="str">
        <f>IF(ISBLANK(intern1!P146),"",intern1!P146)</f>
        <v/>
      </c>
      <c r="Q151" s="757">
        <f t="shared" si="25"/>
        <v>1</v>
      </c>
      <c r="R151" s="757" t="str">
        <f>'2.2'!J153</f>
        <v/>
      </c>
      <c r="S151" s="763">
        <f t="shared" si="24"/>
        <v>1</v>
      </c>
      <c r="T151" s="759" t="str">
        <f>+'2.2'!L153</f>
        <v/>
      </c>
      <c r="U151" s="761">
        <f t="shared" si="23"/>
        <v>1</v>
      </c>
      <c r="V151" s="764" t="str">
        <f>+'2.2'!N153</f>
        <v>Es gilt das Konzept der GDK zu Krankheiten vom Typ «Ebola»</v>
      </c>
      <c r="W151" s="711">
        <f>IF(V151="",1,IF('3.7'!$D152="ja",1,0))</f>
        <v>0</v>
      </c>
      <c r="Y151" s="771"/>
      <c r="Z151" s="794"/>
      <c r="AA151" s="784" t="str">
        <f>+'2.2'!M153</f>
        <v/>
      </c>
      <c r="AB151" s="835"/>
    </row>
    <row r="152" spans="1:32" s="284" customFormat="1" x14ac:dyDescent="0.2">
      <c r="Y152" s="702"/>
      <c r="Z152" s="702"/>
      <c r="AB152" s="702"/>
    </row>
    <row r="153" spans="1:32" ht="71.099999999999994" customHeight="1" x14ac:dyDescent="0.2">
      <c r="A153" s="1350" t="s">
        <v>924</v>
      </c>
      <c r="B153" s="1350"/>
      <c r="C153" s="1350"/>
      <c r="D153" s="1350"/>
      <c r="E153" s="1350"/>
      <c r="F153" s="1350"/>
      <c r="G153" s="1350"/>
      <c r="H153" s="1350"/>
      <c r="I153" s="1350"/>
      <c r="J153" s="1350"/>
      <c r="K153" s="1350"/>
      <c r="L153" s="1350"/>
      <c r="M153" s="1350"/>
      <c r="N153" s="1350"/>
      <c r="O153" s="1350"/>
      <c r="P153" s="1350"/>
      <c r="Q153" s="1350"/>
      <c r="R153" s="1350"/>
      <c r="S153" s="1350"/>
      <c r="T153" s="1350"/>
      <c r="U153" s="1350"/>
      <c r="V153" s="1350"/>
      <c r="W153" s="1350"/>
      <c r="X153" s="1350"/>
      <c r="Y153" s="1350"/>
      <c r="Z153" s="1350"/>
      <c r="AA153" s="1350"/>
      <c r="AB153" s="296"/>
      <c r="AC153" s="676"/>
      <c r="AD153" s="676"/>
      <c r="AE153" s="676"/>
    </row>
    <row r="154" spans="1:32" s="284" customFormat="1" ht="15.75" customHeight="1" x14ac:dyDescent="0.2">
      <c r="A154" s="1329" t="s">
        <v>866</v>
      </c>
      <c r="B154" s="1329"/>
      <c r="C154" s="1329"/>
      <c r="D154" s="1330"/>
      <c r="E154" s="1330"/>
      <c r="F154" s="1330"/>
      <c r="G154" s="1330"/>
      <c r="H154" s="1330"/>
      <c r="I154" s="1330"/>
      <c r="J154" s="1330"/>
      <c r="K154" s="1330"/>
      <c r="L154" s="1330"/>
      <c r="M154" s="1330"/>
      <c r="N154" s="1330"/>
      <c r="O154" s="1330"/>
      <c r="P154" s="1330"/>
      <c r="Q154" s="1330"/>
      <c r="R154" s="1330"/>
      <c r="S154" s="1330"/>
      <c r="T154" s="1330"/>
      <c r="U154" s="1330"/>
      <c r="V154" s="1330"/>
      <c r="Y154" s="702"/>
      <c r="Z154" s="702"/>
      <c r="AB154" s="702"/>
    </row>
    <row r="155" spans="1:32" s="284" customFormat="1" x14ac:dyDescent="0.2">
      <c r="Y155" s="703"/>
      <c r="Z155" s="703"/>
      <c r="AA155" s="355"/>
      <c r="AB155" s="703"/>
      <c r="AC155" s="458"/>
      <c r="AD155" s="458"/>
      <c r="AE155" s="355"/>
      <c r="AF155" s="355"/>
    </row>
    <row r="156" spans="1:32" s="356" customFormat="1" x14ac:dyDescent="0.2">
      <c r="Y156" s="702"/>
      <c r="Z156" s="702"/>
      <c r="AA156" s="284"/>
      <c r="AB156" s="702"/>
      <c r="AC156" s="284"/>
      <c r="AD156" s="284"/>
      <c r="AE156" s="284"/>
      <c r="AF156" s="284"/>
    </row>
    <row r="157" spans="1:32" s="356" customFormat="1" x14ac:dyDescent="0.2">
      <c r="Y157" s="704"/>
      <c r="Z157" s="704"/>
      <c r="AB157" s="704"/>
    </row>
    <row r="158" spans="1:32" s="284" customFormat="1" x14ac:dyDescent="0.2">
      <c r="Y158" s="702"/>
      <c r="Z158" s="702"/>
      <c r="AB158" s="702"/>
    </row>
    <row r="159" spans="1:32" s="284" customFormat="1" x14ac:dyDescent="0.2">
      <c r="Y159" s="702"/>
      <c r="Z159" s="702"/>
      <c r="AB159" s="702"/>
    </row>
    <row r="160" spans="1:32" s="284" customFormat="1" x14ac:dyDescent="0.2">
      <c r="Y160" s="702"/>
      <c r="Z160" s="702"/>
      <c r="AB160" s="702"/>
    </row>
    <row r="161" spans="25:28" s="284" customFormat="1" x14ac:dyDescent="0.2">
      <c r="Y161" s="702"/>
      <c r="Z161" s="702"/>
      <c r="AB161" s="702"/>
    </row>
    <row r="162" spans="25:28" s="284" customFormat="1" x14ac:dyDescent="0.2">
      <c r="Y162" s="702"/>
      <c r="Z162" s="702"/>
      <c r="AB162" s="702"/>
    </row>
    <row r="163" spans="25:28" s="284" customFormat="1" x14ac:dyDescent="0.2">
      <c r="Y163" s="702"/>
      <c r="Z163" s="702"/>
      <c r="AB163" s="702"/>
    </row>
    <row r="164" spans="25:28" s="284" customFormat="1" x14ac:dyDescent="0.2">
      <c r="Y164" s="702"/>
      <c r="Z164" s="702"/>
      <c r="AB164" s="702"/>
    </row>
    <row r="165" spans="25:28" s="284" customFormat="1" x14ac:dyDescent="0.2">
      <c r="Y165" s="702"/>
      <c r="Z165" s="702"/>
      <c r="AB165" s="702"/>
    </row>
    <row r="166" spans="25:28" s="284" customFormat="1" x14ac:dyDescent="0.2">
      <c r="Y166" s="702"/>
      <c r="Z166" s="702"/>
      <c r="AB166" s="702"/>
    </row>
    <row r="167" spans="25:28" s="284" customFormat="1" x14ac:dyDescent="0.2">
      <c r="Y167" s="702"/>
      <c r="Z167" s="702"/>
      <c r="AB167" s="702"/>
    </row>
    <row r="168" spans="25:28" s="284" customFormat="1" x14ac:dyDescent="0.2">
      <c r="Y168" s="702"/>
      <c r="Z168" s="702"/>
      <c r="AB168" s="702"/>
    </row>
    <row r="169" spans="25:28" s="284" customFormat="1" x14ac:dyDescent="0.2">
      <c r="Y169" s="702"/>
      <c r="Z169" s="702"/>
      <c r="AB169" s="702"/>
    </row>
  </sheetData>
  <sheetProtection sheet="1" objects="1" scenarios="1"/>
  <customSheetViews>
    <customSheetView guid="{21F13F3C-C390-477F-A569-DF7158452A6C}" showGridLines="0" hiddenColumns="1">
      <selection activeCell="A12" sqref="A12:F12"/>
      <rowBreaks count="4" manualBreakCount="4">
        <brk id="39" max="34" man="1"/>
        <brk id="70" max="34" man="1"/>
        <brk id="103" max="34" man="1"/>
        <brk id="130" max="34" man="1"/>
      </rowBreaks>
      <pageMargins left="0.25" right="0.25" top="0.75" bottom="0.75" header="0.3" footer="0.3"/>
      <printOptions horizontalCentered="1"/>
      <pageSetup paperSize="9" scale="38"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7">
    <mergeCell ref="A3:AA3"/>
    <mergeCell ref="Z5:AA5"/>
    <mergeCell ref="Z6:Z7"/>
    <mergeCell ref="AA6:AA7"/>
    <mergeCell ref="A153:AA153"/>
    <mergeCell ref="Y5:Y7"/>
    <mergeCell ref="D5:V5"/>
    <mergeCell ref="AB5:AB7"/>
    <mergeCell ref="A154:V154"/>
    <mergeCell ref="B6:C6"/>
    <mergeCell ref="J6:J7"/>
    <mergeCell ref="V6:V7"/>
    <mergeCell ref="T6:T7"/>
    <mergeCell ref="N6:R6"/>
    <mergeCell ref="L6:L7"/>
    <mergeCell ref="F6:G6"/>
    <mergeCell ref="D6:D7"/>
  </mergeCells>
  <phoneticPr fontId="26" type="noConversion"/>
  <conditionalFormatting sqref="B11:T11 B12:Y137 B139:Y151 B8:Y10 Z8:AB151 B138:C138 W138:Y138">
    <cfRule type="expression" dxfId="102" priority="11">
      <formula>$Y8="NEIN"</formula>
    </cfRule>
  </conditionalFormatting>
  <conditionalFormatting sqref="D10:D20 D22:D25 D30 D32:D36 D38:D39 D41:D50 D54 D57:D61 D63:D85 D87:D98 D104:D137 D139:D142 D145:D151">
    <cfRule type="expression" dxfId="101" priority="22">
      <formula>OR(AND(D10="BP",E10=1),AND(D10&lt;&gt;"",E10=0))</formula>
    </cfRule>
    <cfRule type="expression" dxfId="100" priority="20">
      <formula>OR(AND(D10="BP",E10=2),AND(D10="BPE/BP",E10&gt;=1),AND(D10="BPE",E10=1))</formula>
    </cfRule>
  </conditionalFormatting>
  <conditionalFormatting sqref="F8:F20 F22:F25 F30 F32:F36 F38:F39 F41:F50 F54 F57:F61 F63:F85 F87:F98 F104:F137 F139:F142 F145:F150">
    <cfRule type="expression" dxfId="99" priority="1117" stopIfTrue="1">
      <formula>$H8=0</formula>
    </cfRule>
    <cfRule type="expression" dxfId="98" priority="1119" stopIfTrue="1">
      <formula>$H8=1</formula>
    </cfRule>
  </conditionalFormatting>
  <conditionalFormatting sqref="G8:G20 G22:G25 G30 G32:G36 G38:G39 G41:G50 G54 G57:G61 G63:G85 G87:G98 G104:G129 G132:G137 G139:G142 G145:G150">
    <cfRule type="expression" dxfId="92" priority="1265" stopIfTrue="1">
      <formula>$I8=1</formula>
    </cfRule>
  </conditionalFormatting>
  <conditionalFormatting sqref="G8:G20 G22:G25 G30 G32:G36 G38:G39 G41:G50 G54 G57:G61 G63:G85 G87:G98 G104:G137 G139:G142 G145:G150">
    <cfRule type="expression" dxfId="91" priority="1263" stopIfTrue="1">
      <formula>$I8=0</formula>
    </cfRule>
  </conditionalFormatting>
  <conditionalFormatting sqref="G130:G131">
    <cfRule type="expression" dxfId="90" priority="1411" stopIfTrue="1">
      <formula>$I130=1</formula>
    </cfRule>
    <cfRule type="expression" dxfId="89" priority="1410" stopIfTrue="1">
      <formula>SUM($I130:$I130)=2</formula>
    </cfRule>
  </conditionalFormatting>
  <conditionalFormatting sqref="J8:J20 J22:J25 J30 J32:J36 J38:J39 J41:J50 J54 J57:J61 J63:J85 J87:J98 J104:J129 J132:J137 J139:J142 J145:J150">
    <cfRule type="expression" dxfId="88" priority="1479" stopIfTrue="1">
      <formula>$K8=1</formula>
    </cfRule>
    <cfRule type="expression" dxfId="87" priority="1478" stopIfTrue="1">
      <formula>SUM($K8:$K8)=2</formula>
    </cfRule>
  </conditionalFormatting>
  <conditionalFormatting sqref="J8:J20 J22:J25 J30 J32:J36 J38:J39 J41:J50 J54 J57:J61 J63:J85 J87:J98 J104:J137 J139:J142 J145:J150">
    <cfRule type="expression" dxfId="86" priority="1477" stopIfTrue="1">
      <formula>$K8=0</formula>
    </cfRule>
  </conditionalFormatting>
  <conditionalFormatting sqref="J130:J131">
    <cfRule type="expression" dxfId="85" priority="1664" stopIfTrue="1">
      <formula>$K130=1</formula>
    </cfRule>
    <cfRule type="expression" dxfId="84" priority="1663" stopIfTrue="1">
      <formula>SUM($K130:$K130)=2</formula>
    </cfRule>
  </conditionalFormatting>
  <conditionalFormatting sqref="L8:L20 L22:L25 L30 L32:L36 L38:L39 L41:L50 L54 L57:L61 L63:L85 L87:L98 L104:L137 L139:L142 L145:L150">
    <cfRule type="expression" dxfId="83" priority="1731" stopIfTrue="1">
      <formula>SUM($M8:$M8)=2</formula>
    </cfRule>
    <cfRule type="expression" dxfId="82" priority="1732" stopIfTrue="1">
      <formula>$M8=1</formula>
    </cfRule>
    <cfRule type="expression" dxfId="81" priority="1730" stopIfTrue="1">
      <formula>$M8=0</formula>
    </cfRule>
  </conditionalFormatting>
  <conditionalFormatting sqref="N8:N20 N22:N25 N30 N32:N36 N38:N39 N41:N50 N54 N57:N61 N63:N85 N87:N98 N104:N137 N139:N142 N145:N150">
    <cfRule type="expression" dxfId="80" priority="1865" stopIfTrue="1">
      <formula>$O8=1</formula>
    </cfRule>
    <cfRule type="expression" dxfId="79" priority="1864" stopIfTrue="1">
      <formula>SUM($O8:$O8)=2</formula>
    </cfRule>
    <cfRule type="expression" dxfId="78" priority="1863" stopIfTrue="1">
      <formula>$O8=0</formula>
    </cfRule>
  </conditionalFormatting>
  <conditionalFormatting sqref="P8:P20 P22:P25 P30 P32:P36 P38:P39 P41:P50 P54 P57:P61 P63:P85 P87:P98 P104:P137 P139:P142 P145:P150">
    <cfRule type="expression" dxfId="77" priority="2124" stopIfTrue="1">
      <formula>$Q8=0</formula>
    </cfRule>
    <cfRule type="expression" dxfId="76" priority="2123" stopIfTrue="1">
      <formula>$Q8=1</formula>
    </cfRule>
  </conditionalFormatting>
  <conditionalFormatting sqref="R8:R20 R22:R25 R30 R32:R36 R38:R39 R41:R50 R54 R57:R61 R63:R85 R87:R98 R104:R137 R139:R142 R145:R150">
    <cfRule type="expression" dxfId="75" priority="2152" stopIfTrue="1">
      <formula>$S8=0</formula>
    </cfRule>
    <cfRule type="expression" dxfId="74" priority="2151" stopIfTrue="1">
      <formula>$S8=1</formula>
    </cfRule>
  </conditionalFormatting>
  <conditionalFormatting sqref="T8:T20 T22:T25 T30 T32:T36 T38:T39 T41:T50 T54 T57:T61 T63:T85 T87:T98 T104:T137 T139:T142 T145:T150">
    <cfRule type="expression" dxfId="73" priority="2019" stopIfTrue="1">
      <formula>$U8=0</formula>
    </cfRule>
    <cfRule type="expression" dxfId="72" priority="2020" stopIfTrue="1">
      <formula>SUM($U8:$U8)=2</formula>
    </cfRule>
    <cfRule type="expression" dxfId="71" priority="2021" stopIfTrue="1">
      <formula>$U8=1</formula>
    </cfRule>
  </conditionalFormatting>
  <conditionalFormatting sqref="U11:Y11">
    <cfRule type="expression" dxfId="70" priority="1">
      <formula>$Y11="NEIN"</formula>
    </cfRule>
  </conditionalFormatting>
  <conditionalFormatting sqref="V8:V20 V22:V25 V30 V32:V36 V38:V39 V41:V50 V54 V57:V61 V63:V85 V87 V89:V98 V104:V110 V115:V129 V132:V137 V139:V142 V145:V150">
    <cfRule type="expression" dxfId="69" priority="1893">
      <formula>SUM($W8:$W8)=2</formula>
    </cfRule>
    <cfRule type="expression" dxfId="68" priority="1894" stopIfTrue="1">
      <formula>$W8=1</formula>
    </cfRule>
  </conditionalFormatting>
  <conditionalFormatting sqref="V8:V20 V22:V25 V30 V32:V36 V38:V39 V41:V50 V54 V57:V61 V63:V85 V87:V98 V104:V137 V139:V142 V145:V150">
    <cfRule type="expression" dxfId="67" priority="1892" stopIfTrue="1">
      <formula>$W8=(VALUE(0))</formula>
    </cfRule>
  </conditionalFormatting>
  <conditionalFormatting sqref="V88 V111:V114 V130:V131">
    <cfRule type="expression" dxfId="66" priority="1961" stopIfTrue="1">
      <formula>SUM($W88:$W88)=2</formula>
    </cfRule>
    <cfRule type="expression" dxfId="65" priority="1962" stopIfTrue="1">
      <formula>$W88=1</formula>
    </cfRule>
  </conditionalFormatting>
  <conditionalFormatting sqref="AA11">
    <cfRule type="expression" dxfId="64" priority="76">
      <formula>Z11="ja"</formula>
    </cfRule>
  </conditionalFormatting>
  <conditionalFormatting sqref="AA22">
    <cfRule type="expression" dxfId="63" priority="48">
      <formula>Z22="ja"</formula>
    </cfRule>
  </conditionalFormatting>
  <conditionalFormatting sqref="AA25">
    <cfRule type="expression" dxfId="62" priority="47">
      <formula>Z25="ja"</formula>
    </cfRule>
  </conditionalFormatting>
  <conditionalFormatting sqref="AA38:AA39">
    <cfRule type="expression" dxfId="61" priority="45">
      <formula>Z38="ja"</formula>
    </cfRule>
  </conditionalFormatting>
  <conditionalFormatting sqref="AA58">
    <cfRule type="expression" dxfId="60" priority="44">
      <formula>Z58="ja"</formula>
    </cfRule>
  </conditionalFormatting>
  <conditionalFormatting sqref="AA61">
    <cfRule type="expression" dxfId="59" priority="43">
      <formula>Z61="ja"</formula>
    </cfRule>
  </conditionalFormatting>
  <conditionalFormatting sqref="AA63">
    <cfRule type="expression" dxfId="58" priority="42">
      <formula>Z63="ja"</formula>
    </cfRule>
  </conditionalFormatting>
  <conditionalFormatting sqref="AA65:AA67">
    <cfRule type="expression" dxfId="57" priority="39">
      <formula>Z65="ja"</formula>
    </cfRule>
  </conditionalFormatting>
  <conditionalFormatting sqref="AA72:AA73">
    <cfRule type="expression" dxfId="56" priority="37">
      <formula>Z72="ja"</formula>
    </cfRule>
  </conditionalFormatting>
  <conditionalFormatting sqref="AA77:AA81">
    <cfRule type="expression" dxfId="55" priority="36">
      <formula>Z77="ja"</formula>
    </cfRule>
  </conditionalFormatting>
  <conditionalFormatting sqref="AA87">
    <cfRule type="expression" dxfId="54" priority="15">
      <formula>Z87="ja"</formula>
    </cfRule>
  </conditionalFormatting>
  <conditionalFormatting sqref="AA113:AA123">
    <cfRule type="expression" dxfId="53" priority="14">
      <formula>Z113="ja"</formula>
    </cfRule>
  </conditionalFormatting>
  <conditionalFormatting sqref="AA126:AA127">
    <cfRule type="expression" dxfId="52" priority="17">
      <formula>Z126="ja"</formula>
    </cfRule>
  </conditionalFormatting>
  <conditionalFormatting sqref="AA132">
    <cfRule type="expression" dxfId="51" priority="16">
      <formula>Z132="ja"</formula>
    </cfRule>
  </conditionalFormatting>
  <dataValidations count="4">
    <dataValidation type="list" allowBlank="1" showInputMessage="1" showErrorMessage="1" sqref="Z91:Z96 Z66 Z74:Z76 Z68:Z71 Z102 Z115 Y151 Z110:Z112" xr:uid="{00000000-0002-0000-0F00-000000000000}">
      <formula1>"ja, nein,"</formula1>
    </dataValidation>
    <dataValidation type="list" allowBlank="1" showInputMessage="1" showErrorMessage="1" sqref="Z67 Z11 Y41:Y50 Y54 Y57:Y61 Z58 Z61 Z65 Z25 Z72:Z73 Z77:Z81 Y88:Y98 Y104:Y113 Z113:Z114 Y116:Y137 Z116:Z121 Z126:Z127 Z132 Y139:Y142 Y145:Y150 Y22:Y36 Y8:Y20 Y64:Y86 Z22 Y87:Z87 Y63:Z63 Y38:Z39" xr:uid="{00000000-0002-0000-0F00-000001000000}">
      <formula1>"JA, NEIN,"</formula1>
    </dataValidation>
    <dataValidation type="list" allowBlank="1" showInputMessage="1" showErrorMessage="1" sqref="Y114:Y115" xr:uid="{00000000-0002-0000-0F00-000002000000}">
      <formula1>"JA, NEIN"</formula1>
    </dataValidation>
    <dataValidation allowBlank="1" showInputMessage="1" showErrorMessage="1" sqref="Y21 AA12:AA21 Z12:Z20 AA23:AA24 Z26:AA37 Y37 Z41:AA50 Z54:AA57 Y55:Y56 Z59:AA60 Y143:Y144 Z64:AA64 Z82:AA86 Z88:AA90 Z103:AA112 Z133:AA151 Z122:AA125 Z128:AA131 Y138 Y40:AA40 Y62:AA62 Y51:AA53" xr:uid="{00000000-0002-0000-0F00-000003000000}"/>
  </dataValidations>
  <hyperlinks>
    <hyperlink ref="D6" location="'6.1'!A1" display="Erforderliches Basispaket" xr:uid="{00000000-0004-0000-0F00-000000000000}"/>
    <hyperlink ref="F6:G6" location="'3.2'!A1" display="3.2: Facharzt und zeitl. Verfügbarkeit" xr:uid="{00000000-0004-0000-0F00-000001000000}"/>
    <hyperlink ref="N7" location="'3.5'!A1" display="3.5: Kooperation" xr:uid="{00000000-0004-0000-0F00-000002000000}"/>
    <hyperlink ref="D6:D7" location="'3.8'!A1" display="3.8: Erforderliches Basispaket" xr:uid="{00000000-0004-0000-0F00-000003000000}"/>
    <hyperlink ref="J6:J7" location="'3.3'!A1" display="3.3: Notfall-station (NF)" xr:uid="{00000000-0004-0000-0F00-000004000000}"/>
    <hyperlink ref="L6:L7" location="'3.4'!A1" display="3.4: Intensiv-station (IS)" xr:uid="{00000000-0004-0000-0F00-000005000000}"/>
    <hyperlink ref="T6:T7" location="'3.6'!A1" display="3.6: Tumorboard (TUB)" xr:uid="{00000000-0004-0000-0F00-000006000000}"/>
    <hyperlink ref="V6:V7" location="'3.7'!A1" display="3.7: Sonstige Anforderungen" xr:uid="{00000000-0004-0000-0F00-000007000000}"/>
    <hyperlink ref="N6:R6" location="'2.2'!A1" display="2.2 Verknüpfungen &amp; Hierachie" xr:uid="{00000000-0004-0000-0F00-000008000000}"/>
  </hyperlinks>
  <printOptions horizontalCentered="1"/>
  <pageMargins left="0.23622047244094491" right="0.23622047244094491" top="0.74803149606299213" bottom="0.74803149606299213" header="0.31496062992125984" footer="0.31496062992125984"/>
  <pageSetup paperSize="9" scale="11" orientation="portrait" r:id="rId2"/>
  <headerFooter scaleWithDoc="0" alignWithMargins="0"/>
  <rowBreaks count="4" manualBreakCount="4">
    <brk id="37" max="34" man="1"/>
    <brk id="69" max="34" man="1"/>
    <brk id="101" max="34" man="1"/>
    <brk id="129" max="34" man="1"/>
  </rowBreaks>
  <legacyDrawingHF r:id="rId3"/>
  <extLst>
    <ext xmlns:x14="http://schemas.microsoft.com/office/spreadsheetml/2009/9/main" uri="{78C0D931-6437-407d-A8EE-F0AAD7539E65}">
      <x14:conditionalFormattings>
        <x14:conditionalFormatting xmlns:xm="http://schemas.microsoft.com/office/excel/2006/main">
          <x14:cfRule type="expression" priority="10" id="{75C2FDED-FD18-4483-BF03-60A9A1693680}">
            <xm:f>'3.2'!$B$26:$C$26=""</xm:f>
            <x14:dxf>
              <fill>
                <patternFill>
                  <bgColor rgb="FFFF9999"/>
                </patternFill>
              </fill>
            </x14:dxf>
          </x14:cfRule>
          <xm:sqref>F11:G11</xm:sqref>
        </x14:conditionalFormatting>
        <x14:conditionalFormatting xmlns:xm="http://schemas.microsoft.com/office/excel/2006/main">
          <x14:cfRule type="expression" priority="9" id="{3979DC31-800B-467B-AA73-73A61DEBE31C}">
            <xm:f>COUNTA('3.2'!$B$45:$C$45,'3.2'!$B$53:$C$53,'3.2'!$B$54:$C$54)&lt;1</xm:f>
            <x14:dxf>
              <fill>
                <patternFill>
                  <bgColor rgb="FFFF9999"/>
                </patternFill>
              </fill>
            </x14:dxf>
          </x14:cfRule>
          <xm:sqref>F95:G95</xm:sqref>
        </x14:conditionalFormatting>
        <x14:conditionalFormatting xmlns:xm="http://schemas.microsoft.com/office/excel/2006/main">
          <x14:cfRule type="expression" priority="8" id="{A2448BE9-E08D-4954-A41D-A7E5077574CF}">
            <xm:f>'3.2'!$B$29:$C$30=""</xm:f>
            <x14:dxf>
              <fill>
                <patternFill>
                  <bgColor rgb="FFFF9999"/>
                </patternFill>
              </fill>
            </x14:dxf>
          </x14:cfRule>
          <xm:sqref>F129:G129</xm:sqref>
        </x14:conditionalFormatting>
        <x14:conditionalFormatting xmlns:xm="http://schemas.microsoft.com/office/excel/2006/main">
          <x14:cfRule type="expression" priority="7" id="{F8F3CA9A-8297-416B-A151-13C278CFD7C0}">
            <xm:f>'3.2'!$B$46:$C$46=""</xm:f>
            <x14:dxf>
              <fill>
                <patternFill>
                  <bgColor rgb="FFFF9999"/>
                </patternFill>
              </fill>
            </x14:dxf>
          </x14:cfRule>
          <xm:sqref>F141:G141</xm:sqref>
        </x14:conditionalFormatting>
        <x14:conditionalFormatting xmlns:xm="http://schemas.microsoft.com/office/excel/2006/main">
          <x14:cfRule type="expression" priority="6" id="{E6CC258F-FCB6-422D-8668-E198E5546FEB}">
            <xm:f>'3.2'!$B$18:$C$18=""</xm:f>
            <x14:dxf>
              <fill>
                <patternFill>
                  <bgColor rgb="FFFF9999"/>
                </patternFill>
              </fill>
            </x14:dxf>
          </x14:cfRule>
          <xm:sqref>F148:G148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48">
    <tabColor theme="0" tint="-0.249977111117893"/>
    <pageSetUpPr fitToPage="1"/>
  </sheetPr>
  <dimension ref="A1:J73"/>
  <sheetViews>
    <sheetView showGridLines="0" workbookViewId="0">
      <pane ySplit="4" topLeftCell="A5" activePane="bottomLeft" state="frozen"/>
      <selection activeCell="B50" sqref="B50"/>
      <selection pane="bottomLeft" activeCell="D20" sqref="D20"/>
    </sheetView>
  </sheetViews>
  <sheetFormatPr baseColWidth="10" defaultColWidth="11.42578125" defaultRowHeight="12.75" x14ac:dyDescent="0.2"/>
  <cols>
    <col min="1" max="1" width="8.140625" customWidth="1"/>
    <col min="2" max="2" width="50" customWidth="1"/>
    <col min="3" max="3" width="44.42578125" customWidth="1"/>
    <col min="4" max="4" width="24.85546875" customWidth="1"/>
    <col min="5" max="5" width="4" customWidth="1"/>
    <col min="7" max="7" width="10" customWidth="1"/>
    <col min="8" max="8" width="50" customWidth="1"/>
    <col min="9" max="9" width="34.85546875" customWidth="1"/>
    <col min="10" max="10" width="15.85546875" customWidth="1"/>
  </cols>
  <sheetData>
    <row r="1" spans="1:10" ht="14.1" customHeight="1" x14ac:dyDescent="0.2">
      <c r="A1" s="39" t="str">
        <f>'3.1'!$A$1</f>
        <v>Bewerbung des Spitalunternehmens:</v>
      </c>
      <c r="C1" s="1325" t="s">
        <v>375</v>
      </c>
      <c r="D1" s="1325"/>
    </row>
    <row r="2" spans="1:10" ht="14.1" customHeight="1" x14ac:dyDescent="0.2">
      <c r="A2" s="588">
        <f>Deckblatt!$A$9</f>
        <v>0</v>
      </c>
      <c r="C2" s="1311">
        <f>Deckblatt!$A$12</f>
        <v>0</v>
      </c>
      <c r="D2" s="1311"/>
    </row>
    <row r="3" spans="1:10" s="33" customFormat="1" ht="33.950000000000003" customHeight="1" x14ac:dyDescent="0.2">
      <c r="A3" s="1360" t="s">
        <v>387</v>
      </c>
      <c r="B3" s="1360"/>
      <c r="C3" s="1360"/>
      <c r="D3" s="1360"/>
      <c r="F3" s="186"/>
      <c r="G3" s="213"/>
      <c r="H3" s="213"/>
      <c r="I3" s="213"/>
      <c r="J3" s="213"/>
    </row>
    <row r="4" spans="1:10" s="33" customFormat="1" ht="9" customHeight="1" x14ac:dyDescent="0.2">
      <c r="A4" s="214"/>
      <c r="B4" s="214"/>
      <c r="C4" s="214"/>
      <c r="D4" s="214"/>
      <c r="G4" s="214"/>
      <c r="H4" s="214"/>
      <c r="I4" s="214"/>
      <c r="J4" s="214"/>
    </row>
    <row r="5" spans="1:10" s="33" customFormat="1" ht="15.75" customHeight="1" x14ac:dyDescent="0.2">
      <c r="A5" s="1294" t="s">
        <v>143</v>
      </c>
      <c r="B5" s="1294"/>
      <c r="C5" s="1294"/>
      <c r="D5" s="1294"/>
      <c r="G5" s="1231"/>
      <c r="H5" s="1231"/>
      <c r="I5" s="1231"/>
      <c r="J5" s="1231"/>
    </row>
    <row r="6" spans="1:10" s="33" customFormat="1" ht="88.35" customHeight="1" x14ac:dyDescent="0.2">
      <c r="A6" s="1359" t="s">
        <v>862</v>
      </c>
      <c r="B6" s="1359"/>
      <c r="C6" s="1359"/>
      <c r="D6" s="1359"/>
      <c r="G6" s="1231"/>
      <c r="H6" s="1231"/>
      <c r="I6" s="1231"/>
      <c r="J6" s="1231"/>
    </row>
    <row r="7" spans="1:10" s="33" customFormat="1" ht="4.5" customHeight="1" x14ac:dyDescent="0.2">
      <c r="A7" s="277"/>
      <c r="B7" s="277"/>
      <c r="C7" s="277"/>
      <c r="D7" s="277"/>
      <c r="H7" s="1267"/>
      <c r="I7" s="1267"/>
    </row>
    <row r="8" spans="1:10" s="33" customFormat="1" ht="12.75" customHeight="1" x14ac:dyDescent="0.2">
      <c r="A8" s="1361" t="s">
        <v>144</v>
      </c>
      <c r="B8" s="1361"/>
      <c r="C8" s="1361"/>
      <c r="D8" s="1361"/>
    </row>
    <row r="9" spans="1:10" s="204" customFormat="1" ht="14.1" customHeight="1" x14ac:dyDescent="0.2">
      <c r="A9" s="1362" t="s">
        <v>725</v>
      </c>
      <c r="B9" s="1363"/>
      <c r="C9" s="1363"/>
      <c r="D9" s="1363"/>
      <c r="E9" s="1358"/>
      <c r="F9" s="1358"/>
      <c r="G9" s="1358"/>
      <c r="H9" s="1358"/>
      <c r="I9" s="1358"/>
    </row>
    <row r="10" spans="1:10" s="204" customFormat="1" ht="14.1" customHeight="1" x14ac:dyDescent="0.2">
      <c r="A10" s="1359" t="s">
        <v>722</v>
      </c>
      <c r="B10" s="1359"/>
      <c r="C10" s="1359"/>
      <c r="D10" s="1359"/>
      <c r="E10" s="1358"/>
      <c r="F10" s="1358"/>
      <c r="G10" s="1358"/>
      <c r="H10" s="1358"/>
      <c r="I10" s="1358"/>
    </row>
    <row r="11" spans="1:10" s="204" customFormat="1" ht="14.1" customHeight="1" x14ac:dyDescent="0.2">
      <c r="A11" s="1359" t="s">
        <v>723</v>
      </c>
      <c r="B11" s="1358"/>
      <c r="C11" s="1358"/>
      <c r="D11" s="1358"/>
      <c r="E11" s="1358"/>
      <c r="F11" s="1358"/>
      <c r="G11" s="1358"/>
      <c r="H11" s="1358"/>
      <c r="I11" s="1358"/>
    </row>
    <row r="12" spans="1:10" s="204" customFormat="1" ht="14.1" customHeight="1" x14ac:dyDescent="0.2">
      <c r="A12" s="1359" t="s">
        <v>724</v>
      </c>
      <c r="B12" s="1358"/>
      <c r="C12" s="1358"/>
      <c r="D12" s="1358"/>
      <c r="E12" s="1358"/>
      <c r="F12" s="1358"/>
      <c r="G12" s="1358"/>
      <c r="H12" s="1358"/>
      <c r="I12" s="1358"/>
    </row>
    <row r="13" spans="1:10" s="204" customFormat="1" ht="14.1" customHeight="1" x14ac:dyDescent="0.2">
      <c r="A13" s="1359" t="s">
        <v>844</v>
      </c>
      <c r="B13" s="1358"/>
      <c r="C13" s="1358"/>
      <c r="D13" s="1358"/>
      <c r="E13" s="1358"/>
      <c r="F13" s="1358"/>
      <c r="G13" s="1358"/>
      <c r="H13" s="1358"/>
      <c r="I13" s="1358"/>
    </row>
    <row r="14" spans="1:10" s="33" customFormat="1" ht="8.25" customHeight="1" x14ac:dyDescent="0.2">
      <c r="A14" s="277"/>
      <c r="B14" s="277"/>
      <c r="C14" s="277"/>
      <c r="D14" s="277"/>
    </row>
    <row r="15" spans="1:10" s="33" customFormat="1" ht="38.25" customHeight="1" x14ac:dyDescent="0.2">
      <c r="A15" s="1361" t="s">
        <v>932</v>
      </c>
      <c r="B15" s="1361"/>
      <c r="C15" s="1361"/>
      <c r="D15" s="1361"/>
    </row>
    <row r="16" spans="1:10" s="215" customFormat="1" ht="17.25" customHeight="1" x14ac:dyDescent="0.2">
      <c r="A16" s="1364" t="s">
        <v>214</v>
      </c>
      <c r="B16" s="1364"/>
      <c r="C16" s="1364"/>
      <c r="D16" s="1364"/>
    </row>
    <row r="17" spans="1:4" s="204" customFormat="1" ht="15" customHeight="1" x14ac:dyDescent="0.2">
      <c r="A17" s="1359" t="s">
        <v>523</v>
      </c>
      <c r="B17" s="1359"/>
      <c r="C17" s="1359"/>
      <c r="D17" s="1359"/>
    </row>
    <row r="18" spans="1:4" s="204" customFormat="1" ht="15" customHeight="1" x14ac:dyDescent="0.2">
      <c r="A18" s="1359" t="s">
        <v>524</v>
      </c>
      <c r="B18" s="1359"/>
      <c r="C18" s="1359"/>
      <c r="D18" s="1359"/>
    </row>
    <row r="19" spans="1:4" s="33" customFormat="1" ht="16.5" customHeight="1" x14ac:dyDescent="0.2">
      <c r="A19" s="35"/>
      <c r="B19" s="35"/>
      <c r="C19" s="35"/>
      <c r="D19" s="712" t="s">
        <v>851</v>
      </c>
    </row>
    <row r="20" spans="1:4" s="33" customFormat="1" ht="35.1" customHeight="1" x14ac:dyDescent="0.2">
      <c r="A20" s="1218" t="s">
        <v>957</v>
      </c>
      <c r="B20" s="1218"/>
      <c r="C20" s="1368"/>
      <c r="D20" s="671"/>
    </row>
    <row r="21" spans="1:4" s="33" customFormat="1" ht="75" customHeight="1" x14ac:dyDescent="0.2">
      <c r="A21" s="1367" t="s">
        <v>204</v>
      </c>
      <c r="B21" s="1367"/>
      <c r="C21" s="1367"/>
      <c r="D21" s="1367"/>
    </row>
    <row r="22" spans="1:4" s="33" customFormat="1" ht="9.75" customHeight="1" x14ac:dyDescent="0.2">
      <c r="A22" s="277"/>
      <c r="B22" s="277"/>
      <c r="C22" s="277"/>
      <c r="D22" s="277"/>
    </row>
    <row r="23" spans="1:4" s="215" customFormat="1" ht="17.25" customHeight="1" x14ac:dyDescent="0.2">
      <c r="A23" s="1364" t="s">
        <v>72</v>
      </c>
      <c r="B23" s="1364"/>
      <c r="C23" s="1364"/>
      <c r="D23" s="1364"/>
    </row>
    <row r="24" spans="1:4" s="713" customFormat="1" ht="15" customHeight="1" x14ac:dyDescent="0.2">
      <c r="A24" s="1207" t="s">
        <v>525</v>
      </c>
      <c r="B24" s="1207"/>
      <c r="C24" s="1207"/>
      <c r="D24" s="1207"/>
    </row>
    <row r="25" spans="1:4" s="204" customFormat="1" ht="15" customHeight="1" x14ac:dyDescent="0.2">
      <c r="A25" s="1359" t="s">
        <v>526</v>
      </c>
      <c r="B25" s="1359"/>
      <c r="C25" s="1359"/>
      <c r="D25" s="1359"/>
    </row>
    <row r="26" spans="1:4" s="204" customFormat="1" ht="15" customHeight="1" x14ac:dyDescent="0.2">
      <c r="A26" s="1359" t="s">
        <v>527</v>
      </c>
      <c r="B26" s="1359"/>
      <c r="C26" s="1359"/>
      <c r="D26" s="1359"/>
    </row>
    <row r="27" spans="1:4" s="204" customFormat="1" ht="27.95" customHeight="1" x14ac:dyDescent="0.2">
      <c r="A27" s="1359" t="s">
        <v>464</v>
      </c>
      <c r="B27" s="1359"/>
      <c r="C27" s="1359"/>
      <c r="D27" s="1359"/>
    </row>
    <row r="28" spans="1:4" s="204" customFormat="1" ht="15" customHeight="1" x14ac:dyDescent="0.2">
      <c r="A28" s="1372" t="s">
        <v>845</v>
      </c>
      <c r="B28" s="1373"/>
      <c r="C28" s="1373"/>
      <c r="D28" s="1373"/>
    </row>
    <row r="29" spans="1:4" s="33" customFormat="1" ht="16.5" customHeight="1" x14ac:dyDescent="0.2">
      <c r="A29" s="35"/>
      <c r="B29" s="35"/>
      <c r="C29" s="35"/>
      <c r="D29" s="712" t="s">
        <v>851</v>
      </c>
    </row>
    <row r="30" spans="1:4" s="33" customFormat="1" ht="33.75" customHeight="1" x14ac:dyDescent="0.2">
      <c r="A30" s="1369" t="s">
        <v>958</v>
      </c>
      <c r="B30" s="1218"/>
      <c r="C30" s="1368"/>
      <c r="D30" s="819"/>
    </row>
    <row r="31" spans="1:4" s="33" customFormat="1" ht="75" customHeight="1" x14ac:dyDescent="0.2">
      <c r="A31" s="1367" t="s">
        <v>204</v>
      </c>
      <c r="B31" s="1367"/>
      <c r="C31" s="1367"/>
      <c r="D31" s="1367"/>
    </row>
    <row r="32" spans="1:4" s="33" customFormat="1" ht="13.5" customHeight="1" x14ac:dyDescent="0.2">
      <c r="A32" s="210"/>
      <c r="B32" s="210"/>
      <c r="C32" s="210"/>
      <c r="D32" s="210"/>
    </row>
    <row r="33" spans="1:9" s="33" customFormat="1" ht="38.25" customHeight="1" x14ac:dyDescent="0.2">
      <c r="A33" s="1361" t="s">
        <v>536</v>
      </c>
      <c r="B33" s="1361"/>
      <c r="C33" s="1361"/>
      <c r="D33" s="1361"/>
    </row>
    <row r="34" spans="1:9" s="215" customFormat="1" ht="17.25" customHeight="1" x14ac:dyDescent="0.2">
      <c r="A34" s="1364" t="s">
        <v>219</v>
      </c>
      <c r="B34" s="1364"/>
      <c r="C34" s="1364"/>
      <c r="D34" s="1364"/>
    </row>
    <row r="35" spans="1:9" s="215" customFormat="1" ht="54" customHeight="1" x14ac:dyDescent="0.2">
      <c r="A35" s="1362" t="s">
        <v>937</v>
      </c>
      <c r="B35" s="1362"/>
      <c r="C35" s="1362"/>
      <c r="D35" s="1362"/>
    </row>
    <row r="36" spans="1:9" s="35" customFormat="1" ht="23.1" customHeight="1" x14ac:dyDescent="0.2">
      <c r="A36" s="1366" t="s">
        <v>865</v>
      </c>
      <c r="B36" s="1366"/>
      <c r="C36" s="1366"/>
      <c r="D36" s="1366"/>
    </row>
    <row r="37" spans="1:9" s="204" customFormat="1" ht="15.75" customHeight="1" x14ac:dyDescent="0.2">
      <c r="A37" s="1365" t="s">
        <v>374</v>
      </c>
      <c r="B37" s="1365"/>
      <c r="C37" s="1365"/>
      <c r="D37" s="1365"/>
      <c r="F37" s="1358"/>
      <c r="G37" s="1358"/>
      <c r="H37" s="1358"/>
      <c r="I37" s="1358"/>
    </row>
    <row r="38" spans="1:9" s="204" customFormat="1" ht="15" customHeight="1" x14ac:dyDescent="0.2">
      <c r="A38" s="1358" t="s">
        <v>249</v>
      </c>
      <c r="B38" s="1358"/>
      <c r="C38" s="1358"/>
      <c r="D38" s="1358"/>
      <c r="F38" s="574"/>
      <c r="G38" s="574"/>
      <c r="H38" s="574"/>
      <c r="I38" s="574"/>
    </row>
    <row r="39" spans="1:9" s="84" customFormat="1" ht="15" customHeight="1" x14ac:dyDescent="0.2">
      <c r="A39" s="1359" t="s">
        <v>527</v>
      </c>
      <c r="B39" s="1359"/>
      <c r="C39" s="1359"/>
      <c r="D39" s="1359"/>
    </row>
    <row r="40" spans="1:9" s="84" customFormat="1" ht="18.600000000000001" customHeight="1" x14ac:dyDescent="0.2">
      <c r="A40" s="1359" t="s">
        <v>726</v>
      </c>
      <c r="B40" s="1358"/>
      <c r="C40" s="1358"/>
      <c r="D40" s="1358"/>
    </row>
    <row r="41" spans="1:9" s="33" customFormat="1" ht="16.5" customHeight="1" x14ac:dyDescent="0.2">
      <c r="A41" s="35"/>
      <c r="B41" s="35"/>
      <c r="C41" s="35"/>
      <c r="D41" s="712" t="s">
        <v>851</v>
      </c>
    </row>
    <row r="42" spans="1:9" s="33" customFormat="1" ht="35.25" customHeight="1" x14ac:dyDescent="0.2">
      <c r="A42" s="1355" t="s">
        <v>959</v>
      </c>
      <c r="B42" s="1356"/>
      <c r="C42" s="1357"/>
      <c r="D42" s="820"/>
    </row>
    <row r="43" spans="1:9" s="33" customFormat="1" ht="75" customHeight="1" x14ac:dyDescent="0.2">
      <c r="A43" s="1367" t="s">
        <v>204</v>
      </c>
      <c r="B43" s="1367"/>
      <c r="C43" s="1367"/>
      <c r="D43" s="1367"/>
    </row>
    <row r="44" spans="1:9" s="33" customFormat="1" ht="13.5" customHeight="1" x14ac:dyDescent="0.2">
      <c r="A44" s="7"/>
    </row>
    <row r="45" spans="1:9" s="33" customFormat="1" ht="51.6" customHeight="1" x14ac:dyDescent="0.2">
      <c r="A45" s="1370" t="s">
        <v>543</v>
      </c>
      <c r="B45" s="1371"/>
      <c r="C45" s="1371"/>
      <c r="D45" s="1371"/>
    </row>
    <row r="46" spans="1:9" s="33" customFormat="1" ht="3.75" customHeight="1" x14ac:dyDescent="0.2">
      <c r="A46" s="279"/>
    </row>
    <row r="47" spans="1:9" s="20" customFormat="1" ht="11.25" customHeight="1" x14ac:dyDescent="0.2">
      <c r="D47" s="271"/>
    </row>
    <row r="48" spans="1:9" s="20" customFormat="1" x14ac:dyDescent="0.2">
      <c r="D48" s="275"/>
    </row>
    <row r="49" spans="3:4" s="20" customFormat="1" x14ac:dyDescent="0.2">
      <c r="D49" s="275"/>
    </row>
    <row r="50" spans="3:4" s="33" customFormat="1" x14ac:dyDescent="0.2">
      <c r="C50" s="55"/>
      <c r="D50" s="275"/>
    </row>
    <row r="51" spans="3:4" s="33" customFormat="1" x14ac:dyDescent="0.2">
      <c r="C51" s="55"/>
    </row>
    <row r="52" spans="3:4" s="33" customFormat="1" x14ac:dyDescent="0.2"/>
    <row r="53" spans="3:4" s="33" customFormat="1" x14ac:dyDescent="0.2"/>
    <row r="54" spans="3:4" s="33" customFormat="1" x14ac:dyDescent="0.2"/>
    <row r="55" spans="3:4" s="33" customFormat="1" x14ac:dyDescent="0.2"/>
    <row r="56" spans="3:4" s="33" customFormat="1" x14ac:dyDescent="0.2"/>
    <row r="57" spans="3:4" s="33" customFormat="1" x14ac:dyDescent="0.2"/>
    <row r="58" spans="3:4" s="33" customFormat="1" x14ac:dyDescent="0.2"/>
    <row r="59" spans="3:4" s="33" customFormat="1" x14ac:dyDescent="0.2"/>
    <row r="60" spans="3:4" s="33" customFormat="1" x14ac:dyDescent="0.2"/>
    <row r="61" spans="3:4" s="33" customFormat="1" x14ac:dyDescent="0.2"/>
    <row r="62" spans="3:4" s="33" customFormat="1" x14ac:dyDescent="0.2"/>
    <row r="63" spans="3:4" s="33" customFormat="1" x14ac:dyDescent="0.2"/>
    <row r="64" spans="3:4"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sheetData>
  <sheetProtection sheet="1" scenarios="1" selectLockedCells="1"/>
  <customSheetViews>
    <customSheetView guid="{21F13F3C-C390-477F-A569-DF7158452A6C}" showGridLines="0" topLeftCell="A2">
      <selection activeCell="A12" sqref="A12:I12"/>
      <pageMargins left="0.25" right="0.25" top="0.75" bottom="0.75" header="0.3" footer="0.3"/>
      <printOptions horizontalCentered="1"/>
      <pageSetup paperSize="9" scale="68"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45">
    <mergeCell ref="A45:D45"/>
    <mergeCell ref="A39:D39"/>
    <mergeCell ref="A40:D40"/>
    <mergeCell ref="A43:D43"/>
    <mergeCell ref="C1:D1"/>
    <mergeCell ref="C2:D2"/>
    <mergeCell ref="A38:D38"/>
    <mergeCell ref="A11:D11"/>
    <mergeCell ref="A15:D15"/>
    <mergeCell ref="A17:D17"/>
    <mergeCell ref="A18:D18"/>
    <mergeCell ref="A16:D16"/>
    <mergeCell ref="A27:D27"/>
    <mergeCell ref="A24:D24"/>
    <mergeCell ref="A23:D23"/>
    <mergeCell ref="A28:D28"/>
    <mergeCell ref="A13:D13"/>
    <mergeCell ref="F37:I37"/>
    <mergeCell ref="A34:D34"/>
    <mergeCell ref="A35:D35"/>
    <mergeCell ref="A33:D33"/>
    <mergeCell ref="A37:D37"/>
    <mergeCell ref="A36:D36"/>
    <mergeCell ref="A25:D25"/>
    <mergeCell ref="A26:D26"/>
    <mergeCell ref="A21:D21"/>
    <mergeCell ref="A20:C20"/>
    <mergeCell ref="A30:C30"/>
    <mergeCell ref="A31:D31"/>
    <mergeCell ref="A42:C42"/>
    <mergeCell ref="E11:I11"/>
    <mergeCell ref="E9:I9"/>
    <mergeCell ref="A10:D10"/>
    <mergeCell ref="A3:D3"/>
    <mergeCell ref="A5:D5"/>
    <mergeCell ref="A6:D6"/>
    <mergeCell ref="A8:D8"/>
    <mergeCell ref="E10:I10"/>
    <mergeCell ref="A9:D9"/>
    <mergeCell ref="G5:J5"/>
    <mergeCell ref="G6:J6"/>
    <mergeCell ref="H7:I7"/>
    <mergeCell ref="E13:I13"/>
    <mergeCell ref="A12:D12"/>
    <mergeCell ref="E12:I12"/>
  </mergeCells>
  <phoneticPr fontId="31" type="noConversion"/>
  <dataValidations count="2">
    <dataValidation type="list" allowBlank="1" showInputMessage="1" showErrorMessage="1" sqref="D42 D30" xr:uid="{00000000-0002-0000-1000-000000000000}">
      <formula1>"ja, nein,"</formula1>
    </dataValidation>
    <dataValidation type="list" allowBlank="1" showInputMessage="1" showErrorMessage="1" sqref="D20" xr:uid="{00000000-0002-0000-1000-000001000000}">
      <formula1>"JA, NEIN"</formula1>
    </dataValidation>
  </dataValidations>
  <hyperlinks>
    <hyperlink ref="A36:D36" r:id="rId2" display="Link zum Download der SPLG Definitionen (CHOP- und ICD-Codes pro Leistungsgruppe)" xr:uid="{00000000-0004-0000-1000-000000000000}"/>
  </hyperlinks>
  <printOptions horizontalCentered="1"/>
  <pageMargins left="0.23622047244094491" right="0.23622047244094491" top="0.74803149606299213" bottom="0.74803149606299213" header="0.31496062992125984" footer="0.31496062992125984"/>
  <pageSetup paperSize="9" scale="65" orientation="portrait" r:id="rId3"/>
  <headerFooter scaleWithDoc="0" alignWithMargins="0"/>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6">
    <tabColor theme="0" tint="-0.249977111117893"/>
    <pageSetUpPr fitToPage="1"/>
  </sheetPr>
  <dimension ref="A1:C17"/>
  <sheetViews>
    <sheetView showGridLines="0" workbookViewId="0">
      <pane ySplit="4" topLeftCell="A5" activePane="bottomLeft" state="frozen"/>
      <selection activeCell="B50" sqref="B50"/>
      <selection pane="bottomLeft" activeCell="A13" sqref="A13:C13"/>
    </sheetView>
  </sheetViews>
  <sheetFormatPr baseColWidth="10" defaultColWidth="11.42578125" defaultRowHeight="12.75" x14ac:dyDescent="0.2"/>
  <cols>
    <col min="1" max="1" width="81.42578125" style="44" customWidth="1"/>
    <col min="2" max="2" width="34.85546875" style="44" customWidth="1"/>
    <col min="3" max="3" width="20.42578125" style="44" customWidth="1"/>
    <col min="4" max="16384" width="11.42578125" style="44"/>
  </cols>
  <sheetData>
    <row r="1" spans="1:3" ht="14.1" customHeight="1" x14ac:dyDescent="0.2">
      <c r="A1" s="44" t="str">
        <f>'3.1'!$A$1</f>
        <v>Bewerbung des Spitalunternehmens:</v>
      </c>
      <c r="B1" s="575" t="s">
        <v>375</v>
      </c>
    </row>
    <row r="2" spans="1:3" ht="14.1" customHeight="1" x14ac:dyDescent="0.2">
      <c r="A2" s="47">
        <f>Deckblatt!$A$9</f>
        <v>0</v>
      </c>
      <c r="B2" s="714">
        <f>Deckblatt!$A$12</f>
        <v>0</v>
      </c>
    </row>
    <row r="3" spans="1:3" ht="33.950000000000003" customHeight="1" x14ac:dyDescent="0.2">
      <c r="A3" s="1378" t="s">
        <v>643</v>
      </c>
      <c r="B3" s="1378"/>
      <c r="C3" s="1378"/>
    </row>
    <row r="4" spans="1:3" ht="15" customHeight="1" x14ac:dyDescent="0.2"/>
    <row r="5" spans="1:3" s="69" customFormat="1" ht="33" customHeight="1" x14ac:dyDescent="0.2">
      <c r="A5" s="1376" t="s">
        <v>846</v>
      </c>
      <c r="B5" s="1376"/>
      <c r="C5" s="1376"/>
    </row>
    <row r="6" spans="1:3" s="69" customFormat="1" ht="33" customHeight="1" x14ac:dyDescent="0.2">
      <c r="A6" s="1376" t="s">
        <v>847</v>
      </c>
      <c r="B6" s="1376"/>
      <c r="C6" s="1376"/>
    </row>
    <row r="7" spans="1:3" s="69" customFormat="1" ht="15" customHeight="1" x14ac:dyDescent="0.2">
      <c r="A7" s="715"/>
      <c r="B7" s="715"/>
      <c r="C7" s="715"/>
    </row>
    <row r="8" spans="1:3" ht="30" customHeight="1" x14ac:dyDescent="0.2">
      <c r="A8" s="1364" t="s">
        <v>848</v>
      </c>
      <c r="B8" s="1364"/>
      <c r="C8" s="1364"/>
    </row>
    <row r="9" spans="1:3" s="69" customFormat="1" ht="167.1" customHeight="1" x14ac:dyDescent="0.2">
      <c r="A9" s="1376" t="s">
        <v>933</v>
      </c>
      <c r="B9" s="1377"/>
      <c r="C9" s="1377"/>
    </row>
    <row r="10" spans="1:3" s="216" customFormat="1" ht="12.75" customHeight="1" x14ac:dyDescent="0.2">
      <c r="A10" s="217"/>
      <c r="B10" s="217"/>
      <c r="C10" s="217"/>
    </row>
    <row r="11" spans="1:3" s="37" customFormat="1" x14ac:dyDescent="0.2">
      <c r="B11" s="217"/>
      <c r="C11" s="712" t="s">
        <v>851</v>
      </c>
    </row>
    <row r="12" spans="1:3" s="37" customFormat="1" ht="42.95" customHeight="1" x14ac:dyDescent="0.2">
      <c r="A12" s="1374" t="s">
        <v>960</v>
      </c>
      <c r="B12" s="1374"/>
      <c r="C12" s="671"/>
    </row>
    <row r="13" spans="1:3" s="37" customFormat="1" ht="75" customHeight="1" x14ac:dyDescent="0.2">
      <c r="A13" s="1375" t="s">
        <v>204</v>
      </c>
      <c r="B13" s="1375"/>
      <c r="C13" s="1375"/>
    </row>
    <row r="14" spans="1:3" s="123" customFormat="1" ht="12.75" customHeight="1" x14ac:dyDescent="0.2">
      <c r="B14" s="270"/>
      <c r="C14" s="270"/>
    </row>
    <row r="15" spans="1:3" s="69" customFormat="1" ht="12.75" customHeight="1" x14ac:dyDescent="0.2"/>
    <row r="16" spans="1:3" ht="12.75" customHeight="1" x14ac:dyDescent="0.2"/>
    <row r="17" ht="14.25" customHeight="1" x14ac:dyDescent="0.2"/>
  </sheetData>
  <sheetProtection sheet="1" scenarios="1"/>
  <customSheetViews>
    <customSheetView guid="{21F13F3C-C390-477F-A569-DF7158452A6C}" showGridLines="0">
      <selection activeCell="A12" sqref="A12:F12"/>
      <rowBreaks count="1" manualBreakCount="1">
        <brk id="19" max="6" man="1"/>
      </rowBreaks>
      <pageMargins left="0.25" right="0.25" top="0.75" bottom="0.75" header="0.3" footer="0.3"/>
      <printOptions horizontalCentered="1"/>
      <pageSetup paperSize="9" scale="63"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7">
    <mergeCell ref="A12:B12"/>
    <mergeCell ref="A13:C13"/>
    <mergeCell ref="A8:C8"/>
    <mergeCell ref="A9:C9"/>
    <mergeCell ref="A3:C3"/>
    <mergeCell ref="A5:C5"/>
    <mergeCell ref="A6:C6"/>
  </mergeCells>
  <dataValidations count="1">
    <dataValidation type="list" allowBlank="1" showInputMessage="1" showErrorMessage="1" sqref="C12" xr:uid="{00000000-0002-0000-1100-000000000000}">
      <formula1>"JA, NEIN"</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2"/>
  <headerFooter scaleWithDoc="0" alignWithMargins="0"/>
  <rowBreaks count="1" manualBreakCount="1">
    <brk id="13" max="6" man="1"/>
  </rowBreaks>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42">
    <tabColor theme="0" tint="-0.249977111117893"/>
    <pageSetUpPr fitToPage="1"/>
  </sheetPr>
  <dimension ref="A1:H57"/>
  <sheetViews>
    <sheetView showGridLines="0" workbookViewId="0">
      <pane ySplit="4" topLeftCell="A5" activePane="bottomLeft" state="frozen"/>
      <selection activeCell="B50" sqref="B50"/>
      <selection pane="bottomLeft" activeCell="A58" sqref="A58"/>
    </sheetView>
  </sheetViews>
  <sheetFormatPr baseColWidth="10" defaultColWidth="11.42578125" defaultRowHeight="12.75" x14ac:dyDescent="0.2"/>
  <cols>
    <col min="1" max="1" width="8.42578125" customWidth="1"/>
    <col min="2" max="2" width="64.42578125" customWidth="1"/>
    <col min="3" max="3" width="41.85546875" customWidth="1"/>
    <col min="4" max="4" width="23.140625" customWidth="1"/>
    <col min="5" max="5" width="3.42578125" style="20" customWidth="1"/>
    <col min="6" max="7" width="11.42578125" style="20"/>
  </cols>
  <sheetData>
    <row r="1" spans="1:8" ht="14.1" customHeight="1" x14ac:dyDescent="0.2">
      <c r="A1" s="39" t="str">
        <f>'3.1'!$A$1</f>
        <v>Bewerbung des Spitalunternehmens:</v>
      </c>
      <c r="C1" s="39" t="s">
        <v>375</v>
      </c>
      <c r="E1" s="39"/>
    </row>
    <row r="2" spans="1:8" ht="14.1" customHeight="1" x14ac:dyDescent="0.2">
      <c r="A2" s="588">
        <f>Deckblatt!$A$9</f>
        <v>0</v>
      </c>
      <c r="C2" s="588">
        <f>Deckblatt!$A$12</f>
        <v>0</v>
      </c>
      <c r="E2" s="588"/>
    </row>
    <row r="3" spans="1:8" ht="33.950000000000003" customHeight="1" x14ac:dyDescent="0.2">
      <c r="A3" s="1288" t="s">
        <v>645</v>
      </c>
      <c r="B3" s="1288"/>
      <c r="C3" s="1288"/>
      <c r="D3" s="1288"/>
      <c r="E3" s="591"/>
    </row>
    <row r="4" spans="1:8" s="41" customFormat="1" ht="12.95" customHeight="1" x14ac:dyDescent="0.2">
      <c r="A4" s="35"/>
      <c r="B4" s="35"/>
      <c r="C4" s="35"/>
      <c r="D4" s="35"/>
      <c r="E4" s="88"/>
      <c r="F4" s="88"/>
      <c r="G4" s="88"/>
    </row>
    <row r="5" spans="1:8" s="88" customFormat="1" ht="74.099999999999994" customHeight="1" x14ac:dyDescent="0.2">
      <c r="A5" s="1380" t="s">
        <v>496</v>
      </c>
      <c r="B5" s="1381"/>
      <c r="C5" s="1381"/>
      <c r="D5" s="1381"/>
    </row>
    <row r="6" spans="1:8" s="69" customFormat="1" ht="30.75" customHeight="1" x14ac:dyDescent="0.2">
      <c r="A6" s="1383" t="s">
        <v>761</v>
      </c>
      <c r="B6" s="1383"/>
      <c r="C6" s="1383"/>
      <c r="D6" s="1383"/>
      <c r="E6" s="218"/>
      <c r="F6" s="218"/>
      <c r="G6" s="218"/>
    </row>
    <row r="7" spans="1:8" s="69" customFormat="1" ht="6" customHeight="1" x14ac:dyDescent="0.2">
      <c r="A7" s="280"/>
      <c r="B7" s="280"/>
      <c r="C7" s="280"/>
      <c r="D7" s="280"/>
      <c r="E7" s="216"/>
      <c r="F7" s="216"/>
      <c r="G7" s="216"/>
    </row>
    <row r="8" spans="1:8" s="69" customFormat="1" ht="15" customHeight="1" x14ac:dyDescent="0.2">
      <c r="A8" s="1382" t="s">
        <v>467</v>
      </c>
      <c r="B8" s="1382"/>
      <c r="C8" s="1382"/>
      <c r="D8" s="1382"/>
      <c r="E8" s="219"/>
      <c r="F8" s="219"/>
      <c r="G8" s="219"/>
    </row>
    <row r="9" spans="1:8" s="88" customFormat="1" ht="33" customHeight="1" x14ac:dyDescent="0.2">
      <c r="A9" s="269" t="s">
        <v>728</v>
      </c>
      <c r="B9" s="1220" t="s">
        <v>727</v>
      </c>
      <c r="C9" s="1220"/>
      <c r="D9" s="1220"/>
    </row>
    <row r="10" spans="1:8" s="88" customFormat="1" ht="84" customHeight="1" x14ac:dyDescent="0.2">
      <c r="A10" s="269" t="s">
        <v>729</v>
      </c>
      <c r="B10" s="1220" t="s">
        <v>730</v>
      </c>
      <c r="C10" s="1220"/>
      <c r="D10" s="1220"/>
    </row>
    <row r="11" spans="1:8" s="88" customFormat="1" ht="71.099999999999994" customHeight="1" x14ac:dyDescent="0.2">
      <c r="A11" s="269" t="s">
        <v>731</v>
      </c>
      <c r="B11" s="1220" t="s">
        <v>732</v>
      </c>
      <c r="C11" s="1220"/>
      <c r="D11" s="1220"/>
    </row>
    <row r="12" spans="1:8" s="220" customFormat="1" ht="18" customHeight="1" x14ac:dyDescent="0.2">
      <c r="A12" s="269" t="s">
        <v>733</v>
      </c>
      <c r="B12" s="1220" t="s">
        <v>737</v>
      </c>
      <c r="C12" s="1220"/>
      <c r="D12" s="1220"/>
    </row>
    <row r="13" spans="1:8" s="220" customFormat="1" ht="45.95" customHeight="1" x14ac:dyDescent="0.2">
      <c r="A13" s="269" t="s">
        <v>734</v>
      </c>
      <c r="B13" s="1220" t="s">
        <v>738</v>
      </c>
      <c r="C13" s="1220"/>
      <c r="D13" s="1220"/>
    </row>
    <row r="14" spans="1:8" s="220" customFormat="1" ht="18.95" customHeight="1" x14ac:dyDescent="0.2">
      <c r="A14" s="269" t="s">
        <v>735</v>
      </c>
      <c r="B14" s="1220" t="s">
        <v>468</v>
      </c>
      <c r="C14" s="1220"/>
      <c r="D14" s="1220"/>
      <c r="H14" s="221"/>
    </row>
    <row r="15" spans="1:8" s="220" customFormat="1" ht="18.95" customHeight="1" x14ac:dyDescent="0.2">
      <c r="A15" s="269" t="s">
        <v>736</v>
      </c>
      <c r="B15" s="1220" t="s">
        <v>742</v>
      </c>
      <c r="C15" s="1220"/>
      <c r="D15" s="1220"/>
      <c r="H15" s="221"/>
    </row>
    <row r="16" spans="1:8" s="220" customFormat="1" ht="33" customHeight="1" x14ac:dyDescent="0.2">
      <c r="A16" s="269" t="s">
        <v>739</v>
      </c>
      <c r="B16" s="1220" t="s">
        <v>741</v>
      </c>
      <c r="C16" s="1220"/>
      <c r="D16" s="1220"/>
      <c r="H16" s="221"/>
    </row>
    <row r="17" spans="1:7" s="220" customFormat="1" ht="96.95" customHeight="1" x14ac:dyDescent="0.2">
      <c r="A17" s="269" t="s">
        <v>740</v>
      </c>
      <c r="B17" s="1220" t="s">
        <v>934</v>
      </c>
      <c r="C17" s="1220"/>
      <c r="D17" s="1220"/>
    </row>
    <row r="18" spans="1:7" s="69" customFormat="1" ht="16.350000000000001" customHeight="1" x14ac:dyDescent="0.2">
      <c r="A18" s="1379" t="s">
        <v>469</v>
      </c>
      <c r="B18" s="1379"/>
      <c r="C18" s="1379"/>
      <c r="D18" s="1379"/>
      <c r="E18" s="219"/>
      <c r="F18" s="219"/>
      <c r="G18" s="219"/>
    </row>
    <row r="19" spans="1:7" s="88" customFormat="1" ht="45" customHeight="1" x14ac:dyDescent="0.2">
      <c r="A19" s="269" t="s">
        <v>728</v>
      </c>
      <c r="B19" s="1220" t="s">
        <v>938</v>
      </c>
      <c r="C19" s="1252"/>
      <c r="D19" s="1252"/>
    </row>
    <row r="20" spans="1:7" s="222" customFormat="1" ht="18.95" customHeight="1" x14ac:dyDescent="0.2">
      <c r="A20" s="716"/>
      <c r="B20" s="1366" t="s">
        <v>865</v>
      </c>
      <c r="C20" s="1366"/>
      <c r="D20" s="1366"/>
      <c r="E20" s="1366"/>
    </row>
    <row r="21" spans="1:7" s="220" customFormat="1" ht="18.95" customHeight="1" x14ac:dyDescent="0.2">
      <c r="A21" s="269" t="s">
        <v>729</v>
      </c>
      <c r="B21" s="1220" t="s">
        <v>470</v>
      </c>
      <c r="C21" s="1220"/>
      <c r="D21" s="1220"/>
    </row>
    <row r="22" spans="1:7" s="220" customFormat="1" ht="84" customHeight="1" x14ac:dyDescent="0.2">
      <c r="A22" s="269" t="s">
        <v>731</v>
      </c>
      <c r="B22" s="1220" t="s">
        <v>935</v>
      </c>
      <c r="C22" s="1220"/>
      <c r="D22" s="1220"/>
    </row>
    <row r="23" spans="1:7" s="220" customFormat="1" ht="33" customHeight="1" x14ac:dyDescent="0.2">
      <c r="A23" s="269" t="s">
        <v>733</v>
      </c>
      <c r="B23" s="1220" t="s">
        <v>743</v>
      </c>
      <c r="C23" s="1220"/>
      <c r="D23" s="1220"/>
    </row>
    <row r="24" spans="1:7" s="220" customFormat="1" ht="18.95" customHeight="1" x14ac:dyDescent="0.2">
      <c r="A24" s="269" t="s">
        <v>734</v>
      </c>
      <c r="B24" s="1220" t="s">
        <v>538</v>
      </c>
      <c r="C24" s="1220"/>
      <c r="D24" s="1220"/>
    </row>
    <row r="25" spans="1:7" s="220" customFormat="1" ht="33" customHeight="1" x14ac:dyDescent="0.2">
      <c r="A25" s="269" t="s">
        <v>735</v>
      </c>
      <c r="B25" s="1220" t="s">
        <v>744</v>
      </c>
      <c r="C25" s="1220"/>
      <c r="D25" s="1220"/>
    </row>
    <row r="26" spans="1:7" s="220" customFormat="1" ht="117.95" customHeight="1" x14ac:dyDescent="0.2">
      <c r="A26" s="269" t="s">
        <v>736</v>
      </c>
      <c r="B26" s="1220" t="s">
        <v>745</v>
      </c>
      <c r="C26" s="1220"/>
      <c r="D26" s="1220"/>
    </row>
    <row r="27" spans="1:7" s="69" customFormat="1" ht="16.350000000000001" customHeight="1" x14ac:dyDescent="0.2">
      <c r="A27" s="1379" t="s">
        <v>471</v>
      </c>
      <c r="B27" s="1379"/>
      <c r="C27" s="1379"/>
      <c r="D27" s="1379"/>
      <c r="E27" s="219"/>
      <c r="F27" s="219"/>
      <c r="G27" s="219"/>
    </row>
    <row r="28" spans="1:7" s="88" customFormat="1" ht="59.1" customHeight="1" x14ac:dyDescent="0.2">
      <c r="A28" s="1220" t="s">
        <v>749</v>
      </c>
      <c r="B28" s="1220"/>
      <c r="C28" s="1220"/>
      <c r="D28" s="1220"/>
    </row>
    <row r="29" spans="1:7" s="220" customFormat="1" ht="18.95" customHeight="1" x14ac:dyDescent="0.2">
      <c r="A29" s="269" t="s">
        <v>728</v>
      </c>
      <c r="B29" s="72" t="s">
        <v>748</v>
      </c>
      <c r="C29" s="72"/>
      <c r="D29" s="72"/>
    </row>
    <row r="30" spans="1:7" s="220" customFormat="1" ht="18.95" customHeight="1" x14ac:dyDescent="0.2">
      <c r="A30" s="269" t="s">
        <v>729</v>
      </c>
      <c r="B30" s="1252" t="s">
        <v>472</v>
      </c>
      <c r="C30" s="1252"/>
      <c r="D30" s="1252"/>
    </row>
    <row r="31" spans="1:7" s="220" customFormat="1" ht="18.95" customHeight="1" x14ac:dyDescent="0.2">
      <c r="A31" s="269" t="s">
        <v>731</v>
      </c>
      <c r="B31" s="1220" t="s">
        <v>473</v>
      </c>
      <c r="C31" s="1220"/>
      <c r="D31" s="1220"/>
    </row>
    <row r="32" spans="1:7" s="220" customFormat="1" ht="18.95" customHeight="1" x14ac:dyDescent="0.2">
      <c r="A32" s="269" t="s">
        <v>733</v>
      </c>
      <c r="B32" s="1220" t="s">
        <v>497</v>
      </c>
      <c r="C32" s="1220"/>
      <c r="D32" s="1220"/>
    </row>
    <row r="33" spans="1:7" s="220" customFormat="1" ht="18.95" customHeight="1" x14ac:dyDescent="0.2">
      <c r="A33" s="269" t="s">
        <v>734</v>
      </c>
      <c r="B33" s="1220" t="s">
        <v>474</v>
      </c>
      <c r="C33" s="1220"/>
      <c r="D33" s="1220"/>
    </row>
    <row r="34" spans="1:7" s="220" customFormat="1" ht="18.95" customHeight="1" x14ac:dyDescent="0.2">
      <c r="A34" s="269" t="s">
        <v>735</v>
      </c>
      <c r="B34" s="1220" t="s">
        <v>475</v>
      </c>
      <c r="C34" s="1220"/>
      <c r="D34" s="1220"/>
    </row>
    <row r="35" spans="1:7" s="220" customFormat="1" ht="18.95" customHeight="1" x14ac:dyDescent="0.2">
      <c r="A35" s="269" t="s">
        <v>736</v>
      </c>
      <c r="B35" s="1220" t="s">
        <v>476</v>
      </c>
      <c r="C35" s="1220"/>
      <c r="D35" s="1220"/>
    </row>
    <row r="36" spans="1:7" s="220" customFormat="1" ht="18.95" customHeight="1" x14ac:dyDescent="0.2">
      <c r="A36" s="269" t="s">
        <v>746</v>
      </c>
      <c r="B36" s="1220" t="s">
        <v>477</v>
      </c>
      <c r="C36" s="1220"/>
      <c r="D36" s="1220"/>
    </row>
    <row r="37" spans="1:7" s="220" customFormat="1" ht="18.95" customHeight="1" x14ac:dyDescent="0.2">
      <c r="A37" s="269" t="s">
        <v>747</v>
      </c>
      <c r="B37" s="1220" t="s">
        <v>750</v>
      </c>
      <c r="C37" s="1220"/>
      <c r="D37" s="1220"/>
    </row>
    <row r="38" spans="1:7" s="69" customFormat="1" ht="16.350000000000001" customHeight="1" x14ac:dyDescent="0.2">
      <c r="A38" s="1379" t="s">
        <v>478</v>
      </c>
      <c r="B38" s="1379"/>
      <c r="C38" s="1379"/>
      <c r="D38" s="1379"/>
      <c r="E38" s="219"/>
      <c r="F38" s="219"/>
      <c r="G38" s="219"/>
    </row>
    <row r="39" spans="1:7" s="37" customFormat="1" ht="18.95" customHeight="1" x14ac:dyDescent="0.2">
      <c r="A39" s="1220" t="s">
        <v>751</v>
      </c>
      <c r="B39" s="1220"/>
      <c r="C39" s="1220"/>
      <c r="D39" s="1220"/>
    </row>
    <row r="40" spans="1:7" s="37" customFormat="1" ht="18.95" customHeight="1" x14ac:dyDescent="0.2">
      <c r="A40" s="269" t="s">
        <v>728</v>
      </c>
      <c r="B40" s="1252" t="s">
        <v>752</v>
      </c>
      <c r="C40" s="1252"/>
      <c r="D40" s="1252"/>
    </row>
    <row r="41" spans="1:7" s="37" customFormat="1" ht="18.95" customHeight="1" x14ac:dyDescent="0.2">
      <c r="A41" s="269" t="s">
        <v>729</v>
      </c>
      <c r="B41" s="37" t="s">
        <v>753</v>
      </c>
    </row>
    <row r="42" spans="1:7" s="37" customFormat="1" ht="18.95" customHeight="1" x14ac:dyDescent="0.2">
      <c r="A42" s="269" t="s">
        <v>731</v>
      </c>
      <c r="B42" s="1220" t="s">
        <v>479</v>
      </c>
      <c r="C42" s="1220"/>
      <c r="D42" s="1220"/>
    </row>
    <row r="43" spans="1:7" s="37" customFormat="1" ht="18.95" customHeight="1" x14ac:dyDescent="0.2">
      <c r="A43" s="269" t="s">
        <v>733</v>
      </c>
      <c r="B43" s="1220" t="s">
        <v>480</v>
      </c>
      <c r="C43" s="1220"/>
      <c r="D43" s="1220"/>
    </row>
    <row r="44" spans="1:7" s="37" customFormat="1" ht="18.95" customHeight="1" x14ac:dyDescent="0.2">
      <c r="A44" s="269" t="s">
        <v>734</v>
      </c>
      <c r="B44" s="1220" t="s">
        <v>754</v>
      </c>
      <c r="C44" s="1220"/>
      <c r="D44" s="1220"/>
    </row>
    <row r="45" spans="1:7" s="37" customFormat="1" ht="18.95" customHeight="1" x14ac:dyDescent="0.2">
      <c r="A45" s="269" t="s">
        <v>735</v>
      </c>
      <c r="B45" s="1220" t="s">
        <v>481</v>
      </c>
      <c r="C45" s="1220"/>
      <c r="D45" s="1220"/>
    </row>
    <row r="46" spans="1:7" s="37" customFormat="1" ht="18.95" customHeight="1" x14ac:dyDescent="0.2">
      <c r="A46" s="269" t="s">
        <v>736</v>
      </c>
      <c r="B46" s="1220" t="s">
        <v>755</v>
      </c>
      <c r="C46" s="1220"/>
      <c r="D46" s="1220"/>
    </row>
    <row r="47" spans="1:7" s="37" customFormat="1" ht="18.95" customHeight="1" x14ac:dyDescent="0.2">
      <c r="A47" s="269" t="s">
        <v>739</v>
      </c>
      <c r="B47" s="1220" t="s">
        <v>756</v>
      </c>
      <c r="C47" s="1220"/>
      <c r="D47" s="1220"/>
    </row>
    <row r="48" spans="1:7" s="37" customFormat="1" ht="18.95" customHeight="1" x14ac:dyDescent="0.2">
      <c r="A48" s="1220" t="s">
        <v>757</v>
      </c>
      <c r="B48" s="1220"/>
      <c r="C48" s="1220"/>
      <c r="D48" s="1220"/>
    </row>
    <row r="49" spans="1:4" s="37" customFormat="1" ht="18.95" customHeight="1" x14ac:dyDescent="0.2">
      <c r="A49" s="269" t="s">
        <v>728</v>
      </c>
      <c r="B49" s="1252" t="s">
        <v>539</v>
      </c>
      <c r="C49" s="1252"/>
      <c r="D49" s="1252"/>
    </row>
    <row r="50" spans="1:4" s="37" customFormat="1" ht="18.95" customHeight="1" x14ac:dyDescent="0.2">
      <c r="A50" s="269" t="s">
        <v>729</v>
      </c>
      <c r="B50" s="1220" t="s">
        <v>482</v>
      </c>
      <c r="C50" s="1220"/>
      <c r="D50" s="1220"/>
    </row>
    <row r="51" spans="1:4" s="37" customFormat="1" ht="18.95" customHeight="1" x14ac:dyDescent="0.2">
      <c r="A51" s="269" t="s">
        <v>731</v>
      </c>
      <c r="B51" s="32" t="s">
        <v>758</v>
      </c>
      <c r="C51" s="32"/>
      <c r="D51" s="32"/>
    </row>
    <row r="52" spans="1:4" s="37" customFormat="1" ht="18.95" customHeight="1" x14ac:dyDescent="0.2">
      <c r="A52" s="269" t="s">
        <v>733</v>
      </c>
      <c r="B52" s="32" t="s">
        <v>759</v>
      </c>
      <c r="C52" s="32"/>
      <c r="D52" s="32"/>
    </row>
    <row r="53" spans="1:4" s="37" customFormat="1" ht="18.95" customHeight="1" x14ac:dyDescent="0.2">
      <c r="A53" s="269" t="s">
        <v>734</v>
      </c>
      <c r="B53" s="37" t="s">
        <v>760</v>
      </c>
    </row>
    <row r="54" spans="1:4" s="123" customFormat="1" ht="12.75" customHeight="1" x14ac:dyDescent="0.2">
      <c r="A54" s="270"/>
      <c r="B54" s="270"/>
      <c r="C54" s="270"/>
    </row>
    <row r="55" spans="1:4" s="37" customFormat="1" x14ac:dyDescent="0.2">
      <c r="B55" s="217"/>
      <c r="D55" s="712" t="s">
        <v>851</v>
      </c>
    </row>
    <row r="56" spans="1:4" s="37" customFormat="1" ht="42.95" customHeight="1" x14ac:dyDescent="0.2">
      <c r="A56" s="1355" t="s">
        <v>961</v>
      </c>
      <c r="B56" s="1356"/>
      <c r="C56" s="1357"/>
      <c r="D56" s="671"/>
    </row>
    <row r="57" spans="1:4" s="37" customFormat="1" ht="75" customHeight="1" x14ac:dyDescent="0.2">
      <c r="A57" s="1375" t="s">
        <v>204</v>
      </c>
      <c r="B57" s="1375"/>
      <c r="C57" s="1375"/>
      <c r="D57" s="1375"/>
    </row>
  </sheetData>
  <sheetProtection sheet="1" objects="1" scenarios="1"/>
  <customSheetViews>
    <customSheetView guid="{21F13F3C-C390-477F-A569-DF7158452A6C}" showGridLines="0">
      <selection activeCell="A12" sqref="A12:F12"/>
      <rowBreaks count="2" manualBreakCount="2">
        <brk id="17" max="3" man="1"/>
        <brk id="37" max="3" man="1"/>
      </rowBreaks>
      <pageMargins left="0.70866141732283472" right="0.70866141732283472" top="0.74803149606299213" bottom="0.74803149606299213" header="0.31496062992125984" footer="0.31496062992125984"/>
      <printOptions horizontalCentered="1"/>
      <pageSetup paperSize="9" scale="90"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46">
    <mergeCell ref="A3:D3"/>
    <mergeCell ref="B15:D15"/>
    <mergeCell ref="B16:D16"/>
    <mergeCell ref="B11:D11"/>
    <mergeCell ref="B12:D12"/>
    <mergeCell ref="B13:D13"/>
    <mergeCell ref="A5:D5"/>
    <mergeCell ref="A8:D8"/>
    <mergeCell ref="A6:D6"/>
    <mergeCell ref="B9:D9"/>
    <mergeCell ref="B10:D10"/>
    <mergeCell ref="B14:D14"/>
    <mergeCell ref="B17:D17"/>
    <mergeCell ref="A18:D18"/>
    <mergeCell ref="B19:D19"/>
    <mergeCell ref="B21:D21"/>
    <mergeCell ref="B20:E20"/>
    <mergeCell ref="B35:D35"/>
    <mergeCell ref="A39:D39"/>
    <mergeCell ref="B33:D33"/>
    <mergeCell ref="B45:D45"/>
    <mergeCell ref="B22:D22"/>
    <mergeCell ref="A27:D27"/>
    <mergeCell ref="A28:D28"/>
    <mergeCell ref="B30:D30"/>
    <mergeCell ref="B23:D23"/>
    <mergeCell ref="B24:D24"/>
    <mergeCell ref="B25:D25"/>
    <mergeCell ref="B26:D26"/>
    <mergeCell ref="B34:D34"/>
    <mergeCell ref="B36:D36"/>
    <mergeCell ref="B31:D31"/>
    <mergeCell ref="B32:D32"/>
    <mergeCell ref="A57:D57"/>
    <mergeCell ref="A38:D38"/>
    <mergeCell ref="B37:D37"/>
    <mergeCell ref="B46:D46"/>
    <mergeCell ref="B47:D47"/>
    <mergeCell ref="B40:D40"/>
    <mergeCell ref="A48:D48"/>
    <mergeCell ref="B49:D49"/>
    <mergeCell ref="B50:D50"/>
    <mergeCell ref="B42:D42"/>
    <mergeCell ref="B43:D43"/>
    <mergeCell ref="B44:D44"/>
    <mergeCell ref="A56:C56"/>
  </mergeCells>
  <phoneticPr fontId="9" type="noConversion"/>
  <dataValidations count="1">
    <dataValidation type="list" allowBlank="1" showInputMessage="1" showErrorMessage="1" sqref="D56" xr:uid="{00000000-0002-0000-1200-000000000000}">
      <formula1>"JA, NEIN"</formula1>
    </dataValidation>
  </dataValidations>
  <hyperlinks>
    <hyperlink ref="B20:E20" r:id="rId2" display="Link zum Download der SPLG Definitionen (CHOP- und ICD-Codes pro Leistungsgruppe)" xr:uid="{00000000-0004-0000-1200-000000000000}"/>
  </hyperlinks>
  <printOptions horizontalCentered="1"/>
  <pageMargins left="0.23622047244094491" right="0.23622047244094491" top="0.74803149606299213" bottom="0.74803149606299213" header="0.31496062992125984" footer="0.31496062992125984"/>
  <pageSetup paperSize="9" scale="43" orientation="portrait" r:id="rId3"/>
  <headerFooter scaleWithDoc="0" alignWithMargins="0"/>
  <rowBreaks count="2" manualBreakCount="2">
    <brk id="17" max="3" man="1"/>
    <brk id="37" max="3" man="1"/>
  </rowBreak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pageSetUpPr fitToPage="1"/>
  </sheetPr>
  <dimension ref="A1:G45"/>
  <sheetViews>
    <sheetView showGridLines="0" workbookViewId="0">
      <pane ySplit="4" topLeftCell="A5" activePane="bottomLeft" state="frozen"/>
      <selection activeCell="B50" sqref="B50"/>
      <selection pane="bottomLeft" activeCell="C32" sqref="A31:XFD46"/>
    </sheetView>
  </sheetViews>
  <sheetFormatPr baseColWidth="10" defaultColWidth="29.140625" defaultRowHeight="12.75" x14ac:dyDescent="0.2"/>
  <cols>
    <col min="1" max="1" width="8.42578125" customWidth="1"/>
    <col min="2" max="2" width="16" style="76" customWidth="1"/>
    <col min="3" max="3" width="2" style="76" customWidth="1"/>
    <col min="4" max="4" width="5.42578125" customWidth="1"/>
    <col min="5" max="5" width="1.140625" customWidth="1"/>
    <col min="6" max="6" width="71.42578125" customWidth="1"/>
  </cols>
  <sheetData>
    <row r="1" spans="1:6" ht="12.95" customHeight="1" x14ac:dyDescent="0.2"/>
    <row r="2" spans="1:6" ht="12.95" customHeight="1" x14ac:dyDescent="0.2"/>
    <row r="3" spans="1:6" s="3" customFormat="1" ht="33.950000000000003" customHeight="1" x14ac:dyDescent="0.2">
      <c r="A3" s="1190" t="s">
        <v>142</v>
      </c>
      <c r="B3" s="1190"/>
      <c r="C3" s="1190"/>
      <c r="D3" s="1190"/>
      <c r="E3" s="1190"/>
      <c r="F3" s="1190"/>
    </row>
    <row r="4" spans="1:6" ht="9" customHeight="1" x14ac:dyDescent="0.2">
      <c r="B4" s="77"/>
      <c r="C4" s="77"/>
      <c r="D4" s="41"/>
      <c r="E4" s="41"/>
      <c r="F4" s="41"/>
    </row>
    <row r="5" spans="1:6" s="41" customFormat="1" ht="20.100000000000001" customHeight="1" x14ac:dyDescent="0.2">
      <c r="A5" s="1191" t="s">
        <v>406</v>
      </c>
      <c r="B5" s="1191"/>
      <c r="C5" s="78"/>
      <c r="D5" s="27">
        <v>1</v>
      </c>
      <c r="E5" s="29"/>
      <c r="F5" s="26" t="s">
        <v>408</v>
      </c>
    </row>
    <row r="6" spans="1:6" s="41" customFormat="1" ht="20.100000000000001" customHeight="1" x14ac:dyDescent="0.2">
      <c r="A6" s="1191"/>
      <c r="B6" s="1191"/>
      <c r="C6" s="78"/>
      <c r="D6" s="27">
        <v>2</v>
      </c>
      <c r="E6" s="29"/>
      <c r="F6" s="36" t="s">
        <v>388</v>
      </c>
    </row>
    <row r="7" spans="1:6" s="41" customFormat="1" x14ac:dyDescent="0.2">
      <c r="A7" s="1191"/>
      <c r="B7" s="1191"/>
      <c r="C7" s="78"/>
      <c r="D7" s="28">
        <v>2.1</v>
      </c>
      <c r="E7" s="30"/>
      <c r="F7" s="24" t="s">
        <v>48</v>
      </c>
    </row>
    <row r="8" spans="1:6" s="41" customFormat="1" x14ac:dyDescent="0.2">
      <c r="A8" s="1191"/>
      <c r="B8" s="1191"/>
      <c r="C8" s="78"/>
      <c r="D8" s="28">
        <v>2.2000000000000002</v>
      </c>
      <c r="E8" s="30"/>
      <c r="F8" s="25" t="s">
        <v>273</v>
      </c>
    </row>
    <row r="9" spans="1:6" s="882" customFormat="1" ht="15.75" x14ac:dyDescent="0.2">
      <c r="A9" s="1193" t="s">
        <v>407</v>
      </c>
      <c r="B9" s="1193"/>
      <c r="C9" s="1151"/>
      <c r="D9" s="1152">
        <v>3</v>
      </c>
      <c r="E9" s="1153"/>
      <c r="F9" s="26" t="s">
        <v>409</v>
      </c>
    </row>
    <row r="10" spans="1:6" s="882" customFormat="1" x14ac:dyDescent="0.2">
      <c r="A10" s="1193"/>
      <c r="B10" s="1193"/>
      <c r="C10" s="1151"/>
      <c r="D10" s="1154">
        <v>3.1</v>
      </c>
      <c r="E10" s="1155"/>
      <c r="F10" s="24" t="s">
        <v>651</v>
      </c>
    </row>
    <row r="11" spans="1:6" s="882" customFormat="1" x14ac:dyDescent="0.2">
      <c r="A11" s="1193"/>
      <c r="B11" s="1193"/>
      <c r="C11" s="1151"/>
      <c r="D11" s="1154">
        <v>3.2</v>
      </c>
      <c r="E11" s="1155"/>
      <c r="F11" s="24" t="s">
        <v>410</v>
      </c>
    </row>
    <row r="12" spans="1:6" s="882" customFormat="1" x14ac:dyDescent="0.2">
      <c r="A12" s="1193"/>
      <c r="B12" s="1193"/>
      <c r="C12" s="1151"/>
      <c r="D12" s="1154">
        <v>3.3</v>
      </c>
      <c r="E12" s="1155"/>
      <c r="F12" s="24" t="s">
        <v>376</v>
      </c>
    </row>
    <row r="13" spans="1:6" s="882" customFormat="1" x14ac:dyDescent="0.2">
      <c r="A13" s="1193"/>
      <c r="B13" s="1193"/>
      <c r="C13" s="1151"/>
      <c r="D13" s="1154">
        <v>3.4</v>
      </c>
      <c r="E13" s="1155"/>
      <c r="F13" s="24" t="s">
        <v>377</v>
      </c>
    </row>
    <row r="14" spans="1:6" s="882" customFormat="1" x14ac:dyDescent="0.2">
      <c r="A14" s="1193"/>
      <c r="B14" s="1193"/>
      <c r="C14" s="1151"/>
      <c r="D14" s="1154">
        <v>3.5</v>
      </c>
      <c r="E14" s="1155"/>
      <c r="F14" s="24" t="s">
        <v>836</v>
      </c>
    </row>
    <row r="15" spans="1:6" s="882" customFormat="1" x14ac:dyDescent="0.2">
      <c r="A15" s="1193"/>
      <c r="B15" s="1193"/>
      <c r="C15" s="1151"/>
      <c r="D15" s="1154">
        <v>3.6</v>
      </c>
      <c r="E15" s="1155"/>
      <c r="F15" s="24" t="s">
        <v>513</v>
      </c>
    </row>
    <row r="16" spans="1:6" s="882" customFormat="1" x14ac:dyDescent="0.2">
      <c r="A16" s="1193"/>
      <c r="B16" s="1193"/>
      <c r="C16" s="1151"/>
      <c r="D16" s="1154">
        <v>3.7</v>
      </c>
      <c r="E16" s="1155"/>
      <c r="F16" s="24" t="s">
        <v>191</v>
      </c>
    </row>
    <row r="17" spans="1:7" s="882" customFormat="1" x14ac:dyDescent="0.2">
      <c r="A17" s="1193"/>
      <c r="B17" s="1193"/>
      <c r="C17" s="1151"/>
      <c r="D17" s="1156">
        <v>3.8</v>
      </c>
      <c r="E17" s="1157"/>
      <c r="F17" s="24" t="s">
        <v>36</v>
      </c>
    </row>
    <row r="18" spans="1:7" s="882" customFormat="1" x14ac:dyDescent="0.2">
      <c r="A18" s="1193"/>
      <c r="B18" s="1193"/>
      <c r="C18" s="1151"/>
      <c r="D18" s="1158">
        <v>3.9</v>
      </c>
      <c r="E18" s="1159"/>
      <c r="F18" s="24" t="s">
        <v>395</v>
      </c>
    </row>
    <row r="19" spans="1:7" s="882" customFormat="1" x14ac:dyDescent="0.2">
      <c r="A19" s="1193"/>
      <c r="B19" s="1193"/>
      <c r="C19" s="1151"/>
      <c r="D19" s="1160">
        <v>3.1</v>
      </c>
      <c r="E19" s="1155"/>
      <c r="F19" s="24" t="s">
        <v>37</v>
      </c>
    </row>
    <row r="20" spans="1:7" s="882" customFormat="1" x14ac:dyDescent="0.2">
      <c r="A20" s="1193"/>
      <c r="B20" s="1193"/>
      <c r="C20" s="1151"/>
      <c r="D20" s="1154">
        <v>3.11</v>
      </c>
      <c r="E20" s="1155"/>
      <c r="F20" s="24" t="s">
        <v>405</v>
      </c>
    </row>
    <row r="21" spans="1:7" s="882" customFormat="1" x14ac:dyDescent="0.2">
      <c r="A21" s="1193"/>
      <c r="B21" s="1193"/>
      <c r="C21" s="1151"/>
      <c r="D21" s="1156">
        <v>3.12</v>
      </c>
      <c r="E21" s="1157"/>
      <c r="F21" s="24" t="s">
        <v>514</v>
      </c>
    </row>
    <row r="22" spans="1:7" s="882" customFormat="1" x14ac:dyDescent="0.2">
      <c r="A22" s="1193"/>
      <c r="B22" s="1193"/>
      <c r="C22" s="1151"/>
      <c r="D22" s="1156">
        <v>3.13</v>
      </c>
      <c r="E22" s="1157"/>
      <c r="F22" s="24" t="s">
        <v>485</v>
      </c>
    </row>
    <row r="23" spans="1:7" s="882" customFormat="1" ht="15" x14ac:dyDescent="0.2">
      <c r="A23" s="1193"/>
      <c r="B23" s="1193"/>
      <c r="C23" s="1151"/>
      <c r="D23" s="1156" t="s">
        <v>1112</v>
      </c>
      <c r="E23" s="1157"/>
      <c r="F23" s="1164" t="s">
        <v>1113</v>
      </c>
      <c r="G23" s="1161"/>
    </row>
    <row r="24" spans="1:7" s="882" customFormat="1" ht="15" x14ac:dyDescent="0.2">
      <c r="A24" s="1193"/>
      <c r="B24" s="1193"/>
      <c r="C24" s="1151"/>
      <c r="D24" s="1156" t="s">
        <v>1114</v>
      </c>
      <c r="E24" s="1157"/>
      <c r="F24" s="1164" t="s">
        <v>1115</v>
      </c>
      <c r="G24" s="1161"/>
    </row>
    <row r="25" spans="1:7" s="882" customFormat="1" ht="15" x14ac:dyDescent="0.2">
      <c r="A25" s="1193"/>
      <c r="B25" s="1193"/>
      <c r="C25" s="1151"/>
      <c r="D25" s="1156" t="s">
        <v>1116</v>
      </c>
      <c r="E25" s="1157"/>
      <c r="F25" s="1164" t="s">
        <v>1117</v>
      </c>
      <c r="G25" s="1161"/>
    </row>
    <row r="26" spans="1:7" s="882" customFormat="1" ht="15" x14ac:dyDescent="0.2">
      <c r="A26" s="1193"/>
      <c r="B26" s="1193"/>
      <c r="C26" s="1151"/>
      <c r="D26" s="1156" t="s">
        <v>1118</v>
      </c>
      <c r="E26" s="1157"/>
      <c r="F26" s="1164" t="s">
        <v>1119</v>
      </c>
      <c r="G26" s="1161"/>
    </row>
    <row r="27" spans="1:7" s="882" customFormat="1" ht="15" x14ac:dyDescent="0.2">
      <c r="A27" s="1193"/>
      <c r="B27" s="1193"/>
      <c r="C27" s="1151"/>
      <c r="D27" s="1156" t="s">
        <v>1120</v>
      </c>
      <c r="E27" s="1157"/>
      <c r="F27" s="1164" t="s">
        <v>1121</v>
      </c>
      <c r="G27" s="1161"/>
    </row>
    <row r="28" spans="1:7" s="882" customFormat="1" ht="15" x14ac:dyDescent="0.2">
      <c r="A28" s="1193"/>
      <c r="B28" s="1193"/>
      <c r="C28" s="1151"/>
      <c r="D28" s="1156" t="s">
        <v>1122</v>
      </c>
      <c r="E28" s="1157"/>
      <c r="F28" s="1164" t="s">
        <v>1123</v>
      </c>
      <c r="G28" s="1161"/>
    </row>
    <row r="29" spans="1:7" s="882" customFormat="1" ht="15.75" x14ac:dyDescent="0.2">
      <c r="A29" s="1193"/>
      <c r="B29" s="1193"/>
      <c r="C29" s="1151"/>
      <c r="D29" s="1162">
        <v>4</v>
      </c>
      <c r="E29" s="1163"/>
      <c r="F29" s="26" t="s">
        <v>378</v>
      </c>
    </row>
    <row r="30" spans="1:7" s="882" customFormat="1" ht="15.75" x14ac:dyDescent="0.2">
      <c r="A30" s="1193"/>
      <c r="B30" s="1193"/>
      <c r="C30" s="1151"/>
      <c r="D30" s="1162">
        <v>5</v>
      </c>
      <c r="E30" s="1163"/>
      <c r="F30" s="26" t="s">
        <v>62</v>
      </c>
    </row>
    <row r="31" spans="1:7" s="41" customFormat="1" ht="9" customHeight="1" x14ac:dyDescent="0.2">
      <c r="B31" s="77"/>
      <c r="C31" s="77"/>
    </row>
    <row r="32" spans="1:7" s="41" customFormat="1" ht="18" x14ac:dyDescent="0.2">
      <c r="A32" s="358" t="s">
        <v>484</v>
      </c>
      <c r="B32" s="357"/>
      <c r="C32" s="357"/>
      <c r="D32" s="357"/>
      <c r="E32" s="357"/>
      <c r="F32" s="357"/>
    </row>
    <row r="33" spans="1:6" s="41" customFormat="1" ht="5.25" customHeight="1" x14ac:dyDescent="0.2">
      <c r="B33" s="77"/>
      <c r="C33" s="77"/>
    </row>
    <row r="34" spans="1:6" s="582" customFormat="1" ht="32.1" customHeight="1" x14ac:dyDescent="0.2">
      <c r="A34" s="1192" t="s">
        <v>813</v>
      </c>
      <c r="B34" s="1192"/>
      <c r="C34" s="1192"/>
      <c r="D34" s="1192"/>
      <c r="E34" s="1192"/>
      <c r="F34" s="1192"/>
    </row>
    <row r="35" spans="1:6" s="41" customFormat="1" ht="9" customHeight="1" x14ac:dyDescent="0.2">
      <c r="B35" s="77"/>
      <c r="C35" s="77"/>
      <c r="D35" s="79"/>
      <c r="E35" s="79"/>
      <c r="F35" s="79"/>
    </row>
    <row r="36" spans="1:6" s="41" customFormat="1" x14ac:dyDescent="0.2">
      <c r="B36" s="80"/>
      <c r="C36" s="80"/>
      <c r="D36" s="80"/>
      <c r="E36" s="80"/>
      <c r="F36" s="80"/>
    </row>
    <row r="38" spans="1:6" s="41" customFormat="1" x14ac:dyDescent="0.2"/>
    <row r="39" spans="1:6" s="41" customFormat="1" x14ac:dyDescent="0.2">
      <c r="B39" s="11"/>
      <c r="C39" s="11"/>
    </row>
    <row r="40" spans="1:6" s="41" customFormat="1" x14ac:dyDescent="0.2">
      <c r="B40" s="11"/>
      <c r="C40" s="11"/>
    </row>
    <row r="41" spans="1:6" s="41" customFormat="1" x14ac:dyDescent="0.2">
      <c r="B41" s="11"/>
      <c r="C41" s="11"/>
    </row>
    <row r="42" spans="1:6" s="41" customFormat="1" x14ac:dyDescent="0.2">
      <c r="B42" s="11"/>
      <c r="C42" s="11"/>
    </row>
    <row r="43" spans="1:6" s="41" customFormat="1" x14ac:dyDescent="0.2">
      <c r="B43" s="11"/>
      <c r="C43" s="11"/>
    </row>
    <row r="44" spans="1:6" s="41" customFormat="1" x14ac:dyDescent="0.2">
      <c r="B44" s="77"/>
      <c r="C44" s="77"/>
    </row>
    <row r="45" spans="1:6" s="41" customFormat="1" x14ac:dyDescent="0.2">
      <c r="B45" s="77"/>
      <c r="C45" s="77"/>
    </row>
  </sheetData>
  <sheetProtection sheet="1" objects="1" scenarios="1"/>
  <customSheetViews>
    <customSheetView guid="{21F13F3C-C390-477F-A569-DF7158452A6C}" showGridLines="0">
      <selection activeCell="A11" sqref="A11:F27"/>
      <rowBreaks count="1" manualBreakCount="1">
        <brk id="32" max="5" man="1"/>
      </rowBreaks>
      <pageMargins left="0.70866141732283472" right="0.70866141732283472" top="0.74803149606299213" bottom="0.74803149606299213" header="0.31496062992125984" footer="0.31496062992125984"/>
      <printOptions horizontalCentered="1"/>
      <pageSetup paperSize="9" scale="78" fitToHeight="0" orientation="portrait" r:id="rId1"/>
      <headerFooter alignWithMargins="0">
        <oddHeader xml:space="preserve">&amp;L&amp;G
</oddHeader>
        <oddFooter>&amp;L&amp;"Arial,Fett"&amp;8Departement Gesundheit und Soziales&amp;"Arial,Standard" Abteilung Gesundheit&amp;R&amp;6Seiten &amp;P von &amp;N Seiten</oddFooter>
      </headerFooter>
    </customSheetView>
  </customSheetViews>
  <mergeCells count="4">
    <mergeCell ref="A3:F3"/>
    <mergeCell ref="A5:B8"/>
    <mergeCell ref="A34:F34"/>
    <mergeCell ref="A9:B30"/>
  </mergeCells>
  <hyperlinks>
    <hyperlink ref="F7" location="'2.1'!A1" display="Leistungsgruppen" xr:uid="{00000000-0004-0000-0100-000000000000}"/>
    <hyperlink ref="F8" location="'2.2'!A1" display="Leistungsgruppen und Anforderungen" xr:uid="{00000000-0004-0000-0100-000001000000}"/>
    <hyperlink ref="F6" location="'2'!A1" display="Definitionen/Spezifikationen der Leistungsgruppen (Einleitung)" xr:uid="{00000000-0004-0000-0100-000002000000}"/>
    <hyperlink ref="F5" location="'1 Info'!Druckbereich" display="Informationen zur Angebotserhebung " xr:uid="{00000000-0004-0000-0100-000003000000}"/>
    <hyperlink ref="F22" location="'3.13'!A1" display="Weitere Angaben zur Bewerbung" xr:uid="{F32CB7FE-3A8E-4272-BC63-B0999641E318}"/>
    <hyperlink ref="F10" location="'3.1'!A1" display="Generelle Qualitätsanforderungen (Akutsomatik)" xr:uid="{0FB5686E-D911-4D88-BB39-CADCC41799C3}"/>
    <hyperlink ref="F9" location="'3 Bewerbungsformulare -&gt;'!Druckbereich" display="Formulare für die Bewerbung" xr:uid="{325F375D-E4C6-46D7-A36D-BA06F09F87F3}"/>
    <hyperlink ref="F16" location="'3.7'!A1" display="Sonstige Anforderungen" xr:uid="{C78C8FB7-C930-4A16-B08D-4D5B5B3272DA}"/>
    <hyperlink ref="F21" location="'3.12'!A1" display="Geburtshaus" xr:uid="{4AAE084F-A1F7-4BDF-81F1-C828F90747FD}"/>
    <hyperlink ref="F20" location="'3.11'!A1" display="Spezialisierte Palliative Care im Spital" xr:uid="{137E4D02-9E26-43CF-AD08-C5AD351AD0E3}"/>
    <hyperlink ref="F19" location="'3.10'!A1" display="Pädiatrie und Kinderchirurgie" xr:uid="{61D4F268-2F40-4717-A7E5-FBACC009BDBA}"/>
    <hyperlink ref="F18" location="'3.9'!A1" display="Zusammenfassung Bewerbung für die Leistungsgruppen" xr:uid="{220FA530-6AA5-4336-AA97-6C6767587B82}"/>
    <hyperlink ref="F17" location="'3.8'!A1" display="Basisversorgung" xr:uid="{B0332776-FD93-4F58-871D-1D0E59BAB133}"/>
    <hyperlink ref="F15" location="'3.6'!A1" display="Tumorboards/Tumorkonferenz" xr:uid="{C23BB4DB-AC7D-403C-B0F2-FB6631B1CC63}"/>
    <hyperlink ref="F14" location="'3.5'!A1" display="Kooperationen" xr:uid="{CA7FE342-2241-4166-A38C-59562A4400AB}"/>
    <hyperlink ref="F13" location="'3.4'!A1" display="Anforderungen an die Intensivstationen" xr:uid="{0226FEFB-ADA7-41E8-B7E4-2E562ACDD569}"/>
    <hyperlink ref="F12" location="'3.3'!A1" display="Anforderungen für die Notfall-Station" xr:uid="{663BAAD0-F48E-44BC-AF56-AFAFCD0408CF}"/>
    <hyperlink ref="F11" location="'3.2'!A1" display="Angaben zu Fachärzten und deren zeitliche Verfügbarkeit" xr:uid="{F976AF02-72B6-4A2F-AD39-49C3DE06EE6B}"/>
    <hyperlink ref="F23" location="X.1!A1" display="Angebotsvolumen der erbrachten Leistungen" xr:uid="{114DFD36-69A3-4229-B3FD-0741D5F5BB0C}"/>
    <hyperlink ref="F29" location="'4'!A1" display="Generelle Angaben zu Leistungserbringer" xr:uid="{1042BDB4-6AD1-472F-A7B9-D4EBEC1A3D71}"/>
    <hyperlink ref="F30" location="'5'!A1" display="Erklärung" xr:uid="{B60F29A6-264A-4370-B19B-ED51AA8A071A}"/>
    <hyperlink ref="F24" location="X.2!A1" display="Verträge von Kaderärzten und KVG-Mandate aus anderen Kantonen" xr:uid="{6FFFAA59-0438-4C64-8AE7-7994F1536743}"/>
    <hyperlink ref="F25" location="X.3!A1" display="Anforderungen an die Wirtschaftlichkeit" xr:uid="{4DE8559F-38D6-4887-8484-6FFDD987CE50}"/>
    <hyperlink ref="F26" location="X.4!A1" display="Anforderungen an die Qualität" xr:uid="{AA49DC3C-8ED6-4A9F-8478-3CB9792006E7}"/>
    <hyperlink ref="F27" location="X.5!A1" display="Sonstige Verpflichtungen" xr:uid="{E3842FE9-2D67-4578-BD63-99A0A987A813}"/>
    <hyperlink ref="F28" location="X.6!A1" display="Zusätzliche Informationen" xr:uid="{452856E3-AF15-4494-8CC8-947C57C44CA2}"/>
  </hyperlinks>
  <printOptions horizontalCentered="1"/>
  <pageMargins left="0.23622047244094491" right="0.23622047244094491" top="0.74803149606299213" bottom="0.74803149606299213" header="0.31496062992125984" footer="0.31496062992125984"/>
  <pageSetup paperSize="9" scale="89" orientation="portrait" r:id="rId2"/>
  <headerFooter scaleWithDoc="0" alignWithMargins="0"/>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tabColor theme="0" tint="-0.249977111117893"/>
    <pageSetUpPr fitToPage="1"/>
  </sheetPr>
  <dimension ref="A1:H46"/>
  <sheetViews>
    <sheetView showGridLines="0" workbookViewId="0">
      <pane ySplit="4" topLeftCell="A5" activePane="bottomLeft" state="frozen"/>
      <selection activeCell="B50" sqref="B50"/>
      <selection pane="bottomLeft" activeCell="A23" sqref="A23:D23"/>
    </sheetView>
  </sheetViews>
  <sheetFormatPr baseColWidth="10" defaultColWidth="11.42578125" defaultRowHeight="12.75" x14ac:dyDescent="0.2"/>
  <cols>
    <col min="1" max="1" width="8" customWidth="1"/>
    <col min="2" max="2" width="41.42578125" customWidth="1"/>
    <col min="3" max="3" width="37.140625" customWidth="1"/>
    <col min="4" max="4" width="23.140625" customWidth="1"/>
    <col min="5" max="5" width="5.42578125" hidden="1" customWidth="1"/>
    <col min="6" max="6" width="3.85546875" customWidth="1"/>
    <col min="7" max="7" width="29.42578125" customWidth="1"/>
    <col min="8" max="8" width="58.42578125" customWidth="1"/>
  </cols>
  <sheetData>
    <row r="1" spans="1:8" ht="14.1" customHeight="1" x14ac:dyDescent="0.2">
      <c r="A1" s="39" t="str">
        <f>'3.1'!$A$1</f>
        <v>Bewerbung des Spitalunternehmens:</v>
      </c>
      <c r="C1" s="39" t="s">
        <v>375</v>
      </c>
      <c r="E1" s="39"/>
    </row>
    <row r="2" spans="1:8" ht="14.1" customHeight="1" x14ac:dyDescent="0.2">
      <c r="A2" s="588">
        <f>Deckblatt!$A$9</f>
        <v>0</v>
      </c>
      <c r="C2" s="18">
        <f>Deckblatt!$A$12</f>
        <v>0</v>
      </c>
      <c r="E2" s="18"/>
    </row>
    <row r="3" spans="1:8" s="41" customFormat="1" ht="33.950000000000003" customHeight="1" x14ac:dyDescent="0.2">
      <c r="A3" s="1386" t="s">
        <v>644</v>
      </c>
      <c r="B3" s="1386"/>
      <c r="C3" s="1386"/>
      <c r="D3" s="1386"/>
      <c r="E3" s="1386"/>
      <c r="F3" s="58"/>
    </row>
    <row r="4" spans="1:8" s="41" customFormat="1" ht="12.95" customHeight="1" x14ac:dyDescent="0.2">
      <c r="A4" s="37"/>
      <c r="B4" s="37"/>
      <c r="C4" s="37"/>
      <c r="D4" s="37"/>
      <c r="E4" s="37"/>
    </row>
    <row r="5" spans="1:8" s="38" customFormat="1" ht="40.5" customHeight="1" x14ac:dyDescent="0.2">
      <c r="A5" s="1220" t="s">
        <v>925</v>
      </c>
      <c r="B5" s="1220"/>
      <c r="C5" s="1220"/>
      <c r="D5" s="1220"/>
      <c r="E5" s="1220"/>
      <c r="G5" s="72"/>
      <c r="H5" s="72"/>
    </row>
    <row r="6" spans="1:8" s="38" customFormat="1" ht="11.25" customHeight="1" x14ac:dyDescent="0.2">
      <c r="A6" s="37"/>
      <c r="B6" s="37"/>
      <c r="C6" s="37"/>
    </row>
    <row r="7" spans="1:8" s="41" customFormat="1" ht="19.5" customHeight="1" x14ac:dyDescent="0.2">
      <c r="A7" s="1385" t="s">
        <v>849</v>
      </c>
      <c r="B7" s="1385"/>
      <c r="C7" s="1385"/>
      <c r="D7" s="1385"/>
      <c r="E7" s="37"/>
    </row>
    <row r="8" spans="1:8" s="41" customFormat="1" ht="34.5" customHeight="1" x14ac:dyDescent="0.2">
      <c r="A8" s="1362" t="s">
        <v>528</v>
      </c>
      <c r="B8" s="1362"/>
      <c r="C8" s="1362"/>
      <c r="D8" s="1362"/>
      <c r="E8" s="1362"/>
    </row>
    <row r="9" spans="1:8" s="41" customFormat="1" ht="94.5" customHeight="1" x14ac:dyDescent="0.2">
      <c r="A9" s="1384"/>
      <c r="B9" s="1384"/>
      <c r="C9" s="1384"/>
      <c r="D9" s="1384"/>
      <c r="E9" s="282"/>
    </row>
    <row r="10" spans="1:8" s="41" customFormat="1" ht="4.5" customHeight="1" x14ac:dyDescent="0.2">
      <c r="A10" s="32"/>
      <c r="B10" s="37"/>
      <c r="C10" s="37"/>
      <c r="D10" s="37"/>
      <c r="E10" s="37"/>
    </row>
    <row r="11" spans="1:8" s="41" customFormat="1" ht="29.25" customHeight="1" x14ac:dyDescent="0.2">
      <c r="A11" s="1362" t="s">
        <v>529</v>
      </c>
      <c r="B11" s="1362"/>
      <c r="C11" s="1362"/>
      <c r="D11" s="1362"/>
      <c r="E11" s="39"/>
    </row>
    <row r="12" spans="1:8" s="41" customFormat="1" ht="94.5" customHeight="1" x14ac:dyDescent="0.2">
      <c r="A12" s="1384"/>
      <c r="B12" s="1384"/>
      <c r="C12" s="1384"/>
      <c r="D12" s="1384"/>
      <c r="E12" s="282"/>
    </row>
    <row r="13" spans="1:8" s="40" customFormat="1" ht="4.5" customHeight="1" x14ac:dyDescent="0.2">
      <c r="A13" s="37"/>
      <c r="B13" s="37"/>
      <c r="C13" s="37"/>
      <c r="D13" s="37"/>
      <c r="E13" s="4"/>
    </row>
    <row r="14" spans="1:8" s="40" customFormat="1" ht="24.75" customHeight="1" x14ac:dyDescent="0.2">
      <c r="A14" s="1362" t="s">
        <v>151</v>
      </c>
      <c r="B14" s="1362"/>
      <c r="C14" s="1362"/>
      <c r="D14" s="1362"/>
      <c r="E14" s="39"/>
    </row>
    <row r="15" spans="1:8" s="41" customFormat="1" ht="94.5" customHeight="1" x14ac:dyDescent="0.2">
      <c r="A15" s="1384"/>
      <c r="B15" s="1384"/>
      <c r="C15" s="1384"/>
      <c r="D15" s="1384"/>
      <c r="E15" s="282"/>
    </row>
    <row r="16" spans="1:8" s="41" customFormat="1" x14ac:dyDescent="0.2">
      <c r="A16" s="281"/>
      <c r="B16" s="281"/>
      <c r="C16" s="281"/>
      <c r="D16" s="115"/>
      <c r="E16" s="37"/>
    </row>
    <row r="17" spans="1:6" s="41" customFormat="1" ht="19.5" customHeight="1" x14ac:dyDescent="0.2">
      <c r="A17" s="1385" t="s">
        <v>486</v>
      </c>
      <c r="B17" s="1385"/>
      <c r="C17" s="1385"/>
      <c r="D17" s="1385"/>
      <c r="E17" s="37"/>
    </row>
    <row r="18" spans="1:6" s="41" customFormat="1" x14ac:dyDescent="0.2">
      <c r="A18" s="281"/>
      <c r="B18" s="37"/>
      <c r="C18" s="37"/>
      <c r="D18" s="32"/>
      <c r="E18" s="37"/>
    </row>
    <row r="19" spans="1:6" s="41" customFormat="1" ht="26.25" customHeight="1" x14ac:dyDescent="0.2">
      <c r="A19" s="1220" t="s">
        <v>487</v>
      </c>
      <c r="B19" s="1220"/>
      <c r="C19" s="1220"/>
      <c r="D19" s="1220"/>
      <c r="E19" s="223"/>
      <c r="F19" s="34"/>
    </row>
    <row r="20" spans="1:6" s="41" customFormat="1" ht="94.5" customHeight="1" x14ac:dyDescent="0.2">
      <c r="A20" s="1384"/>
      <c r="B20" s="1384"/>
      <c r="C20" s="1384"/>
      <c r="D20" s="1384"/>
      <c r="E20" s="282"/>
    </row>
    <row r="21" spans="1:6" s="41" customFormat="1" x14ac:dyDescent="0.2">
      <c r="A21" s="37"/>
      <c r="B21" s="37"/>
      <c r="C21" s="37"/>
      <c r="D21" s="37"/>
      <c r="E21" s="70"/>
      <c r="F21" s="34"/>
    </row>
    <row r="22" spans="1:6" s="41" customFormat="1" ht="31.5" customHeight="1" x14ac:dyDescent="0.2">
      <c r="A22" s="1220" t="s">
        <v>488</v>
      </c>
      <c r="B22" s="1220"/>
      <c r="C22" s="1220"/>
      <c r="D22" s="1220"/>
      <c r="E22" s="37"/>
    </row>
    <row r="23" spans="1:6" s="41" customFormat="1" ht="94.5" customHeight="1" x14ac:dyDescent="0.2">
      <c r="A23" s="1384"/>
      <c r="B23" s="1384"/>
      <c r="C23" s="1384"/>
      <c r="D23" s="1384"/>
      <c r="E23" s="282"/>
    </row>
    <row r="24" spans="1:6" s="41" customFormat="1" x14ac:dyDescent="0.2">
      <c r="A24" s="37"/>
      <c r="B24" s="37"/>
      <c r="C24" s="37"/>
      <c r="D24" s="37"/>
      <c r="E24" s="37"/>
    </row>
    <row r="25" spans="1:6" s="41" customFormat="1" x14ac:dyDescent="0.2">
      <c r="A25" s="37"/>
      <c r="B25" s="37"/>
      <c r="C25" s="37"/>
      <c r="D25" s="37"/>
      <c r="E25" s="37"/>
    </row>
    <row r="26" spans="1:6" s="41" customFormat="1" x14ac:dyDescent="0.2">
      <c r="A26" s="37"/>
      <c r="B26" s="37"/>
      <c r="C26" s="37"/>
      <c r="D26" s="37"/>
      <c r="E26" s="37"/>
    </row>
    <row r="27" spans="1:6" s="41" customFormat="1" x14ac:dyDescent="0.2">
      <c r="A27" s="37"/>
      <c r="B27" s="37"/>
      <c r="C27" s="37"/>
      <c r="D27" s="37"/>
      <c r="E27" s="37"/>
    </row>
    <row r="28" spans="1:6" s="41" customFormat="1" x14ac:dyDescent="0.2">
      <c r="A28" s="37"/>
      <c r="B28" s="37"/>
      <c r="C28" s="37"/>
      <c r="D28" s="37"/>
      <c r="E28" s="37"/>
    </row>
    <row r="29" spans="1:6" s="41" customFormat="1" x14ac:dyDescent="0.2">
      <c r="A29" s="37"/>
      <c r="B29" s="37"/>
      <c r="C29" s="37"/>
      <c r="D29" s="37"/>
      <c r="E29" s="37"/>
    </row>
    <row r="30" spans="1:6" s="41" customFormat="1" x14ac:dyDescent="0.2">
      <c r="A30" s="37"/>
      <c r="B30" s="37"/>
      <c r="C30" s="37"/>
      <c r="D30" s="37"/>
      <c r="E30" s="37"/>
    </row>
    <row r="31" spans="1:6" s="41" customFormat="1" x14ac:dyDescent="0.2">
      <c r="A31" s="37"/>
      <c r="B31" s="37"/>
      <c r="C31" s="37"/>
      <c r="D31" s="37"/>
      <c r="E31" s="37"/>
    </row>
    <row r="32" spans="1:6" s="41" customFormat="1" x14ac:dyDescent="0.2">
      <c r="A32" s="37"/>
      <c r="B32" s="37"/>
      <c r="C32" s="37"/>
      <c r="D32" s="37"/>
      <c r="E32" s="37"/>
    </row>
    <row r="33" spans="1:5" s="41" customFormat="1" x14ac:dyDescent="0.2">
      <c r="A33" s="37"/>
      <c r="B33" s="37"/>
      <c r="C33" s="37"/>
      <c r="D33" s="37"/>
      <c r="E33" s="37"/>
    </row>
    <row r="34" spans="1:5" s="41" customFormat="1" x14ac:dyDescent="0.2">
      <c r="A34" s="37"/>
      <c r="B34" s="37"/>
      <c r="C34" s="37"/>
      <c r="D34" s="37"/>
      <c r="E34" s="37"/>
    </row>
    <row r="35" spans="1:5" s="41" customFormat="1" x14ac:dyDescent="0.2">
      <c r="A35" s="37"/>
      <c r="B35" s="37"/>
      <c r="C35" s="37"/>
      <c r="D35" s="37"/>
      <c r="E35" s="37"/>
    </row>
    <row r="36" spans="1:5" s="41" customFormat="1" x14ac:dyDescent="0.2">
      <c r="A36" s="37"/>
      <c r="B36" s="37"/>
      <c r="C36" s="37"/>
      <c r="D36" s="37"/>
      <c r="E36" s="37"/>
    </row>
    <row r="37" spans="1:5" s="41" customFormat="1" x14ac:dyDescent="0.2">
      <c r="A37" s="37"/>
      <c r="B37" s="37"/>
      <c r="C37" s="37"/>
      <c r="D37" s="37"/>
      <c r="E37" s="37"/>
    </row>
    <row r="38" spans="1:5" s="41" customFormat="1" x14ac:dyDescent="0.2"/>
    <row r="39" spans="1:5" s="41" customFormat="1" x14ac:dyDescent="0.2"/>
    <row r="40" spans="1:5" s="41" customFormat="1" x14ac:dyDescent="0.2"/>
    <row r="41" spans="1:5" s="41" customFormat="1" x14ac:dyDescent="0.2"/>
    <row r="42" spans="1:5" s="41" customFormat="1" x14ac:dyDescent="0.2"/>
    <row r="43" spans="1:5" s="41" customFormat="1" x14ac:dyDescent="0.2"/>
    <row r="44" spans="1:5" s="41" customFormat="1" x14ac:dyDescent="0.2"/>
    <row r="45" spans="1:5" s="41" customFormat="1" x14ac:dyDescent="0.2"/>
    <row r="46" spans="1:5" s="41" customFormat="1" x14ac:dyDescent="0.2"/>
  </sheetData>
  <sheetProtection algorithmName="SHA-512" hashValue="0M01jGatKKzrSdo3MTO/grjqvr6CUcklZYZb+YYIqVGnPmKdrmWyH/OzJs+ZWmsTLYC2VH8b9AVrkOU4RtK4mA==" saltValue="EDe83oq4g4dgPH4uZ0eJxg==" spinCount="100000" sheet="1"/>
  <protectedRanges>
    <protectedRange sqref="A15 D18 A9 A12 A20 A23" name="Allgemeine Angaben"/>
  </protectedRanges>
  <customSheetViews>
    <customSheetView guid="{21F13F3C-C390-477F-A569-DF7158452A6C}" showGridLines="0" hiddenColumns="1">
      <selection activeCell="A12" sqref="A12:F12"/>
      <pageMargins left="0.70866141732283472" right="0.70866141732283472" top="0.74803149606299213" bottom="0.74803149606299213" header="0.31496062992125984" footer="0.31496062992125984"/>
      <printOptions horizontalCentered="1"/>
      <pageSetup paperSize="9" scale="80"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4">
    <mergeCell ref="A3:E3"/>
    <mergeCell ref="A5:E5"/>
    <mergeCell ref="A19:D19"/>
    <mergeCell ref="A20:D20"/>
    <mergeCell ref="A22:D22"/>
    <mergeCell ref="A7:D7"/>
    <mergeCell ref="A8:E8"/>
    <mergeCell ref="A9:D9"/>
    <mergeCell ref="A23:D23"/>
    <mergeCell ref="A17:D17"/>
    <mergeCell ref="A11:D11"/>
    <mergeCell ref="A12:D12"/>
    <mergeCell ref="A14:D14"/>
    <mergeCell ref="A15:D15"/>
  </mergeCells>
  <printOptions horizontalCentered="1"/>
  <pageMargins left="0.23622047244094491" right="0.23622047244094491" top="0.74803149606299213" bottom="0.74803149606299213" header="0.31496062992125984" footer="0.31496062992125984"/>
  <pageSetup paperSize="9" scale="84" orientation="portrait" r:id="rId2"/>
  <headerFooter scaleWithDoc="0" alignWithMargins="0"/>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B887-ECCD-4EDE-9600-94F5BAEB6F90}">
  <sheetPr codeName="Feuil1">
    <tabColor rgb="FF00B050"/>
  </sheetPr>
  <dimension ref="A1:AD164"/>
  <sheetViews>
    <sheetView workbookViewId="0">
      <selection activeCell="F15" sqref="F15"/>
    </sheetView>
  </sheetViews>
  <sheetFormatPr baseColWidth="10" defaultRowHeight="15" outlineLevelRow="1" x14ac:dyDescent="0.25"/>
  <cols>
    <col min="1" max="1" width="17.85546875" style="1018" customWidth="1"/>
    <col min="2" max="2" width="11.42578125" style="1019"/>
    <col min="3" max="7" width="11" style="878" customWidth="1"/>
    <col min="8" max="8" width="3.140625" style="878" customWidth="1"/>
    <col min="9" max="13" width="11" style="878" customWidth="1"/>
    <col min="14" max="14" width="3.140625" style="878" customWidth="1"/>
    <col min="15" max="15" width="11" style="879" customWidth="1"/>
    <col min="16" max="16" width="12.28515625" style="1020" customWidth="1"/>
    <col min="17" max="19" width="11.42578125" style="881"/>
    <col min="20" max="25" width="0" style="881" hidden="1" customWidth="1"/>
    <col min="26" max="30" width="0" style="878" hidden="1" customWidth="1"/>
    <col min="31" max="16384" width="11.42578125" style="881"/>
  </cols>
  <sheetData>
    <row r="1" spans="1:30" customFormat="1" ht="17.25" customHeight="1" x14ac:dyDescent="0.25">
      <c r="A1" s="39" t="s">
        <v>417</v>
      </c>
      <c r="B1" s="2"/>
      <c r="C1" s="878"/>
      <c r="E1" s="39"/>
      <c r="F1" s="878"/>
      <c r="I1" s="39" t="s">
        <v>375</v>
      </c>
      <c r="O1" s="879"/>
      <c r="Z1" s="878"/>
      <c r="AA1" s="878"/>
      <c r="AB1" s="878"/>
      <c r="AC1" s="878"/>
      <c r="AD1" s="878"/>
    </row>
    <row r="2" spans="1:30" customFormat="1" ht="17.25" customHeight="1" thickBot="1" x14ac:dyDescent="0.25">
      <c r="A2" s="1420">
        <f>Deckblatt!$A$9</f>
        <v>0</v>
      </c>
      <c r="B2" s="1421"/>
      <c r="C2" s="1421"/>
      <c r="D2" s="1421"/>
      <c r="E2" s="1421"/>
      <c r="F2" s="1421"/>
      <c r="G2" s="880"/>
      <c r="H2" s="880"/>
      <c r="I2" s="1422">
        <f>Deckblatt!$A$12</f>
        <v>0</v>
      </c>
      <c r="J2" s="1422"/>
      <c r="K2" s="1422"/>
      <c r="L2" s="1422"/>
      <c r="M2" s="1422"/>
      <c r="N2" s="1422"/>
      <c r="O2" s="1422"/>
      <c r="P2" s="1422"/>
      <c r="Q2" s="881"/>
      <c r="T2" s="881"/>
      <c r="Z2" s="878"/>
      <c r="AA2" s="878"/>
      <c r="AB2" s="878"/>
      <c r="AC2" s="878"/>
      <c r="AD2" s="878"/>
    </row>
    <row r="3" spans="1:30" s="882" customFormat="1" ht="39.75" customHeight="1" thickBot="1" x14ac:dyDescent="0.25">
      <c r="A3" s="1423" t="s">
        <v>973</v>
      </c>
      <c r="B3" s="1424"/>
      <c r="C3" s="1424"/>
      <c r="D3" s="1424"/>
      <c r="E3" s="1424"/>
      <c r="F3" s="1424"/>
      <c r="G3" s="1424"/>
      <c r="H3" s="1424"/>
      <c r="I3" s="1424"/>
      <c r="J3" s="1424"/>
      <c r="K3" s="1424"/>
      <c r="L3" s="1424"/>
      <c r="M3" s="1424"/>
      <c r="N3" s="1424"/>
      <c r="O3" s="1424"/>
      <c r="P3" s="1425"/>
      <c r="Z3" s="878"/>
      <c r="AA3" s="878"/>
      <c r="AB3" s="878"/>
      <c r="AC3" s="878"/>
      <c r="AD3" s="878"/>
    </row>
    <row r="4" spans="1:30" s="883" customFormat="1" ht="9.75" customHeight="1" outlineLevel="1" x14ac:dyDescent="0.25">
      <c r="A4" s="1426"/>
      <c r="B4" s="1426"/>
      <c r="C4" s="1426"/>
      <c r="D4" s="1426"/>
      <c r="E4" s="1426"/>
      <c r="F4" s="1426"/>
      <c r="G4" s="1426"/>
      <c r="H4" s="1426"/>
      <c r="I4" s="1426"/>
      <c r="J4" s="1426"/>
      <c r="K4" s="1426"/>
      <c r="L4" s="1426"/>
      <c r="M4" s="1426"/>
      <c r="N4" s="1426"/>
      <c r="P4" s="884"/>
      <c r="T4" s="885"/>
      <c r="Z4" s="886"/>
      <c r="AA4" s="886"/>
      <c r="AB4" s="886"/>
      <c r="AC4" s="886"/>
      <c r="AD4" s="886"/>
    </row>
    <row r="5" spans="1:30" s="883" customFormat="1" ht="12.75" outlineLevel="1" x14ac:dyDescent="0.2">
      <c r="A5" s="1413" t="s">
        <v>974</v>
      </c>
      <c r="B5" s="1413"/>
      <c r="C5" s="1413"/>
      <c r="D5" s="1413"/>
      <c r="E5" s="1413"/>
      <c r="F5" s="1413"/>
      <c r="G5" s="1413"/>
      <c r="H5" s="1413"/>
      <c r="I5" s="1413"/>
      <c r="J5" s="1413"/>
      <c r="K5" s="1413"/>
      <c r="L5" s="1413"/>
      <c r="M5" s="1413"/>
      <c r="N5" s="1413"/>
      <c r="O5" s="1413"/>
      <c r="P5" s="1413"/>
      <c r="Z5" s="886"/>
      <c r="AA5" s="886"/>
      <c r="AB5" s="886"/>
      <c r="AC5" s="886"/>
      <c r="AD5" s="886"/>
    </row>
    <row r="6" spans="1:30" s="883" customFormat="1" ht="12.75" outlineLevel="1" x14ac:dyDescent="0.2">
      <c r="A6" s="1413" t="s">
        <v>975</v>
      </c>
      <c r="B6" s="1413"/>
      <c r="C6" s="1413"/>
      <c r="D6" s="1413"/>
      <c r="E6" s="1413"/>
      <c r="F6" s="1413"/>
      <c r="G6" s="1413"/>
      <c r="H6" s="1413"/>
      <c r="I6" s="1413"/>
      <c r="J6" s="1413"/>
      <c r="K6" s="1413"/>
      <c r="L6" s="1413"/>
      <c r="M6" s="1413"/>
      <c r="N6" s="1413"/>
      <c r="O6" s="1413"/>
      <c r="P6" s="1413"/>
      <c r="Z6" s="886"/>
      <c r="AA6" s="886"/>
      <c r="AB6" s="886"/>
      <c r="AC6" s="886"/>
      <c r="AD6" s="886"/>
    </row>
    <row r="7" spans="1:30" s="883" customFormat="1" ht="12.75" outlineLevel="1" x14ac:dyDescent="0.2">
      <c r="A7" s="1413" t="s">
        <v>976</v>
      </c>
      <c r="B7" s="1413"/>
      <c r="C7" s="1413"/>
      <c r="D7" s="1413"/>
      <c r="E7" s="1413"/>
      <c r="F7" s="1413"/>
      <c r="G7" s="1413"/>
      <c r="H7" s="1413"/>
      <c r="I7" s="1413"/>
      <c r="J7" s="1413"/>
      <c r="K7" s="1413"/>
      <c r="L7" s="1413"/>
      <c r="M7" s="1413"/>
      <c r="N7" s="1413"/>
      <c r="O7" s="1413"/>
      <c r="P7" s="1413"/>
      <c r="Z7" s="886"/>
      <c r="AA7" s="886"/>
      <c r="AB7" s="886"/>
      <c r="AC7" s="886"/>
      <c r="AD7" s="886"/>
    </row>
    <row r="8" spans="1:30" s="883" customFormat="1" ht="12.75" outlineLevel="1" x14ac:dyDescent="0.2">
      <c r="A8" s="1413" t="s">
        <v>977</v>
      </c>
      <c r="B8" s="1413"/>
      <c r="C8" s="1413"/>
      <c r="D8" s="1413"/>
      <c r="E8" s="1413"/>
      <c r="F8" s="1413"/>
      <c r="G8" s="1413"/>
      <c r="H8" s="1413"/>
      <c r="I8" s="1413"/>
      <c r="J8" s="1413"/>
      <c r="K8" s="1413"/>
      <c r="L8" s="1413"/>
      <c r="M8" s="1413"/>
      <c r="N8" s="1413"/>
      <c r="O8" s="1413"/>
      <c r="P8" s="1413"/>
      <c r="Z8" s="886"/>
      <c r="AA8" s="886"/>
      <c r="AB8" s="886"/>
      <c r="AC8" s="886"/>
      <c r="AD8" s="886"/>
    </row>
    <row r="9" spans="1:30" s="883" customFormat="1" ht="39" customHeight="1" outlineLevel="1" x14ac:dyDescent="0.2">
      <c r="A9" s="1414" t="s">
        <v>978</v>
      </c>
      <c r="B9" s="1414"/>
      <c r="C9" s="1414"/>
      <c r="D9" s="1414"/>
      <c r="E9" s="1414"/>
      <c r="F9" s="1414"/>
      <c r="G9" s="1414"/>
      <c r="H9" s="1414"/>
      <c r="I9" s="1414"/>
      <c r="J9" s="1414"/>
      <c r="K9" s="1414"/>
      <c r="L9" s="1414"/>
      <c r="M9" s="1414"/>
      <c r="N9" s="1414"/>
      <c r="O9" s="1414"/>
      <c r="P9" s="1414"/>
      <c r="Z9" s="886"/>
      <c r="AA9" s="886"/>
      <c r="AB9" s="886"/>
      <c r="AC9" s="886"/>
      <c r="AD9" s="886"/>
    </row>
    <row r="10" spans="1:30" s="883" customFormat="1" ht="12.75" outlineLevel="1" x14ac:dyDescent="0.2">
      <c r="A10" s="1414"/>
      <c r="B10" s="1414"/>
      <c r="C10" s="1414"/>
      <c r="D10" s="1414"/>
      <c r="E10" s="1414"/>
      <c r="F10" s="1414"/>
      <c r="G10" s="1414"/>
      <c r="H10" s="1414"/>
      <c r="I10" s="1414"/>
      <c r="J10" s="1414"/>
      <c r="K10" s="1414"/>
      <c r="L10" s="1414"/>
      <c r="M10" s="1414"/>
      <c r="N10" s="1414"/>
      <c r="O10" s="1414"/>
      <c r="P10" s="1414"/>
      <c r="Z10" s="886"/>
      <c r="AA10" s="886"/>
      <c r="AB10" s="886"/>
      <c r="AC10" s="886"/>
      <c r="AD10" s="886"/>
    </row>
    <row r="11" spans="1:30" s="882" customFormat="1" ht="96.75" customHeight="1" outlineLevel="1" x14ac:dyDescent="0.2">
      <c r="A11" s="1415" t="s">
        <v>979</v>
      </c>
      <c r="B11" s="1416"/>
      <c r="C11" s="1417" t="s">
        <v>980</v>
      </c>
      <c r="D11" s="1418"/>
      <c r="E11" s="1418"/>
      <c r="F11" s="1418"/>
      <c r="G11" s="1419"/>
      <c r="H11" s="888"/>
      <c r="I11" s="1417" t="s">
        <v>981</v>
      </c>
      <c r="J11" s="1418"/>
      <c r="K11" s="1418"/>
      <c r="L11" s="1418"/>
      <c r="M11" s="1419"/>
      <c r="N11" s="888"/>
      <c r="O11" s="1417" t="s">
        <v>982</v>
      </c>
      <c r="P11" s="1419"/>
      <c r="Z11" s="878"/>
      <c r="AA11" s="878"/>
      <c r="AB11" s="878"/>
      <c r="AC11" s="878"/>
      <c r="AD11" s="878"/>
    </row>
    <row r="12" spans="1:30" s="882" customFormat="1" ht="12.75" customHeight="1" outlineLevel="1" thickBot="1" x14ac:dyDescent="0.25">
      <c r="A12" s="889"/>
      <c r="B12" s="889"/>
      <c r="C12" s="888"/>
      <c r="D12" s="888"/>
      <c r="E12" s="888"/>
      <c r="F12" s="888"/>
      <c r="G12" s="888"/>
      <c r="H12" s="888"/>
      <c r="I12" s="888"/>
      <c r="J12" s="888"/>
      <c r="K12" s="888"/>
      <c r="L12" s="888"/>
      <c r="M12" s="888"/>
      <c r="N12" s="888"/>
      <c r="O12" s="888"/>
      <c r="P12" s="888"/>
      <c r="Z12" s="878"/>
      <c r="AA12" s="878"/>
      <c r="AB12" s="878"/>
      <c r="AC12" s="878"/>
      <c r="AD12" s="878"/>
    </row>
    <row r="13" spans="1:30" s="892" customFormat="1" ht="72" customHeight="1" x14ac:dyDescent="0.2">
      <c r="A13" s="1401"/>
      <c r="B13" s="1402"/>
      <c r="C13" s="1403" t="s">
        <v>983</v>
      </c>
      <c r="D13" s="1404"/>
      <c r="E13" s="1404"/>
      <c r="F13" s="1404"/>
      <c r="G13" s="1405"/>
      <c r="H13" s="890"/>
      <c r="I13" s="1403" t="s">
        <v>984</v>
      </c>
      <c r="J13" s="1404"/>
      <c r="K13" s="1404"/>
      <c r="L13" s="1404"/>
      <c r="M13" s="1405"/>
      <c r="N13" s="891"/>
      <c r="O13" s="1406" t="s">
        <v>985</v>
      </c>
      <c r="P13" s="1408" t="s">
        <v>986</v>
      </c>
      <c r="T13" s="1410" t="s">
        <v>987</v>
      </c>
      <c r="U13" s="1411"/>
      <c r="V13" s="1411"/>
      <c r="W13" s="1411"/>
      <c r="X13" s="1412"/>
      <c r="Z13" s="1387" t="s">
        <v>988</v>
      </c>
      <c r="AA13" s="1388"/>
      <c r="AB13" s="1388"/>
      <c r="AC13" s="1388"/>
      <c r="AD13" s="1389"/>
    </row>
    <row r="14" spans="1:30" ht="15" customHeight="1" thickBot="1" x14ac:dyDescent="0.3">
      <c r="A14" s="893"/>
      <c r="B14" s="894" t="s">
        <v>989</v>
      </c>
      <c r="C14" s="895">
        <v>2019</v>
      </c>
      <c r="D14" s="896">
        <v>2020</v>
      </c>
      <c r="E14" s="896">
        <v>2021</v>
      </c>
      <c r="F14" s="896">
        <v>2022</v>
      </c>
      <c r="G14" s="897">
        <v>2023</v>
      </c>
      <c r="H14" s="898"/>
      <c r="I14" s="895">
        <v>2019</v>
      </c>
      <c r="J14" s="896">
        <v>2020</v>
      </c>
      <c r="K14" s="896">
        <v>2021</v>
      </c>
      <c r="L14" s="896">
        <v>2022</v>
      </c>
      <c r="M14" s="897">
        <v>2023</v>
      </c>
      <c r="N14" s="899"/>
      <c r="O14" s="1407"/>
      <c r="P14" s="1409"/>
      <c r="T14" s="900">
        <v>2019</v>
      </c>
      <c r="U14" s="900">
        <v>2020</v>
      </c>
      <c r="V14" s="900">
        <v>2021</v>
      </c>
      <c r="W14" s="900">
        <v>2022</v>
      </c>
      <c r="X14" s="900">
        <v>2023</v>
      </c>
      <c r="Z14" s="901">
        <v>2019</v>
      </c>
      <c r="AA14" s="901">
        <v>2020</v>
      </c>
      <c r="AB14" s="901">
        <v>2021</v>
      </c>
      <c r="AC14" s="901">
        <v>2022</v>
      </c>
      <c r="AD14" s="901">
        <v>2023</v>
      </c>
    </row>
    <row r="15" spans="1:30" ht="15" customHeight="1" x14ac:dyDescent="0.2">
      <c r="A15" s="902" t="s">
        <v>990</v>
      </c>
      <c r="B15" s="903" t="str">
        <f>IF('3.9'!Y8="JA","JA","")</f>
        <v/>
      </c>
      <c r="C15" s="904"/>
      <c r="D15" s="905"/>
      <c r="E15" s="905"/>
      <c r="F15" s="905"/>
      <c r="G15" s="906"/>
      <c r="H15" s="907"/>
      <c r="I15" s="904"/>
      <c r="J15" s="905"/>
      <c r="K15" s="905"/>
      <c r="L15" s="905"/>
      <c r="M15" s="906"/>
      <c r="N15" s="907"/>
      <c r="O15" s="1390">
        <v>19037</v>
      </c>
      <c r="P15" s="908"/>
      <c r="T15" s="881">
        <v>55</v>
      </c>
      <c r="U15" s="881">
        <v>62</v>
      </c>
      <c r="V15" s="881">
        <v>55</v>
      </c>
      <c r="W15" s="881">
        <v>67</v>
      </c>
      <c r="X15" s="881">
        <v>70</v>
      </c>
      <c r="Z15" s="878">
        <v>49</v>
      </c>
      <c r="AA15" s="878">
        <v>61</v>
      </c>
      <c r="AB15" s="878">
        <v>50</v>
      </c>
      <c r="AC15" s="878">
        <v>63</v>
      </c>
      <c r="AD15" s="878">
        <v>65</v>
      </c>
    </row>
    <row r="16" spans="1:30" ht="12.75" x14ac:dyDescent="0.2">
      <c r="A16" s="909" t="s">
        <v>991</v>
      </c>
      <c r="B16" s="910" t="str">
        <f>IF('3.9'!Y9="JA","JA","")</f>
        <v/>
      </c>
      <c r="C16" s="911"/>
      <c r="D16" s="912"/>
      <c r="E16" s="912"/>
      <c r="F16" s="912"/>
      <c r="G16" s="913"/>
      <c r="H16" s="914"/>
      <c r="I16" s="911"/>
      <c r="J16" s="912"/>
      <c r="K16" s="912"/>
      <c r="L16" s="912"/>
      <c r="M16" s="913"/>
      <c r="N16" s="914"/>
      <c r="O16" s="1391"/>
      <c r="P16" s="915"/>
      <c r="T16" s="881">
        <v>0</v>
      </c>
      <c r="U16" s="881">
        <v>0</v>
      </c>
      <c r="V16" s="881">
        <v>0</v>
      </c>
      <c r="W16" s="881">
        <v>0</v>
      </c>
      <c r="X16" s="881">
        <v>0</v>
      </c>
    </row>
    <row r="17" spans="1:30" ht="12.75" x14ac:dyDescent="0.2">
      <c r="A17" s="916" t="s">
        <v>80</v>
      </c>
      <c r="B17" s="917" t="str">
        <f>IF('3.9'!Y10="JA","JA","")</f>
        <v/>
      </c>
      <c r="C17" s="918"/>
      <c r="D17" s="919"/>
      <c r="E17" s="919"/>
      <c r="F17" s="919"/>
      <c r="G17" s="920"/>
      <c r="H17" s="921"/>
      <c r="I17" s="918"/>
      <c r="J17" s="919"/>
      <c r="K17" s="919"/>
      <c r="L17" s="919"/>
      <c r="M17" s="920"/>
      <c r="N17" s="921"/>
      <c r="O17" s="922">
        <v>90</v>
      </c>
      <c r="P17" s="923"/>
      <c r="T17" s="881">
        <v>0</v>
      </c>
      <c r="U17" s="881">
        <v>0</v>
      </c>
      <c r="V17" s="881">
        <v>0</v>
      </c>
      <c r="W17" s="881">
        <v>0</v>
      </c>
      <c r="X17" s="881">
        <v>0</v>
      </c>
      <c r="Z17" s="878" t="s">
        <v>992</v>
      </c>
      <c r="AA17" s="878" t="s">
        <v>992</v>
      </c>
      <c r="AB17" s="878" t="s">
        <v>992</v>
      </c>
      <c r="AC17" s="878" t="s">
        <v>992</v>
      </c>
      <c r="AD17" s="878" t="s">
        <v>992</v>
      </c>
    </row>
    <row r="18" spans="1:30" ht="12.75" x14ac:dyDescent="0.2">
      <c r="A18" s="924" t="s">
        <v>29</v>
      </c>
      <c r="B18" s="925" t="str">
        <f>IF('3.9'!Y11="JA","JA","")</f>
        <v/>
      </c>
      <c r="C18" s="926"/>
      <c r="D18" s="927"/>
      <c r="E18" s="927"/>
      <c r="F18" s="927"/>
      <c r="G18" s="928"/>
      <c r="H18" s="929"/>
      <c r="I18" s="926"/>
      <c r="J18" s="927"/>
      <c r="K18" s="927"/>
      <c r="L18" s="927"/>
      <c r="M18" s="928"/>
      <c r="N18" s="929"/>
      <c r="O18" s="930">
        <v>64</v>
      </c>
      <c r="P18" s="931"/>
      <c r="T18" s="881">
        <v>0</v>
      </c>
      <c r="U18" s="881">
        <v>0</v>
      </c>
      <c r="V18" s="881">
        <v>0</v>
      </c>
      <c r="W18" s="881">
        <v>0</v>
      </c>
      <c r="X18" s="881">
        <v>0</v>
      </c>
      <c r="Z18" s="878" t="s">
        <v>992</v>
      </c>
      <c r="AA18" s="878" t="s">
        <v>992</v>
      </c>
      <c r="AB18" s="878" t="s">
        <v>992</v>
      </c>
      <c r="AC18" s="878" t="s">
        <v>992</v>
      </c>
      <c r="AD18" s="878" t="s">
        <v>992</v>
      </c>
    </row>
    <row r="19" spans="1:30" ht="12.75" x14ac:dyDescent="0.2">
      <c r="A19" s="924" t="s">
        <v>30</v>
      </c>
      <c r="B19" s="925" t="str">
        <f>IF('3.9'!Y12="JA","JA","")</f>
        <v/>
      </c>
      <c r="C19" s="926"/>
      <c r="D19" s="927"/>
      <c r="E19" s="927"/>
      <c r="F19" s="927"/>
      <c r="G19" s="928"/>
      <c r="H19" s="929"/>
      <c r="I19" s="926"/>
      <c r="J19" s="927"/>
      <c r="K19" s="927"/>
      <c r="L19" s="927"/>
      <c r="M19" s="928"/>
      <c r="N19" s="929"/>
      <c r="O19" s="930">
        <v>7</v>
      </c>
      <c r="P19" s="931"/>
      <c r="T19" s="881">
        <v>0</v>
      </c>
      <c r="U19" s="881">
        <v>0</v>
      </c>
      <c r="V19" s="881">
        <v>0</v>
      </c>
      <c r="W19" s="881">
        <v>0</v>
      </c>
      <c r="X19" s="881">
        <v>0</v>
      </c>
      <c r="Z19" s="878" t="s">
        <v>992</v>
      </c>
      <c r="AA19" s="878" t="s">
        <v>992</v>
      </c>
      <c r="AB19" s="878" t="s">
        <v>992</v>
      </c>
      <c r="AC19" s="878" t="s">
        <v>992</v>
      </c>
      <c r="AD19" s="878" t="s">
        <v>992</v>
      </c>
    </row>
    <row r="20" spans="1:30" ht="12.75" x14ac:dyDescent="0.2">
      <c r="A20" s="909" t="s">
        <v>1</v>
      </c>
      <c r="B20" s="910" t="str">
        <f>IF('3.9'!Y13="JA","JA","")</f>
        <v/>
      </c>
      <c r="C20" s="911"/>
      <c r="D20" s="912"/>
      <c r="E20" s="912"/>
      <c r="F20" s="912"/>
      <c r="G20" s="913"/>
      <c r="H20" s="914"/>
      <c r="I20" s="911"/>
      <c r="J20" s="912"/>
      <c r="K20" s="912"/>
      <c r="L20" s="912"/>
      <c r="M20" s="913"/>
      <c r="N20" s="914"/>
      <c r="O20" s="932">
        <v>23</v>
      </c>
      <c r="P20" s="915"/>
      <c r="T20" s="881">
        <v>0</v>
      </c>
      <c r="U20" s="881">
        <v>0</v>
      </c>
      <c r="V20" s="881">
        <v>0</v>
      </c>
      <c r="W20" s="881">
        <v>0</v>
      </c>
      <c r="X20" s="881">
        <v>0</v>
      </c>
      <c r="Z20" s="878" t="s">
        <v>992</v>
      </c>
      <c r="AA20" s="878" t="s">
        <v>992</v>
      </c>
      <c r="AB20" s="878" t="s">
        <v>992</v>
      </c>
      <c r="AC20" s="878" t="s">
        <v>992</v>
      </c>
      <c r="AD20" s="878" t="s">
        <v>992</v>
      </c>
    </row>
    <row r="21" spans="1:30" ht="15" customHeight="1" x14ac:dyDescent="0.2">
      <c r="A21" s="916" t="s">
        <v>116</v>
      </c>
      <c r="B21" s="917" t="str">
        <f>IF('3.9'!Y14="JA","JA","")</f>
        <v/>
      </c>
      <c r="C21" s="918"/>
      <c r="D21" s="919"/>
      <c r="E21" s="919"/>
      <c r="F21" s="919"/>
      <c r="G21" s="920"/>
      <c r="H21" s="921"/>
      <c r="I21" s="918"/>
      <c r="J21" s="919"/>
      <c r="K21" s="919"/>
      <c r="L21" s="919"/>
      <c r="M21" s="920"/>
      <c r="N21" s="921"/>
      <c r="O21" s="922">
        <v>416</v>
      </c>
      <c r="P21" s="923"/>
      <c r="T21" s="881">
        <v>0</v>
      </c>
      <c r="U21" s="881">
        <v>0</v>
      </c>
      <c r="V21" s="881">
        <v>0</v>
      </c>
      <c r="W21" s="881">
        <v>0</v>
      </c>
      <c r="X21" s="881">
        <v>0</v>
      </c>
      <c r="Z21" s="878" t="s">
        <v>992</v>
      </c>
      <c r="AA21" s="878" t="s">
        <v>992</v>
      </c>
      <c r="AB21" s="878" t="s">
        <v>992</v>
      </c>
      <c r="AC21" s="878" t="s">
        <v>992</v>
      </c>
      <c r="AD21" s="878" t="s">
        <v>992</v>
      </c>
    </row>
    <row r="22" spans="1:30" ht="12.75" x14ac:dyDescent="0.2">
      <c r="A22" s="924" t="s">
        <v>117</v>
      </c>
      <c r="B22" s="925" t="str">
        <f>IF('3.9'!Y15="JA","JA","")</f>
        <v/>
      </c>
      <c r="C22" s="926"/>
      <c r="D22" s="927"/>
      <c r="E22" s="927"/>
      <c r="F22" s="927"/>
      <c r="G22" s="928"/>
      <c r="H22" s="929"/>
      <c r="I22" s="926"/>
      <c r="J22" s="927"/>
      <c r="K22" s="927"/>
      <c r="L22" s="927"/>
      <c r="M22" s="928"/>
      <c r="N22" s="929"/>
      <c r="O22" s="930">
        <v>181</v>
      </c>
      <c r="P22" s="931"/>
      <c r="T22" s="881">
        <v>0</v>
      </c>
      <c r="U22" s="881">
        <v>0</v>
      </c>
      <c r="V22" s="881">
        <v>0</v>
      </c>
      <c r="W22" s="881">
        <v>0</v>
      </c>
      <c r="X22" s="881">
        <v>0</v>
      </c>
      <c r="Z22" s="878" t="s">
        <v>992</v>
      </c>
      <c r="AA22" s="878" t="s">
        <v>992</v>
      </c>
      <c r="AB22" s="878" t="s">
        <v>992</v>
      </c>
      <c r="AC22" s="878" t="s">
        <v>992</v>
      </c>
      <c r="AD22" s="878" t="s">
        <v>992</v>
      </c>
    </row>
    <row r="23" spans="1:30" ht="15" customHeight="1" x14ac:dyDescent="0.2">
      <c r="A23" s="924" t="s">
        <v>118</v>
      </c>
      <c r="B23" s="925" t="str">
        <f>IF('3.9'!Y16="JA","JA","")</f>
        <v/>
      </c>
      <c r="C23" s="926"/>
      <c r="D23" s="927"/>
      <c r="E23" s="927"/>
      <c r="F23" s="927"/>
      <c r="G23" s="928"/>
      <c r="H23" s="929"/>
      <c r="I23" s="926"/>
      <c r="J23" s="927"/>
      <c r="K23" s="927"/>
      <c r="L23" s="927"/>
      <c r="M23" s="928"/>
      <c r="N23" s="929"/>
      <c r="O23" s="930">
        <v>15</v>
      </c>
      <c r="P23" s="931"/>
      <c r="T23" s="881">
        <v>0</v>
      </c>
      <c r="U23" s="881">
        <v>0</v>
      </c>
      <c r="V23" s="881">
        <v>0</v>
      </c>
      <c r="W23" s="881">
        <v>0</v>
      </c>
      <c r="X23" s="881">
        <v>0</v>
      </c>
      <c r="Z23" s="878" t="s">
        <v>992</v>
      </c>
      <c r="AA23" s="878" t="s">
        <v>992</v>
      </c>
      <c r="AB23" s="878" t="s">
        <v>992</v>
      </c>
      <c r="AC23" s="878" t="s">
        <v>992</v>
      </c>
      <c r="AD23" s="878" t="s">
        <v>992</v>
      </c>
    </row>
    <row r="24" spans="1:30" ht="15" customHeight="1" x14ac:dyDescent="0.2">
      <c r="A24" s="924" t="s">
        <v>120</v>
      </c>
      <c r="B24" s="925" t="str">
        <f>IF('3.9'!Y17="JA","JA","")</f>
        <v/>
      </c>
      <c r="C24" s="926"/>
      <c r="D24" s="927"/>
      <c r="E24" s="927"/>
      <c r="F24" s="927"/>
      <c r="G24" s="928"/>
      <c r="H24" s="929"/>
      <c r="I24" s="926"/>
      <c r="J24" s="927"/>
      <c r="K24" s="927"/>
      <c r="L24" s="927"/>
      <c r="M24" s="928"/>
      <c r="N24" s="929"/>
      <c r="O24" s="930">
        <v>279</v>
      </c>
      <c r="P24" s="931"/>
      <c r="T24" s="881">
        <v>0</v>
      </c>
      <c r="U24" s="881">
        <v>0</v>
      </c>
      <c r="V24" s="881">
        <v>0</v>
      </c>
      <c r="W24" s="881">
        <v>0</v>
      </c>
      <c r="X24" s="881">
        <v>0</v>
      </c>
      <c r="Z24" s="878" t="s">
        <v>992</v>
      </c>
      <c r="AA24" s="878" t="s">
        <v>992</v>
      </c>
      <c r="AB24" s="878" t="s">
        <v>992</v>
      </c>
      <c r="AC24" s="878" t="s">
        <v>992</v>
      </c>
      <c r="AD24" s="878" t="s">
        <v>992</v>
      </c>
    </row>
    <row r="25" spans="1:30" ht="12.75" x14ac:dyDescent="0.2">
      <c r="A25" s="924" t="s">
        <v>121</v>
      </c>
      <c r="B25" s="925" t="str">
        <f>IF('3.9'!Y18="JA","JA","")</f>
        <v/>
      </c>
      <c r="C25" s="926"/>
      <c r="D25" s="927"/>
      <c r="E25" s="927"/>
      <c r="F25" s="927"/>
      <c r="G25" s="928"/>
      <c r="H25" s="929"/>
      <c r="I25" s="926"/>
      <c r="J25" s="927"/>
      <c r="K25" s="927"/>
      <c r="L25" s="927"/>
      <c r="M25" s="928"/>
      <c r="N25" s="929"/>
      <c r="O25" s="930">
        <v>11</v>
      </c>
      <c r="P25" s="931"/>
      <c r="T25" s="881">
        <v>0</v>
      </c>
      <c r="U25" s="881">
        <v>0</v>
      </c>
      <c r="V25" s="881">
        <v>0</v>
      </c>
      <c r="W25" s="881">
        <v>0</v>
      </c>
      <c r="X25" s="881">
        <v>0</v>
      </c>
      <c r="Z25" s="878" t="s">
        <v>992</v>
      </c>
      <c r="AA25" s="878" t="s">
        <v>992</v>
      </c>
      <c r="AB25" s="878" t="s">
        <v>992</v>
      </c>
      <c r="AC25" s="878" t="s">
        <v>992</v>
      </c>
      <c r="AD25" s="878" t="s">
        <v>992</v>
      </c>
    </row>
    <row r="26" spans="1:30" ht="12.75" x14ac:dyDescent="0.2">
      <c r="A26" s="924" t="s">
        <v>122</v>
      </c>
      <c r="B26" s="925" t="str">
        <f>IF('3.9'!Y19="JA","JA","")</f>
        <v/>
      </c>
      <c r="C26" s="926"/>
      <c r="D26" s="927"/>
      <c r="E26" s="927"/>
      <c r="F26" s="927"/>
      <c r="G26" s="928"/>
      <c r="H26" s="929"/>
      <c r="I26" s="926"/>
      <c r="J26" s="927"/>
      <c r="K26" s="927"/>
      <c r="L26" s="927"/>
      <c r="M26" s="928"/>
      <c r="N26" s="929"/>
      <c r="O26" s="930">
        <v>60</v>
      </c>
      <c r="P26" s="931"/>
      <c r="T26" s="881">
        <v>0</v>
      </c>
      <c r="U26" s="881">
        <v>0</v>
      </c>
      <c r="V26" s="881">
        <v>0</v>
      </c>
      <c r="W26" s="881">
        <v>0</v>
      </c>
      <c r="X26" s="881">
        <v>0</v>
      </c>
      <c r="Z26" s="878" t="s">
        <v>992</v>
      </c>
      <c r="AA26" s="878" t="s">
        <v>992</v>
      </c>
      <c r="AB26" s="878" t="s">
        <v>992</v>
      </c>
      <c r="AC26" s="878" t="s">
        <v>992</v>
      </c>
      <c r="AD26" s="878" t="s">
        <v>992</v>
      </c>
    </row>
    <row r="27" spans="1:30" ht="12.75" x14ac:dyDescent="0.2">
      <c r="A27" s="924" t="s">
        <v>123</v>
      </c>
      <c r="B27" s="925" t="str">
        <f>IF('3.9'!Y20="JA","JA","")</f>
        <v/>
      </c>
      <c r="C27" s="926"/>
      <c r="D27" s="927"/>
      <c r="E27" s="927"/>
      <c r="F27" s="927"/>
      <c r="G27" s="928"/>
      <c r="H27" s="929"/>
      <c r="I27" s="926"/>
      <c r="J27" s="927"/>
      <c r="K27" s="927"/>
      <c r="L27" s="927"/>
      <c r="M27" s="928"/>
      <c r="N27" s="929"/>
      <c r="O27" s="930">
        <v>1</v>
      </c>
      <c r="P27" s="931"/>
      <c r="T27" s="881">
        <v>0</v>
      </c>
      <c r="U27" s="881">
        <v>0</v>
      </c>
      <c r="V27" s="881">
        <v>0</v>
      </c>
      <c r="W27" s="881">
        <v>0</v>
      </c>
      <c r="X27" s="881">
        <v>0</v>
      </c>
      <c r="Z27" s="878" t="s">
        <v>992</v>
      </c>
      <c r="AA27" s="878" t="s">
        <v>992</v>
      </c>
      <c r="AB27" s="878" t="s">
        <v>992</v>
      </c>
      <c r="AC27" s="878" t="s">
        <v>992</v>
      </c>
      <c r="AD27" s="878" t="s">
        <v>992</v>
      </c>
    </row>
    <row r="28" spans="1:30" ht="12.75" x14ac:dyDescent="0.2">
      <c r="A28" s="933" t="s">
        <v>115</v>
      </c>
      <c r="B28" s="934" t="str">
        <f>IF('3.9'!Y21="JA","JA","")</f>
        <v/>
      </c>
      <c r="C28" s="935"/>
      <c r="D28" s="936"/>
      <c r="E28" s="936"/>
      <c r="F28" s="936"/>
      <c r="G28" s="937"/>
      <c r="H28" s="929"/>
      <c r="I28" s="935"/>
      <c r="J28" s="936"/>
      <c r="K28" s="936"/>
      <c r="L28" s="936"/>
      <c r="M28" s="937"/>
      <c r="N28" s="929"/>
      <c r="O28" s="938">
        <v>14</v>
      </c>
      <c r="P28" s="939"/>
      <c r="T28" s="881">
        <v>0</v>
      </c>
      <c r="U28" s="881">
        <v>0</v>
      </c>
      <c r="V28" s="881">
        <v>0</v>
      </c>
      <c r="W28" s="881">
        <v>0</v>
      </c>
      <c r="X28" s="881">
        <v>0</v>
      </c>
      <c r="Z28" s="878" t="s">
        <v>992</v>
      </c>
      <c r="AA28" s="878" t="s">
        <v>992</v>
      </c>
      <c r="AB28" s="878" t="s">
        <v>992</v>
      </c>
      <c r="AC28" s="878" t="s">
        <v>992</v>
      </c>
      <c r="AD28" s="878" t="s">
        <v>992</v>
      </c>
    </row>
    <row r="29" spans="1:30" ht="12.75" x14ac:dyDescent="0.2">
      <c r="A29" s="924" t="s">
        <v>119</v>
      </c>
      <c r="B29" s="925" t="str">
        <f>IF('3.9'!Y22="JA","JA","")</f>
        <v/>
      </c>
      <c r="C29" s="926"/>
      <c r="D29" s="927"/>
      <c r="E29" s="927"/>
      <c r="F29" s="927"/>
      <c r="G29" s="928"/>
      <c r="H29" s="929"/>
      <c r="I29" s="926"/>
      <c r="J29" s="927"/>
      <c r="K29" s="927"/>
      <c r="L29" s="927"/>
      <c r="M29" s="928"/>
      <c r="N29" s="929"/>
      <c r="O29" s="930">
        <v>221</v>
      </c>
      <c r="P29" s="931"/>
      <c r="T29" s="881">
        <v>0</v>
      </c>
      <c r="U29" s="881">
        <v>0</v>
      </c>
      <c r="V29" s="881">
        <v>0</v>
      </c>
      <c r="W29" s="881">
        <v>0</v>
      </c>
      <c r="X29" s="881">
        <v>0</v>
      </c>
      <c r="Z29" s="878" t="s">
        <v>992</v>
      </c>
      <c r="AA29" s="878" t="s">
        <v>992</v>
      </c>
      <c r="AB29" s="878" t="s">
        <v>992</v>
      </c>
      <c r="AC29" s="878" t="s">
        <v>992</v>
      </c>
      <c r="AD29" s="878" t="s">
        <v>992</v>
      </c>
    </row>
    <row r="30" spans="1:30" ht="12.75" x14ac:dyDescent="0.2">
      <c r="A30" s="909" t="s">
        <v>183</v>
      </c>
      <c r="B30" s="910" t="str">
        <f>IF('3.9'!Y23="JA","JA","")</f>
        <v/>
      </c>
      <c r="C30" s="911"/>
      <c r="D30" s="912"/>
      <c r="E30" s="912"/>
      <c r="F30" s="912"/>
      <c r="G30" s="913"/>
      <c r="H30" s="914"/>
      <c r="I30" s="911"/>
      <c r="J30" s="912"/>
      <c r="K30" s="912"/>
      <c r="L30" s="912"/>
      <c r="M30" s="913"/>
      <c r="N30" s="914"/>
      <c r="O30" s="932">
        <v>47</v>
      </c>
      <c r="P30" s="915"/>
      <c r="T30" s="881">
        <v>0</v>
      </c>
      <c r="U30" s="881">
        <v>0</v>
      </c>
      <c r="V30" s="881">
        <v>0</v>
      </c>
      <c r="W30" s="881">
        <v>0</v>
      </c>
      <c r="X30" s="881">
        <v>0</v>
      </c>
      <c r="Z30" s="878" t="s">
        <v>992</v>
      </c>
      <c r="AA30" s="878" t="s">
        <v>992</v>
      </c>
      <c r="AB30" s="878" t="s">
        <v>992</v>
      </c>
      <c r="AC30" s="878" t="s">
        <v>992</v>
      </c>
      <c r="AD30" s="878" t="s">
        <v>992</v>
      </c>
    </row>
    <row r="31" spans="1:30" ht="15" customHeight="1" x14ac:dyDescent="0.2">
      <c r="A31" s="916" t="s">
        <v>209</v>
      </c>
      <c r="B31" s="917" t="str">
        <f>IF('3.9'!Y24="JA","JA","")</f>
        <v/>
      </c>
      <c r="C31" s="918"/>
      <c r="D31" s="919"/>
      <c r="E31" s="919"/>
      <c r="F31" s="919"/>
      <c r="G31" s="920"/>
      <c r="H31" s="921"/>
      <c r="I31" s="918"/>
      <c r="J31" s="919"/>
      <c r="K31" s="919"/>
      <c r="L31" s="919"/>
      <c r="M31" s="920"/>
      <c r="N31" s="921"/>
      <c r="O31" s="922">
        <v>206</v>
      </c>
      <c r="P31" s="923"/>
      <c r="T31" s="881">
        <v>0</v>
      </c>
      <c r="U31" s="881">
        <v>0</v>
      </c>
      <c r="V31" s="881">
        <v>0</v>
      </c>
      <c r="W31" s="881">
        <v>0</v>
      </c>
      <c r="X31" s="881">
        <v>0</v>
      </c>
      <c r="Z31" s="878" t="s">
        <v>992</v>
      </c>
      <c r="AA31" s="878" t="s">
        <v>992</v>
      </c>
      <c r="AB31" s="878" t="s">
        <v>992</v>
      </c>
      <c r="AC31" s="878" t="s">
        <v>992</v>
      </c>
      <c r="AD31" s="878" t="s">
        <v>992</v>
      </c>
    </row>
    <row r="32" spans="1:30" ht="12.75" x14ac:dyDescent="0.2">
      <c r="A32" s="924" t="s">
        <v>137</v>
      </c>
      <c r="B32" s="925" t="str">
        <f>IF('3.9'!Y25="JA","JA","")</f>
        <v/>
      </c>
      <c r="C32" s="926"/>
      <c r="D32" s="927"/>
      <c r="E32" s="927"/>
      <c r="F32" s="927"/>
      <c r="G32" s="928"/>
      <c r="H32" s="929"/>
      <c r="I32" s="926"/>
      <c r="J32" s="927"/>
      <c r="K32" s="927"/>
      <c r="L32" s="927"/>
      <c r="M32" s="928"/>
      <c r="N32" s="929"/>
      <c r="O32" s="930">
        <v>10</v>
      </c>
      <c r="P32" s="931"/>
      <c r="T32" s="881">
        <v>0</v>
      </c>
      <c r="U32" s="881">
        <v>0</v>
      </c>
      <c r="V32" s="881">
        <v>0</v>
      </c>
      <c r="W32" s="881">
        <v>0</v>
      </c>
      <c r="X32" s="881">
        <v>0</v>
      </c>
      <c r="Z32" s="878" t="s">
        <v>992</v>
      </c>
      <c r="AA32" s="878" t="s">
        <v>992</v>
      </c>
      <c r="AB32" s="878" t="s">
        <v>992</v>
      </c>
      <c r="AC32" s="878" t="s">
        <v>992</v>
      </c>
      <c r="AD32" s="878" t="s">
        <v>992</v>
      </c>
    </row>
    <row r="33" spans="1:30" ht="12.75" x14ac:dyDescent="0.2">
      <c r="A33" s="933" t="s">
        <v>447</v>
      </c>
      <c r="B33" s="934" t="str">
        <f>IF('3.9'!Y26="JA","JA","")</f>
        <v/>
      </c>
      <c r="C33" s="935"/>
      <c r="D33" s="936"/>
      <c r="E33" s="936"/>
      <c r="F33" s="936"/>
      <c r="G33" s="937"/>
      <c r="H33" s="929"/>
      <c r="I33" s="935"/>
      <c r="J33" s="936"/>
      <c r="K33" s="936"/>
      <c r="L33" s="936"/>
      <c r="M33" s="937"/>
      <c r="N33" s="929"/>
      <c r="O33" s="938">
        <v>57</v>
      </c>
      <c r="P33" s="939"/>
      <c r="T33" s="881">
        <v>0</v>
      </c>
      <c r="U33" s="881">
        <v>0</v>
      </c>
      <c r="V33" s="881">
        <v>0</v>
      </c>
      <c r="W33" s="881">
        <v>0</v>
      </c>
      <c r="X33" s="881">
        <v>0</v>
      </c>
      <c r="Z33" s="878" t="s">
        <v>992</v>
      </c>
      <c r="AA33" s="878" t="s">
        <v>992</v>
      </c>
      <c r="AB33" s="878" t="s">
        <v>992</v>
      </c>
      <c r="AC33" s="878" t="s">
        <v>992</v>
      </c>
      <c r="AD33" s="878" t="s">
        <v>992</v>
      </c>
    </row>
    <row r="34" spans="1:30" ht="12.75" x14ac:dyDescent="0.2">
      <c r="A34" s="933" t="s">
        <v>448</v>
      </c>
      <c r="B34" s="934" t="str">
        <f>IF('3.9'!Y27="JA","JA","")</f>
        <v/>
      </c>
      <c r="C34" s="935"/>
      <c r="D34" s="936"/>
      <c r="E34" s="936"/>
      <c r="F34" s="936"/>
      <c r="G34" s="937"/>
      <c r="H34" s="929"/>
      <c r="I34" s="935"/>
      <c r="J34" s="936"/>
      <c r="K34" s="936"/>
      <c r="L34" s="936"/>
      <c r="M34" s="937"/>
      <c r="N34" s="929"/>
      <c r="O34" s="938">
        <v>12</v>
      </c>
      <c r="P34" s="939"/>
      <c r="T34" s="881">
        <v>0</v>
      </c>
      <c r="U34" s="881">
        <v>0</v>
      </c>
      <c r="V34" s="881">
        <v>0</v>
      </c>
      <c r="W34" s="881">
        <v>0</v>
      </c>
      <c r="X34" s="881">
        <v>0</v>
      </c>
      <c r="Z34" s="878" t="s">
        <v>992</v>
      </c>
      <c r="AA34" s="878" t="s">
        <v>992</v>
      </c>
      <c r="AB34" s="878" t="s">
        <v>992</v>
      </c>
      <c r="AC34" s="878" t="s">
        <v>992</v>
      </c>
      <c r="AD34" s="878" t="s">
        <v>992</v>
      </c>
    </row>
    <row r="35" spans="1:30" ht="12.75" x14ac:dyDescent="0.2">
      <c r="A35" s="933" t="s">
        <v>449</v>
      </c>
      <c r="B35" s="934" t="str">
        <f>IF('3.9'!Y28="JA","JA","")</f>
        <v/>
      </c>
      <c r="C35" s="935"/>
      <c r="D35" s="936"/>
      <c r="E35" s="936"/>
      <c r="F35" s="936"/>
      <c r="G35" s="937"/>
      <c r="H35" s="929"/>
      <c r="I35" s="935"/>
      <c r="J35" s="936"/>
      <c r="K35" s="936"/>
      <c r="L35" s="936"/>
      <c r="M35" s="937"/>
      <c r="N35" s="929"/>
      <c r="O35" s="938">
        <v>7</v>
      </c>
      <c r="P35" s="939"/>
      <c r="T35" s="881">
        <v>0</v>
      </c>
      <c r="U35" s="881">
        <v>0</v>
      </c>
      <c r="V35" s="881">
        <v>0</v>
      </c>
      <c r="W35" s="881">
        <v>0</v>
      </c>
      <c r="X35" s="881">
        <v>0</v>
      </c>
      <c r="Z35" s="878" t="s">
        <v>992</v>
      </c>
      <c r="AA35" s="878" t="s">
        <v>992</v>
      </c>
      <c r="AB35" s="878" t="s">
        <v>992</v>
      </c>
      <c r="AC35" s="878" t="s">
        <v>992</v>
      </c>
      <c r="AD35" s="878" t="s">
        <v>992</v>
      </c>
    </row>
    <row r="36" spans="1:30" ht="12.75" x14ac:dyDescent="0.2">
      <c r="A36" s="933" t="s">
        <v>450</v>
      </c>
      <c r="B36" s="934" t="str">
        <f>IF('3.9'!Y29="JA","JA","")</f>
        <v/>
      </c>
      <c r="C36" s="935"/>
      <c r="D36" s="936"/>
      <c r="E36" s="936"/>
      <c r="F36" s="936"/>
      <c r="G36" s="937"/>
      <c r="H36" s="929"/>
      <c r="I36" s="935"/>
      <c r="J36" s="936"/>
      <c r="K36" s="936"/>
      <c r="L36" s="936"/>
      <c r="M36" s="937"/>
      <c r="N36" s="929"/>
      <c r="O36" s="938">
        <v>1</v>
      </c>
      <c r="P36" s="939"/>
      <c r="T36" s="881">
        <v>0</v>
      </c>
      <c r="U36" s="881">
        <v>0</v>
      </c>
      <c r="V36" s="881">
        <v>0</v>
      </c>
      <c r="W36" s="881">
        <v>0</v>
      </c>
      <c r="X36" s="881">
        <v>0</v>
      </c>
      <c r="Z36" s="878" t="s">
        <v>992</v>
      </c>
      <c r="AA36" s="878" t="s">
        <v>992</v>
      </c>
      <c r="AB36" s="878" t="s">
        <v>992</v>
      </c>
      <c r="AC36" s="878" t="s">
        <v>992</v>
      </c>
      <c r="AD36" s="878" t="s">
        <v>992</v>
      </c>
    </row>
    <row r="37" spans="1:30" ht="12.75" x14ac:dyDescent="0.2">
      <c r="A37" s="924" t="s">
        <v>337</v>
      </c>
      <c r="B37" s="925" t="str">
        <f>IF('3.9'!Y30="JA","JA","")</f>
        <v/>
      </c>
      <c r="C37" s="926"/>
      <c r="D37" s="927"/>
      <c r="E37" s="927"/>
      <c r="F37" s="927"/>
      <c r="G37" s="928"/>
      <c r="H37" s="929"/>
      <c r="I37" s="926"/>
      <c r="J37" s="927"/>
      <c r="K37" s="927"/>
      <c r="L37" s="927"/>
      <c r="M37" s="928"/>
      <c r="N37" s="929"/>
      <c r="O37" s="930">
        <v>1</v>
      </c>
      <c r="P37" s="931"/>
      <c r="T37" s="881">
        <v>0</v>
      </c>
      <c r="U37" s="881">
        <v>0</v>
      </c>
      <c r="V37" s="881">
        <v>0</v>
      </c>
      <c r="W37" s="881">
        <v>0</v>
      </c>
      <c r="X37" s="881">
        <v>0</v>
      </c>
      <c r="Z37" s="878" t="s">
        <v>992</v>
      </c>
      <c r="AA37" s="878" t="s">
        <v>992</v>
      </c>
      <c r="AB37" s="878" t="s">
        <v>992</v>
      </c>
      <c r="AC37" s="878" t="s">
        <v>992</v>
      </c>
      <c r="AD37" s="878" t="s">
        <v>992</v>
      </c>
    </row>
    <row r="38" spans="1:30" ht="15" customHeight="1" x14ac:dyDescent="0.2">
      <c r="A38" s="933" t="s">
        <v>451</v>
      </c>
      <c r="B38" s="934" t="str">
        <f>IF('3.9'!Y31="JA","JA","")</f>
        <v/>
      </c>
      <c r="C38" s="935"/>
      <c r="D38" s="936"/>
      <c r="E38" s="936"/>
      <c r="F38" s="936"/>
      <c r="G38" s="937"/>
      <c r="H38" s="929"/>
      <c r="I38" s="935"/>
      <c r="J38" s="936"/>
      <c r="K38" s="936"/>
      <c r="L38" s="936"/>
      <c r="M38" s="937"/>
      <c r="N38" s="929"/>
      <c r="O38" s="938">
        <v>3</v>
      </c>
      <c r="P38" s="939"/>
      <c r="T38" s="881">
        <v>0</v>
      </c>
      <c r="U38" s="881">
        <v>0</v>
      </c>
      <c r="V38" s="881">
        <v>0</v>
      </c>
      <c r="W38" s="881">
        <v>0</v>
      </c>
      <c r="X38" s="881">
        <v>0</v>
      </c>
      <c r="Z38" s="878" t="s">
        <v>992</v>
      </c>
      <c r="AA38" s="878" t="s">
        <v>992</v>
      </c>
      <c r="AB38" s="878" t="s">
        <v>992</v>
      </c>
      <c r="AC38" s="878" t="s">
        <v>992</v>
      </c>
      <c r="AD38" s="878" t="s">
        <v>992</v>
      </c>
    </row>
    <row r="39" spans="1:30" ht="12.75" x14ac:dyDescent="0.2">
      <c r="A39" s="909" t="s">
        <v>339</v>
      </c>
      <c r="B39" s="910" t="str">
        <f>IF('3.9'!Y32="JA","JA","")</f>
        <v/>
      </c>
      <c r="C39" s="911"/>
      <c r="D39" s="912"/>
      <c r="E39" s="912"/>
      <c r="F39" s="912"/>
      <c r="G39" s="913"/>
      <c r="H39" s="914"/>
      <c r="I39" s="911"/>
      <c r="J39" s="912"/>
      <c r="K39" s="912"/>
      <c r="L39" s="912"/>
      <c r="M39" s="913"/>
      <c r="N39" s="914"/>
      <c r="O39" s="932">
        <v>2</v>
      </c>
      <c r="P39" s="915"/>
      <c r="T39" s="881">
        <v>0</v>
      </c>
      <c r="U39" s="881">
        <v>0</v>
      </c>
      <c r="V39" s="881">
        <v>0</v>
      </c>
      <c r="W39" s="881">
        <v>0</v>
      </c>
      <c r="X39" s="881">
        <v>0</v>
      </c>
      <c r="Z39" s="878" t="s">
        <v>992</v>
      </c>
      <c r="AA39" s="878" t="s">
        <v>992</v>
      </c>
      <c r="AB39" s="878" t="s">
        <v>992</v>
      </c>
      <c r="AC39" s="878" t="s">
        <v>992</v>
      </c>
      <c r="AD39" s="878" t="s">
        <v>992</v>
      </c>
    </row>
    <row r="40" spans="1:30" ht="12.75" x14ac:dyDescent="0.2">
      <c r="A40" s="916" t="s">
        <v>292</v>
      </c>
      <c r="B40" s="917" t="str">
        <f>IF('3.9'!Y33="JA","JA","")</f>
        <v/>
      </c>
      <c r="C40" s="918"/>
      <c r="D40" s="919"/>
      <c r="E40" s="919"/>
      <c r="F40" s="919"/>
      <c r="G40" s="920"/>
      <c r="H40" s="921"/>
      <c r="I40" s="918"/>
      <c r="J40" s="919"/>
      <c r="K40" s="919"/>
      <c r="L40" s="919"/>
      <c r="M40" s="920"/>
      <c r="N40" s="921"/>
      <c r="O40" s="922">
        <v>190</v>
      </c>
      <c r="P40" s="923"/>
      <c r="T40" s="881">
        <v>0</v>
      </c>
      <c r="U40" s="881">
        <v>0</v>
      </c>
      <c r="V40" s="881">
        <v>0</v>
      </c>
      <c r="W40" s="881">
        <v>0</v>
      </c>
      <c r="X40" s="881">
        <v>0</v>
      </c>
      <c r="Z40" s="878" t="s">
        <v>992</v>
      </c>
      <c r="AA40" s="878" t="s">
        <v>992</v>
      </c>
      <c r="AB40" s="878" t="s">
        <v>992</v>
      </c>
      <c r="AC40" s="878" t="s">
        <v>992</v>
      </c>
      <c r="AD40" s="878" t="s">
        <v>992</v>
      </c>
    </row>
    <row r="41" spans="1:30" ht="12.75" x14ac:dyDescent="0.2">
      <c r="A41" s="924" t="s">
        <v>293</v>
      </c>
      <c r="B41" s="925" t="str">
        <f>IF('3.9'!Y34="JA","JA","")</f>
        <v/>
      </c>
      <c r="C41" s="926"/>
      <c r="D41" s="927"/>
      <c r="E41" s="927"/>
      <c r="F41" s="927"/>
      <c r="G41" s="928"/>
      <c r="H41" s="929"/>
      <c r="I41" s="926"/>
      <c r="J41" s="927"/>
      <c r="K41" s="927"/>
      <c r="L41" s="927"/>
      <c r="M41" s="928"/>
      <c r="N41" s="929"/>
      <c r="O41" s="930">
        <v>64</v>
      </c>
      <c r="P41" s="931"/>
      <c r="T41" s="881">
        <v>0</v>
      </c>
      <c r="U41" s="881">
        <v>0</v>
      </c>
      <c r="V41" s="881">
        <v>0</v>
      </c>
      <c r="W41" s="881">
        <v>0</v>
      </c>
      <c r="X41" s="881">
        <v>0</v>
      </c>
      <c r="Z41" s="878" t="s">
        <v>992</v>
      </c>
      <c r="AA41" s="878" t="s">
        <v>992</v>
      </c>
      <c r="AB41" s="878" t="s">
        <v>992</v>
      </c>
      <c r="AC41" s="878" t="s">
        <v>992</v>
      </c>
      <c r="AD41" s="878" t="s">
        <v>992</v>
      </c>
    </row>
    <row r="42" spans="1:30" ht="12.75" x14ac:dyDescent="0.2">
      <c r="A42" s="924" t="s">
        <v>38</v>
      </c>
      <c r="B42" s="925" t="str">
        <f>IF('3.9'!Y35="JA","JA","")</f>
        <v/>
      </c>
      <c r="C42" s="926"/>
      <c r="D42" s="927"/>
      <c r="E42" s="927"/>
      <c r="F42" s="927"/>
      <c r="G42" s="928"/>
      <c r="H42" s="929"/>
      <c r="I42" s="926"/>
      <c r="J42" s="927"/>
      <c r="K42" s="927"/>
      <c r="L42" s="927"/>
      <c r="M42" s="928"/>
      <c r="N42" s="929"/>
      <c r="O42" s="930">
        <v>50</v>
      </c>
      <c r="P42" s="931"/>
      <c r="T42" s="881">
        <v>0</v>
      </c>
      <c r="U42" s="881">
        <v>0</v>
      </c>
      <c r="V42" s="881">
        <v>0</v>
      </c>
      <c r="W42" s="881">
        <v>0</v>
      </c>
      <c r="X42" s="881">
        <v>0</v>
      </c>
      <c r="Z42" s="878" t="s">
        <v>992</v>
      </c>
      <c r="AA42" s="878" t="s">
        <v>992</v>
      </c>
      <c r="AB42" s="878" t="s">
        <v>992</v>
      </c>
      <c r="AC42" s="878" t="s">
        <v>992</v>
      </c>
      <c r="AD42" s="878" t="s">
        <v>992</v>
      </c>
    </row>
    <row r="43" spans="1:30" ht="12.75" x14ac:dyDescent="0.2">
      <c r="A43" s="924" t="s">
        <v>294</v>
      </c>
      <c r="B43" s="925" t="str">
        <f>IF('3.9'!Y36="JA","JA","")</f>
        <v/>
      </c>
      <c r="C43" s="926"/>
      <c r="D43" s="927"/>
      <c r="E43" s="927"/>
      <c r="F43" s="927"/>
      <c r="G43" s="928"/>
      <c r="H43" s="929"/>
      <c r="I43" s="926"/>
      <c r="J43" s="927"/>
      <c r="K43" s="927"/>
      <c r="L43" s="927"/>
      <c r="M43" s="928"/>
      <c r="N43" s="929"/>
      <c r="O43" s="930">
        <v>376</v>
      </c>
      <c r="P43" s="931"/>
      <c r="T43" s="881">
        <v>0</v>
      </c>
      <c r="U43" s="881">
        <v>0</v>
      </c>
      <c r="V43" s="881">
        <v>0</v>
      </c>
      <c r="W43" s="881">
        <v>0</v>
      </c>
      <c r="X43" s="881">
        <v>0</v>
      </c>
      <c r="Z43" s="878" t="s">
        <v>992</v>
      </c>
      <c r="AA43" s="878" t="s">
        <v>992</v>
      </c>
      <c r="AB43" s="878" t="s">
        <v>992</v>
      </c>
      <c r="AC43" s="878" t="s">
        <v>992</v>
      </c>
      <c r="AD43" s="878" t="s">
        <v>992</v>
      </c>
    </row>
    <row r="44" spans="1:30" ht="12.75" x14ac:dyDescent="0.2">
      <c r="A44" s="933" t="s">
        <v>39</v>
      </c>
      <c r="B44" s="934" t="str">
        <f>IF('3.9'!Y37="JA","JA","")</f>
        <v/>
      </c>
      <c r="C44" s="935"/>
      <c r="D44" s="936"/>
      <c r="E44" s="936"/>
      <c r="F44" s="936"/>
      <c r="G44" s="937"/>
      <c r="H44" s="929"/>
      <c r="I44" s="935"/>
      <c r="J44" s="936"/>
      <c r="K44" s="936"/>
      <c r="L44" s="936"/>
      <c r="M44" s="937"/>
      <c r="N44" s="929"/>
      <c r="O44" s="938">
        <v>63</v>
      </c>
      <c r="P44" s="939"/>
      <c r="T44" s="881">
        <v>0</v>
      </c>
      <c r="U44" s="881">
        <v>0</v>
      </c>
      <c r="V44" s="881">
        <v>0</v>
      </c>
      <c r="W44" s="881">
        <v>0</v>
      </c>
      <c r="X44" s="881">
        <v>0</v>
      </c>
      <c r="Z44" s="878" t="s">
        <v>992</v>
      </c>
      <c r="AA44" s="878" t="s">
        <v>992</v>
      </c>
      <c r="AB44" s="878" t="s">
        <v>992</v>
      </c>
      <c r="AC44" s="878" t="s">
        <v>992</v>
      </c>
      <c r="AD44" s="878" t="s">
        <v>992</v>
      </c>
    </row>
    <row r="45" spans="1:30" ht="12.75" x14ac:dyDescent="0.2">
      <c r="A45" s="924" t="s">
        <v>40</v>
      </c>
      <c r="B45" s="925" t="str">
        <f>IF('3.9'!Y38="JA","JA","")</f>
        <v/>
      </c>
      <c r="C45" s="926"/>
      <c r="D45" s="927"/>
      <c r="E45" s="927"/>
      <c r="F45" s="927"/>
      <c r="G45" s="928"/>
      <c r="H45" s="929"/>
      <c r="I45" s="926"/>
      <c r="J45" s="927"/>
      <c r="K45" s="927"/>
      <c r="L45" s="927"/>
      <c r="M45" s="928"/>
      <c r="N45" s="929"/>
      <c r="O45" s="930">
        <v>13</v>
      </c>
      <c r="P45" s="931"/>
      <c r="T45" s="881">
        <v>0</v>
      </c>
      <c r="U45" s="881">
        <v>0</v>
      </c>
      <c r="V45" s="881">
        <v>0</v>
      </c>
      <c r="W45" s="881">
        <v>0</v>
      </c>
      <c r="X45" s="881">
        <v>0</v>
      </c>
      <c r="Z45" s="878" t="s">
        <v>992</v>
      </c>
      <c r="AA45" s="878" t="s">
        <v>992</v>
      </c>
      <c r="AB45" s="878" t="s">
        <v>992</v>
      </c>
      <c r="AC45" s="878" t="s">
        <v>992</v>
      </c>
      <c r="AD45" s="878" t="s">
        <v>992</v>
      </c>
    </row>
    <row r="46" spans="1:30" ht="12.75" x14ac:dyDescent="0.2">
      <c r="A46" s="924" t="s">
        <v>105</v>
      </c>
      <c r="B46" s="925" t="str">
        <f>IF('3.9'!Y39="JA","JA","")</f>
        <v/>
      </c>
      <c r="C46" s="926"/>
      <c r="D46" s="927"/>
      <c r="E46" s="927"/>
      <c r="F46" s="927"/>
      <c r="G46" s="928"/>
      <c r="H46" s="929"/>
      <c r="I46" s="926"/>
      <c r="J46" s="927"/>
      <c r="K46" s="927"/>
      <c r="L46" s="927"/>
      <c r="M46" s="928"/>
      <c r="N46" s="929"/>
      <c r="O46" s="930">
        <v>4</v>
      </c>
      <c r="P46" s="931"/>
      <c r="T46" s="881">
        <v>0</v>
      </c>
      <c r="U46" s="881">
        <v>0</v>
      </c>
      <c r="V46" s="881">
        <v>0</v>
      </c>
      <c r="W46" s="881">
        <v>0</v>
      </c>
      <c r="X46" s="881">
        <v>0</v>
      </c>
      <c r="Z46" s="878" t="s">
        <v>992</v>
      </c>
      <c r="AA46" s="878" t="s">
        <v>992</v>
      </c>
      <c r="AB46" s="878" t="s">
        <v>992</v>
      </c>
      <c r="AC46" s="878" t="s">
        <v>992</v>
      </c>
      <c r="AD46" s="878" t="s">
        <v>992</v>
      </c>
    </row>
    <row r="47" spans="1:30" ht="12.75" x14ac:dyDescent="0.2">
      <c r="A47" s="940" t="s">
        <v>457</v>
      </c>
      <c r="B47" s="941" t="str">
        <f>IF('3.9'!Y40="JA","JA","")</f>
        <v/>
      </c>
      <c r="C47" s="942"/>
      <c r="D47" s="943"/>
      <c r="E47" s="943"/>
      <c r="F47" s="943"/>
      <c r="G47" s="944"/>
      <c r="H47" s="914"/>
      <c r="I47" s="942"/>
      <c r="J47" s="943"/>
      <c r="K47" s="943"/>
      <c r="L47" s="943"/>
      <c r="M47" s="944"/>
      <c r="N47" s="914"/>
      <c r="O47" s="945">
        <v>59</v>
      </c>
      <c r="P47" s="946"/>
      <c r="T47" s="881">
        <v>0</v>
      </c>
      <c r="U47" s="881">
        <v>0</v>
      </c>
      <c r="V47" s="881">
        <v>0</v>
      </c>
      <c r="W47" s="881">
        <v>0</v>
      </c>
      <c r="X47" s="881">
        <v>0</v>
      </c>
      <c r="Z47" s="878" t="s">
        <v>992</v>
      </c>
      <c r="AA47" s="878" t="s">
        <v>992</v>
      </c>
      <c r="AB47" s="878" t="s">
        <v>992</v>
      </c>
      <c r="AC47" s="878" t="s">
        <v>992</v>
      </c>
      <c r="AD47" s="878" t="s">
        <v>992</v>
      </c>
    </row>
    <row r="48" spans="1:30" ht="12.75" x14ac:dyDescent="0.2">
      <c r="A48" s="916" t="s">
        <v>41</v>
      </c>
      <c r="B48" s="917" t="str">
        <f>IF('3.9'!Y41="JA","JA","")</f>
        <v/>
      </c>
      <c r="C48" s="918"/>
      <c r="D48" s="919"/>
      <c r="E48" s="919"/>
      <c r="F48" s="919"/>
      <c r="G48" s="920"/>
      <c r="H48" s="921"/>
      <c r="I48" s="918"/>
      <c r="J48" s="919"/>
      <c r="K48" s="919"/>
      <c r="L48" s="919"/>
      <c r="M48" s="920"/>
      <c r="N48" s="921"/>
      <c r="O48" s="922">
        <v>45</v>
      </c>
      <c r="P48" s="923"/>
      <c r="T48" s="881">
        <v>0</v>
      </c>
      <c r="U48" s="881">
        <v>0</v>
      </c>
      <c r="V48" s="881">
        <v>0</v>
      </c>
      <c r="W48" s="881">
        <v>0</v>
      </c>
      <c r="X48" s="881">
        <v>0</v>
      </c>
      <c r="Z48" s="878" t="s">
        <v>992</v>
      </c>
      <c r="AA48" s="878" t="s">
        <v>992</v>
      </c>
      <c r="AB48" s="878" t="s">
        <v>992</v>
      </c>
      <c r="AC48" s="878" t="s">
        <v>992</v>
      </c>
      <c r="AD48" s="878" t="s">
        <v>992</v>
      </c>
    </row>
    <row r="49" spans="1:30" ht="12.75" x14ac:dyDescent="0.2">
      <c r="A49" s="924" t="s">
        <v>42</v>
      </c>
      <c r="B49" s="925" t="str">
        <f>IF('3.9'!Y42="JA","JA","")</f>
        <v/>
      </c>
      <c r="C49" s="926"/>
      <c r="D49" s="927"/>
      <c r="E49" s="927"/>
      <c r="F49" s="927"/>
      <c r="G49" s="928"/>
      <c r="H49" s="929"/>
      <c r="I49" s="926"/>
      <c r="J49" s="927"/>
      <c r="K49" s="927"/>
      <c r="L49" s="927"/>
      <c r="M49" s="928"/>
      <c r="N49" s="929"/>
      <c r="O49" s="930">
        <v>1</v>
      </c>
      <c r="P49" s="931"/>
      <c r="T49" s="881">
        <v>0</v>
      </c>
      <c r="U49" s="881">
        <v>0</v>
      </c>
      <c r="V49" s="881">
        <v>0</v>
      </c>
      <c r="W49" s="881">
        <v>0</v>
      </c>
      <c r="X49" s="881">
        <v>0</v>
      </c>
      <c r="Z49" s="878" t="s">
        <v>992</v>
      </c>
      <c r="AA49" s="878" t="s">
        <v>992</v>
      </c>
      <c r="AB49" s="878" t="s">
        <v>992</v>
      </c>
      <c r="AC49" s="878" t="s">
        <v>992</v>
      </c>
      <c r="AD49" s="878" t="s">
        <v>992</v>
      </c>
    </row>
    <row r="50" spans="1:30" ht="12.75" x14ac:dyDescent="0.2">
      <c r="A50" s="924" t="s">
        <v>43</v>
      </c>
      <c r="B50" s="925" t="str">
        <f>IF('3.9'!Y43="JA","JA","")</f>
        <v/>
      </c>
      <c r="C50" s="926"/>
      <c r="D50" s="927"/>
      <c r="E50" s="927"/>
      <c r="F50" s="927"/>
      <c r="G50" s="928"/>
      <c r="H50" s="929"/>
      <c r="I50" s="926"/>
      <c r="J50" s="927"/>
      <c r="K50" s="927"/>
      <c r="L50" s="927"/>
      <c r="M50" s="928"/>
      <c r="N50" s="929"/>
      <c r="O50" s="930">
        <v>9</v>
      </c>
      <c r="P50" s="931"/>
      <c r="T50" s="881">
        <v>0</v>
      </c>
      <c r="U50" s="881">
        <v>0</v>
      </c>
      <c r="V50" s="881">
        <v>0</v>
      </c>
      <c r="W50" s="881">
        <v>0</v>
      </c>
      <c r="X50" s="881">
        <v>0</v>
      </c>
      <c r="Z50" s="878" t="s">
        <v>992</v>
      </c>
      <c r="AA50" s="878" t="s">
        <v>992</v>
      </c>
      <c r="AB50" s="878" t="s">
        <v>992</v>
      </c>
      <c r="AC50" s="878" t="s">
        <v>992</v>
      </c>
      <c r="AD50" s="878" t="s">
        <v>992</v>
      </c>
    </row>
    <row r="51" spans="1:30" ht="12.75" x14ac:dyDescent="0.2">
      <c r="A51" s="924" t="s">
        <v>44</v>
      </c>
      <c r="B51" s="925" t="str">
        <f>IF('3.9'!Y44="JA","JA","")</f>
        <v/>
      </c>
      <c r="C51" s="926"/>
      <c r="D51" s="927"/>
      <c r="E51" s="927"/>
      <c r="F51" s="927"/>
      <c r="G51" s="928"/>
      <c r="H51" s="929"/>
      <c r="I51" s="926"/>
      <c r="J51" s="927"/>
      <c r="K51" s="927"/>
      <c r="L51" s="927"/>
      <c r="M51" s="928"/>
      <c r="N51" s="929"/>
      <c r="O51" s="930">
        <v>48</v>
      </c>
      <c r="P51" s="931"/>
      <c r="T51" s="881">
        <v>0</v>
      </c>
      <c r="U51" s="881">
        <v>0</v>
      </c>
      <c r="V51" s="881">
        <v>0</v>
      </c>
      <c r="W51" s="881">
        <v>0</v>
      </c>
      <c r="X51" s="881">
        <v>0</v>
      </c>
      <c r="Z51" s="878" t="s">
        <v>992</v>
      </c>
      <c r="AA51" s="878" t="s">
        <v>992</v>
      </c>
      <c r="AB51" s="878" t="s">
        <v>992</v>
      </c>
      <c r="AC51" s="878" t="s">
        <v>992</v>
      </c>
      <c r="AD51" s="878" t="s">
        <v>992</v>
      </c>
    </row>
    <row r="52" spans="1:30" ht="12.75" x14ac:dyDescent="0.2">
      <c r="A52" s="924" t="s">
        <v>45</v>
      </c>
      <c r="B52" s="925" t="str">
        <f>IF('3.9'!Y45="JA","JA","")</f>
        <v/>
      </c>
      <c r="C52" s="926"/>
      <c r="D52" s="927"/>
      <c r="E52" s="927"/>
      <c r="F52" s="927"/>
      <c r="G52" s="928"/>
      <c r="H52" s="929"/>
      <c r="I52" s="926"/>
      <c r="J52" s="927"/>
      <c r="K52" s="927"/>
      <c r="L52" s="927"/>
      <c r="M52" s="928"/>
      <c r="N52" s="929"/>
      <c r="O52" s="930">
        <v>12</v>
      </c>
      <c r="P52" s="931"/>
      <c r="T52" s="881">
        <v>0</v>
      </c>
      <c r="U52" s="881">
        <v>0</v>
      </c>
      <c r="V52" s="881">
        <v>0</v>
      </c>
      <c r="W52" s="881">
        <v>0</v>
      </c>
      <c r="X52" s="881">
        <v>0</v>
      </c>
      <c r="Z52" s="878" t="s">
        <v>992</v>
      </c>
      <c r="AA52" s="878" t="s">
        <v>992</v>
      </c>
      <c r="AB52" s="878" t="s">
        <v>992</v>
      </c>
      <c r="AC52" s="878" t="s">
        <v>992</v>
      </c>
      <c r="AD52" s="878" t="s">
        <v>992</v>
      </c>
    </row>
    <row r="53" spans="1:30" ht="12.75" x14ac:dyDescent="0.2">
      <c r="A53" s="909" t="s">
        <v>46</v>
      </c>
      <c r="B53" s="910" t="str">
        <f>IF('3.9'!Y46="JA","JA","")</f>
        <v/>
      </c>
      <c r="C53" s="911"/>
      <c r="D53" s="912"/>
      <c r="E53" s="912"/>
      <c r="F53" s="912"/>
      <c r="G53" s="913"/>
      <c r="H53" s="914"/>
      <c r="I53" s="911"/>
      <c r="J53" s="912"/>
      <c r="K53" s="912"/>
      <c r="L53" s="912"/>
      <c r="M53" s="913"/>
      <c r="N53" s="914"/>
      <c r="O53" s="932">
        <v>112</v>
      </c>
      <c r="P53" s="915"/>
      <c r="T53" s="881">
        <v>0</v>
      </c>
      <c r="U53" s="881">
        <v>0</v>
      </c>
      <c r="V53" s="881">
        <v>0</v>
      </c>
      <c r="W53" s="881">
        <v>0</v>
      </c>
      <c r="X53" s="881">
        <v>0</v>
      </c>
      <c r="Z53" s="878" t="s">
        <v>992</v>
      </c>
      <c r="AA53" s="878" t="s">
        <v>992</v>
      </c>
      <c r="AB53" s="878" t="s">
        <v>992</v>
      </c>
      <c r="AC53" s="878" t="s">
        <v>992</v>
      </c>
      <c r="AD53" s="878" t="s">
        <v>992</v>
      </c>
    </row>
    <row r="54" spans="1:30" ht="12.75" x14ac:dyDescent="0.2">
      <c r="A54" s="947" t="s">
        <v>5</v>
      </c>
      <c r="B54" s="948" t="str">
        <f>IF('3.9'!Y47="JA","JA","")</f>
        <v/>
      </c>
      <c r="C54" s="949"/>
      <c r="D54" s="950"/>
      <c r="E54" s="950"/>
      <c r="F54" s="950"/>
      <c r="G54" s="951"/>
      <c r="H54" s="952"/>
      <c r="I54" s="949"/>
      <c r="J54" s="950"/>
      <c r="K54" s="950"/>
      <c r="L54" s="950"/>
      <c r="M54" s="951"/>
      <c r="N54" s="952"/>
      <c r="O54" s="953">
        <v>220</v>
      </c>
      <c r="P54" s="954"/>
      <c r="T54" s="881">
        <v>0</v>
      </c>
      <c r="U54" s="881">
        <v>0</v>
      </c>
      <c r="V54" s="881">
        <v>0</v>
      </c>
      <c r="W54" s="881">
        <v>0</v>
      </c>
      <c r="X54" s="881">
        <v>0</v>
      </c>
      <c r="Z54" s="878" t="s">
        <v>992</v>
      </c>
      <c r="AA54" s="878" t="s">
        <v>992</v>
      </c>
      <c r="AB54" s="878" t="s">
        <v>992</v>
      </c>
      <c r="AC54" s="878" t="s">
        <v>992</v>
      </c>
      <c r="AD54" s="878" t="s">
        <v>992</v>
      </c>
    </row>
    <row r="55" spans="1:30" ht="12.75" x14ac:dyDescent="0.2">
      <c r="A55" s="916" t="s">
        <v>262</v>
      </c>
      <c r="B55" s="917" t="str">
        <f>IF('3.9'!Y48="JA","JA","")</f>
        <v/>
      </c>
      <c r="C55" s="918"/>
      <c r="D55" s="919"/>
      <c r="E55" s="919"/>
      <c r="F55" s="919"/>
      <c r="G55" s="920"/>
      <c r="H55" s="921"/>
      <c r="I55" s="918"/>
      <c r="J55" s="919"/>
      <c r="K55" s="919"/>
      <c r="L55" s="919"/>
      <c r="M55" s="920"/>
      <c r="N55" s="921"/>
      <c r="O55" s="922">
        <v>930</v>
      </c>
      <c r="P55" s="923"/>
      <c r="T55" s="881">
        <v>0</v>
      </c>
      <c r="U55" s="881">
        <v>0</v>
      </c>
      <c r="V55" s="881">
        <v>0</v>
      </c>
      <c r="W55" s="881">
        <v>0</v>
      </c>
      <c r="X55" s="881">
        <v>0</v>
      </c>
      <c r="Z55" s="878" t="s">
        <v>992</v>
      </c>
      <c r="AA55" s="878" t="s">
        <v>992</v>
      </c>
      <c r="AB55" s="878" t="s">
        <v>992</v>
      </c>
      <c r="AC55" s="878" t="s">
        <v>992</v>
      </c>
      <c r="AD55" s="878" t="s">
        <v>992</v>
      </c>
    </row>
    <row r="56" spans="1:30" ht="12.75" x14ac:dyDescent="0.2">
      <c r="A56" s="909" t="s">
        <v>240</v>
      </c>
      <c r="B56" s="910" t="str">
        <f>IF('3.9'!Y49="JA","JA","")</f>
        <v/>
      </c>
      <c r="C56" s="911"/>
      <c r="D56" s="912"/>
      <c r="E56" s="912"/>
      <c r="F56" s="912"/>
      <c r="G56" s="913"/>
      <c r="H56" s="914"/>
      <c r="I56" s="911"/>
      <c r="J56" s="912"/>
      <c r="K56" s="912"/>
      <c r="L56" s="912"/>
      <c r="M56" s="913"/>
      <c r="N56" s="914"/>
      <c r="O56" s="932">
        <v>288</v>
      </c>
      <c r="P56" s="915"/>
      <c r="T56" s="881">
        <v>0</v>
      </c>
      <c r="U56" s="881">
        <v>0</v>
      </c>
      <c r="V56" s="881">
        <v>0</v>
      </c>
      <c r="W56" s="881">
        <v>0</v>
      </c>
      <c r="X56" s="881">
        <v>0</v>
      </c>
      <c r="Z56" s="878" t="s">
        <v>992</v>
      </c>
      <c r="AA56" s="878" t="s">
        <v>992</v>
      </c>
      <c r="AB56" s="878" t="s">
        <v>992</v>
      </c>
      <c r="AC56" s="878" t="s">
        <v>992</v>
      </c>
      <c r="AD56" s="878" t="s">
        <v>992</v>
      </c>
    </row>
    <row r="57" spans="1:30" ht="12.75" x14ac:dyDescent="0.2">
      <c r="A57" s="916" t="s">
        <v>178</v>
      </c>
      <c r="B57" s="917" t="str">
        <f>IF('3.9'!Y50="JA","JA","")</f>
        <v/>
      </c>
      <c r="C57" s="918"/>
      <c r="D57" s="919"/>
      <c r="E57" s="919"/>
      <c r="F57" s="919"/>
      <c r="G57" s="920"/>
      <c r="H57" s="921"/>
      <c r="I57" s="918"/>
      <c r="J57" s="919"/>
      <c r="K57" s="919"/>
      <c r="L57" s="919"/>
      <c r="M57" s="920"/>
      <c r="N57" s="921"/>
      <c r="O57" s="922">
        <v>778</v>
      </c>
      <c r="P57" s="923"/>
      <c r="T57" s="881">
        <v>0</v>
      </c>
      <c r="U57" s="881">
        <v>0</v>
      </c>
      <c r="V57" s="881">
        <v>0</v>
      </c>
      <c r="W57" s="881">
        <v>0</v>
      </c>
      <c r="X57" s="881">
        <v>0</v>
      </c>
      <c r="Z57" s="878" t="s">
        <v>992</v>
      </c>
      <c r="AA57" s="878" t="s">
        <v>992</v>
      </c>
      <c r="AB57" s="878" t="s">
        <v>992</v>
      </c>
      <c r="AC57" s="878" t="s">
        <v>992</v>
      </c>
      <c r="AD57" s="878" t="s">
        <v>992</v>
      </c>
    </row>
    <row r="58" spans="1:30" ht="12.75" x14ac:dyDescent="0.2">
      <c r="A58" s="933" t="s">
        <v>235</v>
      </c>
      <c r="B58" s="934" t="str">
        <f>IF('3.9'!Y51="JA","JA","")</f>
        <v/>
      </c>
      <c r="C58" s="935"/>
      <c r="D58" s="936"/>
      <c r="E58" s="936"/>
      <c r="F58" s="936"/>
      <c r="G58" s="937"/>
      <c r="H58" s="929"/>
      <c r="I58" s="935"/>
      <c r="J58" s="936"/>
      <c r="K58" s="936"/>
      <c r="L58" s="936"/>
      <c r="M58" s="937"/>
      <c r="N58" s="929"/>
      <c r="O58" s="938">
        <v>24</v>
      </c>
      <c r="P58" s="939"/>
      <c r="T58" s="881">
        <v>0</v>
      </c>
      <c r="U58" s="881">
        <v>0</v>
      </c>
      <c r="V58" s="881">
        <v>0</v>
      </c>
      <c r="W58" s="881">
        <v>0</v>
      </c>
      <c r="X58" s="881">
        <v>0</v>
      </c>
      <c r="Z58" s="878" t="s">
        <v>992</v>
      </c>
      <c r="AA58" s="878" t="s">
        <v>992</v>
      </c>
      <c r="AB58" s="878" t="s">
        <v>992</v>
      </c>
      <c r="AC58" s="878" t="s">
        <v>992</v>
      </c>
      <c r="AD58" s="878" t="s">
        <v>992</v>
      </c>
    </row>
    <row r="59" spans="1:30" ht="12.75" x14ac:dyDescent="0.2">
      <c r="A59" s="933" t="s">
        <v>236</v>
      </c>
      <c r="B59" s="934" t="str">
        <f>IF('3.9'!Y52="JA","JA","")</f>
        <v/>
      </c>
      <c r="C59" s="935"/>
      <c r="D59" s="936"/>
      <c r="E59" s="936"/>
      <c r="F59" s="936"/>
      <c r="G59" s="937"/>
      <c r="H59" s="929"/>
      <c r="I59" s="935"/>
      <c r="J59" s="936"/>
      <c r="K59" s="936"/>
      <c r="L59" s="936"/>
      <c r="M59" s="937"/>
      <c r="N59" s="929"/>
      <c r="O59" s="938">
        <v>29</v>
      </c>
      <c r="P59" s="939"/>
      <c r="T59" s="881">
        <v>0</v>
      </c>
      <c r="U59" s="881">
        <v>0</v>
      </c>
      <c r="V59" s="881">
        <v>0</v>
      </c>
      <c r="W59" s="881">
        <v>0</v>
      </c>
      <c r="X59" s="881">
        <v>0</v>
      </c>
      <c r="Z59" s="878" t="s">
        <v>992</v>
      </c>
      <c r="AA59" s="878" t="s">
        <v>992</v>
      </c>
      <c r="AB59" s="878" t="s">
        <v>992</v>
      </c>
      <c r="AC59" s="878" t="s">
        <v>992</v>
      </c>
      <c r="AD59" s="878" t="s">
        <v>992</v>
      </c>
    </row>
    <row r="60" spans="1:30" ht="12.75" x14ac:dyDescent="0.2">
      <c r="A60" s="933" t="s">
        <v>237</v>
      </c>
      <c r="B60" s="934" t="str">
        <f>IF('3.9'!Y53="JA","JA","")</f>
        <v/>
      </c>
      <c r="C60" s="935"/>
      <c r="D60" s="936"/>
      <c r="E60" s="936"/>
      <c r="F60" s="936"/>
      <c r="G60" s="937"/>
      <c r="H60" s="929"/>
      <c r="I60" s="935"/>
      <c r="J60" s="936"/>
      <c r="K60" s="936"/>
      <c r="L60" s="936"/>
      <c r="M60" s="937"/>
      <c r="N60" s="929"/>
      <c r="O60" s="938">
        <v>17</v>
      </c>
      <c r="P60" s="939"/>
      <c r="T60" s="881">
        <v>0</v>
      </c>
      <c r="U60" s="881">
        <v>0</v>
      </c>
      <c r="V60" s="881">
        <v>0</v>
      </c>
      <c r="W60" s="881">
        <v>0</v>
      </c>
      <c r="X60" s="881">
        <v>0</v>
      </c>
      <c r="Z60" s="878" t="s">
        <v>992</v>
      </c>
      <c r="AA60" s="878" t="s">
        <v>992</v>
      </c>
      <c r="AB60" s="878" t="s">
        <v>992</v>
      </c>
      <c r="AC60" s="878" t="s">
        <v>992</v>
      </c>
      <c r="AD60" s="878" t="s">
        <v>992</v>
      </c>
    </row>
    <row r="61" spans="1:30" ht="12.75" x14ac:dyDescent="0.2">
      <c r="A61" s="924" t="s">
        <v>238</v>
      </c>
      <c r="B61" s="925" t="str">
        <f>IF('3.9'!Y54="JA","JA","")</f>
        <v/>
      </c>
      <c r="C61" s="926"/>
      <c r="D61" s="927"/>
      <c r="E61" s="927"/>
      <c r="F61" s="927"/>
      <c r="G61" s="928"/>
      <c r="H61" s="929"/>
      <c r="I61" s="926"/>
      <c r="J61" s="927"/>
      <c r="K61" s="927"/>
      <c r="L61" s="927"/>
      <c r="M61" s="928"/>
      <c r="N61" s="929"/>
      <c r="O61" s="930">
        <v>135</v>
      </c>
      <c r="P61" s="931"/>
      <c r="T61" s="881">
        <v>0</v>
      </c>
      <c r="U61" s="881">
        <v>0</v>
      </c>
      <c r="V61" s="881">
        <v>0</v>
      </c>
      <c r="W61" s="881">
        <v>0</v>
      </c>
      <c r="X61" s="881">
        <v>0</v>
      </c>
      <c r="Z61" s="878" t="s">
        <v>992</v>
      </c>
      <c r="AA61" s="878" t="s">
        <v>992</v>
      </c>
      <c r="AB61" s="878" t="s">
        <v>992</v>
      </c>
      <c r="AC61" s="878" t="s">
        <v>992</v>
      </c>
      <c r="AD61" s="878" t="s">
        <v>992</v>
      </c>
    </row>
    <row r="62" spans="1:30" ht="12.75" x14ac:dyDescent="0.2">
      <c r="A62" s="933" t="s">
        <v>341</v>
      </c>
      <c r="B62" s="934" t="str">
        <f>IF('3.9'!Y55="JA","JA","")</f>
        <v/>
      </c>
      <c r="C62" s="935"/>
      <c r="D62" s="936"/>
      <c r="E62" s="936"/>
      <c r="F62" s="936"/>
      <c r="G62" s="937"/>
      <c r="H62" s="929"/>
      <c r="I62" s="935"/>
      <c r="J62" s="936"/>
      <c r="K62" s="936"/>
      <c r="L62" s="936"/>
      <c r="M62" s="937"/>
      <c r="N62" s="929"/>
      <c r="O62" s="938">
        <v>42</v>
      </c>
      <c r="P62" s="939"/>
      <c r="T62" s="881">
        <v>0</v>
      </c>
      <c r="U62" s="881">
        <v>0</v>
      </c>
      <c r="V62" s="881">
        <v>0</v>
      </c>
      <c r="W62" s="881">
        <v>0</v>
      </c>
      <c r="X62" s="881">
        <v>0</v>
      </c>
      <c r="Z62" s="878" t="s">
        <v>992</v>
      </c>
      <c r="AA62" s="878" t="s">
        <v>992</v>
      </c>
      <c r="AB62" s="878" t="s">
        <v>992</v>
      </c>
      <c r="AC62" s="878" t="s">
        <v>992</v>
      </c>
      <c r="AD62" s="878" t="s">
        <v>992</v>
      </c>
    </row>
    <row r="63" spans="1:30" ht="12.75" x14ac:dyDescent="0.2">
      <c r="A63" s="940" t="s">
        <v>239</v>
      </c>
      <c r="B63" s="941" t="str">
        <f>IF('3.9'!Y56="JA","JA","")</f>
        <v/>
      </c>
      <c r="C63" s="942"/>
      <c r="D63" s="943"/>
      <c r="E63" s="943"/>
      <c r="F63" s="943"/>
      <c r="G63" s="944"/>
      <c r="H63" s="914"/>
      <c r="I63" s="942"/>
      <c r="J63" s="943"/>
      <c r="K63" s="943"/>
      <c r="L63" s="943"/>
      <c r="M63" s="944"/>
      <c r="N63" s="914"/>
      <c r="O63" s="945">
        <v>27</v>
      </c>
      <c r="P63" s="946"/>
      <c r="T63" s="881">
        <v>0</v>
      </c>
      <c r="U63" s="881">
        <v>0</v>
      </c>
      <c r="V63" s="881">
        <v>0</v>
      </c>
      <c r="W63" s="881">
        <v>0</v>
      </c>
      <c r="X63" s="881">
        <v>0</v>
      </c>
      <c r="Z63" s="878" t="s">
        <v>992</v>
      </c>
      <c r="AA63" s="878" t="s">
        <v>992</v>
      </c>
      <c r="AB63" s="878" t="s">
        <v>992</v>
      </c>
      <c r="AC63" s="878" t="s">
        <v>992</v>
      </c>
      <c r="AD63" s="878" t="s">
        <v>992</v>
      </c>
    </row>
    <row r="64" spans="1:30" ht="12.75" x14ac:dyDescent="0.2">
      <c r="A64" s="916" t="s">
        <v>268</v>
      </c>
      <c r="B64" s="917" t="str">
        <f>IF('3.9'!Y57="JA","JA","")</f>
        <v/>
      </c>
      <c r="C64" s="918"/>
      <c r="D64" s="919"/>
      <c r="E64" s="919"/>
      <c r="F64" s="919"/>
      <c r="G64" s="920"/>
      <c r="H64" s="921"/>
      <c r="I64" s="918"/>
      <c r="J64" s="919"/>
      <c r="K64" s="919"/>
      <c r="L64" s="919"/>
      <c r="M64" s="920"/>
      <c r="N64" s="921"/>
      <c r="O64" s="922">
        <v>133</v>
      </c>
      <c r="P64" s="923"/>
      <c r="T64" s="881">
        <v>0</v>
      </c>
      <c r="U64" s="881">
        <v>0</v>
      </c>
      <c r="V64" s="881">
        <v>0</v>
      </c>
      <c r="W64" s="881">
        <v>0</v>
      </c>
      <c r="X64" s="881">
        <v>0</v>
      </c>
      <c r="Z64" s="878" t="s">
        <v>992</v>
      </c>
      <c r="AA64" s="878" t="s">
        <v>992</v>
      </c>
      <c r="AB64" s="878" t="s">
        <v>992</v>
      </c>
      <c r="AC64" s="878" t="s">
        <v>992</v>
      </c>
      <c r="AD64" s="878" t="s">
        <v>992</v>
      </c>
    </row>
    <row r="65" spans="1:30" ht="12.75" x14ac:dyDescent="0.2">
      <c r="A65" s="924" t="s">
        <v>307</v>
      </c>
      <c r="B65" s="925" t="str">
        <f>IF('3.9'!Y58="JA","JA","")</f>
        <v/>
      </c>
      <c r="C65" s="926"/>
      <c r="D65" s="927"/>
      <c r="E65" s="927"/>
      <c r="F65" s="927"/>
      <c r="G65" s="928"/>
      <c r="H65" s="929"/>
      <c r="I65" s="926"/>
      <c r="J65" s="927"/>
      <c r="K65" s="927"/>
      <c r="L65" s="927"/>
      <c r="M65" s="928"/>
      <c r="N65" s="929"/>
      <c r="O65" s="930">
        <v>57</v>
      </c>
      <c r="P65" s="931"/>
      <c r="T65" s="881">
        <v>0</v>
      </c>
      <c r="U65" s="881">
        <v>0</v>
      </c>
      <c r="V65" s="881">
        <v>0</v>
      </c>
      <c r="W65" s="881">
        <v>0</v>
      </c>
      <c r="X65" s="881">
        <v>0</v>
      </c>
      <c r="Z65" s="878" t="s">
        <v>992</v>
      </c>
      <c r="AA65" s="878" t="s">
        <v>992</v>
      </c>
      <c r="AB65" s="878" t="s">
        <v>992</v>
      </c>
      <c r="AC65" s="878" t="s">
        <v>992</v>
      </c>
      <c r="AD65" s="878" t="s">
        <v>992</v>
      </c>
    </row>
    <row r="66" spans="1:30" ht="12.75" x14ac:dyDescent="0.2">
      <c r="A66" s="924" t="s">
        <v>269</v>
      </c>
      <c r="B66" s="925" t="str">
        <f>IF('3.9'!Y59="JA","JA","")</f>
        <v/>
      </c>
      <c r="C66" s="926"/>
      <c r="D66" s="927"/>
      <c r="E66" s="927"/>
      <c r="F66" s="927"/>
      <c r="G66" s="928"/>
      <c r="H66" s="929"/>
      <c r="I66" s="926"/>
      <c r="J66" s="927"/>
      <c r="K66" s="927"/>
      <c r="L66" s="927"/>
      <c r="M66" s="928"/>
      <c r="N66" s="929"/>
      <c r="O66" s="930">
        <v>349</v>
      </c>
      <c r="P66" s="931"/>
      <c r="T66" s="881">
        <v>0</v>
      </c>
      <c r="U66" s="881">
        <v>0</v>
      </c>
      <c r="V66" s="881">
        <v>0</v>
      </c>
      <c r="W66" s="881">
        <v>0</v>
      </c>
      <c r="X66" s="881">
        <v>0</v>
      </c>
      <c r="Z66" s="878" t="s">
        <v>992</v>
      </c>
      <c r="AA66" s="878" t="s">
        <v>992</v>
      </c>
      <c r="AB66" s="878" t="s">
        <v>992</v>
      </c>
      <c r="AC66" s="878" t="s">
        <v>992</v>
      </c>
      <c r="AD66" s="878" t="s">
        <v>992</v>
      </c>
    </row>
    <row r="67" spans="1:30" ht="12.75" x14ac:dyDescent="0.2">
      <c r="A67" s="924" t="s">
        <v>256</v>
      </c>
      <c r="B67" s="925" t="str">
        <f>IF('3.9'!Y60="JA","JA","")</f>
        <v/>
      </c>
      <c r="C67" s="926"/>
      <c r="D67" s="927"/>
      <c r="E67" s="927"/>
      <c r="F67" s="927"/>
      <c r="G67" s="928"/>
      <c r="H67" s="929"/>
      <c r="I67" s="926"/>
      <c r="J67" s="927"/>
      <c r="K67" s="927"/>
      <c r="L67" s="927"/>
      <c r="M67" s="928"/>
      <c r="N67" s="929"/>
      <c r="O67" s="930">
        <v>76</v>
      </c>
      <c r="P67" s="931"/>
      <c r="T67" s="881">
        <v>0</v>
      </c>
      <c r="U67" s="881">
        <v>0</v>
      </c>
      <c r="V67" s="881">
        <v>0</v>
      </c>
      <c r="W67" s="881">
        <v>0</v>
      </c>
      <c r="X67" s="881">
        <v>0</v>
      </c>
      <c r="Z67" s="878" t="s">
        <v>992</v>
      </c>
      <c r="AA67" s="878" t="s">
        <v>992</v>
      </c>
      <c r="AB67" s="878" t="s">
        <v>992</v>
      </c>
      <c r="AC67" s="878" t="s">
        <v>992</v>
      </c>
      <c r="AD67" s="878" t="s">
        <v>992</v>
      </c>
    </row>
    <row r="68" spans="1:30" ht="12.75" x14ac:dyDescent="0.2">
      <c r="A68" s="924" t="s">
        <v>257</v>
      </c>
      <c r="B68" s="925" t="str">
        <f>IF('3.9'!Y61="JA","JA","")</f>
        <v/>
      </c>
      <c r="C68" s="926"/>
      <c r="D68" s="927"/>
      <c r="E68" s="927"/>
      <c r="F68" s="927"/>
      <c r="G68" s="928"/>
      <c r="H68" s="929"/>
      <c r="I68" s="926"/>
      <c r="J68" s="927"/>
      <c r="K68" s="927"/>
      <c r="L68" s="927"/>
      <c r="M68" s="928"/>
      <c r="N68" s="929"/>
      <c r="O68" s="930">
        <v>43</v>
      </c>
      <c r="P68" s="931"/>
      <c r="T68" s="881">
        <v>0</v>
      </c>
      <c r="U68" s="881">
        <v>0</v>
      </c>
      <c r="V68" s="881">
        <v>0</v>
      </c>
      <c r="W68" s="881">
        <v>0</v>
      </c>
      <c r="X68" s="881">
        <v>0</v>
      </c>
      <c r="Z68" s="878" t="s">
        <v>992</v>
      </c>
      <c r="AA68" s="878" t="s">
        <v>992</v>
      </c>
      <c r="AB68" s="878" t="s">
        <v>992</v>
      </c>
      <c r="AC68" s="878" t="s">
        <v>992</v>
      </c>
      <c r="AD68" s="878" t="s">
        <v>992</v>
      </c>
    </row>
    <row r="69" spans="1:30" ht="12.75" x14ac:dyDescent="0.2">
      <c r="A69" s="940" t="s">
        <v>81</v>
      </c>
      <c r="B69" s="941" t="str">
        <f>IF('3.9'!Y62="JA","JA","")</f>
        <v/>
      </c>
      <c r="C69" s="942"/>
      <c r="D69" s="943"/>
      <c r="E69" s="943"/>
      <c r="F69" s="943"/>
      <c r="G69" s="944"/>
      <c r="H69" s="914"/>
      <c r="I69" s="942"/>
      <c r="J69" s="943"/>
      <c r="K69" s="943"/>
      <c r="L69" s="943"/>
      <c r="M69" s="944"/>
      <c r="N69" s="914"/>
      <c r="O69" s="945">
        <v>11</v>
      </c>
      <c r="P69" s="946"/>
      <c r="T69" s="881">
        <v>0</v>
      </c>
      <c r="U69" s="881">
        <v>0</v>
      </c>
      <c r="V69" s="881">
        <v>0</v>
      </c>
      <c r="W69" s="881">
        <v>0</v>
      </c>
      <c r="X69" s="881">
        <v>0</v>
      </c>
      <c r="Z69" s="878" t="s">
        <v>992</v>
      </c>
      <c r="AA69" s="878" t="s">
        <v>992</v>
      </c>
      <c r="AB69" s="878" t="s">
        <v>992</v>
      </c>
      <c r="AC69" s="878" t="s">
        <v>992</v>
      </c>
      <c r="AD69" s="878" t="s">
        <v>992</v>
      </c>
    </row>
    <row r="70" spans="1:30" ht="12.75" x14ac:dyDescent="0.2">
      <c r="A70" s="916" t="s">
        <v>194</v>
      </c>
      <c r="B70" s="917" t="str">
        <f>IF('3.9'!Y63="JA","JA","")</f>
        <v/>
      </c>
      <c r="C70" s="918"/>
      <c r="D70" s="919"/>
      <c r="E70" s="919"/>
      <c r="F70" s="919"/>
      <c r="G70" s="920"/>
      <c r="H70" s="921"/>
      <c r="I70" s="918"/>
      <c r="J70" s="919"/>
      <c r="K70" s="919"/>
      <c r="L70" s="919"/>
      <c r="M70" s="920"/>
      <c r="N70" s="921"/>
      <c r="O70" s="922">
        <v>154</v>
      </c>
      <c r="P70" s="923"/>
      <c r="T70" s="881">
        <v>0</v>
      </c>
      <c r="U70" s="881">
        <v>0</v>
      </c>
      <c r="V70" s="881">
        <v>0</v>
      </c>
      <c r="W70" s="881">
        <v>0</v>
      </c>
      <c r="X70" s="881">
        <v>0</v>
      </c>
      <c r="Z70" s="878" t="s">
        <v>992</v>
      </c>
      <c r="AA70" s="878" t="s">
        <v>992</v>
      </c>
      <c r="AB70" s="878" t="s">
        <v>992</v>
      </c>
      <c r="AC70" s="878" t="s">
        <v>992</v>
      </c>
      <c r="AD70" s="878" t="s">
        <v>992</v>
      </c>
    </row>
    <row r="71" spans="1:30" ht="12.75" x14ac:dyDescent="0.2">
      <c r="A71" s="924" t="s">
        <v>296</v>
      </c>
      <c r="B71" s="925" t="str">
        <f>IF('3.9'!Y64="JA","JA","")</f>
        <v/>
      </c>
      <c r="C71" s="926"/>
      <c r="D71" s="927"/>
      <c r="E71" s="927"/>
      <c r="F71" s="927"/>
      <c r="G71" s="928"/>
      <c r="H71" s="929"/>
      <c r="I71" s="926"/>
      <c r="J71" s="927"/>
      <c r="K71" s="927"/>
      <c r="L71" s="927"/>
      <c r="M71" s="928"/>
      <c r="N71" s="929"/>
      <c r="O71" s="930">
        <v>34</v>
      </c>
      <c r="P71" s="931"/>
      <c r="T71" s="881">
        <v>0</v>
      </c>
      <c r="U71" s="881">
        <v>0</v>
      </c>
      <c r="V71" s="881">
        <v>0</v>
      </c>
      <c r="W71" s="881">
        <v>0</v>
      </c>
      <c r="X71" s="881">
        <v>0</v>
      </c>
      <c r="Z71" s="878" t="s">
        <v>992</v>
      </c>
      <c r="AA71" s="878" t="s">
        <v>992</v>
      </c>
      <c r="AB71" s="878" t="s">
        <v>992</v>
      </c>
      <c r="AC71" s="878" t="s">
        <v>992</v>
      </c>
      <c r="AD71" s="878" t="s">
        <v>992</v>
      </c>
    </row>
    <row r="72" spans="1:30" ht="12.75" x14ac:dyDescent="0.2">
      <c r="A72" s="924" t="s">
        <v>498</v>
      </c>
      <c r="B72" s="925" t="str">
        <f>IF('3.9'!Y65="JA","JA","")</f>
        <v/>
      </c>
      <c r="C72" s="926"/>
      <c r="D72" s="927"/>
      <c r="E72" s="927"/>
      <c r="F72" s="927"/>
      <c r="G72" s="928"/>
      <c r="H72" s="929"/>
      <c r="I72" s="926"/>
      <c r="J72" s="927"/>
      <c r="K72" s="927"/>
      <c r="L72" s="927"/>
      <c r="M72" s="928"/>
      <c r="N72" s="929"/>
      <c r="O72" s="930">
        <v>131</v>
      </c>
      <c r="P72" s="931"/>
      <c r="T72" s="881">
        <v>0</v>
      </c>
      <c r="U72" s="881">
        <v>0</v>
      </c>
      <c r="V72" s="881">
        <v>0</v>
      </c>
      <c r="W72" s="881">
        <v>0</v>
      </c>
      <c r="X72" s="881">
        <v>0</v>
      </c>
      <c r="Z72" s="878" t="s">
        <v>992</v>
      </c>
      <c r="AA72" s="878" t="s">
        <v>992</v>
      </c>
      <c r="AB72" s="878" t="s">
        <v>992</v>
      </c>
      <c r="AC72" s="878" t="s">
        <v>992</v>
      </c>
      <c r="AD72" s="878" t="s">
        <v>992</v>
      </c>
    </row>
    <row r="73" spans="1:30" ht="12.75" x14ac:dyDescent="0.2">
      <c r="A73" s="924" t="s">
        <v>228</v>
      </c>
      <c r="B73" s="925" t="str">
        <f>IF('3.9'!Y66="JA","JA","")</f>
        <v/>
      </c>
      <c r="C73" s="926"/>
      <c r="D73" s="927"/>
      <c r="E73" s="927"/>
      <c r="F73" s="927"/>
      <c r="G73" s="928"/>
      <c r="H73" s="929"/>
      <c r="I73" s="926"/>
      <c r="J73" s="927"/>
      <c r="K73" s="927"/>
      <c r="L73" s="927"/>
      <c r="M73" s="928"/>
      <c r="N73" s="929"/>
      <c r="O73" s="930">
        <v>75</v>
      </c>
      <c r="P73" s="931"/>
      <c r="T73" s="881">
        <v>0</v>
      </c>
      <c r="U73" s="881">
        <v>0</v>
      </c>
      <c r="V73" s="881">
        <v>0</v>
      </c>
      <c r="W73" s="881">
        <v>0</v>
      </c>
      <c r="X73" s="881">
        <v>0</v>
      </c>
      <c r="Z73" s="878" t="s">
        <v>992</v>
      </c>
      <c r="AA73" s="878" t="s">
        <v>992</v>
      </c>
      <c r="AB73" s="878" t="s">
        <v>992</v>
      </c>
      <c r="AC73" s="878" t="s">
        <v>992</v>
      </c>
      <c r="AD73" s="878" t="s">
        <v>992</v>
      </c>
    </row>
    <row r="74" spans="1:30" ht="12.75" x14ac:dyDescent="0.2">
      <c r="A74" s="924" t="s">
        <v>233</v>
      </c>
      <c r="B74" s="925" t="str">
        <f>IF('3.9'!Y67="JA","JA","")</f>
        <v/>
      </c>
      <c r="C74" s="926"/>
      <c r="D74" s="927"/>
      <c r="E74" s="927"/>
      <c r="F74" s="927"/>
      <c r="G74" s="928"/>
      <c r="H74" s="929"/>
      <c r="I74" s="926"/>
      <c r="J74" s="927"/>
      <c r="K74" s="927"/>
      <c r="L74" s="927"/>
      <c r="M74" s="928"/>
      <c r="N74" s="929"/>
      <c r="O74" s="930">
        <v>342</v>
      </c>
      <c r="P74" s="931"/>
      <c r="T74" s="881">
        <v>0</v>
      </c>
      <c r="U74" s="881">
        <v>0</v>
      </c>
      <c r="V74" s="881">
        <v>0</v>
      </c>
      <c r="W74" s="881">
        <v>0</v>
      </c>
      <c r="X74" s="881">
        <v>0</v>
      </c>
      <c r="Z74" s="878" t="s">
        <v>992</v>
      </c>
      <c r="AA74" s="878" t="s">
        <v>992</v>
      </c>
      <c r="AB74" s="878" t="s">
        <v>992</v>
      </c>
      <c r="AC74" s="878" t="s">
        <v>992</v>
      </c>
      <c r="AD74" s="878" t="s">
        <v>992</v>
      </c>
    </row>
    <row r="75" spans="1:30" ht="12.75" x14ac:dyDescent="0.2">
      <c r="A75" s="924" t="s">
        <v>234</v>
      </c>
      <c r="B75" s="925" t="str">
        <f>IF('3.9'!Y68="JA","JA","")</f>
        <v/>
      </c>
      <c r="C75" s="926"/>
      <c r="D75" s="927"/>
      <c r="E75" s="927"/>
      <c r="F75" s="927"/>
      <c r="G75" s="928"/>
      <c r="H75" s="929"/>
      <c r="I75" s="926"/>
      <c r="J75" s="927"/>
      <c r="K75" s="927"/>
      <c r="L75" s="927"/>
      <c r="M75" s="928"/>
      <c r="N75" s="929"/>
      <c r="O75" s="930">
        <v>94</v>
      </c>
      <c r="P75" s="931"/>
      <c r="T75" s="881">
        <v>0</v>
      </c>
      <c r="U75" s="881">
        <v>0</v>
      </c>
      <c r="V75" s="881">
        <v>0</v>
      </c>
      <c r="W75" s="881">
        <v>0</v>
      </c>
      <c r="X75" s="881">
        <v>0</v>
      </c>
      <c r="Z75" s="878" t="s">
        <v>992</v>
      </c>
      <c r="AA75" s="878" t="s">
        <v>992</v>
      </c>
      <c r="AB75" s="878" t="s">
        <v>992</v>
      </c>
      <c r="AC75" s="878" t="s">
        <v>992</v>
      </c>
      <c r="AD75" s="878" t="s">
        <v>992</v>
      </c>
    </row>
    <row r="76" spans="1:30" ht="12.75" x14ac:dyDescent="0.2">
      <c r="A76" s="909" t="s">
        <v>680</v>
      </c>
      <c r="B76" s="910" t="str">
        <f>IF('3.9'!Y69="JA","JA","")</f>
        <v/>
      </c>
      <c r="C76" s="911"/>
      <c r="D76" s="912"/>
      <c r="E76" s="912"/>
      <c r="F76" s="912"/>
      <c r="G76" s="913"/>
      <c r="H76" s="914"/>
      <c r="I76" s="911"/>
      <c r="J76" s="912"/>
      <c r="K76" s="912"/>
      <c r="L76" s="912"/>
      <c r="M76" s="913"/>
      <c r="N76" s="914"/>
      <c r="O76" s="932">
        <v>1</v>
      </c>
      <c r="P76" s="915"/>
      <c r="T76" s="881">
        <v>0</v>
      </c>
      <c r="U76" s="881">
        <v>0</v>
      </c>
      <c r="V76" s="881">
        <v>0</v>
      </c>
      <c r="W76" s="881">
        <v>0</v>
      </c>
      <c r="X76" s="881">
        <v>0</v>
      </c>
      <c r="Z76" s="878" t="s">
        <v>992</v>
      </c>
      <c r="AA76" s="878" t="s">
        <v>992</v>
      </c>
      <c r="AB76" s="878" t="s">
        <v>992</v>
      </c>
      <c r="AC76" s="878" t="s">
        <v>992</v>
      </c>
      <c r="AD76" s="878" t="s">
        <v>992</v>
      </c>
    </row>
    <row r="77" spans="1:30" ht="12.75" x14ac:dyDescent="0.2">
      <c r="A77" s="916" t="s">
        <v>229</v>
      </c>
      <c r="B77" s="917" t="str">
        <f>IF('3.9'!Y70="JA","JA","")</f>
        <v/>
      </c>
      <c r="C77" s="918"/>
      <c r="D77" s="919"/>
      <c r="E77" s="919"/>
      <c r="F77" s="919"/>
      <c r="G77" s="920"/>
      <c r="H77" s="921"/>
      <c r="I77" s="918"/>
      <c r="J77" s="919"/>
      <c r="K77" s="919"/>
      <c r="L77" s="919"/>
      <c r="M77" s="920"/>
      <c r="N77" s="921"/>
      <c r="O77" s="922">
        <v>8</v>
      </c>
      <c r="P77" s="923"/>
      <c r="T77" s="881">
        <v>0</v>
      </c>
      <c r="U77" s="881">
        <v>0</v>
      </c>
      <c r="V77" s="881">
        <v>0</v>
      </c>
      <c r="W77" s="881">
        <v>0</v>
      </c>
      <c r="X77" s="881">
        <v>0</v>
      </c>
      <c r="Z77" s="878" t="s">
        <v>992</v>
      </c>
      <c r="AA77" s="878" t="s">
        <v>992</v>
      </c>
      <c r="AB77" s="878" t="s">
        <v>992</v>
      </c>
      <c r="AC77" s="878" t="s">
        <v>992</v>
      </c>
      <c r="AD77" s="878" t="s">
        <v>992</v>
      </c>
    </row>
    <row r="78" spans="1:30" ht="12.75" x14ac:dyDescent="0.2">
      <c r="A78" s="924" t="s">
        <v>230</v>
      </c>
      <c r="B78" s="925" t="str">
        <f>IF('3.9'!Y71="JA","JA","")</f>
        <v/>
      </c>
      <c r="C78" s="926"/>
      <c r="D78" s="927"/>
      <c r="E78" s="927"/>
      <c r="F78" s="927"/>
      <c r="G78" s="928"/>
      <c r="H78" s="929"/>
      <c r="I78" s="926"/>
      <c r="J78" s="927"/>
      <c r="K78" s="927"/>
      <c r="L78" s="927"/>
      <c r="M78" s="928"/>
      <c r="N78" s="929"/>
      <c r="O78" s="930">
        <v>17</v>
      </c>
      <c r="P78" s="931"/>
      <c r="T78" s="881">
        <v>0</v>
      </c>
      <c r="U78" s="881">
        <v>0</v>
      </c>
      <c r="V78" s="881">
        <v>0</v>
      </c>
      <c r="W78" s="881">
        <v>0</v>
      </c>
      <c r="X78" s="881">
        <v>0</v>
      </c>
      <c r="Z78" s="878" t="s">
        <v>992</v>
      </c>
      <c r="AA78" s="878" t="s">
        <v>992</v>
      </c>
      <c r="AB78" s="878" t="s">
        <v>992</v>
      </c>
      <c r="AC78" s="878" t="s">
        <v>992</v>
      </c>
      <c r="AD78" s="878" t="s">
        <v>992</v>
      </c>
    </row>
    <row r="79" spans="1:30" ht="12.75" x14ac:dyDescent="0.2">
      <c r="A79" s="924" t="s">
        <v>231</v>
      </c>
      <c r="B79" s="925" t="str">
        <f>IF('3.9'!Y72="JA","JA","")</f>
        <v/>
      </c>
      <c r="C79" s="926"/>
      <c r="D79" s="927"/>
      <c r="E79" s="927"/>
      <c r="F79" s="927"/>
      <c r="G79" s="928"/>
      <c r="H79" s="929"/>
      <c r="I79" s="926"/>
      <c r="J79" s="927"/>
      <c r="K79" s="927"/>
      <c r="L79" s="927"/>
      <c r="M79" s="928"/>
      <c r="N79" s="929"/>
      <c r="O79" s="930">
        <v>121</v>
      </c>
      <c r="P79" s="931"/>
      <c r="T79" s="881">
        <v>0</v>
      </c>
      <c r="U79" s="881">
        <v>0</v>
      </c>
      <c r="V79" s="881">
        <v>0</v>
      </c>
      <c r="W79" s="881">
        <v>0</v>
      </c>
      <c r="X79" s="881">
        <v>0</v>
      </c>
      <c r="Z79" s="878" t="s">
        <v>992</v>
      </c>
      <c r="AA79" s="878" t="s">
        <v>992</v>
      </c>
      <c r="AB79" s="878" t="s">
        <v>992</v>
      </c>
      <c r="AC79" s="878" t="s">
        <v>992</v>
      </c>
      <c r="AD79" s="878" t="s">
        <v>992</v>
      </c>
    </row>
    <row r="80" spans="1:30" ht="12.75" x14ac:dyDescent="0.2">
      <c r="A80" s="924" t="s">
        <v>232</v>
      </c>
      <c r="B80" s="925" t="str">
        <f>IF('3.9'!Y73="JA","JA","")</f>
        <v/>
      </c>
      <c r="C80" s="926"/>
      <c r="D80" s="927"/>
      <c r="E80" s="927"/>
      <c r="F80" s="927"/>
      <c r="G80" s="928"/>
      <c r="H80" s="929"/>
      <c r="I80" s="926"/>
      <c r="J80" s="927"/>
      <c r="K80" s="927"/>
      <c r="L80" s="927"/>
      <c r="M80" s="928"/>
      <c r="N80" s="929"/>
      <c r="O80" s="930">
        <v>1</v>
      </c>
      <c r="P80" s="931"/>
      <c r="T80" s="881">
        <v>0</v>
      </c>
      <c r="U80" s="881">
        <v>0</v>
      </c>
      <c r="V80" s="881">
        <v>0</v>
      </c>
      <c r="W80" s="881">
        <v>0</v>
      </c>
      <c r="X80" s="881">
        <v>0</v>
      </c>
      <c r="Z80" s="878" t="s">
        <v>992</v>
      </c>
      <c r="AA80" s="878" t="s">
        <v>992</v>
      </c>
      <c r="AB80" s="878" t="s">
        <v>992</v>
      </c>
      <c r="AC80" s="878" t="s">
        <v>992</v>
      </c>
      <c r="AD80" s="878" t="s">
        <v>992</v>
      </c>
    </row>
    <row r="81" spans="1:30" ht="12.75" x14ac:dyDescent="0.2">
      <c r="A81" s="924" t="s">
        <v>342</v>
      </c>
      <c r="B81" s="925" t="str">
        <f>IF('3.9'!Y74="JA","JA","")</f>
        <v/>
      </c>
      <c r="C81" s="926"/>
      <c r="D81" s="927"/>
      <c r="E81" s="927"/>
      <c r="F81" s="927"/>
      <c r="G81" s="928"/>
      <c r="H81" s="929"/>
      <c r="I81" s="926"/>
      <c r="J81" s="927"/>
      <c r="K81" s="927"/>
      <c r="L81" s="927"/>
      <c r="M81" s="928"/>
      <c r="N81" s="929"/>
      <c r="O81" s="930">
        <v>17</v>
      </c>
      <c r="P81" s="931"/>
      <c r="T81" s="881">
        <v>0</v>
      </c>
      <c r="U81" s="881">
        <v>0</v>
      </c>
      <c r="V81" s="881">
        <v>0</v>
      </c>
      <c r="W81" s="881">
        <v>0</v>
      </c>
      <c r="X81" s="881">
        <v>0</v>
      </c>
      <c r="Z81" s="878" t="s">
        <v>992</v>
      </c>
      <c r="AA81" s="878" t="s">
        <v>992</v>
      </c>
      <c r="AB81" s="878" t="s">
        <v>992</v>
      </c>
      <c r="AC81" s="878" t="s">
        <v>992</v>
      </c>
      <c r="AD81" s="878" t="s">
        <v>992</v>
      </c>
    </row>
    <row r="82" spans="1:30" ht="12.75" x14ac:dyDescent="0.2">
      <c r="A82" s="924" t="s">
        <v>344</v>
      </c>
      <c r="B82" s="925" t="str">
        <f>IF('3.9'!Y75="JA","JA","")</f>
        <v/>
      </c>
      <c r="C82" s="926"/>
      <c r="D82" s="927"/>
      <c r="E82" s="927"/>
      <c r="F82" s="927"/>
      <c r="G82" s="928"/>
      <c r="H82" s="929"/>
      <c r="I82" s="926"/>
      <c r="J82" s="927"/>
      <c r="K82" s="927"/>
      <c r="L82" s="927"/>
      <c r="M82" s="928"/>
      <c r="N82" s="929"/>
      <c r="O82" s="930">
        <v>71</v>
      </c>
      <c r="P82" s="931"/>
      <c r="T82" s="881">
        <v>0</v>
      </c>
      <c r="U82" s="881">
        <v>0</v>
      </c>
      <c r="V82" s="881">
        <v>0</v>
      </c>
      <c r="W82" s="881">
        <v>0</v>
      </c>
      <c r="X82" s="881">
        <v>0</v>
      </c>
      <c r="Z82" s="878" t="s">
        <v>992</v>
      </c>
      <c r="AA82" s="878" t="s">
        <v>992</v>
      </c>
      <c r="AB82" s="878" t="s">
        <v>992</v>
      </c>
      <c r="AC82" s="878" t="s">
        <v>992</v>
      </c>
      <c r="AD82" s="878" t="s">
        <v>992</v>
      </c>
    </row>
    <row r="83" spans="1:30" ht="12.75" x14ac:dyDescent="0.2">
      <c r="A83" s="924" t="s">
        <v>346</v>
      </c>
      <c r="B83" s="925" t="str">
        <f>IF('3.9'!Y76="JA","JA","")</f>
        <v/>
      </c>
      <c r="C83" s="926"/>
      <c r="D83" s="927"/>
      <c r="E83" s="927"/>
      <c r="F83" s="927"/>
      <c r="G83" s="928"/>
      <c r="H83" s="929"/>
      <c r="I83" s="926"/>
      <c r="J83" s="927"/>
      <c r="K83" s="927"/>
      <c r="L83" s="927"/>
      <c r="M83" s="928"/>
      <c r="N83" s="929"/>
      <c r="O83" s="930">
        <v>31</v>
      </c>
      <c r="P83" s="931"/>
      <c r="T83" s="881">
        <v>0</v>
      </c>
      <c r="U83" s="881">
        <v>0</v>
      </c>
      <c r="V83" s="881">
        <v>0</v>
      </c>
      <c r="W83" s="881">
        <v>0</v>
      </c>
      <c r="X83" s="881">
        <v>0</v>
      </c>
      <c r="Z83" s="878" t="s">
        <v>992</v>
      </c>
      <c r="AA83" s="878" t="s">
        <v>992</v>
      </c>
      <c r="AB83" s="878" t="s">
        <v>992</v>
      </c>
      <c r="AC83" s="878" t="s">
        <v>992</v>
      </c>
      <c r="AD83" s="878" t="s">
        <v>992</v>
      </c>
    </row>
    <row r="84" spans="1:30" ht="12.75" x14ac:dyDescent="0.2">
      <c r="A84" s="924" t="s">
        <v>297</v>
      </c>
      <c r="B84" s="925" t="str">
        <f>IF('3.9'!Y77="JA","JA","")</f>
        <v/>
      </c>
      <c r="C84" s="926"/>
      <c r="D84" s="927"/>
      <c r="E84" s="927"/>
      <c r="F84" s="927"/>
      <c r="G84" s="928"/>
      <c r="H84" s="929"/>
      <c r="I84" s="926"/>
      <c r="J84" s="927"/>
      <c r="K84" s="927"/>
      <c r="L84" s="927"/>
      <c r="M84" s="928"/>
      <c r="N84" s="929"/>
      <c r="O84" s="930">
        <v>170</v>
      </c>
      <c r="P84" s="931"/>
      <c r="T84" s="881">
        <v>0</v>
      </c>
      <c r="U84" s="881">
        <v>0</v>
      </c>
      <c r="V84" s="881">
        <v>0</v>
      </c>
      <c r="W84" s="881">
        <v>0</v>
      </c>
      <c r="X84" s="881">
        <v>0</v>
      </c>
      <c r="Z84" s="878" t="s">
        <v>992</v>
      </c>
      <c r="AA84" s="878" t="s">
        <v>992</v>
      </c>
      <c r="AB84" s="878" t="s">
        <v>992</v>
      </c>
      <c r="AC84" s="878" t="s">
        <v>992</v>
      </c>
      <c r="AD84" s="878" t="s">
        <v>992</v>
      </c>
    </row>
    <row r="85" spans="1:30" ht="12.75" x14ac:dyDescent="0.2">
      <c r="A85" s="924" t="s">
        <v>683</v>
      </c>
      <c r="B85" s="925" t="str">
        <f>IF('3.9'!Y78="JA","JA","")</f>
        <v/>
      </c>
      <c r="C85" s="926"/>
      <c r="D85" s="927"/>
      <c r="E85" s="927"/>
      <c r="F85" s="927"/>
      <c r="G85" s="928"/>
      <c r="H85" s="929"/>
      <c r="I85" s="926"/>
      <c r="J85" s="927"/>
      <c r="K85" s="927"/>
      <c r="L85" s="927"/>
      <c r="M85" s="928"/>
      <c r="N85" s="929"/>
      <c r="O85" s="930">
        <v>319</v>
      </c>
      <c r="P85" s="931"/>
      <c r="T85" s="881">
        <v>0</v>
      </c>
      <c r="U85" s="881">
        <v>0</v>
      </c>
      <c r="V85" s="881">
        <v>0</v>
      </c>
      <c r="W85" s="881">
        <v>0</v>
      </c>
      <c r="X85" s="881">
        <v>0</v>
      </c>
      <c r="Z85" s="878" t="s">
        <v>992</v>
      </c>
      <c r="AA85" s="878" t="s">
        <v>992</v>
      </c>
      <c r="AB85" s="878" t="s">
        <v>992</v>
      </c>
      <c r="AC85" s="878" t="s">
        <v>992</v>
      </c>
      <c r="AD85" s="878" t="s">
        <v>992</v>
      </c>
    </row>
    <row r="86" spans="1:30" ht="12.75" x14ac:dyDescent="0.2">
      <c r="A86" s="924" t="s">
        <v>685</v>
      </c>
      <c r="B86" s="925" t="str">
        <f>IF('3.9'!Y79="JA","JA","")</f>
        <v/>
      </c>
      <c r="C86" s="926"/>
      <c r="D86" s="927"/>
      <c r="E86" s="927"/>
      <c r="F86" s="927"/>
      <c r="G86" s="928"/>
      <c r="H86" s="929"/>
      <c r="I86" s="926"/>
      <c r="J86" s="927"/>
      <c r="K86" s="927"/>
      <c r="L86" s="927"/>
      <c r="M86" s="928"/>
      <c r="N86" s="929"/>
      <c r="O86" s="930">
        <v>1503</v>
      </c>
      <c r="P86" s="931"/>
      <c r="T86" s="881">
        <v>0</v>
      </c>
      <c r="U86" s="881">
        <v>0</v>
      </c>
      <c r="V86" s="881">
        <v>0</v>
      </c>
      <c r="W86" s="881">
        <v>0</v>
      </c>
      <c r="X86" s="881">
        <v>0</v>
      </c>
      <c r="Z86" s="878" t="s">
        <v>992</v>
      </c>
      <c r="AA86" s="878" t="s">
        <v>992</v>
      </c>
      <c r="AB86" s="878" t="s">
        <v>992</v>
      </c>
      <c r="AC86" s="878" t="s">
        <v>992</v>
      </c>
      <c r="AD86" s="878" t="s">
        <v>992</v>
      </c>
    </row>
    <row r="87" spans="1:30" ht="12.75" x14ac:dyDescent="0.2">
      <c r="A87" s="924" t="s">
        <v>686</v>
      </c>
      <c r="B87" s="925" t="str">
        <f>IF('3.9'!Y80="JA","JA","")</f>
        <v/>
      </c>
      <c r="C87" s="926"/>
      <c r="D87" s="927"/>
      <c r="E87" s="927"/>
      <c r="F87" s="927"/>
      <c r="G87" s="928"/>
      <c r="H87" s="929"/>
      <c r="I87" s="926"/>
      <c r="J87" s="927"/>
      <c r="K87" s="927"/>
      <c r="L87" s="927"/>
      <c r="M87" s="928"/>
      <c r="N87" s="929"/>
      <c r="O87" s="930">
        <v>36</v>
      </c>
      <c r="P87" s="931"/>
      <c r="T87" s="881">
        <v>0</v>
      </c>
      <c r="U87" s="881">
        <v>0</v>
      </c>
      <c r="V87" s="881">
        <v>0</v>
      </c>
      <c r="W87" s="881">
        <v>0</v>
      </c>
      <c r="X87" s="881">
        <v>0</v>
      </c>
      <c r="Z87" s="878" t="s">
        <v>992</v>
      </c>
      <c r="AA87" s="878" t="s">
        <v>992</v>
      </c>
      <c r="AB87" s="878" t="s">
        <v>992</v>
      </c>
      <c r="AC87" s="878" t="s">
        <v>992</v>
      </c>
      <c r="AD87" s="878" t="s">
        <v>992</v>
      </c>
    </row>
    <row r="88" spans="1:30" ht="12.75" x14ac:dyDescent="0.2">
      <c r="A88" s="909" t="s">
        <v>688</v>
      </c>
      <c r="B88" s="910" t="str">
        <f>IF('3.9'!Y81="JA","JA","")</f>
        <v/>
      </c>
      <c r="C88" s="911"/>
      <c r="D88" s="912"/>
      <c r="E88" s="912"/>
      <c r="F88" s="912"/>
      <c r="G88" s="913"/>
      <c r="H88" s="914"/>
      <c r="I88" s="911"/>
      <c r="J88" s="912"/>
      <c r="K88" s="912"/>
      <c r="L88" s="912"/>
      <c r="M88" s="913"/>
      <c r="N88" s="914"/>
      <c r="O88" s="932">
        <v>161</v>
      </c>
      <c r="P88" s="915"/>
      <c r="T88" s="881">
        <v>0</v>
      </c>
      <c r="U88" s="881">
        <v>0</v>
      </c>
      <c r="V88" s="881">
        <v>0</v>
      </c>
      <c r="W88" s="881">
        <v>0</v>
      </c>
      <c r="X88" s="881">
        <v>0</v>
      </c>
      <c r="Z88" s="878" t="s">
        <v>992</v>
      </c>
      <c r="AA88" s="878" t="s">
        <v>992</v>
      </c>
      <c r="AB88" s="878" t="s">
        <v>992</v>
      </c>
      <c r="AC88" s="878" t="s">
        <v>992</v>
      </c>
      <c r="AD88" s="878" t="s">
        <v>992</v>
      </c>
    </row>
    <row r="89" spans="1:30" ht="12.75" x14ac:dyDescent="0.2">
      <c r="A89" s="955" t="s">
        <v>264</v>
      </c>
      <c r="B89" s="956" t="str">
        <f>IF('3.9'!Y82="JA","JA","")</f>
        <v/>
      </c>
      <c r="C89" s="957"/>
      <c r="D89" s="958"/>
      <c r="E89" s="958"/>
      <c r="F89" s="958"/>
      <c r="G89" s="959"/>
      <c r="H89" s="960"/>
      <c r="I89" s="957"/>
      <c r="J89" s="958"/>
      <c r="K89" s="958"/>
      <c r="L89" s="958"/>
      <c r="M89" s="959"/>
      <c r="N89" s="960"/>
      <c r="O89" s="961">
        <v>191</v>
      </c>
      <c r="P89" s="962"/>
      <c r="T89" s="881">
        <v>0</v>
      </c>
      <c r="U89" s="881">
        <v>0</v>
      </c>
      <c r="V89" s="881">
        <v>0</v>
      </c>
      <c r="W89" s="881">
        <v>0</v>
      </c>
      <c r="X89" s="881">
        <v>0</v>
      </c>
      <c r="Z89" s="878" t="s">
        <v>992</v>
      </c>
      <c r="AA89" s="878" t="s">
        <v>992</v>
      </c>
      <c r="AB89" s="878" t="s">
        <v>992</v>
      </c>
      <c r="AC89" s="878" t="s">
        <v>992</v>
      </c>
      <c r="AD89" s="878" t="s">
        <v>992</v>
      </c>
    </row>
    <row r="90" spans="1:30" ht="12.75" x14ac:dyDescent="0.2">
      <c r="A90" s="916" t="s">
        <v>6</v>
      </c>
      <c r="B90" s="917" t="str">
        <f>IF('3.9'!Y83="JA","JA","")</f>
        <v/>
      </c>
      <c r="C90" s="918"/>
      <c r="D90" s="919"/>
      <c r="E90" s="919"/>
      <c r="F90" s="919"/>
      <c r="G90" s="920"/>
      <c r="H90" s="921"/>
      <c r="I90" s="918"/>
      <c r="J90" s="919"/>
      <c r="K90" s="919"/>
      <c r="L90" s="919"/>
      <c r="M90" s="920"/>
      <c r="N90" s="921"/>
      <c r="O90" s="922">
        <v>1921</v>
      </c>
      <c r="P90" s="923"/>
      <c r="T90" s="881">
        <v>0</v>
      </c>
      <c r="U90" s="881">
        <v>0</v>
      </c>
      <c r="V90" s="881">
        <v>0</v>
      </c>
      <c r="W90" s="881">
        <v>0</v>
      </c>
      <c r="X90" s="881">
        <v>0</v>
      </c>
      <c r="Z90" s="878" t="s">
        <v>992</v>
      </c>
      <c r="AA90" s="878" t="s">
        <v>992</v>
      </c>
      <c r="AB90" s="878" t="s">
        <v>992</v>
      </c>
      <c r="AC90" s="878" t="s">
        <v>992</v>
      </c>
      <c r="AD90" s="878" t="s">
        <v>992</v>
      </c>
    </row>
    <row r="91" spans="1:30" ht="12.75" x14ac:dyDescent="0.2">
      <c r="A91" s="924" t="s">
        <v>243</v>
      </c>
      <c r="B91" s="925" t="str">
        <f>IF('3.9'!Y84="JA","JA","")</f>
        <v/>
      </c>
      <c r="C91" s="926"/>
      <c r="D91" s="927"/>
      <c r="E91" s="927"/>
      <c r="F91" s="927"/>
      <c r="G91" s="928"/>
      <c r="H91" s="929"/>
      <c r="I91" s="926"/>
      <c r="J91" s="927"/>
      <c r="K91" s="927"/>
      <c r="L91" s="927"/>
      <c r="M91" s="928"/>
      <c r="N91" s="929"/>
      <c r="O91" s="930">
        <v>175</v>
      </c>
      <c r="P91" s="931"/>
      <c r="T91" s="881">
        <v>0</v>
      </c>
      <c r="U91" s="881">
        <v>0</v>
      </c>
      <c r="V91" s="881">
        <v>0</v>
      </c>
      <c r="W91" s="881">
        <v>0</v>
      </c>
      <c r="X91" s="881">
        <v>0</v>
      </c>
      <c r="Z91" s="878" t="s">
        <v>992</v>
      </c>
      <c r="AA91" s="878" t="s">
        <v>992</v>
      </c>
      <c r="AB91" s="878" t="s">
        <v>992</v>
      </c>
      <c r="AC91" s="878" t="s">
        <v>992</v>
      </c>
      <c r="AD91" s="878" t="s">
        <v>992</v>
      </c>
    </row>
    <row r="92" spans="1:30" ht="12.75" x14ac:dyDescent="0.2">
      <c r="A92" s="924" t="s">
        <v>244</v>
      </c>
      <c r="B92" s="925" t="str">
        <f>IF('3.9'!Y85="JA","JA","")</f>
        <v/>
      </c>
      <c r="C92" s="926"/>
      <c r="D92" s="927"/>
      <c r="E92" s="927"/>
      <c r="F92" s="927"/>
      <c r="G92" s="928"/>
      <c r="H92" s="929"/>
      <c r="I92" s="926"/>
      <c r="J92" s="927"/>
      <c r="K92" s="927"/>
      <c r="L92" s="927"/>
      <c r="M92" s="928"/>
      <c r="N92" s="929"/>
      <c r="O92" s="930">
        <v>156</v>
      </c>
      <c r="P92" s="931"/>
      <c r="T92" s="881">
        <v>0</v>
      </c>
      <c r="U92" s="881">
        <v>0</v>
      </c>
      <c r="V92" s="881">
        <v>0</v>
      </c>
      <c r="W92" s="881">
        <v>0</v>
      </c>
      <c r="X92" s="881">
        <v>0</v>
      </c>
      <c r="Z92" s="878" t="s">
        <v>992</v>
      </c>
      <c r="AA92" s="878" t="s">
        <v>992</v>
      </c>
      <c r="AB92" s="878" t="s">
        <v>992</v>
      </c>
      <c r="AC92" s="878" t="s">
        <v>992</v>
      </c>
      <c r="AD92" s="878" t="s">
        <v>992</v>
      </c>
    </row>
    <row r="93" spans="1:30" ht="12.75" x14ac:dyDescent="0.2">
      <c r="A93" s="933" t="s">
        <v>245</v>
      </c>
      <c r="B93" s="934" t="str">
        <f>IF('3.9'!Y86="JA","JA","")</f>
        <v/>
      </c>
      <c r="C93" s="935"/>
      <c r="D93" s="936"/>
      <c r="E93" s="936"/>
      <c r="F93" s="936"/>
      <c r="G93" s="937"/>
      <c r="H93" s="929"/>
      <c r="I93" s="935"/>
      <c r="J93" s="936"/>
      <c r="K93" s="936"/>
      <c r="L93" s="936"/>
      <c r="M93" s="937"/>
      <c r="N93" s="929"/>
      <c r="O93" s="938">
        <v>27</v>
      </c>
      <c r="P93" s="939"/>
      <c r="T93" s="881">
        <v>0</v>
      </c>
      <c r="U93" s="881">
        <v>0</v>
      </c>
      <c r="V93" s="881">
        <v>0</v>
      </c>
      <c r="W93" s="881">
        <v>0</v>
      </c>
      <c r="X93" s="881">
        <v>0</v>
      </c>
      <c r="Z93" s="878" t="s">
        <v>992</v>
      </c>
      <c r="AA93" s="878" t="s">
        <v>992</v>
      </c>
      <c r="AB93" s="878" t="s">
        <v>992</v>
      </c>
      <c r="AC93" s="878" t="s">
        <v>992</v>
      </c>
      <c r="AD93" s="878" t="s">
        <v>992</v>
      </c>
    </row>
    <row r="94" spans="1:30" ht="12.75" x14ac:dyDescent="0.2">
      <c r="A94" s="924" t="s">
        <v>246</v>
      </c>
      <c r="B94" s="925" t="str">
        <f>IF('3.9'!Y87="JA","JA","")</f>
        <v/>
      </c>
      <c r="C94" s="926"/>
      <c r="D94" s="927"/>
      <c r="E94" s="927"/>
      <c r="F94" s="927"/>
      <c r="G94" s="928"/>
      <c r="H94" s="929"/>
      <c r="I94" s="926"/>
      <c r="J94" s="927"/>
      <c r="K94" s="927"/>
      <c r="L94" s="927"/>
      <c r="M94" s="928"/>
      <c r="N94" s="929"/>
      <c r="O94" s="930">
        <v>26</v>
      </c>
      <c r="P94" s="931"/>
      <c r="T94" s="881">
        <v>0</v>
      </c>
      <c r="U94" s="881">
        <v>0</v>
      </c>
      <c r="V94" s="881">
        <v>0</v>
      </c>
      <c r="W94" s="881">
        <v>0</v>
      </c>
      <c r="X94" s="881">
        <v>0</v>
      </c>
      <c r="Z94" s="878" t="s">
        <v>992</v>
      </c>
      <c r="AA94" s="878" t="s">
        <v>992</v>
      </c>
      <c r="AB94" s="878" t="s">
        <v>992</v>
      </c>
      <c r="AC94" s="878" t="s">
        <v>992</v>
      </c>
      <c r="AD94" s="878" t="s">
        <v>992</v>
      </c>
    </row>
    <row r="95" spans="1:30" ht="12.75" x14ac:dyDescent="0.2">
      <c r="A95" s="924" t="s">
        <v>248</v>
      </c>
      <c r="B95" s="925" t="str">
        <f>IF('3.9'!Y88="JA","JA","")</f>
        <v/>
      </c>
      <c r="C95" s="926"/>
      <c r="D95" s="927"/>
      <c r="E95" s="927"/>
      <c r="F95" s="927"/>
      <c r="G95" s="928"/>
      <c r="H95" s="929"/>
      <c r="I95" s="926"/>
      <c r="J95" s="927"/>
      <c r="K95" s="927"/>
      <c r="L95" s="927"/>
      <c r="M95" s="928"/>
      <c r="N95" s="929"/>
      <c r="O95" s="930">
        <v>14</v>
      </c>
      <c r="P95" s="931"/>
      <c r="T95" s="881">
        <v>0</v>
      </c>
      <c r="U95" s="881">
        <v>0</v>
      </c>
      <c r="V95" s="881">
        <v>0</v>
      </c>
      <c r="W95" s="881">
        <v>0</v>
      </c>
      <c r="X95" s="881">
        <v>0</v>
      </c>
      <c r="Z95" s="878" t="s">
        <v>992</v>
      </c>
      <c r="AA95" s="878" t="s">
        <v>992</v>
      </c>
      <c r="AB95" s="878" t="s">
        <v>992</v>
      </c>
      <c r="AC95" s="878" t="s">
        <v>992</v>
      </c>
      <c r="AD95" s="878" t="s">
        <v>992</v>
      </c>
    </row>
    <row r="96" spans="1:30" ht="12.75" x14ac:dyDescent="0.2">
      <c r="A96" s="924" t="s">
        <v>549</v>
      </c>
      <c r="B96" s="925" t="str">
        <f>IF('3.9'!Y89="JA","JA","")</f>
        <v/>
      </c>
      <c r="C96" s="926"/>
      <c r="D96" s="927"/>
      <c r="E96" s="927"/>
      <c r="F96" s="927"/>
      <c r="G96" s="928"/>
      <c r="H96" s="929"/>
      <c r="I96" s="926"/>
      <c r="J96" s="927"/>
      <c r="K96" s="927"/>
      <c r="L96" s="927"/>
      <c r="M96" s="928"/>
      <c r="N96" s="929"/>
      <c r="O96" s="930">
        <v>9</v>
      </c>
      <c r="P96" s="931"/>
      <c r="T96" s="881">
        <v>0</v>
      </c>
      <c r="U96" s="881">
        <v>0</v>
      </c>
      <c r="V96" s="881">
        <v>0</v>
      </c>
      <c r="W96" s="881">
        <v>0</v>
      </c>
      <c r="X96" s="881">
        <v>0</v>
      </c>
      <c r="Z96" s="878" t="s">
        <v>992</v>
      </c>
      <c r="AA96" s="878" t="s">
        <v>992</v>
      </c>
      <c r="AB96" s="878" t="s">
        <v>992</v>
      </c>
      <c r="AC96" s="878" t="s">
        <v>992</v>
      </c>
      <c r="AD96" s="878" t="s">
        <v>992</v>
      </c>
    </row>
    <row r="97" spans="1:30" ht="12.75" x14ac:dyDescent="0.2">
      <c r="A97" s="924" t="s">
        <v>255</v>
      </c>
      <c r="B97" s="925" t="str">
        <f>IF('3.9'!Y90="JA","JA","")</f>
        <v/>
      </c>
      <c r="C97" s="926"/>
      <c r="D97" s="927"/>
      <c r="E97" s="927"/>
      <c r="F97" s="927"/>
      <c r="G97" s="928"/>
      <c r="H97" s="929"/>
      <c r="I97" s="926"/>
      <c r="J97" s="927"/>
      <c r="K97" s="927"/>
      <c r="L97" s="927"/>
      <c r="M97" s="928"/>
      <c r="N97" s="929"/>
      <c r="O97" s="930">
        <v>7</v>
      </c>
      <c r="P97" s="931"/>
      <c r="T97" s="881">
        <v>0</v>
      </c>
      <c r="U97" s="881">
        <v>0</v>
      </c>
      <c r="V97" s="881">
        <v>0</v>
      </c>
      <c r="W97" s="881">
        <v>0</v>
      </c>
      <c r="X97" s="881">
        <v>0</v>
      </c>
      <c r="Z97" s="878" t="s">
        <v>992</v>
      </c>
      <c r="AA97" s="878" t="s">
        <v>992</v>
      </c>
      <c r="AB97" s="878" t="s">
        <v>992</v>
      </c>
      <c r="AC97" s="878" t="s">
        <v>992</v>
      </c>
      <c r="AD97" s="878" t="s">
        <v>992</v>
      </c>
    </row>
    <row r="98" spans="1:30" ht="12.75" x14ac:dyDescent="0.2">
      <c r="A98" s="916" t="s">
        <v>192</v>
      </c>
      <c r="B98" s="917" t="str">
        <f>IF('3.9'!Y91="JA","JA","")</f>
        <v/>
      </c>
      <c r="C98" s="918"/>
      <c r="D98" s="919"/>
      <c r="E98" s="919"/>
      <c r="F98" s="919"/>
      <c r="G98" s="920"/>
      <c r="H98" s="921"/>
      <c r="I98" s="918"/>
      <c r="J98" s="919"/>
      <c r="K98" s="919"/>
      <c r="L98" s="919"/>
      <c r="M98" s="920"/>
      <c r="N98" s="921"/>
      <c r="O98" s="922">
        <v>746</v>
      </c>
      <c r="P98" s="923"/>
      <c r="T98" s="881">
        <v>0</v>
      </c>
      <c r="U98" s="881">
        <v>0</v>
      </c>
      <c r="V98" s="881">
        <v>0</v>
      </c>
      <c r="W98" s="881">
        <v>0</v>
      </c>
      <c r="X98" s="881">
        <v>0</v>
      </c>
      <c r="Z98" s="878" t="s">
        <v>992</v>
      </c>
      <c r="AA98" s="878" t="s">
        <v>992</v>
      </c>
      <c r="AB98" s="878" t="s">
        <v>992</v>
      </c>
      <c r="AC98" s="878" t="s">
        <v>992</v>
      </c>
      <c r="AD98" s="878" t="s">
        <v>992</v>
      </c>
    </row>
    <row r="99" spans="1:30" ht="12.75" x14ac:dyDescent="0.2">
      <c r="A99" s="924" t="s">
        <v>33</v>
      </c>
      <c r="B99" s="925" t="str">
        <f>IF('3.9'!Y92="JA","JA","")</f>
        <v/>
      </c>
      <c r="C99" s="926"/>
      <c r="D99" s="927"/>
      <c r="E99" s="927"/>
      <c r="F99" s="927"/>
      <c r="G99" s="928"/>
      <c r="H99" s="929"/>
      <c r="I99" s="926"/>
      <c r="J99" s="927"/>
      <c r="K99" s="927"/>
      <c r="L99" s="927"/>
      <c r="M99" s="928"/>
      <c r="N99" s="929"/>
      <c r="O99" s="930">
        <v>4</v>
      </c>
      <c r="P99" s="931"/>
      <c r="T99" s="881">
        <v>0</v>
      </c>
      <c r="U99" s="881">
        <v>0</v>
      </c>
      <c r="V99" s="881">
        <v>0</v>
      </c>
      <c r="W99" s="881">
        <v>0</v>
      </c>
      <c r="X99" s="881">
        <v>0</v>
      </c>
      <c r="Z99" s="878" t="s">
        <v>992</v>
      </c>
      <c r="AA99" s="878" t="s">
        <v>992</v>
      </c>
      <c r="AB99" s="878" t="s">
        <v>992</v>
      </c>
      <c r="AC99" s="878" t="s">
        <v>992</v>
      </c>
      <c r="AD99" s="878" t="s">
        <v>992</v>
      </c>
    </row>
    <row r="100" spans="1:30" ht="12.75" x14ac:dyDescent="0.2">
      <c r="A100" s="924" t="s">
        <v>34</v>
      </c>
      <c r="B100" s="925" t="str">
        <f>IF('3.9'!Y93="JA","JA","")</f>
        <v/>
      </c>
      <c r="C100" s="926"/>
      <c r="D100" s="927"/>
      <c r="E100" s="927"/>
      <c r="F100" s="927"/>
      <c r="G100" s="928"/>
      <c r="H100" s="929"/>
      <c r="I100" s="926"/>
      <c r="J100" s="927"/>
      <c r="K100" s="927"/>
      <c r="L100" s="927"/>
      <c r="M100" s="928"/>
      <c r="N100" s="929"/>
      <c r="O100" s="930">
        <v>40</v>
      </c>
      <c r="P100" s="931"/>
      <c r="T100" s="881">
        <v>0</v>
      </c>
      <c r="U100" s="881">
        <v>0</v>
      </c>
      <c r="V100" s="881">
        <v>0</v>
      </c>
      <c r="W100" s="881">
        <v>0</v>
      </c>
      <c r="X100" s="881">
        <v>0</v>
      </c>
      <c r="Z100" s="878" t="s">
        <v>992</v>
      </c>
      <c r="AA100" s="878" t="s">
        <v>992</v>
      </c>
      <c r="AB100" s="878" t="s">
        <v>992</v>
      </c>
      <c r="AC100" s="878" t="s">
        <v>992</v>
      </c>
      <c r="AD100" s="878" t="s">
        <v>992</v>
      </c>
    </row>
    <row r="101" spans="1:30" ht="12.75" x14ac:dyDescent="0.2">
      <c r="A101" s="924" t="s">
        <v>35</v>
      </c>
      <c r="B101" s="925" t="str">
        <f>IF('3.9'!Y94="JA","JA","")</f>
        <v/>
      </c>
      <c r="C101" s="926"/>
      <c r="D101" s="927"/>
      <c r="E101" s="927"/>
      <c r="F101" s="927"/>
      <c r="G101" s="928"/>
      <c r="H101" s="929"/>
      <c r="I101" s="926"/>
      <c r="J101" s="927"/>
      <c r="K101" s="927"/>
      <c r="L101" s="927"/>
      <c r="M101" s="928"/>
      <c r="N101" s="929"/>
      <c r="O101" s="930">
        <v>10</v>
      </c>
      <c r="P101" s="931"/>
      <c r="T101" s="881">
        <v>0</v>
      </c>
      <c r="U101" s="881">
        <v>0</v>
      </c>
      <c r="V101" s="881">
        <v>0</v>
      </c>
      <c r="W101" s="881">
        <v>0</v>
      </c>
      <c r="X101" s="881">
        <v>0</v>
      </c>
      <c r="Z101" s="878" t="s">
        <v>992</v>
      </c>
      <c r="AA101" s="878" t="s">
        <v>992</v>
      </c>
      <c r="AB101" s="878" t="s">
        <v>992</v>
      </c>
      <c r="AC101" s="878" t="s">
        <v>992</v>
      </c>
      <c r="AD101" s="878" t="s">
        <v>992</v>
      </c>
    </row>
    <row r="102" spans="1:30" ht="12.75" x14ac:dyDescent="0.2">
      <c r="A102" s="909" t="s">
        <v>193</v>
      </c>
      <c r="B102" s="910" t="str">
        <f>IF('3.9'!Y95="JA","JA","")</f>
        <v/>
      </c>
      <c r="C102" s="911"/>
      <c r="D102" s="912"/>
      <c r="E102" s="912"/>
      <c r="F102" s="912"/>
      <c r="G102" s="913"/>
      <c r="H102" s="914"/>
      <c r="I102" s="911"/>
      <c r="J102" s="912"/>
      <c r="K102" s="912"/>
      <c r="L102" s="912"/>
      <c r="M102" s="913"/>
      <c r="N102" s="914"/>
      <c r="O102" s="932">
        <v>84</v>
      </c>
      <c r="P102" s="915"/>
      <c r="T102" s="881">
        <v>0</v>
      </c>
      <c r="U102" s="881">
        <v>0</v>
      </c>
      <c r="V102" s="881">
        <v>0</v>
      </c>
      <c r="W102" s="881">
        <v>0</v>
      </c>
      <c r="X102" s="881">
        <v>0</v>
      </c>
      <c r="Z102" s="878" t="s">
        <v>992</v>
      </c>
      <c r="AA102" s="878" t="s">
        <v>992</v>
      </c>
      <c r="AB102" s="878" t="s">
        <v>992</v>
      </c>
      <c r="AC102" s="878" t="s">
        <v>992</v>
      </c>
      <c r="AD102" s="878" t="s">
        <v>992</v>
      </c>
    </row>
    <row r="103" spans="1:30" ht="12.75" x14ac:dyDescent="0.2">
      <c r="A103" s="916" t="s">
        <v>77</v>
      </c>
      <c r="B103" s="917" t="str">
        <f>IF('3.9'!Y96="JA","JA","")</f>
        <v/>
      </c>
      <c r="C103" s="918"/>
      <c r="D103" s="919"/>
      <c r="E103" s="919"/>
      <c r="F103" s="919"/>
      <c r="G103" s="920"/>
      <c r="H103" s="921"/>
      <c r="I103" s="918"/>
      <c r="J103" s="919"/>
      <c r="K103" s="919"/>
      <c r="L103" s="919"/>
      <c r="M103" s="920"/>
      <c r="N103" s="921"/>
      <c r="O103" s="922">
        <v>25</v>
      </c>
      <c r="P103" s="923"/>
      <c r="T103" s="881">
        <v>0</v>
      </c>
      <c r="U103" s="881">
        <v>0</v>
      </c>
      <c r="V103" s="881">
        <v>0</v>
      </c>
      <c r="W103" s="881">
        <v>0</v>
      </c>
      <c r="X103" s="881">
        <v>0</v>
      </c>
      <c r="Z103" s="878" t="s">
        <v>992</v>
      </c>
      <c r="AA103" s="878" t="s">
        <v>992</v>
      </c>
      <c r="AB103" s="878" t="s">
        <v>992</v>
      </c>
      <c r="AC103" s="878" t="s">
        <v>992</v>
      </c>
      <c r="AD103" s="878" t="s">
        <v>992</v>
      </c>
    </row>
    <row r="104" spans="1:30" ht="12.75" x14ac:dyDescent="0.2">
      <c r="A104" s="924" t="s">
        <v>31</v>
      </c>
      <c r="B104" s="925" t="str">
        <f>IF('3.9'!Y97="JA","JA","")</f>
        <v/>
      </c>
      <c r="C104" s="926"/>
      <c r="D104" s="927"/>
      <c r="E104" s="927"/>
      <c r="F104" s="927"/>
      <c r="G104" s="928"/>
      <c r="H104" s="929"/>
      <c r="I104" s="926"/>
      <c r="J104" s="927"/>
      <c r="K104" s="927"/>
      <c r="L104" s="927"/>
      <c r="M104" s="928"/>
      <c r="N104" s="929"/>
      <c r="O104" s="930">
        <v>109</v>
      </c>
      <c r="P104" s="931"/>
      <c r="T104" s="881">
        <v>0</v>
      </c>
      <c r="U104" s="881">
        <v>0</v>
      </c>
      <c r="V104" s="881">
        <v>0</v>
      </c>
      <c r="W104" s="881">
        <v>0</v>
      </c>
      <c r="X104" s="881">
        <v>0</v>
      </c>
      <c r="Z104" s="878" t="s">
        <v>992</v>
      </c>
      <c r="AA104" s="878" t="s">
        <v>992</v>
      </c>
      <c r="AB104" s="878" t="s">
        <v>992</v>
      </c>
      <c r="AC104" s="878" t="s">
        <v>992</v>
      </c>
      <c r="AD104" s="878" t="s">
        <v>992</v>
      </c>
    </row>
    <row r="105" spans="1:30" ht="12.75" x14ac:dyDescent="0.2">
      <c r="A105" s="909" t="s">
        <v>32</v>
      </c>
      <c r="B105" s="910" t="str">
        <f>IF('3.9'!Y98="JA","JA","")</f>
        <v/>
      </c>
      <c r="C105" s="911"/>
      <c r="D105" s="912"/>
      <c r="E105" s="912"/>
      <c r="F105" s="912"/>
      <c r="G105" s="913"/>
      <c r="H105" s="914"/>
      <c r="I105" s="911"/>
      <c r="J105" s="912"/>
      <c r="K105" s="912"/>
      <c r="L105" s="912"/>
      <c r="M105" s="913"/>
      <c r="N105" s="914"/>
      <c r="O105" s="932">
        <v>33</v>
      </c>
      <c r="P105" s="915"/>
      <c r="T105" s="881">
        <v>0</v>
      </c>
      <c r="U105" s="881">
        <v>0</v>
      </c>
      <c r="V105" s="881">
        <v>0</v>
      </c>
      <c r="W105" s="881">
        <v>0</v>
      </c>
      <c r="X105" s="881">
        <v>0</v>
      </c>
      <c r="Z105" s="878" t="s">
        <v>992</v>
      </c>
      <c r="AA105" s="878" t="s">
        <v>992</v>
      </c>
      <c r="AB105" s="878" t="s">
        <v>992</v>
      </c>
      <c r="AC105" s="878" t="s">
        <v>992</v>
      </c>
      <c r="AD105" s="878" t="s">
        <v>992</v>
      </c>
    </row>
    <row r="106" spans="1:30" ht="12.75" x14ac:dyDescent="0.2">
      <c r="A106" s="963" t="s">
        <v>128</v>
      </c>
      <c r="B106" s="964" t="str">
        <f>IF('3.9'!Y99="JA","JA","")</f>
        <v/>
      </c>
      <c r="C106" s="965"/>
      <c r="D106" s="966"/>
      <c r="E106" s="966"/>
      <c r="F106" s="966"/>
      <c r="G106" s="967"/>
      <c r="H106" s="921"/>
      <c r="I106" s="965"/>
      <c r="J106" s="966"/>
      <c r="K106" s="966"/>
      <c r="L106" s="966"/>
      <c r="M106" s="967"/>
      <c r="N106" s="921"/>
      <c r="O106" s="968">
        <v>2</v>
      </c>
      <c r="P106" s="969"/>
      <c r="T106" s="881">
        <v>0</v>
      </c>
      <c r="U106" s="881">
        <v>0</v>
      </c>
      <c r="V106" s="881">
        <v>0</v>
      </c>
      <c r="W106" s="881">
        <v>0</v>
      </c>
      <c r="X106" s="881">
        <v>0</v>
      </c>
      <c r="Z106" s="878" t="s">
        <v>992</v>
      </c>
      <c r="AA106" s="878" t="s">
        <v>992</v>
      </c>
      <c r="AB106" s="878" t="s">
        <v>992</v>
      </c>
      <c r="AC106" s="878" t="s">
        <v>992</v>
      </c>
      <c r="AD106" s="878" t="s">
        <v>992</v>
      </c>
    </row>
    <row r="107" spans="1:30" ht="12.75" x14ac:dyDescent="0.2">
      <c r="A107" s="933" t="s">
        <v>349</v>
      </c>
      <c r="B107" s="934" t="str">
        <f>IF('3.9'!Y100="JA","JA","")</f>
        <v/>
      </c>
      <c r="C107" s="935"/>
      <c r="D107" s="936"/>
      <c r="E107" s="936"/>
      <c r="F107" s="936"/>
      <c r="G107" s="937"/>
      <c r="H107" s="929"/>
      <c r="I107" s="935"/>
      <c r="J107" s="936"/>
      <c r="K107" s="936"/>
      <c r="L107" s="936"/>
      <c r="M107" s="937"/>
      <c r="N107" s="929"/>
      <c r="O107" s="938">
        <v>3</v>
      </c>
      <c r="P107" s="939"/>
      <c r="T107" s="881">
        <v>0</v>
      </c>
      <c r="U107" s="881">
        <v>0</v>
      </c>
      <c r="V107" s="881">
        <v>0</v>
      </c>
      <c r="W107" s="881">
        <v>0</v>
      </c>
      <c r="X107" s="881">
        <v>0</v>
      </c>
      <c r="Z107" s="878" t="s">
        <v>992</v>
      </c>
      <c r="AA107" s="878" t="s">
        <v>992</v>
      </c>
      <c r="AB107" s="878" t="s">
        <v>992</v>
      </c>
      <c r="AC107" s="878" t="s">
        <v>992</v>
      </c>
      <c r="AD107" s="878" t="s">
        <v>992</v>
      </c>
    </row>
    <row r="108" spans="1:30" ht="12.75" x14ac:dyDescent="0.2">
      <c r="A108" s="933" t="s">
        <v>351</v>
      </c>
      <c r="B108" s="934" t="str">
        <f>IF('3.9'!Y101="JA","JA","")</f>
        <v/>
      </c>
      <c r="C108" s="935"/>
      <c r="D108" s="936"/>
      <c r="E108" s="936"/>
      <c r="F108" s="936"/>
      <c r="G108" s="937"/>
      <c r="H108" s="929"/>
      <c r="I108" s="935"/>
      <c r="J108" s="936"/>
      <c r="K108" s="936"/>
      <c r="L108" s="936"/>
      <c r="M108" s="937"/>
      <c r="N108" s="929"/>
      <c r="O108" s="938">
        <v>6</v>
      </c>
      <c r="P108" s="939"/>
      <c r="T108" s="881">
        <v>0</v>
      </c>
      <c r="U108" s="881">
        <v>0</v>
      </c>
      <c r="V108" s="881">
        <v>0</v>
      </c>
      <c r="W108" s="881">
        <v>0</v>
      </c>
      <c r="X108" s="881">
        <v>0</v>
      </c>
      <c r="Z108" s="878" t="s">
        <v>992</v>
      </c>
      <c r="AA108" s="878" t="s">
        <v>992</v>
      </c>
      <c r="AB108" s="878" t="s">
        <v>992</v>
      </c>
      <c r="AC108" s="878" t="s">
        <v>992</v>
      </c>
      <c r="AD108" s="878" t="s">
        <v>992</v>
      </c>
    </row>
    <row r="109" spans="1:30" ht="12.75" x14ac:dyDescent="0.2">
      <c r="A109" s="933" t="s">
        <v>352</v>
      </c>
      <c r="B109" s="934" t="str">
        <f>IF('3.9'!Y102="JA","JA","")</f>
        <v/>
      </c>
      <c r="C109" s="935"/>
      <c r="D109" s="936"/>
      <c r="E109" s="936"/>
      <c r="F109" s="936"/>
      <c r="G109" s="937"/>
      <c r="H109" s="929"/>
      <c r="I109" s="935"/>
      <c r="J109" s="936"/>
      <c r="K109" s="936"/>
      <c r="L109" s="936"/>
      <c r="M109" s="937"/>
      <c r="N109" s="929"/>
      <c r="O109" s="938">
        <v>1</v>
      </c>
      <c r="P109" s="939"/>
      <c r="T109" s="881">
        <v>0</v>
      </c>
      <c r="U109" s="881">
        <v>0</v>
      </c>
      <c r="V109" s="881">
        <v>0</v>
      </c>
      <c r="W109" s="881">
        <v>0</v>
      </c>
      <c r="X109" s="881">
        <v>0</v>
      </c>
      <c r="Z109" s="878" t="s">
        <v>992</v>
      </c>
      <c r="AA109" s="878" t="s">
        <v>992</v>
      </c>
      <c r="AB109" s="878" t="s">
        <v>992</v>
      </c>
      <c r="AC109" s="878" t="s">
        <v>992</v>
      </c>
      <c r="AD109" s="878" t="s">
        <v>992</v>
      </c>
    </row>
    <row r="110" spans="1:30" ht="12.75" x14ac:dyDescent="0.2">
      <c r="A110" s="933" t="s">
        <v>353</v>
      </c>
      <c r="B110" s="934" t="str">
        <f>IF('3.9'!Y103="JA","JA","")</f>
        <v/>
      </c>
      <c r="C110" s="935"/>
      <c r="D110" s="936"/>
      <c r="E110" s="936"/>
      <c r="F110" s="936"/>
      <c r="G110" s="937"/>
      <c r="H110" s="929"/>
      <c r="I110" s="935"/>
      <c r="J110" s="936"/>
      <c r="K110" s="936"/>
      <c r="L110" s="936"/>
      <c r="M110" s="937"/>
      <c r="N110" s="929"/>
      <c r="O110" s="938">
        <v>18</v>
      </c>
      <c r="P110" s="939"/>
      <c r="T110" s="881">
        <v>0</v>
      </c>
      <c r="U110" s="881">
        <v>0</v>
      </c>
      <c r="V110" s="881">
        <v>0</v>
      </c>
      <c r="W110" s="881">
        <v>0</v>
      </c>
      <c r="X110" s="881">
        <v>0</v>
      </c>
      <c r="Z110" s="878" t="s">
        <v>992</v>
      </c>
      <c r="AA110" s="878" t="s">
        <v>992</v>
      </c>
      <c r="AB110" s="878" t="s">
        <v>992</v>
      </c>
      <c r="AC110" s="878" t="s">
        <v>992</v>
      </c>
      <c r="AD110" s="878" t="s">
        <v>992</v>
      </c>
    </row>
    <row r="111" spans="1:30" ht="12.75" x14ac:dyDescent="0.2">
      <c r="A111" s="924" t="s">
        <v>354</v>
      </c>
      <c r="B111" s="925" t="str">
        <f>IF('3.9'!Y104="JA","JA","")</f>
        <v/>
      </c>
      <c r="C111" s="926"/>
      <c r="D111" s="927"/>
      <c r="E111" s="927"/>
      <c r="F111" s="927"/>
      <c r="G111" s="928"/>
      <c r="H111" s="929"/>
      <c r="I111" s="926"/>
      <c r="J111" s="927"/>
      <c r="K111" s="927"/>
      <c r="L111" s="927"/>
      <c r="M111" s="928"/>
      <c r="N111" s="929"/>
      <c r="O111" s="930"/>
      <c r="P111" s="931"/>
      <c r="T111" s="881">
        <v>0</v>
      </c>
      <c r="U111" s="881">
        <v>0</v>
      </c>
      <c r="V111" s="881">
        <v>0</v>
      </c>
      <c r="W111" s="881">
        <v>0</v>
      </c>
      <c r="X111" s="881">
        <v>0</v>
      </c>
    </row>
    <row r="112" spans="1:30" ht="12.75" x14ac:dyDescent="0.2">
      <c r="A112" s="909" t="s">
        <v>356</v>
      </c>
      <c r="B112" s="910" t="str">
        <f>IF('3.9'!Y105="JA","JA","")</f>
        <v/>
      </c>
      <c r="C112" s="911"/>
      <c r="D112" s="912"/>
      <c r="E112" s="912"/>
      <c r="F112" s="912"/>
      <c r="G112" s="913"/>
      <c r="H112" s="914"/>
      <c r="I112" s="911"/>
      <c r="J112" s="912"/>
      <c r="K112" s="912"/>
      <c r="L112" s="912"/>
      <c r="M112" s="913"/>
      <c r="N112" s="914"/>
      <c r="O112" s="932"/>
      <c r="P112" s="915"/>
      <c r="T112" s="881">
        <v>0</v>
      </c>
      <c r="U112" s="881">
        <v>0</v>
      </c>
      <c r="V112" s="881">
        <v>0</v>
      </c>
      <c r="W112" s="881">
        <v>0</v>
      </c>
      <c r="X112" s="881">
        <v>0</v>
      </c>
    </row>
    <row r="113" spans="1:30" ht="12.75" x14ac:dyDescent="0.2">
      <c r="A113" s="916" t="s">
        <v>258</v>
      </c>
      <c r="B113" s="917" t="str">
        <f>IF('3.9'!Y106="JA","JA","")</f>
        <v/>
      </c>
      <c r="C113" s="918"/>
      <c r="D113" s="919"/>
      <c r="E113" s="919"/>
      <c r="F113" s="919"/>
      <c r="G113" s="920"/>
      <c r="H113" s="921"/>
      <c r="I113" s="918"/>
      <c r="J113" s="919"/>
      <c r="K113" s="919"/>
      <c r="L113" s="919"/>
      <c r="M113" s="920"/>
      <c r="N113" s="921"/>
      <c r="O113" s="922">
        <v>1149</v>
      </c>
      <c r="P113" s="923"/>
      <c r="T113" s="881">
        <v>0</v>
      </c>
      <c r="U113" s="881">
        <v>0</v>
      </c>
      <c r="V113" s="881">
        <v>0</v>
      </c>
      <c r="W113" s="881">
        <v>0</v>
      </c>
      <c r="X113" s="881">
        <v>0</v>
      </c>
      <c r="Z113" s="878" t="s">
        <v>992</v>
      </c>
      <c r="AA113" s="878" t="s">
        <v>992</v>
      </c>
      <c r="AB113" s="878" t="s">
        <v>992</v>
      </c>
      <c r="AC113" s="878" t="s">
        <v>992</v>
      </c>
      <c r="AD113" s="878" t="s">
        <v>992</v>
      </c>
    </row>
    <row r="114" spans="1:30" ht="12.75" x14ac:dyDescent="0.2">
      <c r="A114" s="924" t="s">
        <v>259</v>
      </c>
      <c r="B114" s="925" t="str">
        <f>IF('3.9'!Y107="JA","JA","")</f>
        <v/>
      </c>
      <c r="C114" s="926"/>
      <c r="D114" s="927"/>
      <c r="E114" s="927"/>
      <c r="F114" s="927"/>
      <c r="G114" s="928"/>
      <c r="H114" s="929"/>
      <c r="I114" s="926"/>
      <c r="J114" s="927"/>
      <c r="K114" s="927"/>
      <c r="L114" s="927"/>
      <c r="M114" s="928"/>
      <c r="N114" s="929"/>
      <c r="O114" s="930">
        <v>409</v>
      </c>
      <c r="P114" s="931"/>
      <c r="T114" s="881">
        <v>0</v>
      </c>
      <c r="U114" s="881">
        <v>0</v>
      </c>
      <c r="V114" s="881">
        <v>0</v>
      </c>
      <c r="W114" s="881">
        <v>0</v>
      </c>
      <c r="X114" s="881">
        <v>0</v>
      </c>
      <c r="Z114" s="878" t="s">
        <v>992</v>
      </c>
      <c r="AA114" s="878" t="s">
        <v>992</v>
      </c>
      <c r="AB114" s="878" t="s">
        <v>992</v>
      </c>
      <c r="AC114" s="878" t="s">
        <v>992</v>
      </c>
      <c r="AD114" s="878" t="s">
        <v>992</v>
      </c>
    </row>
    <row r="115" spans="1:30" ht="12.75" x14ac:dyDescent="0.2">
      <c r="A115" s="924" t="s">
        <v>101</v>
      </c>
      <c r="B115" s="925" t="str">
        <f>IF('3.9'!Y108="JA","JA","")</f>
        <v/>
      </c>
      <c r="C115" s="926"/>
      <c r="D115" s="927"/>
      <c r="E115" s="927"/>
      <c r="F115" s="927"/>
      <c r="G115" s="928"/>
      <c r="H115" s="929"/>
      <c r="I115" s="926"/>
      <c r="J115" s="927"/>
      <c r="K115" s="927"/>
      <c r="L115" s="927"/>
      <c r="M115" s="928"/>
      <c r="N115" s="929"/>
      <c r="O115" s="930">
        <v>281</v>
      </c>
      <c r="P115" s="931"/>
      <c r="T115" s="881">
        <v>0</v>
      </c>
      <c r="U115" s="881">
        <v>0</v>
      </c>
      <c r="V115" s="881">
        <v>0</v>
      </c>
      <c r="W115" s="881">
        <v>0</v>
      </c>
      <c r="X115" s="881">
        <v>0</v>
      </c>
      <c r="Z115" s="878" t="s">
        <v>992</v>
      </c>
      <c r="AA115" s="878" t="s">
        <v>992</v>
      </c>
      <c r="AB115" s="878" t="s">
        <v>992</v>
      </c>
      <c r="AC115" s="878" t="s">
        <v>992</v>
      </c>
      <c r="AD115" s="878" t="s">
        <v>992</v>
      </c>
    </row>
    <row r="116" spans="1:30" ht="12.75" x14ac:dyDescent="0.2">
      <c r="A116" s="924" t="s">
        <v>158</v>
      </c>
      <c r="B116" s="925" t="str">
        <f>IF('3.9'!Y109="JA","JA","")</f>
        <v/>
      </c>
      <c r="C116" s="926"/>
      <c r="D116" s="927"/>
      <c r="E116" s="927"/>
      <c r="F116" s="927"/>
      <c r="G116" s="928"/>
      <c r="H116" s="929"/>
      <c r="I116" s="926"/>
      <c r="J116" s="927"/>
      <c r="K116" s="927"/>
      <c r="L116" s="927"/>
      <c r="M116" s="928"/>
      <c r="N116" s="929"/>
      <c r="O116" s="930">
        <v>31</v>
      </c>
      <c r="P116" s="931"/>
      <c r="T116" s="881">
        <v>0</v>
      </c>
      <c r="U116" s="881">
        <v>0</v>
      </c>
      <c r="V116" s="881">
        <v>0</v>
      </c>
      <c r="W116" s="881">
        <v>0</v>
      </c>
      <c r="X116" s="881">
        <v>0</v>
      </c>
      <c r="Z116" s="878" t="s">
        <v>992</v>
      </c>
      <c r="AA116" s="878" t="s">
        <v>992</v>
      </c>
      <c r="AB116" s="878" t="s">
        <v>992</v>
      </c>
      <c r="AC116" s="878" t="s">
        <v>992</v>
      </c>
      <c r="AD116" s="878" t="s">
        <v>992</v>
      </c>
    </row>
    <row r="117" spans="1:30" ht="12.75" x14ac:dyDescent="0.2">
      <c r="A117" s="924" t="s">
        <v>160</v>
      </c>
      <c r="B117" s="925" t="str">
        <f>IF('3.9'!Y110="JA","JA","")</f>
        <v/>
      </c>
      <c r="C117" s="926"/>
      <c r="D117" s="927"/>
      <c r="E117" s="927"/>
      <c r="F117" s="927"/>
      <c r="G117" s="928"/>
      <c r="H117" s="929"/>
      <c r="I117" s="926"/>
      <c r="J117" s="927"/>
      <c r="K117" s="927"/>
      <c r="L117" s="927"/>
      <c r="M117" s="928"/>
      <c r="N117" s="929"/>
      <c r="O117" s="930">
        <v>459</v>
      </c>
      <c r="P117" s="931"/>
      <c r="T117" s="881">
        <v>0</v>
      </c>
      <c r="U117" s="881">
        <v>0</v>
      </c>
      <c r="V117" s="881">
        <v>0</v>
      </c>
      <c r="W117" s="881">
        <v>0</v>
      </c>
      <c r="X117" s="881">
        <v>0</v>
      </c>
      <c r="Z117" s="878" t="s">
        <v>992</v>
      </c>
      <c r="AA117" s="878" t="s">
        <v>992</v>
      </c>
      <c r="AB117" s="878" t="s">
        <v>992</v>
      </c>
      <c r="AC117" s="878" t="s">
        <v>992</v>
      </c>
      <c r="AD117" s="878" t="s">
        <v>992</v>
      </c>
    </row>
    <row r="118" spans="1:30" ht="12.75" x14ac:dyDescent="0.2">
      <c r="A118" s="924" t="s">
        <v>162</v>
      </c>
      <c r="B118" s="925" t="str">
        <f>IF('3.9'!Y111="JA","JA","")</f>
        <v/>
      </c>
      <c r="C118" s="926"/>
      <c r="D118" s="927"/>
      <c r="E118" s="927"/>
      <c r="F118" s="927"/>
      <c r="G118" s="928"/>
      <c r="H118" s="929"/>
      <c r="I118" s="926"/>
      <c r="J118" s="927"/>
      <c r="K118" s="927"/>
      <c r="L118" s="927"/>
      <c r="M118" s="928"/>
      <c r="N118" s="929"/>
      <c r="O118" s="930">
        <v>654</v>
      </c>
      <c r="P118" s="931"/>
      <c r="T118" s="881">
        <v>0</v>
      </c>
      <c r="U118" s="881">
        <v>0</v>
      </c>
      <c r="V118" s="881">
        <v>0</v>
      </c>
      <c r="W118" s="881">
        <v>0</v>
      </c>
      <c r="X118" s="881">
        <v>0</v>
      </c>
      <c r="Z118" s="878" t="s">
        <v>992</v>
      </c>
      <c r="AA118" s="878" t="s">
        <v>992</v>
      </c>
      <c r="AB118" s="878" t="s">
        <v>992</v>
      </c>
      <c r="AC118" s="878" t="s">
        <v>992</v>
      </c>
      <c r="AD118" s="878" t="s">
        <v>992</v>
      </c>
    </row>
    <row r="119" spans="1:30" ht="12.75" x14ac:dyDescent="0.2">
      <c r="A119" s="924" t="s">
        <v>163</v>
      </c>
      <c r="B119" s="925" t="str">
        <f>IF('3.9'!Y112="JA","JA","")</f>
        <v/>
      </c>
      <c r="C119" s="926"/>
      <c r="D119" s="927"/>
      <c r="E119" s="927"/>
      <c r="F119" s="927"/>
      <c r="G119" s="928"/>
      <c r="H119" s="929"/>
      <c r="I119" s="926"/>
      <c r="J119" s="927"/>
      <c r="K119" s="927"/>
      <c r="L119" s="927"/>
      <c r="M119" s="928"/>
      <c r="N119" s="929"/>
      <c r="O119" s="930">
        <v>102</v>
      </c>
      <c r="P119" s="931"/>
      <c r="T119" s="881">
        <v>0</v>
      </c>
      <c r="U119" s="881">
        <v>0</v>
      </c>
      <c r="V119" s="881">
        <v>0</v>
      </c>
      <c r="W119" s="881">
        <v>0</v>
      </c>
      <c r="X119" s="881">
        <v>0</v>
      </c>
      <c r="Z119" s="878" t="s">
        <v>992</v>
      </c>
      <c r="AA119" s="878" t="s">
        <v>992</v>
      </c>
      <c r="AB119" s="878" t="s">
        <v>992</v>
      </c>
      <c r="AC119" s="878" t="s">
        <v>992</v>
      </c>
      <c r="AD119" s="878" t="s">
        <v>992</v>
      </c>
    </row>
    <row r="120" spans="1:30" ht="12.75" x14ac:dyDescent="0.2">
      <c r="A120" s="924" t="s">
        <v>552</v>
      </c>
      <c r="B120" s="925" t="str">
        <f>IF('3.9'!Y113="JA","JA","")</f>
        <v/>
      </c>
      <c r="C120" s="926"/>
      <c r="D120" s="927"/>
      <c r="E120" s="927"/>
      <c r="F120" s="927"/>
      <c r="G120" s="928"/>
      <c r="H120" s="929"/>
      <c r="I120" s="926"/>
      <c r="J120" s="927"/>
      <c r="K120" s="927"/>
      <c r="L120" s="927"/>
      <c r="M120" s="928"/>
      <c r="N120" s="929"/>
      <c r="O120" s="930">
        <v>1137</v>
      </c>
      <c r="P120" s="931"/>
      <c r="T120" s="881">
        <v>0</v>
      </c>
      <c r="U120" s="881">
        <v>0</v>
      </c>
      <c r="V120" s="881">
        <v>0</v>
      </c>
      <c r="W120" s="881">
        <v>0</v>
      </c>
      <c r="X120" s="881">
        <v>0</v>
      </c>
      <c r="Z120" s="878" t="s">
        <v>992</v>
      </c>
      <c r="AA120" s="878" t="s">
        <v>992</v>
      </c>
      <c r="AB120" s="878" t="s">
        <v>992</v>
      </c>
      <c r="AC120" s="878" t="s">
        <v>992</v>
      </c>
      <c r="AD120" s="878" t="s">
        <v>992</v>
      </c>
    </row>
    <row r="121" spans="1:30" ht="12.75" x14ac:dyDescent="0.2">
      <c r="A121" s="924" t="s">
        <v>547</v>
      </c>
      <c r="B121" s="925" t="str">
        <f>IF('3.9'!Y114="JA","JA","")</f>
        <v/>
      </c>
      <c r="C121" s="926"/>
      <c r="D121" s="927"/>
      <c r="E121" s="927"/>
      <c r="F121" s="927"/>
      <c r="G121" s="928"/>
      <c r="H121" s="929"/>
      <c r="I121" s="926"/>
      <c r="J121" s="927"/>
      <c r="K121" s="927"/>
      <c r="L121" s="927"/>
      <c r="M121" s="928"/>
      <c r="N121" s="929"/>
      <c r="O121" s="930">
        <v>149</v>
      </c>
      <c r="P121" s="931"/>
      <c r="T121" s="881">
        <v>0</v>
      </c>
      <c r="U121" s="881">
        <v>0</v>
      </c>
      <c r="V121" s="881">
        <v>0</v>
      </c>
      <c r="W121" s="881">
        <v>0</v>
      </c>
      <c r="X121" s="881">
        <v>0</v>
      </c>
      <c r="Z121" s="878" t="s">
        <v>992</v>
      </c>
      <c r="AA121" s="878" t="s">
        <v>992</v>
      </c>
      <c r="AB121" s="878" t="s">
        <v>992</v>
      </c>
      <c r="AC121" s="878" t="s">
        <v>992</v>
      </c>
      <c r="AD121" s="878" t="s">
        <v>992</v>
      </c>
    </row>
    <row r="122" spans="1:30" ht="12.75" x14ac:dyDescent="0.2">
      <c r="A122" s="924" t="s">
        <v>503</v>
      </c>
      <c r="B122" s="925" t="str">
        <f>IF('3.9'!Y115="JA","JA","")</f>
        <v/>
      </c>
      <c r="C122" s="926"/>
      <c r="D122" s="927"/>
      <c r="E122" s="927"/>
      <c r="F122" s="927"/>
      <c r="G122" s="928"/>
      <c r="H122" s="929"/>
      <c r="I122" s="926"/>
      <c r="J122" s="927"/>
      <c r="K122" s="927"/>
      <c r="L122" s="927"/>
      <c r="M122" s="928"/>
      <c r="N122" s="929"/>
      <c r="O122" s="930">
        <v>1105</v>
      </c>
      <c r="P122" s="931"/>
      <c r="T122" s="881">
        <v>0</v>
      </c>
      <c r="U122" s="881">
        <v>0</v>
      </c>
      <c r="V122" s="881">
        <v>0</v>
      </c>
      <c r="W122" s="881">
        <v>0</v>
      </c>
      <c r="X122" s="881">
        <v>0</v>
      </c>
      <c r="Z122" s="878" t="s">
        <v>992</v>
      </c>
      <c r="AA122" s="878" t="s">
        <v>992</v>
      </c>
      <c r="AB122" s="878" t="s">
        <v>992</v>
      </c>
      <c r="AC122" s="878" t="s">
        <v>992</v>
      </c>
      <c r="AD122" s="878" t="s">
        <v>992</v>
      </c>
    </row>
    <row r="123" spans="1:30" ht="12.75" x14ac:dyDescent="0.2">
      <c r="A123" s="924" t="s">
        <v>555</v>
      </c>
      <c r="B123" s="925" t="str">
        <f>IF('3.9'!Y116="JA","JA","")</f>
        <v/>
      </c>
      <c r="C123" s="926"/>
      <c r="D123" s="927"/>
      <c r="E123" s="927"/>
      <c r="F123" s="927"/>
      <c r="G123" s="928"/>
      <c r="H123" s="929"/>
      <c r="I123" s="926"/>
      <c r="J123" s="927"/>
      <c r="K123" s="927"/>
      <c r="L123" s="927"/>
      <c r="M123" s="928"/>
      <c r="N123" s="929"/>
      <c r="O123" s="930">
        <v>104</v>
      </c>
      <c r="P123" s="931"/>
      <c r="T123" s="881">
        <v>0</v>
      </c>
      <c r="U123" s="881">
        <v>0</v>
      </c>
      <c r="V123" s="881">
        <v>0</v>
      </c>
      <c r="W123" s="881">
        <v>0</v>
      </c>
      <c r="X123" s="881">
        <v>0</v>
      </c>
      <c r="Z123" s="878" t="s">
        <v>992</v>
      </c>
      <c r="AA123" s="878" t="s">
        <v>992</v>
      </c>
      <c r="AB123" s="878" t="s">
        <v>992</v>
      </c>
      <c r="AC123" s="878" t="s">
        <v>992</v>
      </c>
      <c r="AD123" s="878" t="s">
        <v>992</v>
      </c>
    </row>
    <row r="124" spans="1:30" ht="12.75" x14ac:dyDescent="0.2">
      <c r="A124" s="924" t="s">
        <v>164</v>
      </c>
      <c r="B124" s="925" t="str">
        <f>IF('3.9'!Y117="JA","JA","")</f>
        <v/>
      </c>
      <c r="C124" s="926"/>
      <c r="D124" s="927"/>
      <c r="E124" s="927"/>
      <c r="F124" s="927"/>
      <c r="G124" s="928"/>
      <c r="H124" s="929"/>
      <c r="I124" s="926"/>
      <c r="J124" s="927"/>
      <c r="K124" s="927"/>
      <c r="L124" s="927"/>
      <c r="M124" s="928"/>
      <c r="N124" s="929"/>
      <c r="O124" s="930">
        <v>1166</v>
      </c>
      <c r="P124" s="931"/>
      <c r="T124" s="881">
        <v>0</v>
      </c>
      <c r="U124" s="881">
        <v>0</v>
      </c>
      <c r="V124" s="881">
        <v>0</v>
      </c>
      <c r="W124" s="881">
        <v>0</v>
      </c>
      <c r="X124" s="881">
        <v>0</v>
      </c>
      <c r="Z124" s="878" t="s">
        <v>992</v>
      </c>
      <c r="AA124" s="878" t="s">
        <v>992</v>
      </c>
      <c r="AB124" s="878" t="s">
        <v>992</v>
      </c>
      <c r="AC124" s="878" t="s">
        <v>992</v>
      </c>
      <c r="AD124" s="878" t="s">
        <v>992</v>
      </c>
    </row>
    <row r="125" spans="1:30" ht="12.75" x14ac:dyDescent="0.2">
      <c r="A125" s="924" t="s">
        <v>165</v>
      </c>
      <c r="B125" s="925" t="str">
        <f>IF('3.9'!Y118="JA","JA","")</f>
        <v/>
      </c>
      <c r="C125" s="926"/>
      <c r="D125" s="927"/>
      <c r="E125" s="927"/>
      <c r="F125" s="927"/>
      <c r="G125" s="928"/>
      <c r="H125" s="929"/>
      <c r="I125" s="926"/>
      <c r="J125" s="927"/>
      <c r="K125" s="927"/>
      <c r="L125" s="927"/>
      <c r="M125" s="928"/>
      <c r="N125" s="929"/>
      <c r="O125" s="930">
        <v>271</v>
      </c>
      <c r="P125" s="931"/>
      <c r="T125" s="881">
        <v>0</v>
      </c>
      <c r="U125" s="881">
        <v>0</v>
      </c>
      <c r="V125" s="881">
        <v>0</v>
      </c>
      <c r="W125" s="881">
        <v>0</v>
      </c>
      <c r="X125" s="881">
        <v>0</v>
      </c>
      <c r="Z125" s="878" t="s">
        <v>992</v>
      </c>
      <c r="AA125" s="878" t="s">
        <v>992</v>
      </c>
      <c r="AB125" s="878" t="s">
        <v>992</v>
      </c>
      <c r="AC125" s="878" t="s">
        <v>992</v>
      </c>
      <c r="AD125" s="878" t="s">
        <v>992</v>
      </c>
    </row>
    <row r="126" spans="1:30" ht="12.75" x14ac:dyDescent="0.2">
      <c r="A126" s="924" t="s">
        <v>694</v>
      </c>
      <c r="B126" s="925" t="str">
        <f>IF('3.9'!Y119="JA","JA","")</f>
        <v/>
      </c>
      <c r="C126" s="926"/>
      <c r="D126" s="927"/>
      <c r="E126" s="927"/>
      <c r="F126" s="927"/>
      <c r="G126" s="928"/>
      <c r="H126" s="929"/>
      <c r="I126" s="926"/>
      <c r="J126" s="927"/>
      <c r="K126" s="927"/>
      <c r="L126" s="927"/>
      <c r="M126" s="928"/>
      <c r="N126" s="929"/>
      <c r="O126" s="930">
        <v>17</v>
      </c>
      <c r="P126" s="931"/>
      <c r="T126" s="881">
        <v>0</v>
      </c>
      <c r="U126" s="881">
        <v>0</v>
      </c>
      <c r="V126" s="881">
        <v>0</v>
      </c>
      <c r="W126" s="881">
        <v>0</v>
      </c>
      <c r="X126" s="881">
        <v>0</v>
      </c>
      <c r="Z126" s="878" t="s">
        <v>992</v>
      </c>
      <c r="AA126" s="878" t="s">
        <v>992</v>
      </c>
      <c r="AB126" s="878" t="s">
        <v>992</v>
      </c>
      <c r="AC126" s="878" t="s">
        <v>992</v>
      </c>
      <c r="AD126" s="878" t="s">
        <v>992</v>
      </c>
    </row>
    <row r="127" spans="1:30" ht="12.75" x14ac:dyDescent="0.2">
      <c r="A127" s="924" t="s">
        <v>166</v>
      </c>
      <c r="B127" s="925" t="str">
        <f>IF('3.9'!Y120="JA","JA","")</f>
        <v/>
      </c>
      <c r="C127" s="926"/>
      <c r="D127" s="927"/>
      <c r="E127" s="927"/>
      <c r="F127" s="927"/>
      <c r="G127" s="928"/>
      <c r="H127" s="929"/>
      <c r="I127" s="926"/>
      <c r="J127" s="927"/>
      <c r="K127" s="927"/>
      <c r="L127" s="927"/>
      <c r="M127" s="928"/>
      <c r="N127" s="929"/>
      <c r="O127" s="930">
        <v>9</v>
      </c>
      <c r="P127" s="931"/>
      <c r="T127" s="881">
        <v>0</v>
      </c>
      <c r="U127" s="881">
        <v>0</v>
      </c>
      <c r="V127" s="881">
        <v>0</v>
      </c>
      <c r="W127" s="881">
        <v>0</v>
      </c>
      <c r="X127" s="881">
        <v>0</v>
      </c>
      <c r="Z127" s="878" t="s">
        <v>992</v>
      </c>
      <c r="AA127" s="878" t="s">
        <v>992</v>
      </c>
      <c r="AB127" s="878" t="s">
        <v>992</v>
      </c>
      <c r="AC127" s="878" t="s">
        <v>992</v>
      </c>
      <c r="AD127" s="878" t="s">
        <v>992</v>
      </c>
    </row>
    <row r="128" spans="1:30" ht="12.75" x14ac:dyDescent="0.2">
      <c r="A128" s="924" t="s">
        <v>167</v>
      </c>
      <c r="B128" s="925" t="str">
        <f>IF('3.9'!Y121="JA","JA","")</f>
        <v/>
      </c>
      <c r="C128" s="926"/>
      <c r="D128" s="927"/>
      <c r="E128" s="927"/>
      <c r="F128" s="927"/>
      <c r="G128" s="928"/>
      <c r="H128" s="929"/>
      <c r="I128" s="926"/>
      <c r="J128" s="927"/>
      <c r="K128" s="927"/>
      <c r="L128" s="927"/>
      <c r="M128" s="928"/>
      <c r="N128" s="929"/>
      <c r="O128" s="930">
        <v>5</v>
      </c>
      <c r="P128" s="931"/>
      <c r="T128" s="881">
        <v>0</v>
      </c>
      <c r="U128" s="881">
        <v>0</v>
      </c>
      <c r="V128" s="881">
        <v>0</v>
      </c>
      <c r="W128" s="881">
        <v>0</v>
      </c>
      <c r="X128" s="881">
        <v>0</v>
      </c>
      <c r="Z128" s="878" t="s">
        <v>992</v>
      </c>
      <c r="AA128" s="878" t="s">
        <v>992</v>
      </c>
      <c r="AB128" s="878" t="s">
        <v>992</v>
      </c>
      <c r="AC128" s="878" t="s">
        <v>992</v>
      </c>
      <c r="AD128" s="878" t="s">
        <v>992</v>
      </c>
    </row>
    <row r="129" spans="1:30" ht="12.75" x14ac:dyDescent="0.2">
      <c r="A129" s="909" t="s">
        <v>168</v>
      </c>
      <c r="B129" s="910" t="str">
        <f>IF('3.9'!Y122="JA","JA","")</f>
        <v/>
      </c>
      <c r="C129" s="911"/>
      <c r="D129" s="912"/>
      <c r="E129" s="912"/>
      <c r="F129" s="912"/>
      <c r="G129" s="913"/>
      <c r="H129" s="914"/>
      <c r="I129" s="911"/>
      <c r="J129" s="912"/>
      <c r="K129" s="912"/>
      <c r="L129" s="912"/>
      <c r="M129" s="913"/>
      <c r="N129" s="914"/>
      <c r="O129" s="932">
        <v>1</v>
      </c>
      <c r="P129" s="915"/>
      <c r="T129" s="881">
        <v>0</v>
      </c>
      <c r="U129" s="881">
        <v>0</v>
      </c>
      <c r="V129" s="881">
        <v>0</v>
      </c>
      <c r="W129" s="881">
        <v>0</v>
      </c>
      <c r="X129" s="881">
        <v>0</v>
      </c>
      <c r="Z129" s="878" t="s">
        <v>992</v>
      </c>
      <c r="AA129" s="878" t="s">
        <v>992</v>
      </c>
      <c r="AB129" s="878" t="s">
        <v>992</v>
      </c>
      <c r="AC129" s="878" t="s">
        <v>992</v>
      </c>
      <c r="AD129" s="878" t="s">
        <v>992</v>
      </c>
    </row>
    <row r="130" spans="1:30" ht="12.75" x14ac:dyDescent="0.2">
      <c r="A130" s="916" t="s">
        <v>127</v>
      </c>
      <c r="B130" s="917" t="str">
        <f>IF('3.9'!Y123="JA","JA","")</f>
        <v/>
      </c>
      <c r="C130" s="918"/>
      <c r="D130" s="919"/>
      <c r="E130" s="919"/>
      <c r="F130" s="919"/>
      <c r="G130" s="920"/>
      <c r="H130" s="921"/>
      <c r="I130" s="918"/>
      <c r="J130" s="919"/>
      <c r="K130" s="919"/>
      <c r="L130" s="919"/>
      <c r="M130" s="920"/>
      <c r="N130" s="921"/>
      <c r="O130" s="922">
        <v>104</v>
      </c>
      <c r="P130" s="923"/>
      <c r="T130" s="881">
        <v>0</v>
      </c>
      <c r="U130" s="881">
        <v>0</v>
      </c>
      <c r="V130" s="881">
        <v>0</v>
      </c>
      <c r="W130" s="881">
        <v>0</v>
      </c>
      <c r="X130" s="881">
        <v>0</v>
      </c>
      <c r="Z130" s="878" t="s">
        <v>992</v>
      </c>
      <c r="AA130" s="878" t="s">
        <v>992</v>
      </c>
      <c r="AB130" s="878" t="s">
        <v>992</v>
      </c>
      <c r="AC130" s="878" t="s">
        <v>992</v>
      </c>
      <c r="AD130" s="878" t="s">
        <v>992</v>
      </c>
    </row>
    <row r="131" spans="1:30" ht="12.75" x14ac:dyDescent="0.2">
      <c r="A131" s="909" t="s">
        <v>139</v>
      </c>
      <c r="B131" s="910" t="str">
        <f>IF('3.9'!Y124="JA","JA","")</f>
        <v/>
      </c>
      <c r="C131" s="911"/>
      <c r="D131" s="912"/>
      <c r="E131" s="912"/>
      <c r="F131" s="912"/>
      <c r="G131" s="913"/>
      <c r="H131" s="914"/>
      <c r="I131" s="911"/>
      <c r="J131" s="912"/>
      <c r="K131" s="912"/>
      <c r="L131" s="912"/>
      <c r="M131" s="913"/>
      <c r="N131" s="914"/>
      <c r="O131" s="932">
        <v>36</v>
      </c>
      <c r="P131" s="915"/>
      <c r="T131" s="881">
        <v>0</v>
      </c>
      <c r="U131" s="881">
        <v>0</v>
      </c>
      <c r="V131" s="881">
        <v>0</v>
      </c>
      <c r="W131" s="881">
        <v>0</v>
      </c>
      <c r="X131" s="881">
        <v>0</v>
      </c>
      <c r="Z131" s="878" t="s">
        <v>992</v>
      </c>
      <c r="AA131" s="878" t="s">
        <v>992</v>
      </c>
      <c r="AB131" s="878" t="s">
        <v>992</v>
      </c>
      <c r="AC131" s="878" t="s">
        <v>992</v>
      </c>
      <c r="AD131" s="878" t="s">
        <v>992</v>
      </c>
    </row>
    <row r="132" spans="1:30" ht="12.75" x14ac:dyDescent="0.2">
      <c r="A132" s="916" t="s">
        <v>83</v>
      </c>
      <c r="B132" s="917" t="str">
        <f>IF('3.9'!Y125="JA","JA","")</f>
        <v/>
      </c>
      <c r="C132" s="918"/>
      <c r="D132" s="919"/>
      <c r="E132" s="919"/>
      <c r="F132" s="919"/>
      <c r="G132" s="920"/>
      <c r="H132" s="921"/>
      <c r="I132" s="918"/>
      <c r="J132" s="919"/>
      <c r="K132" s="919"/>
      <c r="L132" s="919"/>
      <c r="M132" s="920"/>
      <c r="N132" s="921"/>
      <c r="O132" s="922">
        <v>946</v>
      </c>
      <c r="P132" s="923"/>
      <c r="T132" s="881">
        <v>0</v>
      </c>
      <c r="U132" s="881">
        <v>0</v>
      </c>
      <c r="V132" s="881">
        <v>0</v>
      </c>
      <c r="W132" s="881">
        <v>0</v>
      </c>
      <c r="X132" s="881">
        <v>0</v>
      </c>
      <c r="Z132" s="878" t="s">
        <v>992</v>
      </c>
      <c r="AA132" s="878" t="s">
        <v>992</v>
      </c>
      <c r="AB132" s="878" t="s">
        <v>992</v>
      </c>
      <c r="AC132" s="878" t="s">
        <v>992</v>
      </c>
      <c r="AD132" s="878" t="s">
        <v>992</v>
      </c>
    </row>
    <row r="133" spans="1:30" ht="12.75" x14ac:dyDescent="0.2">
      <c r="A133" s="924" t="s">
        <v>504</v>
      </c>
      <c r="B133" s="925" t="str">
        <f>IF('3.9'!Y126="JA","JA","")</f>
        <v/>
      </c>
      <c r="C133" s="926"/>
      <c r="D133" s="927"/>
      <c r="E133" s="927"/>
      <c r="F133" s="927"/>
      <c r="G133" s="928"/>
      <c r="H133" s="929"/>
      <c r="I133" s="926"/>
      <c r="J133" s="927"/>
      <c r="K133" s="927"/>
      <c r="L133" s="927"/>
      <c r="M133" s="928"/>
      <c r="N133" s="929"/>
      <c r="O133" s="930">
        <v>67</v>
      </c>
      <c r="P133" s="931"/>
      <c r="T133" s="881">
        <v>0</v>
      </c>
      <c r="U133" s="881">
        <v>0</v>
      </c>
      <c r="V133" s="881">
        <v>0</v>
      </c>
      <c r="W133" s="881">
        <v>0</v>
      </c>
      <c r="X133" s="881">
        <v>0</v>
      </c>
      <c r="Z133" s="878" t="s">
        <v>992</v>
      </c>
      <c r="AA133" s="878" t="s">
        <v>992</v>
      </c>
      <c r="AB133" s="878" t="s">
        <v>992</v>
      </c>
      <c r="AC133" s="878" t="s">
        <v>992</v>
      </c>
      <c r="AD133" s="878" t="s">
        <v>992</v>
      </c>
    </row>
    <row r="134" spans="1:30" ht="12.75" x14ac:dyDescent="0.2">
      <c r="A134" s="924" t="s">
        <v>84</v>
      </c>
      <c r="B134" s="925" t="str">
        <f>IF('3.9'!Y127="JA","JA","")</f>
        <v/>
      </c>
      <c r="C134" s="926"/>
      <c r="D134" s="927"/>
      <c r="E134" s="927"/>
      <c r="F134" s="927"/>
      <c r="G134" s="928"/>
      <c r="H134" s="929"/>
      <c r="I134" s="926"/>
      <c r="J134" s="927"/>
      <c r="K134" s="927"/>
      <c r="L134" s="927"/>
      <c r="M134" s="928"/>
      <c r="N134" s="929"/>
      <c r="O134" s="930">
        <v>407</v>
      </c>
      <c r="P134" s="931"/>
      <c r="T134" s="881">
        <v>0</v>
      </c>
      <c r="U134" s="881">
        <v>0</v>
      </c>
      <c r="V134" s="881">
        <v>0</v>
      </c>
      <c r="W134" s="881">
        <v>0</v>
      </c>
      <c r="X134" s="881">
        <v>0</v>
      </c>
      <c r="Z134" s="878" t="s">
        <v>992</v>
      </c>
      <c r="AA134" s="878" t="s">
        <v>992</v>
      </c>
      <c r="AB134" s="878" t="s">
        <v>992</v>
      </c>
      <c r="AC134" s="878" t="s">
        <v>992</v>
      </c>
      <c r="AD134" s="878" t="s">
        <v>992</v>
      </c>
    </row>
    <row r="135" spans="1:30" ht="12.75" x14ac:dyDescent="0.2">
      <c r="A135" s="909" t="s">
        <v>182</v>
      </c>
      <c r="B135" s="910" t="str">
        <f>IF('3.9'!Y128="JA","JA","")</f>
        <v/>
      </c>
      <c r="C135" s="911"/>
      <c r="D135" s="912"/>
      <c r="E135" s="912"/>
      <c r="F135" s="912"/>
      <c r="G135" s="913"/>
      <c r="H135" s="914"/>
      <c r="I135" s="911"/>
      <c r="J135" s="912"/>
      <c r="K135" s="912"/>
      <c r="L135" s="912"/>
      <c r="M135" s="913"/>
      <c r="N135" s="914"/>
      <c r="O135" s="932">
        <v>26</v>
      </c>
      <c r="P135" s="915"/>
      <c r="T135" s="881">
        <v>0</v>
      </c>
      <c r="U135" s="881">
        <v>0</v>
      </c>
      <c r="V135" s="881">
        <v>0</v>
      </c>
      <c r="W135" s="881">
        <v>0</v>
      </c>
      <c r="X135" s="881">
        <v>0</v>
      </c>
      <c r="Z135" s="878" t="s">
        <v>992</v>
      </c>
      <c r="AA135" s="878" t="s">
        <v>992</v>
      </c>
      <c r="AB135" s="878" t="s">
        <v>992</v>
      </c>
      <c r="AC135" s="878" t="s">
        <v>992</v>
      </c>
      <c r="AD135" s="878" t="s">
        <v>992</v>
      </c>
    </row>
    <row r="136" spans="1:30" ht="12.75" x14ac:dyDescent="0.2">
      <c r="A136" s="916" t="s">
        <v>184</v>
      </c>
      <c r="B136" s="917" t="str">
        <f>IF('3.9'!Y129="JA","JA","")</f>
        <v/>
      </c>
      <c r="C136" s="918"/>
      <c r="D136" s="919"/>
      <c r="E136" s="919"/>
      <c r="F136" s="919"/>
      <c r="G136" s="920"/>
      <c r="H136" s="921"/>
      <c r="I136" s="918"/>
      <c r="J136" s="919"/>
      <c r="K136" s="919"/>
      <c r="L136" s="919"/>
      <c r="M136" s="920"/>
      <c r="N136" s="921"/>
      <c r="O136" s="922"/>
      <c r="P136" s="923"/>
      <c r="T136" s="881">
        <v>0</v>
      </c>
      <c r="U136" s="881">
        <v>0</v>
      </c>
      <c r="V136" s="881">
        <v>0</v>
      </c>
      <c r="W136" s="881">
        <v>0</v>
      </c>
      <c r="X136" s="881">
        <v>0</v>
      </c>
    </row>
    <row r="137" spans="1:30" ht="12.75" x14ac:dyDescent="0.2">
      <c r="A137" s="924" t="s">
        <v>699</v>
      </c>
      <c r="B137" s="925" t="str">
        <f>IF('3.9'!Y130="JA","JA","")</f>
        <v/>
      </c>
      <c r="C137" s="926"/>
      <c r="D137" s="927"/>
      <c r="E137" s="927"/>
      <c r="F137" s="927"/>
      <c r="G137" s="928"/>
      <c r="H137" s="929"/>
      <c r="I137" s="926"/>
      <c r="J137" s="927"/>
      <c r="K137" s="927"/>
      <c r="L137" s="927"/>
      <c r="M137" s="928"/>
      <c r="N137" s="929"/>
      <c r="O137" s="930"/>
      <c r="P137" s="931"/>
      <c r="T137" s="881">
        <v>0</v>
      </c>
      <c r="U137" s="881">
        <v>0</v>
      </c>
      <c r="V137" s="881">
        <v>0</v>
      </c>
      <c r="W137" s="881">
        <v>0</v>
      </c>
      <c r="X137" s="881">
        <v>0</v>
      </c>
    </row>
    <row r="138" spans="1:30" ht="12.75" x14ac:dyDescent="0.2">
      <c r="A138" s="924" t="s">
        <v>265</v>
      </c>
      <c r="B138" s="925" t="str">
        <f>IF('3.9'!Y131="JA","JA","")</f>
        <v/>
      </c>
      <c r="C138" s="926"/>
      <c r="D138" s="927"/>
      <c r="E138" s="927"/>
      <c r="F138" s="927"/>
      <c r="G138" s="928"/>
      <c r="H138" s="929"/>
      <c r="I138" s="926"/>
      <c r="J138" s="927"/>
      <c r="K138" s="927"/>
      <c r="L138" s="927"/>
      <c r="M138" s="928"/>
      <c r="N138" s="929"/>
      <c r="O138" s="930">
        <v>3683</v>
      </c>
      <c r="P138" s="970"/>
      <c r="T138" s="881">
        <v>171</v>
      </c>
      <c r="U138" s="881">
        <v>199</v>
      </c>
      <c r="V138" s="881">
        <v>189</v>
      </c>
      <c r="W138" s="881">
        <v>202</v>
      </c>
      <c r="X138" s="881">
        <v>191</v>
      </c>
      <c r="Z138" s="878">
        <v>153</v>
      </c>
      <c r="AA138" s="878">
        <v>177</v>
      </c>
      <c r="AB138" s="878">
        <v>165</v>
      </c>
      <c r="AC138" s="878">
        <v>183</v>
      </c>
      <c r="AD138" s="878">
        <v>174</v>
      </c>
    </row>
    <row r="139" spans="1:30" ht="12.75" x14ac:dyDescent="0.2">
      <c r="A139" s="924" t="s">
        <v>185</v>
      </c>
      <c r="B139" s="925" t="str">
        <f>IF('3.9'!Y132="JA","JA","")</f>
        <v/>
      </c>
      <c r="C139" s="926"/>
      <c r="D139" s="927"/>
      <c r="E139" s="927"/>
      <c r="F139" s="927"/>
      <c r="G139" s="928"/>
      <c r="H139" s="929"/>
      <c r="I139" s="926"/>
      <c r="J139" s="927"/>
      <c r="K139" s="927"/>
      <c r="L139" s="927"/>
      <c r="M139" s="928"/>
      <c r="N139" s="929"/>
      <c r="O139" s="930">
        <v>33</v>
      </c>
      <c r="P139" s="970"/>
      <c r="T139" s="881">
        <v>0</v>
      </c>
      <c r="U139" s="881">
        <v>0</v>
      </c>
      <c r="V139" s="881">
        <v>1</v>
      </c>
      <c r="W139" s="881">
        <v>0</v>
      </c>
      <c r="X139" s="881">
        <v>0</v>
      </c>
      <c r="Z139" s="878" t="s">
        <v>992</v>
      </c>
      <c r="AA139" s="878" t="s">
        <v>992</v>
      </c>
      <c r="AB139" s="878">
        <v>1</v>
      </c>
      <c r="AC139" s="878" t="s">
        <v>992</v>
      </c>
      <c r="AD139" s="878" t="s">
        <v>992</v>
      </c>
    </row>
    <row r="140" spans="1:30" ht="12.75" x14ac:dyDescent="0.2">
      <c r="A140" s="909" t="s">
        <v>186</v>
      </c>
      <c r="B140" s="910" t="str">
        <f>IF('3.9'!Y133="JA","JA","")</f>
        <v/>
      </c>
      <c r="C140" s="911"/>
      <c r="D140" s="912"/>
      <c r="E140" s="912"/>
      <c r="F140" s="912"/>
      <c r="G140" s="913"/>
      <c r="H140" s="914"/>
      <c r="I140" s="911"/>
      <c r="J140" s="912"/>
      <c r="K140" s="912"/>
      <c r="L140" s="912"/>
      <c r="M140" s="913"/>
      <c r="N140" s="914"/>
      <c r="O140" s="932">
        <v>11</v>
      </c>
      <c r="P140" s="971"/>
      <c r="T140" s="881">
        <v>0</v>
      </c>
      <c r="U140" s="881">
        <v>0</v>
      </c>
      <c r="V140" s="881">
        <v>0</v>
      </c>
      <c r="W140" s="881">
        <v>0</v>
      </c>
      <c r="X140" s="881">
        <v>0</v>
      </c>
      <c r="Z140" s="878" t="s">
        <v>992</v>
      </c>
      <c r="AA140" s="878" t="s">
        <v>992</v>
      </c>
      <c r="AB140" s="878" t="s">
        <v>992</v>
      </c>
      <c r="AC140" s="878" t="s">
        <v>992</v>
      </c>
      <c r="AD140" s="878" t="s">
        <v>992</v>
      </c>
    </row>
    <row r="141" spans="1:30" ht="12.75" x14ac:dyDescent="0.2">
      <c r="A141" s="916" t="s">
        <v>402</v>
      </c>
      <c r="B141" s="917" t="str">
        <f>IF('3.9'!Y134="JA","JA","")</f>
        <v/>
      </c>
      <c r="C141" s="918"/>
      <c r="D141" s="919"/>
      <c r="E141" s="919"/>
      <c r="F141" s="919"/>
      <c r="G141" s="920"/>
      <c r="H141" s="921"/>
      <c r="I141" s="918"/>
      <c r="J141" s="919"/>
      <c r="K141" s="919"/>
      <c r="L141" s="919"/>
      <c r="M141" s="920"/>
      <c r="N141" s="921"/>
      <c r="O141" s="922"/>
      <c r="P141" s="972"/>
      <c r="T141" s="881">
        <v>0</v>
      </c>
      <c r="U141" s="881">
        <v>0</v>
      </c>
      <c r="V141" s="881">
        <v>0</v>
      </c>
      <c r="W141" s="881">
        <v>0</v>
      </c>
      <c r="X141" s="881">
        <v>0</v>
      </c>
    </row>
    <row r="142" spans="1:30" ht="12.75" x14ac:dyDescent="0.2">
      <c r="A142" s="924" t="s">
        <v>267</v>
      </c>
      <c r="B142" s="925" t="str">
        <f>IF('3.9'!Y135="JA","JA","")</f>
        <v/>
      </c>
      <c r="C142" s="926"/>
      <c r="D142" s="927"/>
      <c r="E142" s="927"/>
      <c r="F142" s="927"/>
      <c r="G142" s="928"/>
      <c r="H142" s="929"/>
      <c r="I142" s="926"/>
      <c r="J142" s="927"/>
      <c r="K142" s="927"/>
      <c r="L142" s="927"/>
      <c r="M142" s="928"/>
      <c r="N142" s="929"/>
      <c r="O142" s="930">
        <v>3307</v>
      </c>
      <c r="P142" s="931"/>
      <c r="T142" s="881">
        <v>110</v>
      </c>
      <c r="U142" s="881">
        <v>129</v>
      </c>
      <c r="V142" s="881">
        <v>127</v>
      </c>
      <c r="W142" s="881">
        <v>130</v>
      </c>
      <c r="X142" s="881">
        <v>116</v>
      </c>
      <c r="Z142" s="878">
        <v>99</v>
      </c>
      <c r="AA142" s="878">
        <v>107</v>
      </c>
      <c r="AB142" s="878">
        <v>109</v>
      </c>
      <c r="AC142" s="878">
        <v>114</v>
      </c>
      <c r="AD142" s="878">
        <v>105</v>
      </c>
    </row>
    <row r="143" spans="1:30" ht="12.75" x14ac:dyDescent="0.2">
      <c r="A143" s="924" t="s">
        <v>187</v>
      </c>
      <c r="B143" s="925" t="str">
        <f>IF('3.9'!Y136="JA","JA","")</f>
        <v/>
      </c>
      <c r="C143" s="926"/>
      <c r="D143" s="927"/>
      <c r="E143" s="927"/>
      <c r="F143" s="927"/>
      <c r="G143" s="928"/>
      <c r="H143" s="929"/>
      <c r="I143" s="926"/>
      <c r="J143" s="927"/>
      <c r="K143" s="927"/>
      <c r="L143" s="927"/>
      <c r="M143" s="928"/>
      <c r="N143" s="929"/>
      <c r="O143" s="930">
        <v>323</v>
      </c>
      <c r="P143" s="931"/>
      <c r="T143" s="881">
        <v>1</v>
      </c>
      <c r="U143" s="881">
        <v>1</v>
      </c>
      <c r="V143" s="881">
        <v>1</v>
      </c>
      <c r="W143" s="881">
        <v>1</v>
      </c>
      <c r="X143" s="881">
        <v>0</v>
      </c>
      <c r="Z143" s="878">
        <v>1</v>
      </c>
      <c r="AA143" s="878">
        <v>1</v>
      </c>
      <c r="AB143" s="878">
        <v>1</v>
      </c>
      <c r="AC143" s="878">
        <v>1</v>
      </c>
      <c r="AD143" s="878" t="s">
        <v>992</v>
      </c>
    </row>
    <row r="144" spans="1:30" ht="12.75" x14ac:dyDescent="0.2">
      <c r="A144" s="924" t="s">
        <v>188</v>
      </c>
      <c r="B144" s="925" t="str">
        <f>IF('3.9'!Y137="JA","JA","")</f>
        <v/>
      </c>
      <c r="C144" s="926"/>
      <c r="D144" s="927"/>
      <c r="E144" s="927"/>
      <c r="F144" s="927"/>
      <c r="G144" s="928"/>
      <c r="H144" s="929"/>
      <c r="I144" s="926"/>
      <c r="J144" s="927"/>
      <c r="K144" s="927"/>
      <c r="L144" s="927"/>
      <c r="M144" s="928"/>
      <c r="N144" s="929"/>
      <c r="O144" s="930">
        <v>65</v>
      </c>
      <c r="P144" s="931"/>
      <c r="T144" s="881">
        <v>0</v>
      </c>
      <c r="U144" s="881">
        <v>0</v>
      </c>
      <c r="V144" s="881">
        <v>0</v>
      </c>
      <c r="W144" s="881">
        <v>0</v>
      </c>
      <c r="X144" s="881">
        <v>0</v>
      </c>
      <c r="Z144" s="878" t="s">
        <v>992</v>
      </c>
      <c r="AA144" s="878" t="s">
        <v>992</v>
      </c>
      <c r="AB144" s="878" t="s">
        <v>992</v>
      </c>
      <c r="AC144" s="878" t="s">
        <v>992</v>
      </c>
      <c r="AD144" s="878" t="s">
        <v>992</v>
      </c>
    </row>
    <row r="145" spans="1:30" ht="12.75" x14ac:dyDescent="0.2">
      <c r="A145" s="973" t="s">
        <v>358</v>
      </c>
      <c r="B145" s="910" t="str">
        <f>IF('3.9'!Y138="JA","JA","")</f>
        <v/>
      </c>
      <c r="C145" s="911"/>
      <c r="D145" s="912"/>
      <c r="E145" s="912"/>
      <c r="F145" s="912"/>
      <c r="G145" s="913"/>
      <c r="H145" s="914"/>
      <c r="I145" s="911"/>
      <c r="J145" s="912"/>
      <c r="K145" s="912"/>
      <c r="L145" s="912"/>
      <c r="M145" s="913"/>
      <c r="N145" s="914"/>
      <c r="O145" s="932">
        <v>5</v>
      </c>
      <c r="P145" s="915"/>
      <c r="T145" s="881">
        <v>0</v>
      </c>
      <c r="U145" s="881">
        <v>0</v>
      </c>
      <c r="V145" s="881">
        <v>0</v>
      </c>
      <c r="W145" s="881">
        <v>0</v>
      </c>
      <c r="X145" s="881">
        <v>0</v>
      </c>
      <c r="Z145" s="878" t="s">
        <v>992</v>
      </c>
      <c r="AA145" s="878" t="s">
        <v>992</v>
      </c>
      <c r="AB145" s="878" t="s">
        <v>992</v>
      </c>
      <c r="AC145" s="878" t="s">
        <v>992</v>
      </c>
      <c r="AD145" s="878" t="s">
        <v>992</v>
      </c>
    </row>
    <row r="146" spans="1:30" ht="12.75" x14ac:dyDescent="0.2">
      <c r="A146" s="974" t="s">
        <v>90</v>
      </c>
      <c r="B146" s="975" t="str">
        <f>IF('3.9'!Y139="JA","JA","")</f>
        <v/>
      </c>
      <c r="C146" s="976"/>
      <c r="D146" s="977"/>
      <c r="E146" s="919"/>
      <c r="F146" s="919"/>
      <c r="G146" s="920"/>
      <c r="H146" s="921"/>
      <c r="I146" s="976"/>
      <c r="J146" s="977"/>
      <c r="K146" s="977"/>
      <c r="L146" s="919"/>
      <c r="M146" s="920"/>
      <c r="N146" s="921"/>
      <c r="O146" s="922">
        <v>134</v>
      </c>
      <c r="P146" s="923"/>
      <c r="T146" s="881">
        <v>0</v>
      </c>
      <c r="U146" s="881">
        <v>0</v>
      </c>
      <c r="V146" s="881">
        <v>0</v>
      </c>
      <c r="W146" s="881">
        <v>0</v>
      </c>
      <c r="X146" s="881">
        <v>0</v>
      </c>
      <c r="Z146" s="878" t="s">
        <v>992</v>
      </c>
      <c r="AA146" s="878" t="s">
        <v>992</v>
      </c>
      <c r="AB146" s="878" t="s">
        <v>992</v>
      </c>
      <c r="AC146" s="878" t="s">
        <v>992</v>
      </c>
      <c r="AD146" s="878" t="s">
        <v>992</v>
      </c>
    </row>
    <row r="147" spans="1:30" ht="12.75" x14ac:dyDescent="0.2">
      <c r="A147" s="978" t="s">
        <v>91</v>
      </c>
      <c r="B147" s="979" t="str">
        <f>IF('3.9'!Y140="JA","JA","")</f>
        <v/>
      </c>
      <c r="C147" s="980"/>
      <c r="D147" s="981"/>
      <c r="E147" s="927"/>
      <c r="F147" s="927"/>
      <c r="G147" s="928"/>
      <c r="H147" s="929"/>
      <c r="I147" s="980"/>
      <c r="J147" s="981"/>
      <c r="K147" s="981"/>
      <c r="L147" s="927"/>
      <c r="M147" s="928"/>
      <c r="N147" s="929"/>
      <c r="O147" s="930">
        <v>117</v>
      </c>
      <c r="P147" s="931"/>
      <c r="T147" s="881">
        <v>0</v>
      </c>
      <c r="U147" s="881">
        <v>0</v>
      </c>
      <c r="V147" s="881">
        <v>0</v>
      </c>
      <c r="W147" s="881">
        <v>0</v>
      </c>
      <c r="X147" s="881">
        <v>0</v>
      </c>
      <c r="Z147" s="878" t="s">
        <v>992</v>
      </c>
      <c r="AA147" s="878" t="s">
        <v>992</v>
      </c>
      <c r="AB147" s="878" t="s">
        <v>992</v>
      </c>
      <c r="AC147" s="878" t="s">
        <v>992</v>
      </c>
      <c r="AD147" s="878" t="s">
        <v>992</v>
      </c>
    </row>
    <row r="148" spans="1:30" ht="12.75" x14ac:dyDescent="0.2">
      <c r="A148" s="982" t="s">
        <v>242</v>
      </c>
      <c r="B148" s="983" t="str">
        <f>IF('3.9'!Y141="JA","JA","")</f>
        <v/>
      </c>
      <c r="C148" s="984"/>
      <c r="D148" s="985"/>
      <c r="E148" s="912"/>
      <c r="F148" s="912"/>
      <c r="G148" s="913"/>
      <c r="H148" s="914"/>
      <c r="I148" s="984"/>
      <c r="J148" s="985"/>
      <c r="K148" s="985"/>
      <c r="L148" s="912"/>
      <c r="M148" s="913"/>
      <c r="N148" s="914"/>
      <c r="O148" s="932">
        <v>97</v>
      </c>
      <c r="P148" s="915"/>
      <c r="T148" s="881">
        <v>0</v>
      </c>
      <c r="U148" s="881">
        <v>0</v>
      </c>
      <c r="V148" s="881">
        <v>0</v>
      </c>
      <c r="W148" s="881">
        <v>0</v>
      </c>
      <c r="X148" s="881">
        <v>0</v>
      </c>
      <c r="Z148" s="878" t="s">
        <v>992</v>
      </c>
      <c r="AA148" s="878" t="s">
        <v>992</v>
      </c>
      <c r="AB148" s="878" t="s">
        <v>992</v>
      </c>
      <c r="AC148" s="878" t="s">
        <v>992</v>
      </c>
      <c r="AD148" s="878" t="s">
        <v>992</v>
      </c>
    </row>
    <row r="149" spans="1:30" ht="12.75" x14ac:dyDescent="0.2">
      <c r="A149" s="986" t="s">
        <v>92</v>
      </c>
      <c r="B149" s="987" t="str">
        <f>IF('3.9'!Y142="JA","JA","")</f>
        <v/>
      </c>
      <c r="C149" s="988"/>
      <c r="D149" s="989"/>
      <c r="E149" s="919"/>
      <c r="F149" s="919"/>
      <c r="G149" s="920"/>
      <c r="H149" s="921"/>
      <c r="I149" s="988"/>
      <c r="J149" s="989"/>
      <c r="K149" s="989"/>
      <c r="L149" s="919"/>
      <c r="M149" s="920"/>
      <c r="N149" s="921"/>
      <c r="O149" s="922">
        <v>50</v>
      </c>
      <c r="P149" s="923"/>
      <c r="T149" s="881">
        <v>0</v>
      </c>
      <c r="U149" s="881">
        <v>0</v>
      </c>
      <c r="V149" s="881">
        <v>0</v>
      </c>
      <c r="W149" s="881">
        <v>0</v>
      </c>
      <c r="X149" s="881">
        <v>0</v>
      </c>
      <c r="Z149" s="878" t="s">
        <v>992</v>
      </c>
      <c r="AA149" s="878" t="s">
        <v>992</v>
      </c>
      <c r="AB149" s="878" t="s">
        <v>992</v>
      </c>
      <c r="AC149" s="878" t="s">
        <v>992</v>
      </c>
      <c r="AD149" s="878" t="s">
        <v>992</v>
      </c>
    </row>
    <row r="150" spans="1:30" ht="12.75" x14ac:dyDescent="0.2">
      <c r="A150" s="933" t="s">
        <v>93</v>
      </c>
      <c r="B150" s="934" t="str">
        <f>IF('3.9'!Y143="JA","JA","")</f>
        <v/>
      </c>
      <c r="C150" s="935"/>
      <c r="D150" s="936"/>
      <c r="E150" s="936"/>
      <c r="F150" s="936"/>
      <c r="G150" s="937"/>
      <c r="H150" s="929"/>
      <c r="I150" s="935"/>
      <c r="J150" s="936"/>
      <c r="K150" s="936"/>
      <c r="L150" s="936"/>
      <c r="M150" s="937"/>
      <c r="N150" s="929"/>
      <c r="O150" s="938">
        <v>107</v>
      </c>
      <c r="P150" s="939"/>
      <c r="T150" s="881">
        <v>0</v>
      </c>
      <c r="U150" s="881">
        <v>0</v>
      </c>
      <c r="V150" s="881">
        <v>0</v>
      </c>
      <c r="W150" s="881">
        <v>0</v>
      </c>
      <c r="X150" s="881">
        <v>0</v>
      </c>
      <c r="Z150" s="878" t="s">
        <v>992</v>
      </c>
      <c r="AA150" s="878" t="s">
        <v>992</v>
      </c>
      <c r="AB150" s="878" t="s">
        <v>992</v>
      </c>
      <c r="AC150" s="878" t="s">
        <v>992</v>
      </c>
      <c r="AD150" s="878" t="s">
        <v>992</v>
      </c>
    </row>
    <row r="151" spans="1:30" ht="12.75" x14ac:dyDescent="0.2">
      <c r="A151" s="940" t="s">
        <v>203</v>
      </c>
      <c r="B151" s="941" t="str">
        <f>IF('3.9'!Y144="JA","JA","")</f>
        <v/>
      </c>
      <c r="C151" s="942"/>
      <c r="D151" s="943"/>
      <c r="E151" s="943"/>
      <c r="F151" s="943"/>
      <c r="G151" s="944"/>
      <c r="H151" s="914"/>
      <c r="I151" s="942"/>
      <c r="J151" s="943"/>
      <c r="K151" s="943"/>
      <c r="L151" s="943"/>
      <c r="M151" s="944"/>
      <c r="N151" s="914"/>
      <c r="O151" s="945">
        <v>1</v>
      </c>
      <c r="P151" s="946"/>
      <c r="T151" s="881">
        <v>0</v>
      </c>
      <c r="U151" s="881">
        <v>0</v>
      </c>
      <c r="V151" s="881">
        <v>0</v>
      </c>
      <c r="W151" s="881">
        <v>0</v>
      </c>
      <c r="X151" s="881">
        <v>0</v>
      </c>
      <c r="Z151" s="878" t="s">
        <v>992</v>
      </c>
      <c r="AA151" s="878" t="s">
        <v>992</v>
      </c>
      <c r="AB151" s="878" t="s">
        <v>992</v>
      </c>
      <c r="AC151" s="878" t="s">
        <v>992</v>
      </c>
      <c r="AD151" s="878" t="s">
        <v>992</v>
      </c>
    </row>
    <row r="152" spans="1:30" ht="12.75" x14ac:dyDescent="0.2">
      <c r="A152" s="990" t="s">
        <v>215</v>
      </c>
      <c r="B152" s="991" t="str">
        <f>IF('3.9'!Y145="JA","JA","")</f>
        <v/>
      </c>
      <c r="C152" s="992"/>
      <c r="D152" s="993"/>
      <c r="E152" s="958"/>
      <c r="F152" s="958"/>
      <c r="G152" s="959"/>
      <c r="H152" s="960"/>
      <c r="I152" s="992"/>
      <c r="J152" s="993"/>
      <c r="K152" s="993"/>
      <c r="L152" s="958"/>
      <c r="M152" s="959"/>
      <c r="N152" s="960"/>
      <c r="O152" s="961"/>
      <c r="P152" s="962"/>
      <c r="T152" s="881">
        <v>0</v>
      </c>
      <c r="U152" s="881">
        <v>0</v>
      </c>
      <c r="V152" s="881">
        <v>0</v>
      </c>
      <c r="W152" s="881">
        <v>0</v>
      </c>
      <c r="X152" s="881">
        <v>0</v>
      </c>
    </row>
    <row r="153" spans="1:30" ht="12.75" x14ac:dyDescent="0.2">
      <c r="A153" s="986" t="s">
        <v>217</v>
      </c>
      <c r="B153" s="987" t="str">
        <f>IF('3.9'!Y146="JA","JA","")</f>
        <v/>
      </c>
      <c r="C153" s="988"/>
      <c r="D153" s="989"/>
      <c r="E153" s="919"/>
      <c r="F153" s="919"/>
      <c r="G153" s="920"/>
      <c r="H153" s="921"/>
      <c r="I153" s="988"/>
      <c r="J153" s="989"/>
      <c r="K153" s="989"/>
      <c r="L153" s="919"/>
      <c r="M153" s="920"/>
      <c r="N153" s="921"/>
      <c r="O153" s="922"/>
      <c r="P153" s="923"/>
      <c r="T153" s="881">
        <v>0</v>
      </c>
      <c r="U153" s="881">
        <v>0</v>
      </c>
      <c r="V153" s="881">
        <v>0</v>
      </c>
      <c r="W153" s="881">
        <v>0</v>
      </c>
      <c r="X153" s="881">
        <v>0</v>
      </c>
    </row>
    <row r="154" spans="1:30" ht="12.75" x14ac:dyDescent="0.2">
      <c r="A154" s="994" t="s">
        <v>218</v>
      </c>
      <c r="B154" s="995" t="str">
        <f>IF('3.9'!Y147="JA","JA","")</f>
        <v/>
      </c>
      <c r="C154" s="996"/>
      <c r="D154" s="997"/>
      <c r="E154" s="927"/>
      <c r="F154" s="927"/>
      <c r="G154" s="928"/>
      <c r="H154" s="929"/>
      <c r="I154" s="996"/>
      <c r="J154" s="997"/>
      <c r="K154" s="997"/>
      <c r="L154" s="927"/>
      <c r="M154" s="928"/>
      <c r="N154" s="929"/>
      <c r="O154" s="930"/>
      <c r="P154" s="931"/>
      <c r="T154" s="881">
        <v>0</v>
      </c>
      <c r="U154" s="881">
        <v>0</v>
      </c>
      <c r="V154" s="881">
        <v>0</v>
      </c>
      <c r="W154" s="881">
        <v>0</v>
      </c>
      <c r="X154" s="881">
        <v>0</v>
      </c>
    </row>
    <row r="155" spans="1:30" ht="12.75" x14ac:dyDescent="0.2">
      <c r="A155" s="998" t="s">
        <v>791</v>
      </c>
      <c r="B155" s="999" t="str">
        <f>IF('3.9'!Y148="JA","JA","")</f>
        <v/>
      </c>
      <c r="C155" s="1000"/>
      <c r="D155" s="1001"/>
      <c r="E155" s="912"/>
      <c r="F155" s="912"/>
      <c r="G155" s="913"/>
      <c r="H155" s="914"/>
      <c r="I155" s="1000"/>
      <c r="J155" s="1001"/>
      <c r="K155" s="1001"/>
      <c r="L155" s="912"/>
      <c r="M155" s="913"/>
      <c r="N155" s="914"/>
      <c r="O155" s="932"/>
      <c r="P155" s="915"/>
      <c r="T155" s="881">
        <v>0</v>
      </c>
      <c r="U155" s="881">
        <v>0</v>
      </c>
      <c r="V155" s="881">
        <v>0</v>
      </c>
      <c r="W155" s="881">
        <v>0</v>
      </c>
      <c r="X155" s="881">
        <v>0</v>
      </c>
    </row>
    <row r="156" spans="1:30" ht="12.75" x14ac:dyDescent="0.2">
      <c r="A156" s="1002" t="s">
        <v>541</v>
      </c>
      <c r="B156" s="1003" t="str">
        <f>IF('3.9'!Y149="JA","JA","")</f>
        <v/>
      </c>
      <c r="C156" s="1004"/>
      <c r="D156" s="1005"/>
      <c r="E156" s="950"/>
      <c r="F156" s="950"/>
      <c r="G156" s="951"/>
      <c r="H156" s="952"/>
      <c r="I156" s="1004"/>
      <c r="J156" s="1005"/>
      <c r="K156" s="1005"/>
      <c r="L156" s="950"/>
      <c r="M156" s="951"/>
      <c r="N156" s="952"/>
      <c r="O156" s="953">
        <v>378</v>
      </c>
      <c r="P156" s="954"/>
      <c r="T156" s="881">
        <v>0</v>
      </c>
      <c r="U156" s="881">
        <v>0</v>
      </c>
      <c r="V156" s="881">
        <v>0</v>
      </c>
      <c r="W156" s="881">
        <v>0</v>
      </c>
      <c r="X156" s="881">
        <v>0</v>
      </c>
      <c r="Z156" s="878" t="s">
        <v>992</v>
      </c>
      <c r="AA156" s="878" t="s">
        <v>992</v>
      </c>
      <c r="AB156" s="878" t="s">
        <v>992</v>
      </c>
      <c r="AC156" s="878" t="s">
        <v>992</v>
      </c>
      <c r="AD156" s="878" t="s">
        <v>992</v>
      </c>
    </row>
    <row r="157" spans="1:30" ht="12.75" x14ac:dyDescent="0.2">
      <c r="A157" s="1002" t="s">
        <v>364</v>
      </c>
      <c r="B157" s="1003" t="str">
        <f>IF('3.9'!Y150="JA","JA","")</f>
        <v/>
      </c>
      <c r="C157" s="1004"/>
      <c r="D157" s="1005"/>
      <c r="E157" s="950"/>
      <c r="F157" s="950"/>
      <c r="G157" s="951"/>
      <c r="H157" s="952"/>
      <c r="I157" s="1004"/>
      <c r="J157" s="1005"/>
      <c r="K157" s="1005"/>
      <c r="L157" s="950"/>
      <c r="M157" s="951"/>
      <c r="N157" s="952"/>
      <c r="O157" s="953"/>
      <c r="P157" s="954"/>
      <c r="T157" s="881">
        <v>0</v>
      </c>
      <c r="U157" s="881">
        <v>0</v>
      </c>
      <c r="V157" s="881">
        <v>0</v>
      </c>
      <c r="W157" s="881">
        <v>0</v>
      </c>
      <c r="X157" s="881">
        <v>0</v>
      </c>
    </row>
    <row r="158" spans="1:30" ht="13.5" thickBot="1" x14ac:dyDescent="0.25">
      <c r="A158" s="1006" t="s">
        <v>629</v>
      </c>
      <c r="B158" s="1007" t="str">
        <f>IF('3.9'!Y151="JA","JA","")</f>
        <v/>
      </c>
      <c r="C158" s="1008"/>
      <c r="D158" s="1009"/>
      <c r="E158" s="1010"/>
      <c r="F158" s="1010"/>
      <c r="G158" s="1011"/>
      <c r="H158" s="1012"/>
      <c r="I158" s="1008"/>
      <c r="J158" s="1009"/>
      <c r="K158" s="1009"/>
      <c r="L158" s="1010"/>
      <c r="M158" s="1011"/>
      <c r="N158" s="1012"/>
      <c r="O158" s="1013"/>
      <c r="P158" s="1014"/>
      <c r="T158" s="881">
        <v>0</v>
      </c>
      <c r="U158" s="881">
        <v>0</v>
      </c>
      <c r="V158" s="881">
        <v>0</v>
      </c>
      <c r="W158" s="881">
        <v>0</v>
      </c>
      <c r="X158" s="881">
        <v>0</v>
      </c>
    </row>
    <row r="159" spans="1:30" ht="13.5" thickBot="1" x14ac:dyDescent="0.25">
      <c r="A159" s="1015" t="s">
        <v>993</v>
      </c>
      <c r="B159" s="1007"/>
      <c r="C159" s="1016">
        <f>SUM(C15:C158)</f>
        <v>0</v>
      </c>
      <c r="D159" s="1016">
        <f t="shared" ref="D159:M159" si="0">SUM(D15:D158)</f>
        <v>0</v>
      </c>
      <c r="E159" s="1016">
        <f t="shared" si="0"/>
        <v>0</v>
      </c>
      <c r="F159" s="1016">
        <f t="shared" si="0"/>
        <v>0</v>
      </c>
      <c r="G159" s="1016">
        <f t="shared" si="0"/>
        <v>0</v>
      </c>
      <c r="H159" s="1016"/>
      <c r="I159" s="1016">
        <f t="shared" si="0"/>
        <v>0</v>
      </c>
      <c r="J159" s="1016">
        <f t="shared" si="0"/>
        <v>0</v>
      </c>
      <c r="K159" s="1016">
        <f t="shared" si="0"/>
        <v>0</v>
      </c>
      <c r="L159" s="1016">
        <f t="shared" si="0"/>
        <v>0</v>
      </c>
      <c r="M159" s="1016">
        <f t="shared" si="0"/>
        <v>0</v>
      </c>
      <c r="N159" s="1016"/>
      <c r="O159" s="1013">
        <f>SUM(O15:O158)</f>
        <v>48809</v>
      </c>
      <c r="P159" s="1017">
        <f>SUM(P15:P158)</f>
        <v>0</v>
      </c>
    </row>
    <row r="160" spans="1:30" ht="12.75" x14ac:dyDescent="0.2">
      <c r="A160" s="1392" t="s">
        <v>994</v>
      </c>
      <c r="B160" s="1393"/>
      <c r="C160" s="1393"/>
      <c r="D160" s="1393"/>
      <c r="E160" s="1393"/>
      <c r="F160" s="1393"/>
      <c r="G160" s="1393"/>
      <c r="H160" s="1393"/>
      <c r="I160" s="1393"/>
      <c r="J160" s="1393"/>
      <c r="K160" s="1393"/>
      <c r="L160" s="1393"/>
      <c r="M160" s="1393"/>
      <c r="N160" s="1393"/>
      <c r="O160" s="1393"/>
      <c r="P160" s="1394"/>
    </row>
    <row r="161" spans="1:16" ht="12.75" x14ac:dyDescent="0.2">
      <c r="A161" s="1395"/>
      <c r="B161" s="1396"/>
      <c r="C161" s="1396"/>
      <c r="D161" s="1396"/>
      <c r="E161" s="1396"/>
      <c r="F161" s="1396"/>
      <c r="G161" s="1396"/>
      <c r="H161" s="1396"/>
      <c r="I161" s="1396"/>
      <c r="J161" s="1396"/>
      <c r="K161" s="1396"/>
      <c r="L161" s="1396"/>
      <c r="M161" s="1396"/>
      <c r="N161" s="1396"/>
      <c r="O161" s="1396"/>
      <c r="P161" s="1397"/>
    </row>
    <row r="162" spans="1:16" ht="12.75" x14ac:dyDescent="0.2">
      <c r="A162" s="1395"/>
      <c r="B162" s="1396"/>
      <c r="C162" s="1396"/>
      <c r="D162" s="1396"/>
      <c r="E162" s="1396"/>
      <c r="F162" s="1396"/>
      <c r="G162" s="1396"/>
      <c r="H162" s="1396"/>
      <c r="I162" s="1396"/>
      <c r="J162" s="1396"/>
      <c r="K162" s="1396"/>
      <c r="L162" s="1396"/>
      <c r="M162" s="1396"/>
      <c r="N162" s="1396"/>
      <c r="O162" s="1396"/>
      <c r="P162" s="1397"/>
    </row>
    <row r="163" spans="1:16" ht="12.75" x14ac:dyDescent="0.2">
      <c r="A163" s="1395"/>
      <c r="B163" s="1396"/>
      <c r="C163" s="1396"/>
      <c r="D163" s="1396"/>
      <c r="E163" s="1396"/>
      <c r="F163" s="1396"/>
      <c r="G163" s="1396"/>
      <c r="H163" s="1396"/>
      <c r="I163" s="1396"/>
      <c r="J163" s="1396"/>
      <c r="K163" s="1396"/>
      <c r="L163" s="1396"/>
      <c r="M163" s="1396"/>
      <c r="N163" s="1396"/>
      <c r="O163" s="1396"/>
      <c r="P163" s="1397"/>
    </row>
    <row r="164" spans="1:16" ht="13.5" thickBot="1" x14ac:dyDescent="0.25">
      <c r="A164" s="1398"/>
      <c r="B164" s="1399"/>
      <c r="C164" s="1399"/>
      <c r="D164" s="1399"/>
      <c r="E164" s="1399"/>
      <c r="F164" s="1399"/>
      <c r="G164" s="1399"/>
      <c r="H164" s="1399"/>
      <c r="I164" s="1399"/>
      <c r="J164" s="1399"/>
      <c r="K164" s="1399"/>
      <c r="L164" s="1399"/>
      <c r="M164" s="1399"/>
      <c r="N164" s="1399"/>
      <c r="O164" s="1399"/>
      <c r="P164" s="1400"/>
    </row>
  </sheetData>
  <sheetProtection sheet="1" objects="1" scenarios="1"/>
  <mergeCells count="23">
    <mergeCell ref="A6:P6"/>
    <mergeCell ref="A2:F2"/>
    <mergeCell ref="I2:P2"/>
    <mergeCell ref="A3:P3"/>
    <mergeCell ref="A4:N4"/>
    <mergeCell ref="A5:P5"/>
    <mergeCell ref="A7:P7"/>
    <mergeCell ref="A8:P8"/>
    <mergeCell ref="A9:P9"/>
    <mergeCell ref="A10:P10"/>
    <mergeCell ref="A11:B11"/>
    <mergeCell ref="C11:G11"/>
    <mergeCell ref="I11:M11"/>
    <mergeCell ref="O11:P11"/>
    <mergeCell ref="Z13:AD13"/>
    <mergeCell ref="O15:O16"/>
    <mergeCell ref="A160:P164"/>
    <mergeCell ref="A13:B13"/>
    <mergeCell ref="C13:G13"/>
    <mergeCell ref="I13:M13"/>
    <mergeCell ref="O13:O14"/>
    <mergeCell ref="P13:P14"/>
    <mergeCell ref="T13:X13"/>
  </mergeCells>
  <conditionalFormatting sqref="A15:O15 A16:N16 A17:O158">
    <cfRule type="expression" dxfId="50" priority="4">
      <formula>$B15="JA"</formula>
    </cfRule>
  </conditionalFormatting>
  <conditionalFormatting sqref="C15:G151">
    <cfRule type="expression" dxfId="49" priority="3">
      <formula>C15&lt;&gt;T15</formula>
    </cfRule>
  </conditionalFormatting>
  <conditionalFormatting sqref="I15:M158">
    <cfRule type="expression" dxfId="48" priority="2">
      <formula>I15&lt;&gt;Z15</formula>
    </cfRule>
  </conditionalFormatting>
  <conditionalFormatting sqref="O15">
    <cfRule type="expression" dxfId="47" priority="1">
      <formula>$B16="OUI"</formula>
    </cfRule>
  </conditionalFormatting>
  <conditionalFormatting sqref="P15:P158">
    <cfRule type="expression" dxfId="46" priority="5">
      <formula>$P15&lt;&gt;0</formula>
    </cfRule>
    <cfRule type="expression" dxfId="45" priority="6">
      <formula>$B15="JA"</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6249C-CA9E-469A-B757-86FEEA047279}">
  <sheetPr codeName="Feuil2">
    <tabColor rgb="FF00B050"/>
  </sheetPr>
  <dimension ref="A1:AC162"/>
  <sheetViews>
    <sheetView workbookViewId="0">
      <selection activeCell="A10" sqref="A10:B10"/>
    </sheetView>
  </sheetViews>
  <sheetFormatPr baseColWidth="10" defaultRowHeight="15" outlineLevelRow="1" x14ac:dyDescent="0.25"/>
  <cols>
    <col min="1" max="1" width="22.7109375" style="1018" customWidth="1"/>
    <col min="2" max="2" width="17.5703125" style="1019" customWidth="1"/>
    <col min="3" max="4" width="22.28515625" style="1020" customWidth="1"/>
    <col min="5" max="5" width="3.7109375" style="1020" customWidth="1"/>
    <col min="6" max="6" width="32.7109375" style="1020" customWidth="1"/>
    <col min="7" max="16384" width="11.42578125" style="881"/>
  </cols>
  <sheetData>
    <row r="1" spans="1:29" customFormat="1" ht="14.1" customHeight="1" x14ac:dyDescent="0.25">
      <c r="A1" s="39" t="s">
        <v>417</v>
      </c>
      <c r="B1" s="2"/>
      <c r="C1" s="878"/>
      <c r="D1" s="39" t="s">
        <v>375</v>
      </c>
      <c r="E1" s="39"/>
      <c r="F1" s="1020"/>
      <c r="Y1" s="878"/>
      <c r="Z1" s="878"/>
      <c r="AA1" s="878"/>
      <c r="AB1" s="878"/>
      <c r="AC1" s="878"/>
    </row>
    <row r="2" spans="1:29" customFormat="1" ht="15.75" customHeight="1" thickBot="1" x14ac:dyDescent="0.25">
      <c r="A2" s="1420">
        <f>Deckblatt!$A$9</f>
        <v>0</v>
      </c>
      <c r="B2" s="1421"/>
      <c r="C2" s="1421"/>
      <c r="D2" s="1422">
        <f>Deckblatt!$A$12</f>
        <v>0</v>
      </c>
      <c r="E2" s="1434"/>
      <c r="F2" s="1434"/>
      <c r="G2" s="880"/>
      <c r="H2" s="880"/>
      <c r="I2" s="880"/>
      <c r="J2" s="880"/>
      <c r="K2" s="880"/>
      <c r="M2" s="881"/>
      <c r="Y2" s="878"/>
      <c r="Z2" s="878"/>
      <c r="AA2" s="878"/>
      <c r="AB2" s="878"/>
      <c r="AC2" s="878"/>
    </row>
    <row r="3" spans="1:29" s="1021" customFormat="1" ht="39" customHeight="1" thickBot="1" x14ac:dyDescent="0.25">
      <c r="A3" s="1435" t="s">
        <v>995</v>
      </c>
      <c r="B3" s="1436"/>
      <c r="C3" s="1436"/>
      <c r="D3" s="1436"/>
      <c r="E3" s="1436"/>
      <c r="F3" s="1437"/>
      <c r="I3" s="1022"/>
    </row>
    <row r="4" spans="1:29" s="1026" customFormat="1" ht="14.25" outlineLevel="1" x14ac:dyDescent="0.2">
      <c r="A4" s="1023"/>
      <c r="B4" s="1024"/>
      <c r="C4" s="1023"/>
      <c r="D4" s="1023"/>
      <c r="E4" s="1023"/>
      <c r="F4" s="1025"/>
      <c r="I4" s="1027"/>
    </row>
    <row r="5" spans="1:29" s="1026" customFormat="1" ht="12.75" outlineLevel="1" x14ac:dyDescent="0.2">
      <c r="A5" s="1438" t="s">
        <v>996</v>
      </c>
      <c r="B5" s="1438"/>
      <c r="C5" s="1438"/>
      <c r="D5" s="1438"/>
      <c r="E5" s="1438"/>
      <c r="F5" s="1438"/>
      <c r="I5" s="1027"/>
    </row>
    <row r="6" spans="1:29" s="1026" customFormat="1" ht="12.75" outlineLevel="1" x14ac:dyDescent="0.2">
      <c r="A6" s="1438" t="s">
        <v>997</v>
      </c>
      <c r="B6" s="1438"/>
      <c r="C6" s="1438"/>
      <c r="D6" s="1438"/>
      <c r="E6" s="1438"/>
      <c r="F6" s="1438"/>
      <c r="I6" s="1027"/>
    </row>
    <row r="7" spans="1:29" s="1026" customFormat="1" ht="12.75" outlineLevel="1" x14ac:dyDescent="0.2">
      <c r="A7" s="1438" t="s">
        <v>998</v>
      </c>
      <c r="B7" s="1438"/>
      <c r="C7" s="1438"/>
      <c r="D7" s="1438"/>
      <c r="E7" s="1438"/>
      <c r="F7" s="1438"/>
      <c r="I7" s="1027"/>
    </row>
    <row r="8" spans="1:29" s="1026" customFormat="1" ht="39.75" customHeight="1" outlineLevel="1" x14ac:dyDescent="0.2">
      <c r="A8" s="1414" t="s">
        <v>999</v>
      </c>
      <c r="B8" s="1414"/>
      <c r="C8" s="1414"/>
      <c r="D8" s="1414"/>
      <c r="E8" s="1414"/>
      <c r="F8" s="1414"/>
      <c r="G8" s="1028"/>
      <c r="H8" s="1028"/>
      <c r="I8" s="1028"/>
      <c r="J8" s="1028"/>
      <c r="K8" s="1028"/>
      <c r="L8" s="1028"/>
      <c r="M8" s="1028"/>
      <c r="N8" s="1028"/>
      <c r="O8" s="1028"/>
      <c r="P8" s="1028"/>
    </row>
    <row r="9" spans="1:29" ht="12.75" outlineLevel="1" x14ac:dyDescent="0.2">
      <c r="A9" s="1427"/>
      <c r="B9" s="1427"/>
      <c r="C9" s="1427"/>
      <c r="D9" s="1427"/>
      <c r="E9" s="1427"/>
      <c r="F9" s="1427"/>
      <c r="I9" s="212"/>
    </row>
    <row r="10" spans="1:29" ht="97.5" customHeight="1" outlineLevel="1" x14ac:dyDescent="0.3">
      <c r="A10" s="1415" t="s">
        <v>979</v>
      </c>
      <c r="B10" s="1416"/>
      <c r="C10" s="1417" t="s">
        <v>1000</v>
      </c>
      <c r="D10" s="1419"/>
      <c r="E10" s="1029"/>
      <c r="F10" s="1030" t="s">
        <v>1001</v>
      </c>
      <c r="I10" s="212"/>
    </row>
    <row r="11" spans="1:29" ht="15.75" customHeight="1" outlineLevel="1" thickBot="1" x14ac:dyDescent="0.35">
      <c r="A11" s="1031"/>
      <c r="B11" s="1031"/>
      <c r="C11" s="1031"/>
      <c r="D11" s="1031"/>
      <c r="E11" s="1031"/>
      <c r="F11" s="1031"/>
      <c r="I11" s="212"/>
    </row>
    <row r="12" spans="1:29" s="1021" customFormat="1" ht="14.25" x14ac:dyDescent="0.2">
      <c r="A12" s="1032"/>
      <c r="B12" s="1428" t="s">
        <v>989</v>
      </c>
      <c r="C12" s="1430" t="s">
        <v>1002</v>
      </c>
      <c r="D12" s="1431"/>
      <c r="E12" s="1033"/>
      <c r="F12" s="1432" t="s">
        <v>1003</v>
      </c>
    </row>
    <row r="13" spans="1:29" s="1021" customFormat="1" ht="26.25" thickBot="1" x14ac:dyDescent="0.25">
      <c r="A13" s="1034"/>
      <c r="B13" s="1429"/>
      <c r="C13" s="1035" t="s">
        <v>1004</v>
      </c>
      <c r="D13" s="1036" t="s">
        <v>1005</v>
      </c>
      <c r="E13" s="1037"/>
      <c r="F13" s="1433"/>
    </row>
    <row r="14" spans="1:29" ht="12.75" x14ac:dyDescent="0.2">
      <c r="A14" s="902" t="s">
        <v>990</v>
      </c>
      <c r="B14" s="1038" t="str">
        <f>IF('3.9'!Y8="JA","JA","")</f>
        <v/>
      </c>
      <c r="C14" s="1038"/>
      <c r="D14" s="1039"/>
      <c r="E14" s="1040"/>
      <c r="F14" s="1040"/>
    </row>
    <row r="15" spans="1:29" ht="12.75" x14ac:dyDescent="0.2">
      <c r="A15" s="909" t="s">
        <v>991</v>
      </c>
      <c r="B15" s="910" t="str">
        <f>IF('3.9'!Y9="JA","JA","")</f>
        <v/>
      </c>
      <c r="C15" s="910"/>
      <c r="D15" s="999"/>
      <c r="E15" s="1041"/>
      <c r="F15" s="1041"/>
    </row>
    <row r="16" spans="1:29" ht="12.75" x14ac:dyDescent="0.2">
      <c r="A16" s="916" t="s">
        <v>80</v>
      </c>
      <c r="B16" s="917" t="str">
        <f>IF('3.9'!Y10="JA","JA","")</f>
        <v/>
      </c>
      <c r="C16" s="917"/>
      <c r="D16" s="987"/>
      <c r="E16" s="1042"/>
      <c r="F16" s="1042"/>
    </row>
    <row r="17" spans="1:6" ht="12.75" x14ac:dyDescent="0.2">
      <c r="A17" s="924" t="s">
        <v>29</v>
      </c>
      <c r="B17" s="925" t="str">
        <f>IF('3.9'!Y11="JA","JA","")</f>
        <v/>
      </c>
      <c r="C17" s="925"/>
      <c r="D17" s="995"/>
      <c r="E17" s="1043"/>
      <c r="F17" s="1043"/>
    </row>
    <row r="18" spans="1:6" ht="12.75" x14ac:dyDescent="0.2">
      <c r="A18" s="924" t="s">
        <v>30</v>
      </c>
      <c r="B18" s="925" t="str">
        <f>IF('3.9'!Y12="JA","JA","")</f>
        <v/>
      </c>
      <c r="C18" s="925"/>
      <c r="D18" s="995"/>
      <c r="E18" s="1043"/>
      <c r="F18" s="1043"/>
    </row>
    <row r="19" spans="1:6" ht="12.75" x14ac:dyDescent="0.2">
      <c r="A19" s="909" t="s">
        <v>1</v>
      </c>
      <c r="B19" s="910" t="str">
        <f>IF('3.9'!Y13="JA","JA","")</f>
        <v/>
      </c>
      <c r="C19" s="910"/>
      <c r="D19" s="999"/>
      <c r="E19" s="1041"/>
      <c r="F19" s="1041"/>
    </row>
    <row r="20" spans="1:6" ht="12.75" x14ac:dyDescent="0.2">
      <c r="A20" s="916" t="s">
        <v>116</v>
      </c>
      <c r="B20" s="917" t="str">
        <f>IF('3.9'!Y14="JA","JA","")</f>
        <v/>
      </c>
      <c r="C20" s="917"/>
      <c r="D20" s="987"/>
      <c r="E20" s="1042"/>
      <c r="F20" s="1042"/>
    </row>
    <row r="21" spans="1:6" ht="12.75" x14ac:dyDescent="0.2">
      <c r="A21" s="924" t="s">
        <v>117</v>
      </c>
      <c r="B21" s="925" t="str">
        <f>IF('3.9'!Y15="JA","JA","")</f>
        <v/>
      </c>
      <c r="C21" s="925"/>
      <c r="D21" s="995"/>
      <c r="E21" s="1043"/>
      <c r="F21" s="1043"/>
    </row>
    <row r="22" spans="1:6" ht="12.75" x14ac:dyDescent="0.2">
      <c r="A22" s="924" t="s">
        <v>118</v>
      </c>
      <c r="B22" s="925" t="str">
        <f>IF('3.9'!Y16="JA","JA","")</f>
        <v/>
      </c>
      <c r="C22" s="925"/>
      <c r="D22" s="995"/>
      <c r="E22" s="1043"/>
      <c r="F22" s="1043"/>
    </row>
    <row r="23" spans="1:6" ht="12.75" x14ac:dyDescent="0.2">
      <c r="A23" s="924" t="s">
        <v>120</v>
      </c>
      <c r="B23" s="925" t="str">
        <f>IF('3.9'!Y17="JA","JA","")</f>
        <v/>
      </c>
      <c r="C23" s="925"/>
      <c r="D23" s="995"/>
      <c r="E23" s="1043"/>
      <c r="F23" s="1043"/>
    </row>
    <row r="24" spans="1:6" ht="12.75" x14ac:dyDescent="0.2">
      <c r="A24" s="924" t="s">
        <v>121</v>
      </c>
      <c r="B24" s="925" t="str">
        <f>IF('3.9'!Y18="JA","JA","")</f>
        <v/>
      </c>
      <c r="C24" s="925"/>
      <c r="D24" s="995"/>
      <c r="E24" s="1043"/>
      <c r="F24" s="1043"/>
    </row>
    <row r="25" spans="1:6" ht="12.75" x14ac:dyDescent="0.2">
      <c r="A25" s="924" t="s">
        <v>122</v>
      </c>
      <c r="B25" s="925" t="str">
        <f>IF('3.9'!Y19="JA","JA","")</f>
        <v/>
      </c>
      <c r="C25" s="925"/>
      <c r="D25" s="995"/>
      <c r="E25" s="1043"/>
      <c r="F25" s="1043"/>
    </row>
    <row r="26" spans="1:6" ht="12.75" x14ac:dyDescent="0.2">
      <c r="A26" s="924" t="s">
        <v>123</v>
      </c>
      <c r="B26" s="925" t="str">
        <f>IF('3.9'!Y20="JA","JA","")</f>
        <v/>
      </c>
      <c r="C26" s="925"/>
      <c r="D26" s="995"/>
      <c r="E26" s="1043"/>
      <c r="F26" s="1043"/>
    </row>
    <row r="27" spans="1:6" ht="12.75" x14ac:dyDescent="0.2">
      <c r="A27" s="933" t="s">
        <v>115</v>
      </c>
      <c r="B27" s="934" t="str">
        <f>IF('3.9'!Y21="JA","JA","")</f>
        <v/>
      </c>
      <c r="C27" s="934"/>
      <c r="D27" s="1044"/>
      <c r="E27" s="1043"/>
      <c r="F27" s="1045"/>
    </row>
    <row r="28" spans="1:6" ht="12.75" x14ac:dyDescent="0.2">
      <c r="A28" s="924" t="s">
        <v>119</v>
      </c>
      <c r="B28" s="925" t="str">
        <f>IF('3.9'!Y22="JA","JA","")</f>
        <v/>
      </c>
      <c r="C28" s="925"/>
      <c r="D28" s="995"/>
      <c r="E28" s="1043"/>
      <c r="F28" s="1043"/>
    </row>
    <row r="29" spans="1:6" ht="12.75" x14ac:dyDescent="0.2">
      <c r="A29" s="909" t="s">
        <v>183</v>
      </c>
      <c r="B29" s="910" t="str">
        <f>IF('3.9'!Y23="JA","JA","")</f>
        <v/>
      </c>
      <c r="C29" s="910"/>
      <c r="D29" s="999"/>
      <c r="E29" s="1041"/>
      <c r="F29" s="1041"/>
    </row>
    <row r="30" spans="1:6" ht="12.75" x14ac:dyDescent="0.2">
      <c r="A30" s="916" t="s">
        <v>209</v>
      </c>
      <c r="B30" s="917" t="str">
        <f>IF('3.9'!Y24="JA","JA","")</f>
        <v/>
      </c>
      <c r="C30" s="917"/>
      <c r="D30" s="987"/>
      <c r="E30" s="1042"/>
      <c r="F30" s="1042"/>
    </row>
    <row r="31" spans="1:6" ht="12.75" x14ac:dyDescent="0.2">
      <c r="A31" s="924" t="s">
        <v>137</v>
      </c>
      <c r="B31" s="925" t="str">
        <f>IF('3.9'!Y25="JA","JA","")</f>
        <v/>
      </c>
      <c r="C31" s="925"/>
      <c r="D31" s="995"/>
      <c r="E31" s="1043"/>
      <c r="F31" s="1043"/>
    </row>
    <row r="32" spans="1:6" ht="12.75" x14ac:dyDescent="0.2">
      <c r="A32" s="933" t="s">
        <v>447</v>
      </c>
      <c r="B32" s="934" t="str">
        <f>IF('3.9'!Y26="JA","JA","")</f>
        <v/>
      </c>
      <c r="C32" s="934"/>
      <c r="D32" s="1044"/>
      <c r="E32" s="1043"/>
      <c r="F32" s="1045"/>
    </row>
    <row r="33" spans="1:6" ht="12.75" x14ac:dyDescent="0.2">
      <c r="A33" s="933" t="s">
        <v>448</v>
      </c>
      <c r="B33" s="934" t="str">
        <f>IF('3.9'!Y27="JA","JA","")</f>
        <v/>
      </c>
      <c r="C33" s="934"/>
      <c r="D33" s="1044"/>
      <c r="E33" s="1043"/>
      <c r="F33" s="1045"/>
    </row>
    <row r="34" spans="1:6" ht="12.75" x14ac:dyDescent="0.2">
      <c r="A34" s="933" t="s">
        <v>449</v>
      </c>
      <c r="B34" s="934" t="str">
        <f>IF('3.9'!Y28="JA","JA","")</f>
        <v/>
      </c>
      <c r="C34" s="934"/>
      <c r="D34" s="1044"/>
      <c r="E34" s="1043"/>
      <c r="F34" s="1045"/>
    </row>
    <row r="35" spans="1:6" ht="12.75" x14ac:dyDescent="0.2">
      <c r="A35" s="933" t="s">
        <v>450</v>
      </c>
      <c r="B35" s="934" t="str">
        <f>IF('3.9'!Y29="JA","JA","")</f>
        <v/>
      </c>
      <c r="C35" s="934"/>
      <c r="D35" s="1044"/>
      <c r="E35" s="1043"/>
      <c r="F35" s="1045"/>
    </row>
    <row r="36" spans="1:6" ht="12.75" x14ac:dyDescent="0.2">
      <c r="A36" s="924" t="s">
        <v>337</v>
      </c>
      <c r="B36" s="925" t="str">
        <f>IF('3.9'!Y30="JA","JA","")</f>
        <v/>
      </c>
      <c r="C36" s="925"/>
      <c r="D36" s="995"/>
      <c r="E36" s="1043"/>
      <c r="F36" s="1043"/>
    </row>
    <row r="37" spans="1:6" ht="12.75" x14ac:dyDescent="0.2">
      <c r="A37" s="933" t="s">
        <v>451</v>
      </c>
      <c r="B37" s="934" t="str">
        <f>IF('3.9'!Y31="JA","JA","")</f>
        <v/>
      </c>
      <c r="C37" s="934"/>
      <c r="D37" s="1044"/>
      <c r="E37" s="1043"/>
      <c r="F37" s="1045"/>
    </row>
    <row r="38" spans="1:6" ht="12.75" x14ac:dyDescent="0.2">
      <c r="A38" s="909" t="s">
        <v>339</v>
      </c>
      <c r="B38" s="910" t="str">
        <f>IF('3.9'!Y32="JA","JA","")</f>
        <v/>
      </c>
      <c r="C38" s="910"/>
      <c r="D38" s="999"/>
      <c r="E38" s="1041"/>
      <c r="F38" s="1041"/>
    </row>
    <row r="39" spans="1:6" ht="12.75" x14ac:dyDescent="0.2">
      <c r="A39" s="916" t="s">
        <v>292</v>
      </c>
      <c r="B39" s="917" t="str">
        <f>IF('3.9'!Y33="JA","JA","")</f>
        <v/>
      </c>
      <c r="C39" s="917"/>
      <c r="D39" s="987"/>
      <c r="E39" s="1042"/>
      <c r="F39" s="1042"/>
    </row>
    <row r="40" spans="1:6" ht="12.75" x14ac:dyDescent="0.2">
      <c r="A40" s="924" t="s">
        <v>293</v>
      </c>
      <c r="B40" s="925" t="str">
        <f>IF('3.9'!Y34="JA","JA","")</f>
        <v/>
      </c>
      <c r="C40" s="925"/>
      <c r="D40" s="995"/>
      <c r="E40" s="1043"/>
      <c r="F40" s="1043"/>
    </row>
    <row r="41" spans="1:6" ht="12.75" x14ac:dyDescent="0.2">
      <c r="A41" s="924" t="s">
        <v>38</v>
      </c>
      <c r="B41" s="925" t="str">
        <f>IF('3.9'!Y35="JA","JA","")</f>
        <v/>
      </c>
      <c r="C41" s="925"/>
      <c r="D41" s="995"/>
      <c r="E41" s="1043"/>
      <c r="F41" s="1043"/>
    </row>
    <row r="42" spans="1:6" ht="12.75" x14ac:dyDescent="0.2">
      <c r="A42" s="924" t="s">
        <v>294</v>
      </c>
      <c r="B42" s="925" t="str">
        <f>IF('3.9'!Y36="JA","JA","")</f>
        <v/>
      </c>
      <c r="C42" s="925"/>
      <c r="D42" s="995"/>
      <c r="E42" s="1043"/>
      <c r="F42" s="1043"/>
    </row>
    <row r="43" spans="1:6" ht="12.75" x14ac:dyDescent="0.2">
      <c r="A43" s="933" t="s">
        <v>39</v>
      </c>
      <c r="B43" s="934" t="str">
        <f>IF('3.9'!Y37="JA","JA","")</f>
        <v/>
      </c>
      <c r="C43" s="934"/>
      <c r="D43" s="1044"/>
      <c r="E43" s="1043"/>
      <c r="F43" s="1045"/>
    </row>
    <row r="44" spans="1:6" ht="12.75" x14ac:dyDescent="0.2">
      <c r="A44" s="924" t="s">
        <v>40</v>
      </c>
      <c r="B44" s="925" t="str">
        <f>IF('3.9'!Y38="JA","JA","")</f>
        <v/>
      </c>
      <c r="C44" s="925"/>
      <c r="D44" s="995"/>
      <c r="E44" s="1043"/>
      <c r="F44" s="1043"/>
    </row>
    <row r="45" spans="1:6" ht="12.75" x14ac:dyDescent="0.2">
      <c r="A45" s="924" t="s">
        <v>105</v>
      </c>
      <c r="B45" s="925" t="str">
        <f>IF('3.9'!Y39="JA","JA","")</f>
        <v/>
      </c>
      <c r="C45" s="925"/>
      <c r="D45" s="995"/>
      <c r="E45" s="1043"/>
      <c r="F45" s="1043"/>
    </row>
    <row r="46" spans="1:6" ht="12.75" x14ac:dyDescent="0.2">
      <c r="A46" s="940" t="s">
        <v>457</v>
      </c>
      <c r="B46" s="941" t="str">
        <f>IF('3.9'!Y40="JA","JA","")</f>
        <v/>
      </c>
      <c r="C46" s="941"/>
      <c r="D46" s="1046"/>
      <c r="E46" s="1041"/>
      <c r="F46" s="1047"/>
    </row>
    <row r="47" spans="1:6" ht="12.75" x14ac:dyDescent="0.2">
      <c r="A47" s="916" t="s">
        <v>41</v>
      </c>
      <c r="B47" s="917" t="str">
        <f>IF('3.9'!Y41="JA","JA","")</f>
        <v/>
      </c>
      <c r="C47" s="917"/>
      <c r="D47" s="987"/>
      <c r="E47" s="1042"/>
      <c r="F47" s="1042"/>
    </row>
    <row r="48" spans="1:6" ht="12.75" x14ac:dyDescent="0.2">
      <c r="A48" s="924" t="s">
        <v>42</v>
      </c>
      <c r="B48" s="925" t="str">
        <f>IF('3.9'!Y42="JA","JA","")</f>
        <v/>
      </c>
      <c r="C48" s="925"/>
      <c r="D48" s="995"/>
      <c r="E48" s="1043"/>
      <c r="F48" s="1043"/>
    </row>
    <row r="49" spans="1:6" ht="12.75" x14ac:dyDescent="0.2">
      <c r="A49" s="924" t="s">
        <v>43</v>
      </c>
      <c r="B49" s="925" t="str">
        <f>IF('3.9'!Y43="JA","JA","")</f>
        <v/>
      </c>
      <c r="C49" s="925"/>
      <c r="D49" s="995"/>
      <c r="E49" s="1043"/>
      <c r="F49" s="1043"/>
    </row>
    <row r="50" spans="1:6" ht="12.75" x14ac:dyDescent="0.2">
      <c r="A50" s="924" t="s">
        <v>44</v>
      </c>
      <c r="B50" s="925" t="str">
        <f>IF('3.9'!Y44="JA","JA","")</f>
        <v/>
      </c>
      <c r="C50" s="925"/>
      <c r="D50" s="995"/>
      <c r="E50" s="1043"/>
      <c r="F50" s="1043"/>
    </row>
    <row r="51" spans="1:6" ht="12.75" x14ac:dyDescent="0.2">
      <c r="A51" s="924" t="s">
        <v>45</v>
      </c>
      <c r="B51" s="925" t="str">
        <f>IF('3.9'!Y45="JA","JA","")</f>
        <v/>
      </c>
      <c r="C51" s="925"/>
      <c r="D51" s="995"/>
      <c r="E51" s="1043"/>
      <c r="F51" s="1043"/>
    </row>
    <row r="52" spans="1:6" ht="12.75" x14ac:dyDescent="0.2">
      <c r="A52" s="909" t="s">
        <v>46</v>
      </c>
      <c r="B52" s="910" t="str">
        <f>IF('3.9'!Y46="JA","JA","")</f>
        <v/>
      </c>
      <c r="C52" s="910"/>
      <c r="D52" s="999"/>
      <c r="E52" s="1041"/>
      <c r="F52" s="1041"/>
    </row>
    <row r="53" spans="1:6" ht="12.75" x14ac:dyDescent="0.2">
      <c r="A53" s="947" t="s">
        <v>5</v>
      </c>
      <c r="B53" s="948" t="str">
        <f>IF('3.9'!Y47="JA","JA","")</f>
        <v/>
      </c>
      <c r="C53" s="948"/>
      <c r="D53" s="1003"/>
      <c r="E53" s="1048"/>
      <c r="F53" s="1048"/>
    </row>
    <row r="54" spans="1:6" ht="12.75" x14ac:dyDescent="0.2">
      <c r="A54" s="916" t="s">
        <v>262</v>
      </c>
      <c r="B54" s="917" t="str">
        <f>IF('3.9'!Y48="JA","JA","")</f>
        <v/>
      </c>
      <c r="C54" s="917"/>
      <c r="D54" s="987"/>
      <c r="E54" s="1042"/>
      <c r="F54" s="1042"/>
    </row>
    <row r="55" spans="1:6" ht="12.75" x14ac:dyDescent="0.2">
      <c r="A55" s="909" t="s">
        <v>240</v>
      </c>
      <c r="B55" s="910" t="str">
        <f>IF('3.9'!Y49="JA","JA","")</f>
        <v/>
      </c>
      <c r="C55" s="910"/>
      <c r="D55" s="999"/>
      <c r="E55" s="1041"/>
      <c r="F55" s="1041"/>
    </row>
    <row r="56" spans="1:6" ht="12.75" x14ac:dyDescent="0.2">
      <c r="A56" s="916" t="s">
        <v>178</v>
      </c>
      <c r="B56" s="917" t="str">
        <f>IF('3.9'!Y50="JA","JA","")</f>
        <v/>
      </c>
      <c r="C56" s="917"/>
      <c r="D56" s="987"/>
      <c r="E56" s="1042"/>
      <c r="F56" s="1042"/>
    </row>
    <row r="57" spans="1:6" ht="12.75" x14ac:dyDescent="0.2">
      <c r="A57" s="933" t="s">
        <v>235</v>
      </c>
      <c r="B57" s="934" t="str">
        <f>IF('3.9'!Y51="JA","JA","")</f>
        <v/>
      </c>
      <c r="C57" s="934"/>
      <c r="D57" s="1044"/>
      <c r="E57" s="1043"/>
      <c r="F57" s="1045"/>
    </row>
    <row r="58" spans="1:6" ht="12.75" x14ac:dyDescent="0.2">
      <c r="A58" s="933" t="s">
        <v>236</v>
      </c>
      <c r="B58" s="934" t="str">
        <f>IF('3.9'!Y52="JA","JA","")</f>
        <v/>
      </c>
      <c r="C58" s="934"/>
      <c r="D58" s="1044"/>
      <c r="E58" s="1043"/>
      <c r="F58" s="1045"/>
    </row>
    <row r="59" spans="1:6" ht="12.75" x14ac:dyDescent="0.2">
      <c r="A59" s="933" t="s">
        <v>237</v>
      </c>
      <c r="B59" s="934" t="str">
        <f>IF('3.9'!Y53="JA","JA","")</f>
        <v/>
      </c>
      <c r="C59" s="934"/>
      <c r="D59" s="1044"/>
      <c r="E59" s="1043"/>
      <c r="F59" s="1045"/>
    </row>
    <row r="60" spans="1:6" ht="12.75" x14ac:dyDescent="0.2">
      <c r="A60" s="924" t="s">
        <v>238</v>
      </c>
      <c r="B60" s="925" t="str">
        <f>IF('3.9'!Y54="JA","JA","")</f>
        <v/>
      </c>
      <c r="C60" s="925"/>
      <c r="D60" s="995"/>
      <c r="E60" s="1043"/>
      <c r="F60" s="1043"/>
    </row>
    <row r="61" spans="1:6" ht="12.75" x14ac:dyDescent="0.2">
      <c r="A61" s="933" t="s">
        <v>341</v>
      </c>
      <c r="B61" s="934" t="str">
        <f>IF('3.9'!Y55="JA","JA","")</f>
        <v/>
      </c>
      <c r="C61" s="934"/>
      <c r="D61" s="1044"/>
      <c r="E61" s="1043"/>
      <c r="F61" s="1045"/>
    </row>
    <row r="62" spans="1:6" ht="12.75" x14ac:dyDescent="0.2">
      <c r="A62" s="940" t="s">
        <v>239</v>
      </c>
      <c r="B62" s="941" t="str">
        <f>IF('3.9'!Y56="JA","JA","")</f>
        <v/>
      </c>
      <c r="C62" s="941"/>
      <c r="D62" s="1046"/>
      <c r="E62" s="1041"/>
      <c r="F62" s="1047"/>
    </row>
    <row r="63" spans="1:6" ht="12.75" x14ac:dyDescent="0.2">
      <c r="A63" s="916" t="s">
        <v>268</v>
      </c>
      <c r="B63" s="917" t="str">
        <f>IF('3.9'!Y57="JA","JA","")</f>
        <v/>
      </c>
      <c r="C63" s="917"/>
      <c r="D63" s="987"/>
      <c r="E63" s="1042"/>
      <c r="F63" s="1042"/>
    </row>
    <row r="64" spans="1:6" ht="12.75" x14ac:dyDescent="0.2">
      <c r="A64" s="924" t="s">
        <v>307</v>
      </c>
      <c r="B64" s="925" t="str">
        <f>IF('3.9'!Y58="JA","JA","")</f>
        <v/>
      </c>
      <c r="C64" s="925"/>
      <c r="D64" s="995"/>
      <c r="E64" s="1043"/>
      <c r="F64" s="1043"/>
    </row>
    <row r="65" spans="1:6" ht="12.75" x14ac:dyDescent="0.2">
      <c r="A65" s="924" t="s">
        <v>269</v>
      </c>
      <c r="B65" s="925" t="str">
        <f>IF('3.9'!Y59="JA","JA","")</f>
        <v/>
      </c>
      <c r="C65" s="925"/>
      <c r="D65" s="995"/>
      <c r="E65" s="1043"/>
      <c r="F65" s="1043"/>
    </row>
    <row r="66" spans="1:6" ht="12.75" x14ac:dyDescent="0.2">
      <c r="A66" s="924" t="s">
        <v>256</v>
      </c>
      <c r="B66" s="925" t="str">
        <f>IF('3.9'!Y60="JA","JA","")</f>
        <v/>
      </c>
      <c r="C66" s="925"/>
      <c r="D66" s="995"/>
      <c r="E66" s="1043"/>
      <c r="F66" s="1043"/>
    </row>
    <row r="67" spans="1:6" ht="12.75" x14ac:dyDescent="0.2">
      <c r="A67" s="924" t="s">
        <v>257</v>
      </c>
      <c r="B67" s="925" t="str">
        <f>IF('3.9'!Y61="JA","JA","")</f>
        <v/>
      </c>
      <c r="C67" s="925"/>
      <c r="D67" s="995"/>
      <c r="E67" s="1043"/>
      <c r="F67" s="1043"/>
    </row>
    <row r="68" spans="1:6" ht="12.75" x14ac:dyDescent="0.2">
      <c r="A68" s="940" t="s">
        <v>81</v>
      </c>
      <c r="B68" s="941" t="str">
        <f>IF('3.9'!Y62="JA","JA","")</f>
        <v/>
      </c>
      <c r="C68" s="941"/>
      <c r="D68" s="1046"/>
      <c r="E68" s="1041"/>
      <c r="F68" s="1047"/>
    </row>
    <row r="69" spans="1:6" ht="12.75" x14ac:dyDescent="0.2">
      <c r="A69" s="916" t="s">
        <v>194</v>
      </c>
      <c r="B69" s="917" t="str">
        <f>IF('3.9'!Y63="JA","JA","")</f>
        <v/>
      </c>
      <c r="C69" s="917"/>
      <c r="D69" s="987"/>
      <c r="E69" s="1042"/>
      <c r="F69" s="1042"/>
    </row>
    <row r="70" spans="1:6" ht="12.75" x14ac:dyDescent="0.2">
      <c r="A70" s="924" t="s">
        <v>296</v>
      </c>
      <c r="B70" s="925" t="str">
        <f>IF('3.9'!Y64="JA","JA","")</f>
        <v/>
      </c>
      <c r="C70" s="925"/>
      <c r="D70" s="995"/>
      <c r="E70" s="1043"/>
      <c r="F70" s="1043"/>
    </row>
    <row r="71" spans="1:6" ht="12.75" x14ac:dyDescent="0.2">
      <c r="A71" s="924" t="s">
        <v>498</v>
      </c>
      <c r="B71" s="925" t="str">
        <f>IF('3.9'!Y65="JA","JA","")</f>
        <v/>
      </c>
      <c r="C71" s="925"/>
      <c r="D71" s="995"/>
      <c r="E71" s="1043"/>
      <c r="F71" s="1043"/>
    </row>
    <row r="72" spans="1:6" ht="12.75" x14ac:dyDescent="0.2">
      <c r="A72" s="924" t="s">
        <v>228</v>
      </c>
      <c r="B72" s="925" t="str">
        <f>IF('3.9'!Y66="JA","JA","")</f>
        <v/>
      </c>
      <c r="C72" s="925"/>
      <c r="D72" s="995"/>
      <c r="E72" s="1043"/>
      <c r="F72" s="1043"/>
    </row>
    <row r="73" spans="1:6" ht="12.75" x14ac:dyDescent="0.2">
      <c r="A73" s="924" t="s">
        <v>233</v>
      </c>
      <c r="B73" s="925" t="str">
        <f>IF('3.9'!Y67="JA","JA","")</f>
        <v/>
      </c>
      <c r="C73" s="925"/>
      <c r="D73" s="995"/>
      <c r="E73" s="1043"/>
      <c r="F73" s="1043"/>
    </row>
    <row r="74" spans="1:6" ht="12.75" x14ac:dyDescent="0.2">
      <c r="A74" s="924" t="s">
        <v>234</v>
      </c>
      <c r="B74" s="925" t="str">
        <f>IF('3.9'!Y68="JA","JA","")</f>
        <v/>
      </c>
      <c r="C74" s="925"/>
      <c r="D74" s="995"/>
      <c r="E74" s="1043"/>
      <c r="F74" s="1043"/>
    </row>
    <row r="75" spans="1:6" ht="12.75" x14ac:dyDescent="0.2">
      <c r="A75" s="909" t="s">
        <v>680</v>
      </c>
      <c r="B75" s="910" t="str">
        <f>IF('3.9'!Y69="JA","JA","")</f>
        <v/>
      </c>
      <c r="C75" s="910"/>
      <c r="D75" s="999"/>
      <c r="E75" s="1041"/>
      <c r="F75" s="1041"/>
    </row>
    <row r="76" spans="1:6" ht="12.75" x14ac:dyDescent="0.2">
      <c r="A76" s="916" t="s">
        <v>229</v>
      </c>
      <c r="B76" s="917" t="str">
        <f>IF('3.9'!Y70="JA","JA","")</f>
        <v/>
      </c>
      <c r="C76" s="917"/>
      <c r="D76" s="987"/>
      <c r="E76" s="1042"/>
      <c r="F76" s="1042"/>
    </row>
    <row r="77" spans="1:6" ht="12.75" x14ac:dyDescent="0.2">
      <c r="A77" s="924" t="s">
        <v>230</v>
      </c>
      <c r="B77" s="925" t="str">
        <f>IF('3.9'!Y71="JA","JA","")</f>
        <v/>
      </c>
      <c r="C77" s="925"/>
      <c r="D77" s="995"/>
      <c r="E77" s="1043"/>
      <c r="F77" s="1043"/>
    </row>
    <row r="78" spans="1:6" ht="12.75" x14ac:dyDescent="0.2">
      <c r="A78" s="924" t="s">
        <v>231</v>
      </c>
      <c r="B78" s="925" t="str">
        <f>IF('3.9'!Y72="JA","JA","")</f>
        <v/>
      </c>
      <c r="C78" s="925"/>
      <c r="D78" s="995"/>
      <c r="E78" s="1043"/>
      <c r="F78" s="1043"/>
    </row>
    <row r="79" spans="1:6" ht="12.75" x14ac:dyDescent="0.2">
      <c r="A79" s="924" t="s">
        <v>232</v>
      </c>
      <c r="B79" s="925" t="str">
        <f>IF('3.9'!Y73="JA","JA","")</f>
        <v/>
      </c>
      <c r="C79" s="925"/>
      <c r="D79" s="995"/>
      <c r="E79" s="1043"/>
      <c r="F79" s="1043"/>
    </row>
    <row r="80" spans="1:6" ht="12.75" x14ac:dyDescent="0.2">
      <c r="A80" s="924" t="s">
        <v>342</v>
      </c>
      <c r="B80" s="925" t="str">
        <f>IF('3.9'!Y74="JA","JA","")</f>
        <v/>
      </c>
      <c r="C80" s="925"/>
      <c r="D80" s="995"/>
      <c r="E80" s="1043"/>
      <c r="F80" s="1043"/>
    </row>
    <row r="81" spans="1:6" ht="12.75" x14ac:dyDescent="0.2">
      <c r="A81" s="924" t="s">
        <v>344</v>
      </c>
      <c r="B81" s="925" t="str">
        <f>IF('3.9'!Y75="JA","JA","")</f>
        <v/>
      </c>
      <c r="C81" s="925"/>
      <c r="D81" s="995"/>
      <c r="E81" s="1043"/>
      <c r="F81" s="1043"/>
    </row>
    <row r="82" spans="1:6" ht="12.75" x14ac:dyDescent="0.2">
      <c r="A82" s="924" t="s">
        <v>346</v>
      </c>
      <c r="B82" s="925" t="str">
        <f>IF('3.9'!Y76="JA","JA","")</f>
        <v/>
      </c>
      <c r="C82" s="925"/>
      <c r="D82" s="995"/>
      <c r="E82" s="1043"/>
      <c r="F82" s="1043"/>
    </row>
    <row r="83" spans="1:6" ht="12.75" x14ac:dyDescent="0.2">
      <c r="A83" s="924" t="s">
        <v>297</v>
      </c>
      <c r="B83" s="925" t="str">
        <f>IF('3.9'!Y77="JA","JA","")</f>
        <v/>
      </c>
      <c r="C83" s="925"/>
      <c r="D83" s="995"/>
      <c r="E83" s="1043"/>
      <c r="F83" s="1043"/>
    </row>
    <row r="84" spans="1:6" ht="12.75" x14ac:dyDescent="0.2">
      <c r="A84" s="924" t="s">
        <v>683</v>
      </c>
      <c r="B84" s="925" t="str">
        <f>IF('3.9'!Y78="JA","JA","")</f>
        <v/>
      </c>
      <c r="C84" s="925"/>
      <c r="D84" s="995"/>
      <c r="E84" s="1043"/>
      <c r="F84" s="1043"/>
    </row>
    <row r="85" spans="1:6" ht="12.75" x14ac:dyDescent="0.2">
      <c r="A85" s="924" t="s">
        <v>685</v>
      </c>
      <c r="B85" s="925" t="str">
        <f>IF('3.9'!Y79="JA","JA","")</f>
        <v/>
      </c>
      <c r="C85" s="925"/>
      <c r="D85" s="995"/>
      <c r="E85" s="1043"/>
      <c r="F85" s="1043"/>
    </row>
    <row r="86" spans="1:6" ht="12.75" x14ac:dyDescent="0.2">
      <c r="A86" s="924" t="s">
        <v>686</v>
      </c>
      <c r="B86" s="925" t="str">
        <f>IF('3.9'!Y80="JA","JA","")</f>
        <v/>
      </c>
      <c r="C86" s="925"/>
      <c r="D86" s="995"/>
      <c r="E86" s="1043"/>
      <c r="F86" s="1043"/>
    </row>
    <row r="87" spans="1:6" ht="12.75" x14ac:dyDescent="0.2">
      <c r="A87" s="909" t="s">
        <v>688</v>
      </c>
      <c r="B87" s="910" t="str">
        <f>IF('3.9'!Y81="JA","JA","")</f>
        <v/>
      </c>
      <c r="C87" s="910"/>
      <c r="D87" s="999"/>
      <c r="E87" s="1041"/>
      <c r="F87" s="1041"/>
    </row>
    <row r="88" spans="1:6" ht="12.75" x14ac:dyDescent="0.2">
      <c r="A88" s="955" t="s">
        <v>264</v>
      </c>
      <c r="B88" s="956" t="str">
        <f>IF('3.9'!Y82="JA","JA","")</f>
        <v/>
      </c>
      <c r="C88" s="956"/>
      <c r="D88" s="991"/>
      <c r="E88" s="1049"/>
      <c r="F88" s="1049"/>
    </row>
    <row r="89" spans="1:6" ht="12.75" x14ac:dyDescent="0.2">
      <c r="A89" s="916" t="s">
        <v>6</v>
      </c>
      <c r="B89" s="917" t="str">
        <f>IF('3.9'!Y83="JA","JA","")</f>
        <v/>
      </c>
      <c r="C89" s="917"/>
      <c r="D89" s="987"/>
      <c r="E89" s="1042"/>
      <c r="F89" s="1042"/>
    </row>
    <row r="90" spans="1:6" ht="12.75" x14ac:dyDescent="0.2">
      <c r="A90" s="924" t="s">
        <v>243</v>
      </c>
      <c r="B90" s="925" t="str">
        <f>IF('3.9'!Y84="JA","JA","")</f>
        <v/>
      </c>
      <c r="C90" s="925"/>
      <c r="D90" s="995"/>
      <c r="E90" s="1043"/>
      <c r="F90" s="1043"/>
    </row>
    <row r="91" spans="1:6" ht="12.75" x14ac:dyDescent="0.2">
      <c r="A91" s="924" t="s">
        <v>244</v>
      </c>
      <c r="B91" s="925" t="str">
        <f>IF('3.9'!Y85="JA","JA","")</f>
        <v/>
      </c>
      <c r="C91" s="925"/>
      <c r="D91" s="995"/>
      <c r="E91" s="1043"/>
      <c r="F91" s="1043"/>
    </row>
    <row r="92" spans="1:6" ht="12.75" x14ac:dyDescent="0.2">
      <c r="A92" s="933" t="s">
        <v>245</v>
      </c>
      <c r="B92" s="934" t="str">
        <f>IF('3.9'!Y86="JA","JA","")</f>
        <v/>
      </c>
      <c r="C92" s="934"/>
      <c r="D92" s="1044"/>
      <c r="E92" s="1043"/>
      <c r="F92" s="1045"/>
    </row>
    <row r="93" spans="1:6" ht="12.75" x14ac:dyDescent="0.2">
      <c r="A93" s="924" t="s">
        <v>246</v>
      </c>
      <c r="B93" s="925" t="str">
        <f>IF('3.9'!Y87="JA","JA","")</f>
        <v/>
      </c>
      <c r="C93" s="925"/>
      <c r="D93" s="995"/>
      <c r="E93" s="1043"/>
      <c r="F93" s="1043"/>
    </row>
    <row r="94" spans="1:6" ht="12.75" x14ac:dyDescent="0.2">
      <c r="A94" s="924" t="s">
        <v>248</v>
      </c>
      <c r="B94" s="925" t="str">
        <f>IF('3.9'!Y88="JA","JA","")</f>
        <v/>
      </c>
      <c r="C94" s="925"/>
      <c r="D94" s="995"/>
      <c r="E94" s="1043"/>
      <c r="F94" s="1043"/>
    </row>
    <row r="95" spans="1:6" ht="12.75" x14ac:dyDescent="0.2">
      <c r="A95" s="924" t="s">
        <v>549</v>
      </c>
      <c r="B95" s="925" t="str">
        <f>IF('3.9'!Y89="JA","JA","")</f>
        <v/>
      </c>
      <c r="C95" s="925"/>
      <c r="D95" s="995"/>
      <c r="E95" s="1043"/>
      <c r="F95" s="1043"/>
    </row>
    <row r="96" spans="1:6" ht="12.75" x14ac:dyDescent="0.2">
      <c r="A96" s="924" t="s">
        <v>255</v>
      </c>
      <c r="B96" s="925" t="str">
        <f>IF('3.9'!Y90="JA","JA","")</f>
        <v/>
      </c>
      <c r="C96" s="925"/>
      <c r="D96" s="995"/>
      <c r="E96" s="1043"/>
      <c r="F96" s="1043"/>
    </row>
    <row r="97" spans="1:6" ht="12.75" x14ac:dyDescent="0.2">
      <c r="A97" s="916" t="s">
        <v>192</v>
      </c>
      <c r="B97" s="917" t="str">
        <f>IF('3.9'!Y91="JA","JA","")</f>
        <v/>
      </c>
      <c r="C97" s="917"/>
      <c r="D97" s="987"/>
      <c r="E97" s="1042"/>
      <c r="F97" s="1042"/>
    </row>
    <row r="98" spans="1:6" ht="12.75" x14ac:dyDescent="0.2">
      <c r="A98" s="924" t="s">
        <v>33</v>
      </c>
      <c r="B98" s="925" t="str">
        <f>IF('3.9'!Y92="JA","JA","")</f>
        <v/>
      </c>
      <c r="C98" s="925"/>
      <c r="D98" s="995"/>
      <c r="E98" s="1043"/>
      <c r="F98" s="1043"/>
    </row>
    <row r="99" spans="1:6" ht="12.75" x14ac:dyDescent="0.2">
      <c r="A99" s="924" t="s">
        <v>34</v>
      </c>
      <c r="B99" s="925" t="str">
        <f>IF('3.9'!Y93="JA","JA","")</f>
        <v/>
      </c>
      <c r="C99" s="925"/>
      <c r="D99" s="995"/>
      <c r="E99" s="1043"/>
      <c r="F99" s="1043"/>
    </row>
    <row r="100" spans="1:6" ht="12.75" x14ac:dyDescent="0.2">
      <c r="A100" s="924" t="s">
        <v>35</v>
      </c>
      <c r="B100" s="925" t="str">
        <f>IF('3.9'!Y94="JA","JA","")</f>
        <v/>
      </c>
      <c r="C100" s="925"/>
      <c r="D100" s="995"/>
      <c r="E100" s="1043"/>
      <c r="F100" s="1043"/>
    </row>
    <row r="101" spans="1:6" ht="12.75" x14ac:dyDescent="0.2">
      <c r="A101" s="909" t="s">
        <v>193</v>
      </c>
      <c r="B101" s="910" t="str">
        <f>IF('3.9'!Y95="JA","JA","")</f>
        <v/>
      </c>
      <c r="C101" s="910"/>
      <c r="D101" s="999"/>
      <c r="E101" s="1041"/>
      <c r="F101" s="1041"/>
    </row>
    <row r="102" spans="1:6" ht="12.75" x14ac:dyDescent="0.2">
      <c r="A102" s="916" t="s">
        <v>77</v>
      </c>
      <c r="B102" s="917" t="str">
        <f>IF('3.9'!Y96="JA","JA","")</f>
        <v/>
      </c>
      <c r="C102" s="917"/>
      <c r="D102" s="987"/>
      <c r="E102" s="1042"/>
      <c r="F102" s="1042"/>
    </row>
    <row r="103" spans="1:6" ht="12.75" x14ac:dyDescent="0.2">
      <c r="A103" s="924" t="s">
        <v>31</v>
      </c>
      <c r="B103" s="925" t="str">
        <f>IF('3.9'!Y97="JA","JA","")</f>
        <v/>
      </c>
      <c r="C103" s="925"/>
      <c r="D103" s="995"/>
      <c r="E103" s="1043"/>
      <c r="F103" s="1043"/>
    </row>
    <row r="104" spans="1:6" ht="12.75" x14ac:dyDescent="0.2">
      <c r="A104" s="909" t="s">
        <v>32</v>
      </c>
      <c r="B104" s="910" t="str">
        <f>IF('3.9'!Y98="JA","JA","")</f>
        <v/>
      </c>
      <c r="C104" s="910"/>
      <c r="D104" s="999"/>
      <c r="E104" s="1041"/>
      <c r="F104" s="1041"/>
    </row>
    <row r="105" spans="1:6" ht="12.75" x14ac:dyDescent="0.2">
      <c r="A105" s="963" t="s">
        <v>128</v>
      </c>
      <c r="B105" s="964" t="str">
        <f>IF('3.9'!Y99="JA","JA","")</f>
        <v/>
      </c>
      <c r="C105" s="964"/>
      <c r="D105" s="1050"/>
      <c r="E105" s="1042"/>
      <c r="F105" s="1051"/>
    </row>
    <row r="106" spans="1:6" ht="12.75" x14ac:dyDescent="0.2">
      <c r="A106" s="933" t="s">
        <v>349</v>
      </c>
      <c r="B106" s="934" t="str">
        <f>IF('3.9'!Y100="JA","JA","")</f>
        <v/>
      </c>
      <c r="C106" s="934"/>
      <c r="D106" s="1044"/>
      <c r="E106" s="1043"/>
      <c r="F106" s="1045"/>
    </row>
    <row r="107" spans="1:6" ht="12.75" x14ac:dyDescent="0.2">
      <c r="A107" s="933" t="s">
        <v>351</v>
      </c>
      <c r="B107" s="934" t="str">
        <f>IF('3.9'!Y101="JA","JA","")</f>
        <v/>
      </c>
      <c r="C107" s="934"/>
      <c r="D107" s="1044"/>
      <c r="E107" s="1043"/>
      <c r="F107" s="1045"/>
    </row>
    <row r="108" spans="1:6" ht="12.75" x14ac:dyDescent="0.2">
      <c r="A108" s="933" t="s">
        <v>352</v>
      </c>
      <c r="B108" s="934" t="str">
        <f>IF('3.9'!Y102="JA","JA","")</f>
        <v/>
      </c>
      <c r="C108" s="934"/>
      <c r="D108" s="1044"/>
      <c r="E108" s="1043"/>
      <c r="F108" s="1045"/>
    </row>
    <row r="109" spans="1:6" ht="12.75" x14ac:dyDescent="0.2">
      <c r="A109" s="933" t="s">
        <v>353</v>
      </c>
      <c r="B109" s="934" t="str">
        <f>IF('3.9'!Y103="JA","JA","")</f>
        <v/>
      </c>
      <c r="C109" s="934"/>
      <c r="D109" s="1044"/>
      <c r="E109" s="1043"/>
      <c r="F109" s="1045"/>
    </row>
    <row r="110" spans="1:6" ht="12.75" x14ac:dyDescent="0.2">
      <c r="A110" s="924" t="s">
        <v>354</v>
      </c>
      <c r="B110" s="925" t="str">
        <f>IF('3.9'!Y104="JA","JA","")</f>
        <v/>
      </c>
      <c r="C110" s="925"/>
      <c r="D110" s="995"/>
      <c r="E110" s="1043"/>
      <c r="F110" s="1043"/>
    </row>
    <row r="111" spans="1:6" ht="12.75" x14ac:dyDescent="0.2">
      <c r="A111" s="909" t="s">
        <v>356</v>
      </c>
      <c r="B111" s="910" t="str">
        <f>IF('3.9'!Y105="JA","JA","")</f>
        <v/>
      </c>
      <c r="C111" s="910"/>
      <c r="D111" s="999"/>
      <c r="E111" s="1041"/>
      <c r="F111" s="1041"/>
    </row>
    <row r="112" spans="1:6" ht="12.75" x14ac:dyDescent="0.2">
      <c r="A112" s="916" t="s">
        <v>258</v>
      </c>
      <c r="B112" s="917" t="str">
        <f>IF('3.9'!Y106="JA","JA","")</f>
        <v/>
      </c>
      <c r="C112" s="917"/>
      <c r="D112" s="987"/>
      <c r="E112" s="1042"/>
      <c r="F112" s="1042"/>
    </row>
    <row r="113" spans="1:6" ht="12.75" x14ac:dyDescent="0.2">
      <c r="A113" s="924" t="s">
        <v>259</v>
      </c>
      <c r="B113" s="925" t="str">
        <f>IF('3.9'!Y107="JA","JA","")</f>
        <v/>
      </c>
      <c r="C113" s="925"/>
      <c r="D113" s="995"/>
      <c r="E113" s="1043"/>
      <c r="F113" s="1043"/>
    </row>
    <row r="114" spans="1:6" ht="12.75" x14ac:dyDescent="0.2">
      <c r="A114" s="924" t="s">
        <v>101</v>
      </c>
      <c r="B114" s="925" t="str">
        <f>IF('3.9'!Y108="JA","JA","")</f>
        <v/>
      </c>
      <c r="C114" s="925"/>
      <c r="D114" s="995"/>
      <c r="E114" s="1043"/>
      <c r="F114" s="1043"/>
    </row>
    <row r="115" spans="1:6" ht="12.75" x14ac:dyDescent="0.2">
      <c r="A115" s="924" t="s">
        <v>158</v>
      </c>
      <c r="B115" s="925" t="str">
        <f>IF('3.9'!Y109="JA","JA","")</f>
        <v/>
      </c>
      <c r="C115" s="925"/>
      <c r="D115" s="995"/>
      <c r="E115" s="1043"/>
      <c r="F115" s="1043"/>
    </row>
    <row r="116" spans="1:6" ht="12.75" x14ac:dyDescent="0.2">
      <c r="A116" s="924" t="s">
        <v>160</v>
      </c>
      <c r="B116" s="925" t="str">
        <f>IF('3.9'!Y110="JA","JA","")</f>
        <v/>
      </c>
      <c r="C116" s="925"/>
      <c r="D116" s="995"/>
      <c r="E116" s="1043"/>
      <c r="F116" s="1043"/>
    </row>
    <row r="117" spans="1:6" ht="12.75" x14ac:dyDescent="0.2">
      <c r="A117" s="924" t="s">
        <v>162</v>
      </c>
      <c r="B117" s="925" t="str">
        <f>IF('3.9'!Y111="JA","JA","")</f>
        <v/>
      </c>
      <c r="C117" s="925"/>
      <c r="D117" s="995"/>
      <c r="E117" s="1043"/>
      <c r="F117" s="1043"/>
    </row>
    <row r="118" spans="1:6" ht="12.75" x14ac:dyDescent="0.2">
      <c r="A118" s="924" t="s">
        <v>163</v>
      </c>
      <c r="B118" s="925" t="str">
        <f>IF('3.9'!Y112="JA","JA","")</f>
        <v/>
      </c>
      <c r="C118" s="925"/>
      <c r="D118" s="995"/>
      <c r="E118" s="1043"/>
      <c r="F118" s="1043"/>
    </row>
    <row r="119" spans="1:6" ht="12.75" x14ac:dyDescent="0.2">
      <c r="A119" s="924" t="s">
        <v>552</v>
      </c>
      <c r="B119" s="925" t="str">
        <f>IF('3.9'!Y113="JA","JA","")</f>
        <v/>
      </c>
      <c r="C119" s="925"/>
      <c r="D119" s="995"/>
      <c r="E119" s="1043"/>
      <c r="F119" s="1043"/>
    </row>
    <row r="120" spans="1:6" ht="12.75" x14ac:dyDescent="0.2">
      <c r="A120" s="924" t="s">
        <v>547</v>
      </c>
      <c r="B120" s="925" t="str">
        <f>IF('3.9'!Y114="JA","JA","")</f>
        <v/>
      </c>
      <c r="C120" s="925"/>
      <c r="D120" s="995"/>
      <c r="E120" s="1043"/>
      <c r="F120" s="1043"/>
    </row>
    <row r="121" spans="1:6" ht="12.75" x14ac:dyDescent="0.2">
      <c r="A121" s="924" t="s">
        <v>503</v>
      </c>
      <c r="B121" s="925" t="str">
        <f>IF('3.9'!Y115="JA","JA","")</f>
        <v/>
      </c>
      <c r="C121" s="925"/>
      <c r="D121" s="995"/>
      <c r="E121" s="1043"/>
      <c r="F121" s="1043"/>
    </row>
    <row r="122" spans="1:6" ht="12.75" x14ac:dyDescent="0.2">
      <c r="A122" s="924" t="s">
        <v>555</v>
      </c>
      <c r="B122" s="925" t="str">
        <f>IF('3.9'!Y116="JA","JA","")</f>
        <v/>
      </c>
      <c r="C122" s="925"/>
      <c r="D122" s="995"/>
      <c r="E122" s="1043"/>
      <c r="F122" s="1043"/>
    </row>
    <row r="123" spans="1:6" ht="12.75" x14ac:dyDescent="0.2">
      <c r="A123" s="924" t="s">
        <v>164</v>
      </c>
      <c r="B123" s="925" t="str">
        <f>IF('3.9'!Y117="JA","JA","")</f>
        <v/>
      </c>
      <c r="C123" s="925"/>
      <c r="D123" s="995"/>
      <c r="E123" s="1043"/>
      <c r="F123" s="1043"/>
    </row>
    <row r="124" spans="1:6" ht="12.75" x14ac:dyDescent="0.2">
      <c r="A124" s="924" t="s">
        <v>165</v>
      </c>
      <c r="B124" s="925" t="str">
        <f>IF('3.9'!Y118="JA","JA","")</f>
        <v/>
      </c>
      <c r="C124" s="925"/>
      <c r="D124" s="995"/>
      <c r="E124" s="1043"/>
      <c r="F124" s="1043"/>
    </row>
    <row r="125" spans="1:6" ht="12.75" x14ac:dyDescent="0.2">
      <c r="A125" s="924" t="s">
        <v>694</v>
      </c>
      <c r="B125" s="925" t="str">
        <f>IF('3.9'!Y119="JA","JA","")</f>
        <v/>
      </c>
      <c r="C125" s="925"/>
      <c r="D125" s="995"/>
      <c r="E125" s="1043"/>
      <c r="F125" s="1043"/>
    </row>
    <row r="126" spans="1:6" ht="12.75" x14ac:dyDescent="0.2">
      <c r="A126" s="924" t="s">
        <v>166</v>
      </c>
      <c r="B126" s="925" t="str">
        <f>IF('3.9'!Y120="JA","JA","")</f>
        <v/>
      </c>
      <c r="C126" s="925"/>
      <c r="D126" s="995"/>
      <c r="E126" s="1043"/>
      <c r="F126" s="1043"/>
    </row>
    <row r="127" spans="1:6" ht="12.75" x14ac:dyDescent="0.2">
      <c r="A127" s="924" t="s">
        <v>167</v>
      </c>
      <c r="B127" s="925" t="str">
        <f>IF('3.9'!Y121="JA","JA","")</f>
        <v/>
      </c>
      <c r="C127" s="925"/>
      <c r="D127" s="995"/>
      <c r="E127" s="1043"/>
      <c r="F127" s="1043"/>
    </row>
    <row r="128" spans="1:6" ht="12.75" x14ac:dyDescent="0.2">
      <c r="A128" s="909" t="s">
        <v>168</v>
      </c>
      <c r="B128" s="910" t="str">
        <f>IF('3.9'!Y122="JA","JA","")</f>
        <v/>
      </c>
      <c r="C128" s="910"/>
      <c r="D128" s="999"/>
      <c r="E128" s="1041"/>
      <c r="F128" s="1041"/>
    </row>
    <row r="129" spans="1:6" ht="12.75" x14ac:dyDescent="0.2">
      <c r="A129" s="916" t="s">
        <v>127</v>
      </c>
      <c r="B129" s="917" t="str">
        <f>IF('3.9'!Y123="JA","JA","")</f>
        <v/>
      </c>
      <c r="C129" s="917"/>
      <c r="D129" s="987"/>
      <c r="E129" s="1042"/>
      <c r="F129" s="1042"/>
    </row>
    <row r="130" spans="1:6" ht="12.75" x14ac:dyDescent="0.2">
      <c r="A130" s="909" t="s">
        <v>139</v>
      </c>
      <c r="B130" s="910" t="str">
        <f>IF('3.9'!Y124="JA","JA","")</f>
        <v/>
      </c>
      <c r="C130" s="910"/>
      <c r="D130" s="999"/>
      <c r="E130" s="1041"/>
      <c r="F130" s="1041"/>
    </row>
    <row r="131" spans="1:6" ht="12.75" x14ac:dyDescent="0.2">
      <c r="A131" s="916" t="s">
        <v>83</v>
      </c>
      <c r="B131" s="917" t="str">
        <f>IF('3.9'!Y125="JA","JA","")</f>
        <v/>
      </c>
      <c r="C131" s="917"/>
      <c r="D131" s="987"/>
      <c r="E131" s="1042"/>
      <c r="F131" s="1042"/>
    </row>
    <row r="132" spans="1:6" ht="12.75" x14ac:dyDescent="0.2">
      <c r="A132" s="924" t="s">
        <v>504</v>
      </c>
      <c r="B132" s="925" t="str">
        <f>IF('3.9'!Y126="JA","JA","")</f>
        <v/>
      </c>
      <c r="C132" s="925"/>
      <c r="D132" s="995"/>
      <c r="E132" s="1043"/>
      <c r="F132" s="1043"/>
    </row>
    <row r="133" spans="1:6" ht="12.75" x14ac:dyDescent="0.2">
      <c r="A133" s="924" t="s">
        <v>84</v>
      </c>
      <c r="B133" s="925" t="str">
        <f>IF('3.9'!Y127="JA","JA","")</f>
        <v/>
      </c>
      <c r="C133" s="925"/>
      <c r="D133" s="995"/>
      <c r="E133" s="1043"/>
      <c r="F133" s="1043"/>
    </row>
    <row r="134" spans="1:6" ht="12.75" x14ac:dyDescent="0.2">
      <c r="A134" s="909" t="s">
        <v>182</v>
      </c>
      <c r="B134" s="910" t="str">
        <f>IF('3.9'!Y128="JA","JA","")</f>
        <v/>
      </c>
      <c r="C134" s="910"/>
      <c r="D134" s="999"/>
      <c r="E134" s="1041"/>
      <c r="F134" s="1041"/>
    </row>
    <row r="135" spans="1:6" ht="12.75" x14ac:dyDescent="0.2">
      <c r="A135" s="916" t="s">
        <v>184</v>
      </c>
      <c r="B135" s="917" t="str">
        <f>IF('3.9'!Y129="JA","JA","")</f>
        <v/>
      </c>
      <c r="C135" s="917"/>
      <c r="D135" s="987"/>
      <c r="E135" s="1042"/>
      <c r="F135" s="1042"/>
    </row>
    <row r="136" spans="1:6" ht="12.75" x14ac:dyDescent="0.2">
      <c r="A136" s="924" t="s">
        <v>699</v>
      </c>
      <c r="B136" s="925" t="str">
        <f>IF('3.9'!Y130="JA","JA","")</f>
        <v/>
      </c>
      <c r="C136" s="925"/>
      <c r="D136" s="995"/>
      <c r="E136" s="1043"/>
      <c r="F136" s="1043"/>
    </row>
    <row r="137" spans="1:6" ht="12.75" x14ac:dyDescent="0.2">
      <c r="A137" s="924" t="s">
        <v>265</v>
      </c>
      <c r="B137" s="925" t="str">
        <f>IF('3.9'!Y131="JA","JA","")</f>
        <v/>
      </c>
      <c r="C137" s="925"/>
      <c r="D137" s="995"/>
      <c r="E137" s="1043"/>
      <c r="F137" s="1052"/>
    </row>
    <row r="138" spans="1:6" ht="12.75" x14ac:dyDescent="0.2">
      <c r="A138" s="924" t="s">
        <v>185</v>
      </c>
      <c r="B138" s="925" t="str">
        <f>IF('3.9'!Y132="JA","JA","")</f>
        <v/>
      </c>
      <c r="C138" s="925"/>
      <c r="D138" s="995"/>
      <c r="E138" s="1043"/>
      <c r="F138" s="1052"/>
    </row>
    <row r="139" spans="1:6" ht="12.75" x14ac:dyDescent="0.2">
      <c r="A139" s="909" t="s">
        <v>186</v>
      </c>
      <c r="B139" s="910" t="str">
        <f>IF('3.9'!Y133="JA","JA","")</f>
        <v/>
      </c>
      <c r="C139" s="910"/>
      <c r="D139" s="999"/>
      <c r="E139" s="1041"/>
      <c r="F139" s="1053"/>
    </row>
    <row r="140" spans="1:6" ht="12.75" x14ac:dyDescent="0.2">
      <c r="A140" s="916" t="s">
        <v>402</v>
      </c>
      <c r="B140" s="917" t="str">
        <f>IF('3.9'!Y134="JA","JA","")</f>
        <v/>
      </c>
      <c r="C140" s="917"/>
      <c r="D140" s="987"/>
      <c r="E140" s="1042"/>
      <c r="F140" s="1054"/>
    </row>
    <row r="141" spans="1:6" ht="12.75" x14ac:dyDescent="0.2">
      <c r="A141" s="924" t="s">
        <v>267</v>
      </c>
      <c r="B141" s="925" t="str">
        <f>IF('3.9'!Y135="JA","JA","")</f>
        <v/>
      </c>
      <c r="C141" s="925"/>
      <c r="D141" s="995"/>
      <c r="E141" s="1043"/>
      <c r="F141" s="1043"/>
    </row>
    <row r="142" spans="1:6" ht="12.75" x14ac:dyDescent="0.2">
      <c r="A142" s="924" t="s">
        <v>187</v>
      </c>
      <c r="B142" s="925" t="str">
        <f>IF('3.9'!Y136="JA","JA","")</f>
        <v/>
      </c>
      <c r="C142" s="925"/>
      <c r="D142" s="995"/>
      <c r="E142" s="1043"/>
      <c r="F142" s="1043"/>
    </row>
    <row r="143" spans="1:6" ht="12.75" x14ac:dyDescent="0.2">
      <c r="A143" s="924" t="s">
        <v>188</v>
      </c>
      <c r="B143" s="925" t="str">
        <f>IF('3.9'!Y137="JA","JA","")</f>
        <v/>
      </c>
      <c r="C143" s="925"/>
      <c r="D143" s="995"/>
      <c r="E143" s="1043"/>
      <c r="F143" s="1043"/>
    </row>
    <row r="144" spans="1:6" ht="12.75" x14ac:dyDescent="0.2">
      <c r="A144" s="973" t="s">
        <v>358</v>
      </c>
      <c r="B144" s="910" t="str">
        <f>IF('3.9'!Y138="JA","JA","")</f>
        <v/>
      </c>
      <c r="C144" s="910"/>
      <c r="D144" s="999"/>
      <c r="E144" s="1041"/>
      <c r="F144" s="1041"/>
    </row>
    <row r="145" spans="1:6" ht="12.75" x14ac:dyDescent="0.2">
      <c r="A145" s="974" t="s">
        <v>90</v>
      </c>
      <c r="B145" s="975" t="str">
        <f>IF('3.9'!Y139="JA","JA","")</f>
        <v/>
      </c>
      <c r="C145" s="975"/>
      <c r="D145" s="987"/>
      <c r="E145" s="1042"/>
      <c r="F145" s="1042"/>
    </row>
    <row r="146" spans="1:6" ht="12.75" x14ac:dyDescent="0.2">
      <c r="A146" s="978" t="s">
        <v>91</v>
      </c>
      <c r="B146" s="979" t="str">
        <f>IF('3.9'!Y140="JA","JA","")</f>
        <v/>
      </c>
      <c r="C146" s="979"/>
      <c r="D146" s="995"/>
      <c r="E146" s="1043"/>
      <c r="F146" s="1043"/>
    </row>
    <row r="147" spans="1:6" ht="12.75" x14ac:dyDescent="0.2">
      <c r="A147" s="982" t="s">
        <v>242</v>
      </c>
      <c r="B147" s="983" t="str">
        <f>IF('3.9'!Y141="JA","JA","")</f>
        <v/>
      </c>
      <c r="C147" s="983"/>
      <c r="D147" s="999"/>
      <c r="E147" s="1041"/>
      <c r="F147" s="1041"/>
    </row>
    <row r="148" spans="1:6" ht="12.75" x14ac:dyDescent="0.2">
      <c r="A148" s="986" t="s">
        <v>92</v>
      </c>
      <c r="B148" s="987" t="str">
        <f>IF('3.9'!Y142="JA","JA","")</f>
        <v/>
      </c>
      <c r="C148" s="987"/>
      <c r="D148" s="987"/>
      <c r="E148" s="1042"/>
      <c r="F148" s="1042"/>
    </row>
    <row r="149" spans="1:6" ht="12.75" x14ac:dyDescent="0.2">
      <c r="A149" s="933" t="s">
        <v>93</v>
      </c>
      <c r="B149" s="934" t="str">
        <f>IF('3.9'!Y143="JA","JA","")</f>
        <v/>
      </c>
      <c r="C149" s="934"/>
      <c r="D149" s="1044"/>
      <c r="E149" s="1043"/>
      <c r="F149" s="1045"/>
    </row>
    <row r="150" spans="1:6" ht="12.75" x14ac:dyDescent="0.2">
      <c r="A150" s="940" t="s">
        <v>203</v>
      </c>
      <c r="B150" s="941" t="str">
        <f>IF('3.9'!Y144="JA","JA","")</f>
        <v/>
      </c>
      <c r="C150" s="941"/>
      <c r="D150" s="1046"/>
      <c r="E150" s="1041"/>
      <c r="F150" s="1047"/>
    </row>
    <row r="151" spans="1:6" ht="12.75" x14ac:dyDescent="0.2">
      <c r="A151" s="990" t="s">
        <v>215</v>
      </c>
      <c r="B151" s="991" t="str">
        <f>IF('3.9'!Y145="JA","JA","")</f>
        <v/>
      </c>
      <c r="C151" s="991"/>
      <c r="D151" s="991"/>
      <c r="E151" s="1049"/>
      <c r="F151" s="1049"/>
    </row>
    <row r="152" spans="1:6" ht="12.75" x14ac:dyDescent="0.2">
      <c r="A152" s="986" t="s">
        <v>217</v>
      </c>
      <c r="B152" s="987" t="str">
        <f>IF('3.9'!Y146="JA","JA","")</f>
        <v/>
      </c>
      <c r="C152" s="987"/>
      <c r="D152" s="987"/>
      <c r="E152" s="1042"/>
      <c r="F152" s="1042"/>
    </row>
    <row r="153" spans="1:6" ht="12.75" x14ac:dyDescent="0.2">
      <c r="A153" s="994" t="s">
        <v>218</v>
      </c>
      <c r="B153" s="995" t="str">
        <f>IF('3.9'!Y147="JA","JA","")</f>
        <v/>
      </c>
      <c r="C153" s="995"/>
      <c r="D153" s="995"/>
      <c r="E153" s="1043"/>
      <c r="F153" s="1043"/>
    </row>
    <row r="154" spans="1:6" ht="12.75" x14ac:dyDescent="0.2">
      <c r="A154" s="998" t="s">
        <v>791</v>
      </c>
      <c r="B154" s="999" t="str">
        <f>IF('3.9'!Y148="JA","JA","")</f>
        <v/>
      </c>
      <c r="C154" s="999"/>
      <c r="D154" s="999"/>
      <c r="E154" s="1041"/>
      <c r="F154" s="1041"/>
    </row>
    <row r="155" spans="1:6" ht="12.75" x14ac:dyDescent="0.2">
      <c r="A155" s="1002" t="s">
        <v>541</v>
      </c>
      <c r="B155" s="1003" t="str">
        <f>IF('3.9'!Y149="JA","JA","")</f>
        <v/>
      </c>
      <c r="C155" s="1003"/>
      <c r="D155" s="1003"/>
      <c r="E155" s="1048"/>
      <c r="F155" s="1048"/>
    </row>
    <row r="156" spans="1:6" ht="12.75" x14ac:dyDescent="0.2">
      <c r="A156" s="1002" t="s">
        <v>364</v>
      </c>
      <c r="B156" s="1003" t="str">
        <f>IF('3.9'!Y150="JA","JA","")</f>
        <v/>
      </c>
      <c r="C156" s="1003"/>
      <c r="D156" s="1003"/>
      <c r="E156" s="1048"/>
      <c r="F156" s="1048"/>
    </row>
    <row r="157" spans="1:6" ht="13.5" thickBot="1" x14ac:dyDescent="0.25">
      <c r="A157" s="1006" t="s">
        <v>629</v>
      </c>
      <c r="B157" s="1007" t="str">
        <f>IF('3.9'!Y151="JA","JA","")</f>
        <v/>
      </c>
      <c r="C157" s="1007"/>
      <c r="D157" s="1007"/>
      <c r="E157" s="1055"/>
      <c r="F157" s="1055"/>
    </row>
    <row r="158" spans="1:6" ht="12.75" x14ac:dyDescent="0.2">
      <c r="A158" s="1392" t="s">
        <v>994</v>
      </c>
      <c r="B158" s="1393"/>
      <c r="C158" s="1393"/>
      <c r="D158" s="1393"/>
      <c r="E158" s="1393"/>
      <c r="F158" s="1394"/>
    </row>
    <row r="159" spans="1:6" ht="12.75" x14ac:dyDescent="0.2">
      <c r="A159" s="1395"/>
      <c r="B159" s="1396"/>
      <c r="C159" s="1396"/>
      <c r="D159" s="1396"/>
      <c r="E159" s="1396"/>
      <c r="F159" s="1397"/>
    </row>
    <row r="160" spans="1:6" ht="12.75" x14ac:dyDescent="0.2">
      <c r="A160" s="1395"/>
      <c r="B160" s="1396"/>
      <c r="C160" s="1396"/>
      <c r="D160" s="1396"/>
      <c r="E160" s="1396"/>
      <c r="F160" s="1397"/>
    </row>
    <row r="161" spans="1:6" ht="12.75" x14ac:dyDescent="0.2">
      <c r="A161" s="1395"/>
      <c r="B161" s="1396"/>
      <c r="C161" s="1396"/>
      <c r="D161" s="1396"/>
      <c r="E161" s="1396"/>
      <c r="F161" s="1397"/>
    </row>
    <row r="162" spans="1:6" ht="13.5" thickBot="1" x14ac:dyDescent="0.25">
      <c r="A162" s="1398"/>
      <c r="B162" s="1399"/>
      <c r="C162" s="1399"/>
      <c r="D162" s="1399"/>
      <c r="E162" s="1399"/>
      <c r="F162" s="1400"/>
    </row>
  </sheetData>
  <sheetProtection sheet="1" objects="1" scenarios="1"/>
  <mergeCells count="14">
    <mergeCell ref="A7:F7"/>
    <mergeCell ref="A2:C2"/>
    <mergeCell ref="D2:F2"/>
    <mergeCell ref="A3:F3"/>
    <mergeCell ref="A5:F5"/>
    <mergeCell ref="A6:F6"/>
    <mergeCell ref="A158:F162"/>
    <mergeCell ref="A8:F8"/>
    <mergeCell ref="A9:F9"/>
    <mergeCell ref="A10:B10"/>
    <mergeCell ref="C10:D10"/>
    <mergeCell ref="B12:B13"/>
    <mergeCell ref="C12:D12"/>
    <mergeCell ref="F12:F13"/>
  </mergeCells>
  <conditionalFormatting sqref="A14:D157">
    <cfRule type="expression" dxfId="44" priority="1">
      <formula>$B14="JA"</formula>
    </cfRule>
  </conditionalFormatting>
  <conditionalFormatting sqref="F14:F157">
    <cfRule type="expression" dxfId="43" priority="2">
      <formula>$F14&lt;&gt;""</formula>
    </cfRule>
    <cfRule type="expression" dxfId="42" priority="3">
      <formula>$B14="JA"</formula>
    </cfRule>
  </conditionalFormatting>
  <dataValidations count="1">
    <dataValidation type="list" allowBlank="1" showErrorMessage="1" sqref="C14:D157" xr:uid="{EA2F8438-510D-4D2F-80EE-263515077978}">
      <formula1>"JA, NEIN"</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E0655-74E5-4F25-8301-804884B4122A}">
  <sheetPr codeName="Feuil3">
    <tabColor rgb="FF00B050"/>
  </sheetPr>
  <dimension ref="A1:AH45"/>
  <sheetViews>
    <sheetView workbookViewId="0">
      <selection activeCell="C7" sqref="C7"/>
    </sheetView>
  </sheetViews>
  <sheetFormatPr baseColWidth="10" defaultColWidth="11.42578125" defaultRowHeight="12.75" outlineLevelRow="1" x14ac:dyDescent="0.2"/>
  <cols>
    <col min="1" max="1" width="11.85546875" style="582" customWidth="1"/>
    <col min="2" max="2" width="18.7109375" style="1075" customWidth="1"/>
    <col min="3" max="3" width="74.140625" style="1103" customWidth="1"/>
    <col min="4" max="4" width="14.85546875" style="1103" customWidth="1"/>
    <col min="5" max="5" width="31.7109375" style="1056" customWidth="1"/>
    <col min="6" max="6" width="52.140625" style="583" customWidth="1"/>
    <col min="7" max="7" width="55.7109375" style="583" customWidth="1"/>
    <col min="8" max="16384" width="11.42578125" style="1075"/>
  </cols>
  <sheetData>
    <row r="1" spans="1:34" customFormat="1" x14ac:dyDescent="0.2">
      <c r="A1" s="39" t="s">
        <v>417</v>
      </c>
      <c r="B1" s="2"/>
      <c r="C1" s="878"/>
      <c r="D1" s="39" t="s">
        <v>375</v>
      </c>
      <c r="E1" s="1056"/>
      <c r="F1" s="583"/>
      <c r="AD1" s="878"/>
      <c r="AE1" s="878"/>
      <c r="AF1" s="878"/>
      <c r="AG1" s="878"/>
      <c r="AH1" s="878"/>
    </row>
    <row r="2" spans="1:34" customFormat="1" ht="13.5" thickBot="1" x14ac:dyDescent="0.25">
      <c r="A2" s="1420">
        <f>Deckblatt!$A$9</f>
        <v>0</v>
      </c>
      <c r="B2" s="1420"/>
      <c r="C2" s="1420"/>
      <c r="D2" s="1447">
        <f>Deckblatt!$A$12</f>
        <v>0</v>
      </c>
      <c r="E2" s="1448"/>
      <c r="F2" s="583"/>
      <c r="G2" s="880"/>
      <c r="H2" s="880"/>
      <c r="I2" s="880"/>
      <c r="J2" s="880"/>
      <c r="K2" s="880"/>
      <c r="L2" s="880"/>
      <c r="M2" s="880"/>
      <c r="N2" s="880"/>
      <c r="O2" s="880"/>
      <c r="P2" s="880"/>
      <c r="R2" s="212" t="s">
        <v>1006</v>
      </c>
      <c r="AD2" s="878"/>
      <c r="AE2" s="878"/>
      <c r="AF2" s="878"/>
      <c r="AG2" s="878"/>
      <c r="AH2" s="878"/>
    </row>
    <row r="3" spans="1:34" s="1058" customFormat="1" ht="43.5" customHeight="1" thickBot="1" x14ac:dyDescent="0.25">
      <c r="A3" s="1449" t="s">
        <v>1007</v>
      </c>
      <c r="B3" s="1450"/>
      <c r="C3" s="1450"/>
      <c r="D3" s="1450"/>
      <c r="E3" s="1451"/>
      <c r="F3" s="1057"/>
    </row>
    <row r="4" spans="1:34" s="1059" customFormat="1" outlineLevel="1" x14ac:dyDescent="0.2">
      <c r="A4" s="1207"/>
      <c r="B4" s="1207"/>
      <c r="C4" s="1207"/>
      <c r="D4" s="1207"/>
      <c r="E4" s="1207"/>
      <c r="F4" s="84"/>
    </row>
    <row r="5" spans="1:34" s="1059" customFormat="1" ht="12.75" customHeight="1" outlineLevel="1" x14ac:dyDescent="0.2">
      <c r="A5" s="32" t="s">
        <v>1008</v>
      </c>
      <c r="B5" s="32"/>
      <c r="C5" s="32"/>
      <c r="D5" s="32"/>
      <c r="E5" s="32"/>
      <c r="F5" s="84"/>
    </row>
    <row r="6" spans="1:34" s="1059" customFormat="1" ht="12.75" customHeight="1" outlineLevel="1" x14ac:dyDescent="0.2">
      <c r="A6" s="31" t="s">
        <v>1009</v>
      </c>
      <c r="B6" s="31"/>
      <c r="C6" s="31"/>
      <c r="D6" s="31"/>
      <c r="E6" s="31"/>
      <c r="F6" s="84"/>
    </row>
    <row r="7" spans="1:34" s="1059" customFormat="1" ht="12.75" customHeight="1" outlineLevel="1" x14ac:dyDescent="0.2">
      <c r="A7" s="31" t="s">
        <v>1010</v>
      </c>
      <c r="B7" s="31"/>
      <c r="C7" s="31"/>
      <c r="D7" s="31"/>
      <c r="E7" s="31"/>
      <c r="F7" s="84"/>
    </row>
    <row r="8" spans="1:34" s="1059" customFormat="1" ht="39" customHeight="1" outlineLevel="1" x14ac:dyDescent="0.2">
      <c r="A8" s="1060" t="s">
        <v>1011</v>
      </c>
      <c r="B8" s="1060"/>
      <c r="C8" s="1060"/>
      <c r="D8" s="1060"/>
      <c r="E8" s="1060"/>
      <c r="F8" s="84"/>
    </row>
    <row r="9" spans="1:34" s="1058" customFormat="1" ht="13.5" outlineLevel="1" thickBot="1" x14ac:dyDescent="0.25">
      <c r="A9" s="1061"/>
      <c r="B9" s="1061"/>
      <c r="C9" s="1061"/>
      <c r="D9" s="1062"/>
      <c r="E9" s="1061"/>
      <c r="F9" s="1057"/>
    </row>
    <row r="10" spans="1:34" s="1058" customFormat="1" ht="26.25" thickBot="1" x14ac:dyDescent="0.25">
      <c r="A10" s="1063"/>
      <c r="B10" s="1064"/>
      <c r="C10" s="1064"/>
      <c r="D10" s="1065" t="s">
        <v>1012</v>
      </c>
      <c r="E10" s="1066" t="s">
        <v>1013</v>
      </c>
      <c r="F10" s="1057"/>
    </row>
    <row r="11" spans="1:34" s="1058" customFormat="1" x14ac:dyDescent="0.2">
      <c r="A11" s="1067"/>
      <c r="B11" s="1061"/>
      <c r="C11" s="1061"/>
      <c r="D11" s="1068" t="s">
        <v>1014</v>
      </c>
      <c r="E11" s="1069"/>
      <c r="F11" s="1057"/>
    </row>
    <row r="12" spans="1:34" ht="51" x14ac:dyDescent="0.2">
      <c r="A12" s="1070">
        <v>1</v>
      </c>
      <c r="B12" s="1071" t="s">
        <v>1015</v>
      </c>
      <c r="C12" s="1072" t="s">
        <v>1016</v>
      </c>
      <c r="D12" s="1073"/>
      <c r="E12" s="1074"/>
      <c r="G12" s="1075"/>
    </row>
    <row r="13" spans="1:34" ht="51" x14ac:dyDescent="0.2">
      <c r="A13" s="1070">
        <v>2</v>
      </c>
      <c r="B13" s="1071" t="s">
        <v>1017</v>
      </c>
      <c r="C13" s="1076" t="s">
        <v>1018</v>
      </c>
      <c r="D13" s="1073"/>
      <c r="E13" s="1077" t="s">
        <v>1019</v>
      </c>
      <c r="F13" s="1075"/>
      <c r="G13" s="1075"/>
    </row>
    <row r="14" spans="1:34" ht="51" x14ac:dyDescent="0.2">
      <c r="A14" s="1070">
        <v>3</v>
      </c>
      <c r="B14" s="1071" t="s">
        <v>1017</v>
      </c>
      <c r="C14" s="1078" t="s">
        <v>1020</v>
      </c>
      <c r="D14" s="1073"/>
      <c r="E14" s="1077" t="s">
        <v>1021</v>
      </c>
      <c r="F14" s="1075"/>
      <c r="G14" s="1075"/>
    </row>
    <row r="15" spans="1:34" ht="38.25" x14ac:dyDescent="0.2">
      <c r="A15" s="1070">
        <v>4</v>
      </c>
      <c r="B15" s="1071" t="s">
        <v>1022</v>
      </c>
      <c r="C15" s="1079" t="s">
        <v>1023</v>
      </c>
      <c r="D15" s="1073"/>
      <c r="E15" s="1080"/>
      <c r="F15" s="1075"/>
      <c r="G15" s="1075"/>
    </row>
    <row r="16" spans="1:34" ht="25.5" x14ac:dyDescent="0.2">
      <c r="A16" s="1070">
        <v>5</v>
      </c>
      <c r="B16" s="1071" t="s">
        <v>1024</v>
      </c>
      <c r="C16" s="1081" t="s">
        <v>1025</v>
      </c>
      <c r="D16" s="1073"/>
      <c r="E16" s="1077" t="s">
        <v>1026</v>
      </c>
      <c r="F16" s="1075"/>
      <c r="G16" s="1075"/>
    </row>
    <row r="17" spans="1:7" ht="90" thickBot="1" x14ac:dyDescent="0.25">
      <c r="A17" s="1082">
        <v>6</v>
      </c>
      <c r="B17" s="1083" t="s">
        <v>1024</v>
      </c>
      <c r="C17" s="1084" t="s">
        <v>1027</v>
      </c>
      <c r="D17" s="1073"/>
      <c r="E17" s="1085" t="s">
        <v>1028</v>
      </c>
      <c r="F17" s="1075"/>
      <c r="G17" s="1075"/>
    </row>
    <row r="18" spans="1:7" ht="16.5" thickBot="1" x14ac:dyDescent="0.25">
      <c r="A18" s="1086"/>
      <c r="B18" s="1087"/>
      <c r="C18" s="1088"/>
      <c r="D18" s="1089"/>
      <c r="E18" s="1090"/>
      <c r="F18" s="1075"/>
      <c r="G18" s="1075"/>
    </row>
    <row r="19" spans="1:7" ht="25.5" x14ac:dyDescent="0.2">
      <c r="A19" s="1091" t="s">
        <v>1029</v>
      </c>
      <c r="B19" s="1092" t="s">
        <v>1030</v>
      </c>
      <c r="C19" s="1093" t="s">
        <v>1031</v>
      </c>
      <c r="D19" s="1094" t="s">
        <v>1032</v>
      </c>
      <c r="E19" s="1452"/>
      <c r="F19" s="1075"/>
      <c r="G19" s="1075"/>
    </row>
    <row r="20" spans="1:7" ht="33" customHeight="1" x14ac:dyDescent="0.2">
      <c r="A20" s="1095">
        <v>2021</v>
      </c>
      <c r="B20" s="1096"/>
      <c r="C20" s="1455" t="s">
        <v>1033</v>
      </c>
      <c r="D20" s="1097"/>
      <c r="E20" s="1453"/>
      <c r="F20" s="1075"/>
      <c r="G20" s="1075"/>
    </row>
    <row r="21" spans="1:7" ht="33" customHeight="1" x14ac:dyDescent="0.2">
      <c r="A21" s="1095">
        <v>2022</v>
      </c>
      <c r="B21" s="1098"/>
      <c r="C21" s="1455"/>
      <c r="D21" s="1097"/>
      <c r="E21" s="1453"/>
      <c r="F21" s="1075"/>
      <c r="G21" s="1075"/>
    </row>
    <row r="22" spans="1:7" ht="39" customHeight="1" thickBot="1" x14ac:dyDescent="0.25">
      <c r="A22" s="1099">
        <v>2023</v>
      </c>
      <c r="B22" s="1100"/>
      <c r="C22" s="1456"/>
      <c r="D22" s="1101"/>
      <c r="E22" s="1454"/>
      <c r="F22" s="1075"/>
      <c r="G22" s="1075"/>
    </row>
    <row r="23" spans="1:7" x14ac:dyDescent="0.2">
      <c r="A23" s="1392" t="s">
        <v>1034</v>
      </c>
      <c r="B23" s="1439"/>
      <c r="C23" s="1439"/>
      <c r="D23" s="1440"/>
      <c r="E23" s="1441"/>
      <c r="G23" s="1075"/>
    </row>
    <row r="24" spans="1:7" x14ac:dyDescent="0.2">
      <c r="A24" s="1442"/>
      <c r="B24" s="1440"/>
      <c r="C24" s="1440"/>
      <c r="D24" s="1440"/>
      <c r="E24" s="1443"/>
      <c r="G24" s="1075"/>
    </row>
    <row r="25" spans="1:7" x14ac:dyDescent="0.2">
      <c r="A25" s="1442"/>
      <c r="B25" s="1440"/>
      <c r="C25" s="1440"/>
      <c r="D25" s="1440"/>
      <c r="E25" s="1443"/>
      <c r="F25" s="1075"/>
      <c r="G25" s="1075"/>
    </row>
    <row r="26" spans="1:7" x14ac:dyDescent="0.2">
      <c r="A26" s="1442"/>
      <c r="B26" s="1440"/>
      <c r="C26" s="1440"/>
      <c r="D26" s="1440"/>
      <c r="E26" s="1443"/>
      <c r="F26" s="1075"/>
      <c r="G26" s="1075"/>
    </row>
    <row r="27" spans="1:7" ht="13.5" thickBot="1" x14ac:dyDescent="0.25">
      <c r="A27" s="1444"/>
      <c r="B27" s="1445"/>
      <c r="C27" s="1445"/>
      <c r="D27" s="1445"/>
      <c r="E27" s="1446"/>
      <c r="F27" s="1075"/>
      <c r="G27" s="1075"/>
    </row>
    <row r="28" spans="1:7" x14ac:dyDescent="0.2">
      <c r="B28" s="1102"/>
      <c r="G28" s="1075"/>
    </row>
    <row r="29" spans="1:7" x14ac:dyDescent="0.2">
      <c r="B29" s="1104"/>
      <c r="G29" s="1075"/>
    </row>
    <row r="30" spans="1:7" x14ac:dyDescent="0.2">
      <c r="B30" s="1102"/>
      <c r="G30" s="1075"/>
    </row>
    <row r="31" spans="1:7" x14ac:dyDescent="0.2">
      <c r="B31" s="1104"/>
      <c r="G31" s="1075"/>
    </row>
    <row r="32" spans="1:7" x14ac:dyDescent="0.2">
      <c r="B32" s="1102"/>
      <c r="G32" s="1075"/>
    </row>
    <row r="33" spans="2:7" x14ac:dyDescent="0.2">
      <c r="B33" s="1102"/>
      <c r="G33" s="1075"/>
    </row>
    <row r="34" spans="2:7" x14ac:dyDescent="0.2">
      <c r="B34" s="1104"/>
      <c r="G34" s="1075"/>
    </row>
    <row r="35" spans="2:7" x14ac:dyDescent="0.2">
      <c r="B35" s="1102"/>
      <c r="G35" s="1075"/>
    </row>
    <row r="36" spans="2:7" x14ac:dyDescent="0.2">
      <c r="B36" s="1102"/>
      <c r="G36" s="1075"/>
    </row>
    <row r="37" spans="2:7" x14ac:dyDescent="0.2">
      <c r="B37" s="1102"/>
    </row>
    <row r="38" spans="2:7" x14ac:dyDescent="0.2">
      <c r="B38" s="1102"/>
    </row>
    <row r="39" spans="2:7" x14ac:dyDescent="0.2">
      <c r="B39" s="1102"/>
    </row>
    <row r="40" spans="2:7" x14ac:dyDescent="0.2">
      <c r="B40" s="1102"/>
      <c r="F40" s="1105"/>
      <c r="G40" s="1106"/>
    </row>
    <row r="41" spans="2:7" x14ac:dyDescent="0.2">
      <c r="B41" s="1102"/>
    </row>
    <row r="42" spans="2:7" x14ac:dyDescent="0.2">
      <c r="B42" s="1102"/>
    </row>
    <row r="43" spans="2:7" x14ac:dyDescent="0.2">
      <c r="B43" s="1104"/>
    </row>
    <row r="44" spans="2:7" x14ac:dyDescent="0.2">
      <c r="B44" s="1102"/>
      <c r="D44" s="1107"/>
    </row>
    <row r="45" spans="2:7" x14ac:dyDescent="0.2">
      <c r="B45" s="1102"/>
      <c r="D45" s="1107"/>
    </row>
  </sheetData>
  <sheetProtection sheet="1" objects="1" scenarios="1"/>
  <mergeCells count="7">
    <mergeCell ref="A23:E27"/>
    <mergeCell ref="A2:C2"/>
    <mergeCell ref="D2:E2"/>
    <mergeCell ref="A3:E3"/>
    <mergeCell ref="A4:E4"/>
    <mergeCell ref="E19:E22"/>
    <mergeCell ref="C20:C22"/>
  </mergeCells>
  <conditionalFormatting sqref="B20">
    <cfRule type="expression" dxfId="41" priority="8">
      <formula>$AA20="NON"</formula>
    </cfRule>
  </conditionalFormatting>
  <conditionalFormatting sqref="B21:B22">
    <cfRule type="expression" dxfId="40" priority="7">
      <formula>$Z21="NON"</formula>
    </cfRule>
  </conditionalFormatting>
  <conditionalFormatting sqref="C12">
    <cfRule type="expression" dxfId="39" priority="9">
      <formula>$Y12="NON"</formula>
    </cfRule>
  </conditionalFormatting>
  <conditionalFormatting sqref="D12:D17">
    <cfRule type="expression" dxfId="38" priority="1">
      <formula>$D12="NEIN"</formula>
    </cfRule>
    <cfRule type="expression" dxfId="37" priority="2">
      <formula>$D12="JA"</formula>
    </cfRule>
  </conditionalFormatting>
  <conditionalFormatting sqref="D20">
    <cfRule type="expression" dxfId="36" priority="5">
      <formula>$D$20&lt;&gt;$B$20</formula>
    </cfRule>
  </conditionalFormatting>
  <conditionalFormatting sqref="D20:D22">
    <cfRule type="expression" dxfId="35" priority="6">
      <formula>$AA20="NON"</formula>
    </cfRule>
  </conditionalFormatting>
  <conditionalFormatting sqref="D21">
    <cfRule type="expression" dxfId="34" priority="4">
      <formula>$D$21&lt;&gt;$B$21</formula>
    </cfRule>
  </conditionalFormatting>
  <conditionalFormatting sqref="D22">
    <cfRule type="expression" dxfId="33" priority="3">
      <formula>$D$22&lt;&gt;$B$22</formula>
    </cfRule>
  </conditionalFormatting>
  <dataValidations count="2">
    <dataValidation type="list" allowBlank="1" showErrorMessage="1" sqref="D12:D17" xr:uid="{5C1C6BD0-18CA-412C-A8AE-652C16022C3B}">
      <formula1>"JA, NEIN"</formula1>
    </dataValidation>
    <dataValidation type="list" showInputMessage="1" showErrorMessage="1" sqref="D18" xr:uid="{974C8A3C-E8E1-4328-A74D-8C9131D8B100}">
      <formula1>"OUI, NON,"</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C66B-904D-4B38-9980-54D1A75DDDB8}">
  <sheetPr codeName="Feuil4">
    <tabColor rgb="FF00B050"/>
  </sheetPr>
  <dimension ref="A1:AH44"/>
  <sheetViews>
    <sheetView workbookViewId="0">
      <selection activeCell="A3" sqref="A3:E3"/>
    </sheetView>
  </sheetViews>
  <sheetFormatPr baseColWidth="10" defaultColWidth="11.42578125" defaultRowHeight="12.75" outlineLevelRow="1" x14ac:dyDescent="0.2"/>
  <cols>
    <col min="1" max="1" width="11.42578125" style="1075"/>
    <col min="2" max="2" width="17.7109375" style="812" customWidth="1"/>
    <col min="3" max="3" width="98.140625" style="1075" customWidth="1"/>
    <col min="4" max="4" width="18.140625" style="1103" customWidth="1"/>
    <col min="5" max="5" width="18.140625" style="1056" customWidth="1"/>
    <col min="6" max="6" width="66.42578125" style="583" customWidth="1"/>
    <col min="7" max="7" width="34.28515625" style="583" customWidth="1"/>
    <col min="8" max="16384" width="11.42578125" style="1075"/>
  </cols>
  <sheetData>
    <row r="1" spans="1:34" customFormat="1" x14ac:dyDescent="0.2">
      <c r="A1" s="39" t="s">
        <v>417</v>
      </c>
      <c r="B1" s="2"/>
      <c r="C1" s="878"/>
      <c r="D1" s="39" t="s">
        <v>375</v>
      </c>
      <c r="E1" s="1056"/>
      <c r="F1" s="583"/>
      <c r="AD1" s="878"/>
      <c r="AE1" s="878"/>
      <c r="AF1" s="878"/>
      <c r="AG1" s="878"/>
      <c r="AH1" s="878"/>
    </row>
    <row r="2" spans="1:34" customFormat="1" ht="13.5" thickBot="1" x14ac:dyDescent="0.25">
      <c r="A2" s="1420">
        <f>Deckblatt!$A$9</f>
        <v>0</v>
      </c>
      <c r="B2" s="1420"/>
      <c r="C2" s="1420"/>
      <c r="D2" s="1422">
        <f>Deckblatt!$A$12</f>
        <v>0</v>
      </c>
      <c r="E2" s="1434"/>
      <c r="F2" s="583"/>
      <c r="G2" s="880"/>
      <c r="H2" s="880"/>
      <c r="I2" s="880"/>
      <c r="J2" s="880"/>
      <c r="K2" s="880"/>
      <c r="L2" s="880"/>
      <c r="M2" s="880"/>
      <c r="N2" s="880"/>
      <c r="O2" s="880"/>
      <c r="P2" s="880"/>
      <c r="R2" s="212"/>
      <c r="AD2" s="878"/>
      <c r="AE2" s="878"/>
      <c r="AF2" s="878"/>
      <c r="AG2" s="878"/>
      <c r="AH2" s="878"/>
    </row>
    <row r="3" spans="1:34" s="1058" customFormat="1" ht="42" customHeight="1" thickBot="1" x14ac:dyDescent="0.25">
      <c r="A3" s="1449" t="s">
        <v>1035</v>
      </c>
      <c r="B3" s="1450"/>
      <c r="C3" s="1450"/>
      <c r="D3" s="1450"/>
      <c r="E3" s="1451"/>
      <c r="F3" s="1108"/>
    </row>
    <row r="4" spans="1:34" s="1059" customFormat="1" outlineLevel="1" x14ac:dyDescent="0.2">
      <c r="A4" s="1459"/>
      <c r="B4" s="1459"/>
      <c r="C4" s="1459"/>
      <c r="D4" s="1459"/>
      <c r="E4" s="1459"/>
    </row>
    <row r="5" spans="1:34" s="1059" customFormat="1" outlineLevel="1" x14ac:dyDescent="0.2">
      <c r="A5" s="1220" t="s">
        <v>1036</v>
      </c>
      <c r="B5" s="1220"/>
      <c r="C5" s="1220"/>
      <c r="D5" s="1220"/>
      <c r="E5" s="1220"/>
    </row>
    <row r="6" spans="1:34" s="1059" customFormat="1" outlineLevel="1" x14ac:dyDescent="0.2">
      <c r="A6" s="1457" t="s">
        <v>1037</v>
      </c>
      <c r="B6" s="1457"/>
      <c r="C6" s="1457"/>
      <c r="D6" s="1457"/>
      <c r="E6" s="1457"/>
    </row>
    <row r="7" spans="1:34" s="1059" customFormat="1" outlineLevel="1" x14ac:dyDescent="0.2">
      <c r="A7" s="1457" t="s">
        <v>1038</v>
      </c>
      <c r="B7" s="1457"/>
      <c r="C7" s="1457"/>
      <c r="D7" s="1457"/>
      <c r="E7" s="1457"/>
    </row>
    <row r="8" spans="1:34" s="1059" customFormat="1" outlineLevel="1" x14ac:dyDescent="0.2">
      <c r="A8" s="1207" t="s">
        <v>1039</v>
      </c>
      <c r="B8" s="1207"/>
      <c r="C8" s="1207"/>
      <c r="D8" s="1207"/>
      <c r="E8" s="1207"/>
    </row>
    <row r="9" spans="1:34" s="1059" customFormat="1" ht="13.5" outlineLevel="1" thickBot="1" x14ac:dyDescent="0.25">
      <c r="A9" s="1458"/>
      <c r="B9" s="1458"/>
      <c r="C9" s="1458"/>
      <c r="D9" s="1458"/>
      <c r="E9" s="1458"/>
    </row>
    <row r="10" spans="1:34" s="1058" customFormat="1" ht="51.75" thickBot="1" x14ac:dyDescent="0.25">
      <c r="A10" s="1109"/>
      <c r="B10" s="1110"/>
      <c r="C10" s="1110"/>
      <c r="D10" s="1111" t="s">
        <v>1040</v>
      </c>
      <c r="E10" s="1111" t="s">
        <v>1041</v>
      </c>
    </row>
    <row r="11" spans="1:34" s="1058" customFormat="1" ht="13.5" thickBot="1" x14ac:dyDescent="0.25">
      <c r="A11" s="1067"/>
      <c r="B11" s="1061"/>
      <c r="C11" s="1061"/>
      <c r="D11" s="1112" t="s">
        <v>1014</v>
      </c>
      <c r="E11" s="1112" t="s">
        <v>1014</v>
      </c>
      <c r="F11" s="1057"/>
    </row>
    <row r="12" spans="1:34" ht="38.25" x14ac:dyDescent="0.2">
      <c r="A12" s="1113">
        <v>1</v>
      </c>
      <c r="B12" s="1114" t="s">
        <v>1042</v>
      </c>
      <c r="C12" s="1079" t="s">
        <v>1043</v>
      </c>
      <c r="D12" s="1115"/>
      <c r="E12" s="1116"/>
      <c r="G12" s="1075"/>
    </row>
    <row r="13" spans="1:34" ht="38.25" x14ac:dyDescent="0.2">
      <c r="A13" s="1113">
        <v>2</v>
      </c>
      <c r="B13" s="1114" t="s">
        <v>1044</v>
      </c>
      <c r="C13" s="1079" t="s">
        <v>1045</v>
      </c>
      <c r="D13" s="1117"/>
      <c r="E13" s="1118"/>
      <c r="G13" s="1075"/>
    </row>
    <row r="14" spans="1:34" ht="63.75" x14ac:dyDescent="0.2">
      <c r="A14" s="1113">
        <v>3</v>
      </c>
      <c r="B14" s="1114" t="s">
        <v>1046</v>
      </c>
      <c r="C14" s="1119" t="s">
        <v>1047</v>
      </c>
      <c r="D14" s="1117"/>
      <c r="E14" s="1118"/>
      <c r="G14" s="1075"/>
    </row>
    <row r="15" spans="1:34" ht="38.25" x14ac:dyDescent="0.2">
      <c r="A15" s="1113">
        <v>4</v>
      </c>
      <c r="B15" s="1114" t="s">
        <v>1048</v>
      </c>
      <c r="C15" s="1079" t="s">
        <v>1049</v>
      </c>
      <c r="D15" s="1117"/>
      <c r="E15" s="1118"/>
      <c r="G15" s="1075"/>
    </row>
    <row r="16" spans="1:34" ht="51" x14ac:dyDescent="0.2">
      <c r="A16" s="1113">
        <v>5</v>
      </c>
      <c r="B16" s="1114" t="s">
        <v>1050</v>
      </c>
      <c r="C16" s="1120" t="s">
        <v>1051</v>
      </c>
      <c r="D16" s="1117"/>
      <c r="E16" s="1118"/>
      <c r="G16" s="1075"/>
    </row>
    <row r="17" spans="1:7" ht="38.25" x14ac:dyDescent="0.2">
      <c r="A17" s="1113">
        <v>6</v>
      </c>
      <c r="B17" s="1114" t="s">
        <v>1052</v>
      </c>
      <c r="C17" s="1120" t="s">
        <v>1053</v>
      </c>
      <c r="D17" s="1117"/>
      <c r="E17" s="1118"/>
      <c r="G17" s="1075"/>
    </row>
    <row r="18" spans="1:7" ht="63.75" x14ac:dyDescent="0.2">
      <c r="A18" s="1113">
        <v>7</v>
      </c>
      <c r="B18" s="1114" t="s">
        <v>1054</v>
      </c>
      <c r="C18" s="1076" t="s">
        <v>1055</v>
      </c>
      <c r="D18" s="1117"/>
      <c r="E18" s="1118"/>
      <c r="G18" s="1075"/>
    </row>
    <row r="19" spans="1:7" ht="51" x14ac:dyDescent="0.2">
      <c r="A19" s="1113">
        <v>8</v>
      </c>
      <c r="B19" s="1114" t="s">
        <v>1054</v>
      </c>
      <c r="C19" s="1076" t="s">
        <v>1056</v>
      </c>
      <c r="D19" s="1117"/>
      <c r="E19" s="1118"/>
      <c r="G19" s="1075"/>
    </row>
    <row r="20" spans="1:7" ht="51" x14ac:dyDescent="0.2">
      <c r="A20" s="1113">
        <v>9</v>
      </c>
      <c r="B20" s="1114" t="s">
        <v>1054</v>
      </c>
      <c r="C20" s="1076" t="s">
        <v>1057</v>
      </c>
      <c r="D20" s="1117"/>
      <c r="E20" s="1118"/>
      <c r="G20" s="1075"/>
    </row>
    <row r="21" spans="1:7" ht="38.25" x14ac:dyDescent="0.2">
      <c r="A21" s="1113">
        <v>10</v>
      </c>
      <c r="B21" s="1114" t="s">
        <v>1054</v>
      </c>
      <c r="C21" s="1076" t="s">
        <v>1058</v>
      </c>
      <c r="D21" s="1117"/>
      <c r="E21" s="1118"/>
      <c r="G21" s="1075"/>
    </row>
    <row r="22" spans="1:7" ht="25.5" x14ac:dyDescent="0.2">
      <c r="A22" s="1113">
        <v>11</v>
      </c>
      <c r="B22" s="1114" t="s">
        <v>1054</v>
      </c>
      <c r="C22" s="1076" t="s">
        <v>1059</v>
      </c>
      <c r="D22" s="1117"/>
      <c r="E22" s="1118"/>
      <c r="G22" s="1075"/>
    </row>
    <row r="23" spans="1:7" ht="25.5" x14ac:dyDescent="0.2">
      <c r="A23" s="1113">
        <v>12</v>
      </c>
      <c r="B23" s="1114" t="s">
        <v>1054</v>
      </c>
      <c r="C23" s="1076" t="s">
        <v>1060</v>
      </c>
      <c r="D23" s="1117"/>
      <c r="E23" s="1118"/>
      <c r="G23" s="1075"/>
    </row>
    <row r="24" spans="1:7" ht="25.5" x14ac:dyDescent="0.2">
      <c r="A24" s="1113">
        <v>13</v>
      </c>
      <c r="B24" s="1114" t="s">
        <v>1054</v>
      </c>
      <c r="C24" s="1076" t="s">
        <v>1061</v>
      </c>
      <c r="D24" s="1117"/>
      <c r="E24" s="1118"/>
      <c r="G24" s="1075"/>
    </row>
    <row r="25" spans="1:7" ht="25.5" x14ac:dyDescent="0.2">
      <c r="A25" s="1113">
        <v>14</v>
      </c>
      <c r="B25" s="1114" t="s">
        <v>1054</v>
      </c>
      <c r="C25" s="1076" t="s">
        <v>1062</v>
      </c>
      <c r="D25" s="1117"/>
      <c r="E25" s="1118"/>
      <c r="G25" s="1075"/>
    </row>
    <row r="26" spans="1:7" ht="25.5" x14ac:dyDescent="0.2">
      <c r="A26" s="1113">
        <v>15</v>
      </c>
      <c r="B26" s="1114" t="s">
        <v>1054</v>
      </c>
      <c r="C26" s="1076" t="s">
        <v>1063</v>
      </c>
      <c r="D26" s="1117"/>
      <c r="E26" s="1118"/>
      <c r="G26" s="1075"/>
    </row>
    <row r="27" spans="1:7" ht="26.25" thickBot="1" x14ac:dyDescent="0.25">
      <c r="A27" s="1121">
        <v>16</v>
      </c>
      <c r="B27" s="1122" t="s">
        <v>1054</v>
      </c>
      <c r="C27" s="1123" t="s">
        <v>1064</v>
      </c>
      <c r="D27" s="1073"/>
      <c r="E27" s="1124"/>
      <c r="G27" s="1075"/>
    </row>
    <row r="28" spans="1:7" ht="64.5" thickBot="1" x14ac:dyDescent="0.25">
      <c r="A28" s="1125">
        <v>17</v>
      </c>
      <c r="B28" s="1126" t="s">
        <v>1065</v>
      </c>
      <c r="C28" s="1127" t="s">
        <v>1066</v>
      </c>
      <c r="D28" s="1128"/>
      <c r="E28" s="1129"/>
      <c r="G28" s="1075"/>
    </row>
    <row r="29" spans="1:7" ht="39" thickBot="1" x14ac:dyDescent="0.25">
      <c r="A29" s="1113">
        <v>18</v>
      </c>
      <c r="B29" s="1114" t="s">
        <v>1067</v>
      </c>
      <c r="C29" s="1079" t="s">
        <v>1068</v>
      </c>
      <c r="D29" s="1130"/>
      <c r="E29" s="1131"/>
      <c r="G29" s="1075"/>
    </row>
    <row r="30" spans="1:7" x14ac:dyDescent="0.2">
      <c r="A30" s="1392" t="s">
        <v>1034</v>
      </c>
      <c r="B30" s="1393"/>
      <c r="C30" s="1393"/>
      <c r="D30" s="1393"/>
      <c r="E30" s="1394"/>
      <c r="G30" s="1075"/>
    </row>
    <row r="31" spans="1:7" x14ac:dyDescent="0.2">
      <c r="A31" s="1395"/>
      <c r="B31" s="1396"/>
      <c r="C31" s="1396"/>
      <c r="D31" s="1396"/>
      <c r="E31" s="1397"/>
      <c r="G31" s="1075"/>
    </row>
    <row r="32" spans="1:7" x14ac:dyDescent="0.2">
      <c r="A32" s="1395"/>
      <c r="B32" s="1396"/>
      <c r="C32" s="1396"/>
      <c r="D32" s="1396"/>
      <c r="E32" s="1397"/>
      <c r="G32" s="1075"/>
    </row>
    <row r="33" spans="1:7" x14ac:dyDescent="0.2">
      <c r="A33" s="1395"/>
      <c r="B33" s="1396"/>
      <c r="C33" s="1396"/>
      <c r="D33" s="1396"/>
      <c r="E33" s="1397"/>
      <c r="G33" s="1075"/>
    </row>
    <row r="34" spans="1:7" x14ac:dyDescent="0.2">
      <c r="A34" s="1395"/>
      <c r="B34" s="1396"/>
      <c r="C34" s="1396"/>
      <c r="D34" s="1396"/>
      <c r="E34" s="1397"/>
      <c r="G34" s="1075"/>
    </row>
    <row r="35" spans="1:7" ht="13.5" thickBot="1" x14ac:dyDescent="0.25">
      <c r="A35" s="1398"/>
      <c r="B35" s="1399"/>
      <c r="C35" s="1399"/>
      <c r="D35" s="1399"/>
      <c r="E35" s="1400"/>
      <c r="G35" s="1075"/>
    </row>
    <row r="36" spans="1:7" x14ac:dyDescent="0.2">
      <c r="B36" s="1087"/>
      <c r="C36" s="1104"/>
    </row>
    <row r="37" spans="1:7" x14ac:dyDescent="0.2">
      <c r="B37" s="1087"/>
    </row>
    <row r="38" spans="1:7" x14ac:dyDescent="0.2">
      <c r="B38" s="1087"/>
    </row>
    <row r="39" spans="1:7" x14ac:dyDescent="0.2">
      <c r="B39" s="1087"/>
    </row>
    <row r="40" spans="1:7" x14ac:dyDescent="0.2">
      <c r="B40" s="1087"/>
    </row>
    <row r="41" spans="1:7" x14ac:dyDescent="0.2">
      <c r="B41" s="1087"/>
    </row>
    <row r="42" spans="1:7" x14ac:dyDescent="0.2">
      <c r="B42" s="1087"/>
    </row>
    <row r="43" spans="1:7" x14ac:dyDescent="0.2">
      <c r="B43" s="1087"/>
    </row>
    <row r="44" spans="1:7" x14ac:dyDescent="0.2">
      <c r="B44" s="1087"/>
    </row>
  </sheetData>
  <sheetProtection sheet="1" objects="1" scenarios="1"/>
  <mergeCells count="10">
    <mergeCell ref="A7:E7"/>
    <mergeCell ref="A8:E8"/>
    <mergeCell ref="A9:E9"/>
    <mergeCell ref="A30:E35"/>
    <mergeCell ref="A2:C2"/>
    <mergeCell ref="D2:E2"/>
    <mergeCell ref="A3:E3"/>
    <mergeCell ref="A4:E4"/>
    <mergeCell ref="A5:E5"/>
    <mergeCell ref="A6:E6"/>
  </mergeCells>
  <conditionalFormatting sqref="D13:D27">
    <cfRule type="expression" dxfId="32" priority="4">
      <formula>$D13="NEIN"</formula>
    </cfRule>
    <cfRule type="expression" dxfId="31" priority="5">
      <formula>$D13="JA"</formula>
    </cfRule>
  </conditionalFormatting>
  <conditionalFormatting sqref="E12:E26">
    <cfRule type="expression" dxfId="30" priority="2">
      <formula>$E12="NEIN"</formula>
    </cfRule>
  </conditionalFormatting>
  <conditionalFormatting sqref="E13:E26">
    <cfRule type="expression" dxfId="29" priority="1">
      <formula>$E13="JA"</formula>
    </cfRule>
    <cfRule type="expression" dxfId="28" priority="3">
      <formula>$D13="NEIN"</formula>
    </cfRule>
  </conditionalFormatting>
  <conditionalFormatting sqref="E28:E29 E12">
    <cfRule type="expression" dxfId="27" priority="7">
      <formula>$E12="JA"</formula>
    </cfRule>
  </conditionalFormatting>
  <conditionalFormatting sqref="E28:E29">
    <cfRule type="expression" dxfId="26" priority="6">
      <formula>$E28="NEIN"</formula>
    </cfRule>
  </conditionalFormatting>
  <dataValidations count="1">
    <dataValidation type="list" allowBlank="1" showErrorMessage="1" sqref="D13:D27 E12:E26 E28:E29" xr:uid="{B865B84A-7BE0-4A5D-996A-6DC45CA458CA}">
      <formula1>"JA, NEIN"</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EFE2-51D0-4454-817B-6393F05F6E4B}">
  <sheetPr codeName="Feuil5">
    <tabColor rgb="FF00B050"/>
  </sheetPr>
  <dimension ref="A1:AI59"/>
  <sheetViews>
    <sheetView workbookViewId="0">
      <selection activeCell="A3" sqref="A3:F3"/>
    </sheetView>
  </sheetViews>
  <sheetFormatPr baseColWidth="10" defaultRowHeight="12.75" outlineLevelRow="1" x14ac:dyDescent="0.2"/>
  <cols>
    <col min="1" max="1" width="10.5703125" style="582" customWidth="1"/>
    <col min="2" max="2" width="16.42578125" style="1075" customWidth="1"/>
    <col min="3" max="3" width="37.140625" style="1075" customWidth="1"/>
    <col min="4" max="4" width="30.85546875" style="1103" customWidth="1"/>
    <col min="5" max="5" width="14.85546875" style="1103" customWidth="1"/>
    <col min="6" max="6" width="16.5703125" style="1056" customWidth="1"/>
  </cols>
  <sheetData>
    <row r="1" spans="1:35" x14ac:dyDescent="0.2">
      <c r="A1" s="39" t="s">
        <v>417</v>
      </c>
      <c r="B1" s="2"/>
      <c r="C1" s="2"/>
      <c r="D1" s="39" t="s">
        <v>375</v>
      </c>
      <c r="G1" s="583"/>
      <c r="AE1" s="878"/>
      <c r="AF1" s="878"/>
      <c r="AG1" s="878"/>
      <c r="AH1" s="878"/>
      <c r="AI1" s="878"/>
    </row>
    <row r="2" spans="1:35" ht="13.5" thickBot="1" x14ac:dyDescent="0.25">
      <c r="A2" s="1420">
        <f>Deckblatt!$A$9</f>
        <v>0</v>
      </c>
      <c r="B2" s="1420"/>
      <c r="C2" s="1420"/>
      <c r="D2" s="1422">
        <f>Deckblatt!$A$12</f>
        <v>0</v>
      </c>
      <c r="E2" s="1434"/>
      <c r="F2" s="1434"/>
      <c r="G2" s="583"/>
      <c r="H2" s="880"/>
      <c r="I2" s="880"/>
      <c r="J2" s="880"/>
      <c r="K2" s="880"/>
      <c r="L2" s="880"/>
      <c r="M2" s="880"/>
      <c r="N2" s="880"/>
      <c r="O2" s="880"/>
      <c r="P2" s="880"/>
      <c r="Q2" s="880"/>
      <c r="S2" s="212"/>
      <c r="AE2" s="878"/>
      <c r="AF2" s="878"/>
      <c r="AG2" s="878"/>
      <c r="AH2" s="878"/>
      <c r="AI2" s="878"/>
    </row>
    <row r="3" spans="1:35" s="1058" customFormat="1" ht="48" customHeight="1" thickBot="1" x14ac:dyDescent="0.25">
      <c r="A3" s="1467" t="s">
        <v>1069</v>
      </c>
      <c r="B3" s="1468"/>
      <c r="C3" s="1468"/>
      <c r="D3" s="1468"/>
      <c r="E3" s="1468"/>
      <c r="F3" s="1469"/>
    </row>
    <row r="4" spans="1:35" s="1059" customFormat="1" outlineLevel="1" x14ac:dyDescent="0.2">
      <c r="A4" s="1470"/>
      <c r="B4" s="1470"/>
      <c r="C4" s="1470"/>
      <c r="D4" s="1470"/>
      <c r="E4" s="1470"/>
      <c r="F4" s="1470"/>
    </row>
    <row r="5" spans="1:35" s="1133" customFormat="1" outlineLevel="1" x14ac:dyDescent="0.2">
      <c r="A5" s="1220" t="s">
        <v>1070</v>
      </c>
      <c r="B5" s="1220"/>
      <c r="C5" s="1220"/>
      <c r="D5" s="1220"/>
      <c r="E5" s="1220"/>
      <c r="F5" s="1220"/>
    </row>
    <row r="6" spans="1:35" s="1133" customFormat="1" outlineLevel="1" x14ac:dyDescent="0.2">
      <c r="A6" s="1457" t="s">
        <v>1071</v>
      </c>
      <c r="B6" s="1457"/>
      <c r="C6" s="1457"/>
      <c r="D6" s="1457"/>
      <c r="E6" s="1457"/>
      <c r="F6" s="1457"/>
    </row>
    <row r="7" spans="1:35" s="1133" customFormat="1" outlineLevel="1" x14ac:dyDescent="0.2">
      <c r="A7" s="1457" t="s">
        <v>1072</v>
      </c>
      <c r="B7" s="1457"/>
      <c r="C7" s="1457"/>
      <c r="D7" s="1457"/>
      <c r="E7" s="1457"/>
      <c r="F7" s="1457"/>
    </row>
    <row r="8" spans="1:35" s="1059" customFormat="1" ht="20.25" customHeight="1" outlineLevel="1" x14ac:dyDescent="0.2">
      <c r="A8" s="1207" t="s">
        <v>1073</v>
      </c>
      <c r="B8" s="1207"/>
      <c r="C8" s="1207"/>
      <c r="D8" s="1207"/>
      <c r="E8" s="1207"/>
      <c r="F8" s="1207"/>
    </row>
    <row r="9" spans="1:35" s="1059" customFormat="1" ht="13.5" outlineLevel="1" thickBot="1" x14ac:dyDescent="0.25">
      <c r="A9" s="1458"/>
      <c r="B9" s="1458"/>
      <c r="C9" s="1458"/>
      <c r="D9" s="1458"/>
      <c r="E9" s="1458"/>
      <c r="F9" s="1458"/>
    </row>
    <row r="10" spans="1:35" s="1059" customFormat="1" ht="51.75" thickBot="1" x14ac:dyDescent="0.25">
      <c r="A10" s="1134"/>
      <c r="B10" s="1132"/>
      <c r="C10" s="1132"/>
      <c r="D10" s="1132"/>
      <c r="E10" s="1111" t="s">
        <v>1040</v>
      </c>
      <c r="F10" s="1111" t="s">
        <v>1041</v>
      </c>
    </row>
    <row r="11" spans="1:35" x14ac:dyDescent="0.2">
      <c r="A11" s="1135"/>
      <c r="B11" s="582"/>
      <c r="C11" s="582"/>
      <c r="D11" s="1136"/>
      <c r="E11" s="1137" t="s">
        <v>1014</v>
      </c>
      <c r="F11" s="1138" t="s">
        <v>1014</v>
      </c>
      <c r="G11" s="582"/>
    </row>
    <row r="12" spans="1:35" s="1075" customFormat="1" ht="85.5" customHeight="1" x14ac:dyDescent="0.2">
      <c r="A12" s="1070">
        <v>1</v>
      </c>
      <c r="B12" s="1139" t="s">
        <v>1074</v>
      </c>
      <c r="C12" s="1462" t="s">
        <v>1075</v>
      </c>
      <c r="D12" s="1461"/>
      <c r="E12" s="1073"/>
      <c r="F12" s="1140"/>
    </row>
    <row r="13" spans="1:35" s="1075" customFormat="1" ht="85.5" customHeight="1" x14ac:dyDescent="0.2">
      <c r="A13" s="1070">
        <v>2</v>
      </c>
      <c r="B13" s="1139" t="s">
        <v>1076</v>
      </c>
      <c r="C13" s="1462" t="s">
        <v>1077</v>
      </c>
      <c r="D13" s="1461"/>
      <c r="E13" s="1073"/>
      <c r="F13" s="1140"/>
    </row>
    <row r="14" spans="1:35" s="1075" customFormat="1" ht="85.5" customHeight="1" x14ac:dyDescent="0.2">
      <c r="A14" s="1070">
        <v>3</v>
      </c>
      <c r="B14" s="1139" t="s">
        <v>1078</v>
      </c>
      <c r="C14" s="1462" t="s">
        <v>1079</v>
      </c>
      <c r="D14" s="1461"/>
      <c r="E14" s="1073"/>
      <c r="F14" s="1140"/>
      <c r="G14" s="582"/>
    </row>
    <row r="15" spans="1:35" s="1075" customFormat="1" ht="85.5" customHeight="1" x14ac:dyDescent="0.2">
      <c r="A15" s="1070">
        <v>4</v>
      </c>
      <c r="B15" s="1139" t="s">
        <v>1080</v>
      </c>
      <c r="C15" s="1460" t="s">
        <v>1081</v>
      </c>
      <c r="D15" s="1461"/>
      <c r="E15" s="1073"/>
      <c r="F15" s="1140"/>
      <c r="G15" s="582"/>
    </row>
    <row r="16" spans="1:35" s="1075" customFormat="1" ht="85.5" customHeight="1" x14ac:dyDescent="0.2">
      <c r="A16" s="1070">
        <v>5</v>
      </c>
      <c r="B16" s="1139" t="s">
        <v>1082</v>
      </c>
      <c r="C16" s="1462" t="s">
        <v>1083</v>
      </c>
      <c r="D16" s="1461"/>
      <c r="E16" s="1073"/>
      <c r="F16" s="1140"/>
      <c r="G16" s="582"/>
    </row>
    <row r="17" spans="1:7" s="1075" customFormat="1" ht="85.5" customHeight="1" x14ac:dyDescent="0.2">
      <c r="A17" s="1141">
        <v>6</v>
      </c>
      <c r="B17" s="1142" t="s">
        <v>1054</v>
      </c>
      <c r="C17" s="1463" t="s">
        <v>1084</v>
      </c>
      <c r="D17" s="1464"/>
      <c r="E17" s="1073"/>
      <c r="F17" s="1140"/>
      <c r="G17" s="582"/>
    </row>
    <row r="18" spans="1:7" ht="85.5" customHeight="1" thickBot="1" x14ac:dyDescent="0.25">
      <c r="A18" s="1143">
        <v>7</v>
      </c>
      <c r="B18" s="1144" t="s">
        <v>1054</v>
      </c>
      <c r="C18" s="1465" t="s">
        <v>1085</v>
      </c>
      <c r="D18" s="1466"/>
      <c r="E18" s="1130"/>
      <c r="F18" s="1073"/>
    </row>
    <row r="19" spans="1:7" x14ac:dyDescent="0.2">
      <c r="A19" s="1392" t="s">
        <v>1034</v>
      </c>
      <c r="B19" s="1439"/>
      <c r="C19" s="1439"/>
      <c r="D19" s="1439"/>
      <c r="E19" s="1440"/>
      <c r="F19" s="1441"/>
    </row>
    <row r="20" spans="1:7" x14ac:dyDescent="0.2">
      <c r="A20" s="1442"/>
      <c r="B20" s="1440"/>
      <c r="C20" s="1440"/>
      <c r="D20" s="1440"/>
      <c r="E20" s="1440"/>
      <c r="F20" s="1443"/>
    </row>
    <row r="21" spans="1:7" x14ac:dyDescent="0.2">
      <c r="A21" s="1442"/>
      <c r="B21" s="1440"/>
      <c r="C21" s="1440"/>
      <c r="D21" s="1440"/>
      <c r="E21" s="1440"/>
      <c r="F21" s="1443"/>
    </row>
    <row r="22" spans="1:7" x14ac:dyDescent="0.2">
      <c r="A22" s="1442"/>
      <c r="B22" s="1440"/>
      <c r="C22" s="1440"/>
      <c r="D22" s="1440"/>
      <c r="E22" s="1440"/>
      <c r="F22" s="1443"/>
    </row>
    <row r="23" spans="1:7" ht="13.5" thickBot="1" x14ac:dyDescent="0.25">
      <c r="A23" s="1444"/>
      <c r="B23" s="1445"/>
      <c r="C23" s="1445"/>
      <c r="D23" s="1445"/>
      <c r="E23" s="1445"/>
      <c r="F23" s="1446"/>
    </row>
    <row r="24" spans="1:7" x14ac:dyDescent="0.2">
      <c r="B24" s="1102"/>
      <c r="C24" s="1102"/>
    </row>
    <row r="25" spans="1:7" x14ac:dyDescent="0.2">
      <c r="B25" s="1102"/>
      <c r="C25" s="1102"/>
    </row>
    <row r="26" spans="1:7" x14ac:dyDescent="0.2">
      <c r="B26" s="1102"/>
      <c r="C26" s="1102"/>
    </row>
    <row r="27" spans="1:7" x14ac:dyDescent="0.2">
      <c r="B27" s="1102"/>
      <c r="C27" s="1102"/>
    </row>
    <row r="28" spans="1:7" x14ac:dyDescent="0.2">
      <c r="B28" s="1102"/>
      <c r="C28" s="1102"/>
    </row>
    <row r="29" spans="1:7" x14ac:dyDescent="0.2">
      <c r="B29" s="1102"/>
      <c r="C29" s="1102"/>
    </row>
    <row r="30" spans="1:7" x14ac:dyDescent="0.2">
      <c r="B30" s="1102"/>
      <c r="C30" s="1102"/>
    </row>
    <row r="31" spans="1:7" x14ac:dyDescent="0.2">
      <c r="B31" s="1102"/>
      <c r="C31" s="1102"/>
    </row>
    <row r="32" spans="1:7" x14ac:dyDescent="0.2">
      <c r="B32" s="1102"/>
      <c r="C32" s="1102"/>
    </row>
    <row r="33" spans="2:5" x14ac:dyDescent="0.2">
      <c r="B33" s="1102"/>
      <c r="C33" s="1102"/>
    </row>
    <row r="34" spans="2:5" x14ac:dyDescent="0.2">
      <c r="B34" s="1102"/>
      <c r="C34" s="1102"/>
    </row>
    <row r="35" spans="2:5" x14ac:dyDescent="0.2">
      <c r="B35" s="1102"/>
      <c r="C35" s="1102"/>
    </row>
    <row r="36" spans="2:5" x14ac:dyDescent="0.2">
      <c r="B36" s="1102"/>
      <c r="C36" s="1102"/>
    </row>
    <row r="37" spans="2:5" x14ac:dyDescent="0.2">
      <c r="B37" s="1104"/>
      <c r="C37" s="1104"/>
    </row>
    <row r="38" spans="2:5" x14ac:dyDescent="0.2">
      <c r="B38" s="1102"/>
      <c r="C38" s="1102"/>
    </row>
    <row r="39" spans="2:5" x14ac:dyDescent="0.2">
      <c r="B39" s="1104"/>
      <c r="C39" s="1104"/>
    </row>
    <row r="40" spans="2:5" x14ac:dyDescent="0.2">
      <c r="B40" s="1102"/>
      <c r="C40" s="1102"/>
    </row>
    <row r="41" spans="2:5" x14ac:dyDescent="0.2">
      <c r="B41" s="1104"/>
      <c r="C41" s="1104"/>
    </row>
    <row r="42" spans="2:5" x14ac:dyDescent="0.2">
      <c r="B42" s="1102"/>
      <c r="C42" s="1102"/>
    </row>
    <row r="43" spans="2:5" x14ac:dyDescent="0.2">
      <c r="B43" s="1102"/>
      <c r="C43" s="1102"/>
      <c r="D43" s="1107"/>
      <c r="E43" s="1107"/>
    </row>
    <row r="44" spans="2:5" x14ac:dyDescent="0.2">
      <c r="B44" s="1104"/>
      <c r="C44" s="1104"/>
    </row>
    <row r="45" spans="2:5" x14ac:dyDescent="0.2">
      <c r="B45" s="1102"/>
      <c r="C45" s="1102"/>
    </row>
    <row r="46" spans="2:5" x14ac:dyDescent="0.2">
      <c r="B46" s="1102"/>
      <c r="C46" s="1102"/>
    </row>
    <row r="47" spans="2:5" x14ac:dyDescent="0.2">
      <c r="B47" s="1102"/>
      <c r="C47" s="1102"/>
      <c r="E47" s="1107"/>
    </row>
    <row r="48" spans="2:5" x14ac:dyDescent="0.2">
      <c r="B48" s="1104"/>
      <c r="C48" s="1104"/>
    </row>
    <row r="49" spans="2:5" x14ac:dyDescent="0.2">
      <c r="B49" s="1102"/>
      <c r="C49" s="1102"/>
    </row>
    <row r="50" spans="2:5" x14ac:dyDescent="0.2">
      <c r="B50" s="1102"/>
      <c r="C50" s="1102"/>
    </row>
    <row r="51" spans="2:5" x14ac:dyDescent="0.2">
      <c r="B51" s="1102"/>
      <c r="C51" s="1102"/>
    </row>
    <row r="52" spans="2:5" x14ac:dyDescent="0.2">
      <c r="B52" s="1102"/>
      <c r="C52" s="1102"/>
    </row>
    <row r="53" spans="2:5" x14ac:dyDescent="0.2">
      <c r="B53" s="1102"/>
      <c r="C53" s="1102"/>
    </row>
    <row r="54" spans="2:5" x14ac:dyDescent="0.2">
      <c r="B54" s="1102"/>
      <c r="C54" s="1102"/>
    </row>
    <row r="55" spans="2:5" x14ac:dyDescent="0.2">
      <c r="B55" s="1102"/>
      <c r="C55" s="1102"/>
    </row>
    <row r="56" spans="2:5" x14ac:dyDescent="0.2">
      <c r="B56" s="1102"/>
      <c r="C56" s="1102"/>
    </row>
    <row r="57" spans="2:5" x14ac:dyDescent="0.2">
      <c r="B57" s="1104"/>
      <c r="C57" s="1104"/>
    </row>
    <row r="58" spans="2:5" x14ac:dyDescent="0.2">
      <c r="B58" s="1102"/>
      <c r="C58" s="1102"/>
      <c r="E58" s="1107"/>
    </row>
    <row r="59" spans="2:5" x14ac:dyDescent="0.2">
      <c r="B59" s="1102"/>
      <c r="C59" s="1102"/>
      <c r="E59" s="1107"/>
    </row>
  </sheetData>
  <sheetProtection sheet="1" objects="1" scenarios="1"/>
  <mergeCells count="17">
    <mergeCell ref="C14:D14"/>
    <mergeCell ref="A2:C2"/>
    <mergeCell ref="D2:F2"/>
    <mergeCell ref="A3:F3"/>
    <mergeCell ref="A4:F4"/>
    <mergeCell ref="A5:F5"/>
    <mergeCell ref="A6:F6"/>
    <mergeCell ref="A7:F7"/>
    <mergeCell ref="A8:F8"/>
    <mergeCell ref="A9:F9"/>
    <mergeCell ref="C12:D12"/>
    <mergeCell ref="C13:D13"/>
    <mergeCell ref="C15:D15"/>
    <mergeCell ref="C16:D16"/>
    <mergeCell ref="C17:D17"/>
    <mergeCell ref="C18:D18"/>
    <mergeCell ref="A19:F23"/>
  </mergeCells>
  <conditionalFormatting sqref="E12:E17">
    <cfRule type="expression" dxfId="25" priority="6">
      <formula>$E12="NEIN"</formula>
    </cfRule>
    <cfRule type="expression" dxfId="24" priority="7">
      <formula>$E12="JA"</formula>
    </cfRule>
  </conditionalFormatting>
  <conditionalFormatting sqref="F12:F18">
    <cfRule type="expression" dxfId="23" priority="1">
      <formula>$F12="JA"</formula>
    </cfRule>
    <cfRule type="expression" dxfId="22" priority="2">
      <formula>$F12="NEIN"</formula>
    </cfRule>
    <cfRule type="expression" dxfId="21" priority="3">
      <formula>$E12="NEIN"</formula>
    </cfRule>
  </conditionalFormatting>
  <conditionalFormatting sqref="F18">
    <cfRule type="expression" dxfId="20" priority="4">
      <formula>$D18="NEIN"</formula>
    </cfRule>
    <cfRule type="expression" dxfId="19" priority="5">
      <formula>$D18="JA"</formula>
    </cfRule>
  </conditionalFormatting>
  <dataValidations count="1">
    <dataValidation type="list" allowBlank="1" showErrorMessage="1" sqref="E12:F17 F18" xr:uid="{43F0FDA8-0C03-4A8E-8450-72E44296B98A}">
      <formula1>"JA, NEIN"</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BF62-D188-45D9-AE1B-46729F3647D5}">
  <sheetPr codeName="Feuil6">
    <tabColor rgb="FF00B050"/>
  </sheetPr>
  <dimension ref="A1:AI64"/>
  <sheetViews>
    <sheetView topLeftCell="A11" workbookViewId="0">
      <selection activeCell="A3" sqref="A3:E3"/>
    </sheetView>
  </sheetViews>
  <sheetFormatPr baseColWidth="10" defaultRowHeight="12.75" outlineLevelRow="1" x14ac:dyDescent="0.2"/>
  <cols>
    <col min="2" max="2" width="16.5703125" style="582" customWidth="1"/>
    <col min="3" max="3" width="38.7109375" style="582" customWidth="1"/>
    <col min="4" max="4" width="44.5703125" style="1075" customWidth="1"/>
    <col min="5" max="5" width="18.42578125" customWidth="1"/>
  </cols>
  <sheetData>
    <row r="1" spans="1:35" x14ac:dyDescent="0.2">
      <c r="A1" s="39" t="s">
        <v>417</v>
      </c>
      <c r="B1" s="2"/>
      <c r="C1" s="2"/>
      <c r="D1" s="39" t="s">
        <v>375</v>
      </c>
      <c r="F1" s="1056"/>
      <c r="G1" s="583"/>
      <c r="AE1" s="878"/>
      <c r="AF1" s="878"/>
      <c r="AG1" s="878"/>
      <c r="AH1" s="878"/>
      <c r="AI1" s="878"/>
    </row>
    <row r="2" spans="1:35" ht="13.5" thickBot="1" x14ac:dyDescent="0.25">
      <c r="A2" s="1420">
        <f>Deckblatt!$A$9</f>
        <v>0</v>
      </c>
      <c r="B2" s="1420"/>
      <c r="C2" s="1420"/>
      <c r="D2" s="1447">
        <f>Deckblatt!$A$12</f>
        <v>0</v>
      </c>
      <c r="E2" s="1448"/>
      <c r="F2" s="1056"/>
      <c r="G2" s="583"/>
      <c r="H2" s="212"/>
      <c r="I2" s="880"/>
      <c r="J2" s="880"/>
      <c r="K2" s="880"/>
      <c r="L2" s="880"/>
      <c r="M2" s="880"/>
      <c r="N2" s="880"/>
      <c r="O2" s="880"/>
      <c r="P2" s="880"/>
      <c r="Q2" s="880"/>
      <c r="AE2" s="878"/>
      <c r="AF2" s="878"/>
      <c r="AG2" s="878"/>
      <c r="AH2" s="878"/>
      <c r="AI2" s="878"/>
    </row>
    <row r="3" spans="1:35" s="1058" customFormat="1" ht="42.75" customHeight="1" thickBot="1" x14ac:dyDescent="0.25">
      <c r="A3" s="1449" t="s">
        <v>1086</v>
      </c>
      <c r="B3" s="1450"/>
      <c r="C3" s="1450"/>
      <c r="D3" s="1450"/>
      <c r="E3" s="1451"/>
    </row>
    <row r="4" spans="1:35" s="1059" customFormat="1" outlineLevel="1" x14ac:dyDescent="0.2">
      <c r="A4" s="1459"/>
      <c r="B4" s="1459"/>
      <c r="C4" s="1459"/>
      <c r="D4" s="1459"/>
      <c r="E4" s="1459"/>
    </row>
    <row r="5" spans="1:35" s="1059" customFormat="1" ht="24" customHeight="1" outlineLevel="1" x14ac:dyDescent="0.2">
      <c r="A5" s="1207" t="s">
        <v>1087</v>
      </c>
      <c r="B5" s="1207"/>
      <c r="C5" s="1207"/>
      <c r="D5" s="1207"/>
      <c r="E5" s="1207"/>
      <c r="F5" s="1145"/>
    </row>
    <row r="6" spans="1:35" s="1059" customFormat="1" ht="21" customHeight="1" outlineLevel="1" x14ac:dyDescent="0.2">
      <c r="A6" s="1207" t="s">
        <v>1088</v>
      </c>
      <c r="B6" s="1207"/>
      <c r="C6" s="1207"/>
      <c r="D6" s="1207"/>
      <c r="E6" s="1207"/>
      <c r="F6" s="1207"/>
    </row>
    <row r="7" spans="1:35" s="1059" customFormat="1" ht="13.5" outlineLevel="1" thickBot="1" x14ac:dyDescent="0.25">
      <c r="A7" s="1473"/>
      <c r="B7" s="1473"/>
      <c r="C7" s="1473"/>
      <c r="D7" s="1473"/>
      <c r="E7" s="1473"/>
    </row>
    <row r="8" spans="1:35" s="1058" customFormat="1" ht="105.75" thickBot="1" x14ac:dyDescent="0.25">
      <c r="A8" s="1146"/>
      <c r="B8" s="1110"/>
      <c r="C8" s="1110"/>
      <c r="D8" s="1110"/>
      <c r="E8" s="1147" t="s">
        <v>1089</v>
      </c>
    </row>
    <row r="9" spans="1:35" s="1075" customFormat="1" x14ac:dyDescent="0.2">
      <c r="A9" s="1148"/>
      <c r="B9" s="582"/>
      <c r="C9" s="582"/>
      <c r="D9" s="1149"/>
      <c r="E9" s="1138" t="s">
        <v>1014</v>
      </c>
    </row>
    <row r="10" spans="1:35" s="1075" customFormat="1" ht="73.5" customHeight="1" x14ac:dyDescent="0.2">
      <c r="A10" s="1150">
        <v>1</v>
      </c>
      <c r="B10" s="1139" t="s">
        <v>1090</v>
      </c>
      <c r="C10" s="1460" t="s">
        <v>1091</v>
      </c>
      <c r="D10" s="1474"/>
      <c r="E10" s="1073"/>
    </row>
    <row r="11" spans="1:35" s="1075" customFormat="1" ht="131.25" customHeight="1" x14ac:dyDescent="0.2">
      <c r="A11" s="1150">
        <v>2</v>
      </c>
      <c r="B11" s="1139" t="s">
        <v>1092</v>
      </c>
      <c r="C11" s="1463" t="s">
        <v>1093</v>
      </c>
      <c r="D11" s="1464"/>
      <c r="E11" s="1073"/>
    </row>
    <row r="12" spans="1:35" s="1075" customFormat="1" ht="73.5" customHeight="1" x14ac:dyDescent="0.2">
      <c r="A12" s="1150">
        <v>3</v>
      </c>
      <c r="B12" s="1139" t="s">
        <v>1094</v>
      </c>
      <c r="C12" s="1462" t="s">
        <v>1095</v>
      </c>
      <c r="D12" s="1461"/>
      <c r="E12" s="1073"/>
    </row>
    <row r="13" spans="1:35" s="1075" customFormat="1" ht="73.5" customHeight="1" x14ac:dyDescent="0.2">
      <c r="A13" s="1150">
        <v>4</v>
      </c>
      <c r="B13" s="1139" t="s">
        <v>1096</v>
      </c>
      <c r="C13" s="1462" t="s">
        <v>1097</v>
      </c>
      <c r="D13" s="1461"/>
      <c r="E13" s="1073"/>
    </row>
    <row r="14" spans="1:35" s="1075" customFormat="1" ht="73.5" customHeight="1" x14ac:dyDescent="0.2">
      <c r="A14" s="1150">
        <v>5</v>
      </c>
      <c r="B14" s="1139" t="s">
        <v>1098</v>
      </c>
      <c r="C14" s="1462" t="s">
        <v>1099</v>
      </c>
      <c r="D14" s="1461"/>
      <c r="E14" s="1073"/>
    </row>
    <row r="15" spans="1:35" s="1075" customFormat="1" ht="73.5" customHeight="1" x14ac:dyDescent="0.2">
      <c r="A15" s="1150">
        <v>6</v>
      </c>
      <c r="B15" s="1139" t="s">
        <v>1100</v>
      </c>
      <c r="C15" s="1462" t="s">
        <v>1101</v>
      </c>
      <c r="D15" s="1461"/>
      <c r="E15" s="1073"/>
    </row>
    <row r="16" spans="1:35" s="1075" customFormat="1" ht="73.5" customHeight="1" x14ac:dyDescent="0.2">
      <c r="A16" s="1150">
        <v>7</v>
      </c>
      <c r="B16" s="1139" t="s">
        <v>1102</v>
      </c>
      <c r="C16" s="1462" t="s">
        <v>1103</v>
      </c>
      <c r="D16" s="1461"/>
      <c r="E16" s="1073"/>
    </row>
    <row r="17" spans="1:6" s="1075" customFormat="1" ht="73.5" customHeight="1" x14ac:dyDescent="0.2">
      <c r="A17" s="1070">
        <v>8</v>
      </c>
      <c r="B17" s="1139" t="s">
        <v>1104</v>
      </c>
      <c r="C17" s="1463" t="s">
        <v>1105</v>
      </c>
      <c r="D17" s="1464"/>
      <c r="E17" s="1073"/>
      <c r="F17" s="583"/>
    </row>
    <row r="18" spans="1:6" s="1075" customFormat="1" ht="73.5" customHeight="1" x14ac:dyDescent="0.2">
      <c r="A18" s="1150">
        <v>9</v>
      </c>
      <c r="B18" s="1139" t="s">
        <v>1106</v>
      </c>
      <c r="C18" s="1460" t="s">
        <v>1107</v>
      </c>
      <c r="D18" s="1461"/>
      <c r="E18" s="1073"/>
    </row>
    <row r="19" spans="1:6" s="1075" customFormat="1" ht="73.5" customHeight="1" x14ac:dyDescent="0.2">
      <c r="A19" s="1150">
        <v>10</v>
      </c>
      <c r="B19" s="1139" t="s">
        <v>1108</v>
      </c>
      <c r="C19" s="1462" t="s">
        <v>1109</v>
      </c>
      <c r="D19" s="1461"/>
      <c r="E19" s="1073"/>
    </row>
    <row r="20" spans="1:6" s="1075" customFormat="1" ht="73.5" customHeight="1" thickBot="1" x14ac:dyDescent="0.25">
      <c r="A20" s="1143">
        <v>11</v>
      </c>
      <c r="B20" s="1144" t="s">
        <v>1110</v>
      </c>
      <c r="C20" s="1471" t="s">
        <v>1111</v>
      </c>
      <c r="D20" s="1472"/>
      <c r="E20" s="1073"/>
    </row>
    <row r="21" spans="1:6" x14ac:dyDescent="0.2">
      <c r="A21" s="1392" t="s">
        <v>1034</v>
      </c>
      <c r="B21" s="1439"/>
      <c r="C21" s="1439"/>
      <c r="D21" s="1440"/>
      <c r="E21" s="1441"/>
    </row>
    <row r="22" spans="1:6" x14ac:dyDescent="0.2">
      <c r="A22" s="1442"/>
      <c r="B22" s="1440"/>
      <c r="C22" s="1440"/>
      <c r="D22" s="1440"/>
      <c r="E22" s="1443"/>
    </row>
    <row r="23" spans="1:6" x14ac:dyDescent="0.2">
      <c r="A23" s="1442"/>
      <c r="B23" s="1440"/>
      <c r="C23" s="1440"/>
      <c r="D23" s="1440"/>
      <c r="E23" s="1443"/>
    </row>
    <row r="24" spans="1:6" x14ac:dyDescent="0.2">
      <c r="A24" s="1442"/>
      <c r="B24" s="1440"/>
      <c r="C24" s="1440"/>
      <c r="D24" s="1440"/>
      <c r="E24" s="1443"/>
    </row>
    <row r="25" spans="1:6" ht="13.5" thickBot="1" x14ac:dyDescent="0.25">
      <c r="A25" s="1444"/>
      <c r="B25" s="1445"/>
      <c r="C25" s="1445"/>
      <c r="D25" s="1445"/>
      <c r="E25" s="1446"/>
    </row>
    <row r="26" spans="1:6" x14ac:dyDescent="0.2">
      <c r="D26" s="1102"/>
    </row>
    <row r="27" spans="1:6" x14ac:dyDescent="0.2">
      <c r="D27" s="1102"/>
    </row>
    <row r="28" spans="1:6" x14ac:dyDescent="0.2">
      <c r="D28" s="1102"/>
    </row>
    <row r="29" spans="1:6" x14ac:dyDescent="0.2">
      <c r="D29" s="1102"/>
    </row>
    <row r="30" spans="1:6" x14ac:dyDescent="0.2">
      <c r="D30" s="1102"/>
    </row>
    <row r="31" spans="1:6" x14ac:dyDescent="0.2">
      <c r="D31" s="1102"/>
    </row>
    <row r="32" spans="1:6" x14ac:dyDescent="0.2">
      <c r="D32" s="1102"/>
    </row>
    <row r="33" spans="4:4" x14ac:dyDescent="0.2">
      <c r="D33" s="1102"/>
    </row>
    <row r="34" spans="4:4" x14ac:dyDescent="0.2">
      <c r="D34" s="1102"/>
    </row>
    <row r="35" spans="4:4" x14ac:dyDescent="0.2">
      <c r="D35" s="1102"/>
    </row>
    <row r="36" spans="4:4" x14ac:dyDescent="0.2">
      <c r="D36" s="1102"/>
    </row>
    <row r="37" spans="4:4" x14ac:dyDescent="0.2">
      <c r="D37" s="1102"/>
    </row>
    <row r="38" spans="4:4" x14ac:dyDescent="0.2">
      <c r="D38" s="1102"/>
    </row>
    <row r="39" spans="4:4" x14ac:dyDescent="0.2">
      <c r="D39" s="1102"/>
    </row>
    <row r="40" spans="4:4" x14ac:dyDescent="0.2">
      <c r="D40" s="1102"/>
    </row>
    <row r="41" spans="4:4" x14ac:dyDescent="0.2">
      <c r="D41" s="1102"/>
    </row>
    <row r="42" spans="4:4" x14ac:dyDescent="0.2">
      <c r="D42" s="1104"/>
    </row>
    <row r="43" spans="4:4" x14ac:dyDescent="0.2">
      <c r="D43" s="1102"/>
    </row>
    <row r="44" spans="4:4" x14ac:dyDescent="0.2">
      <c r="D44" s="1104"/>
    </row>
    <row r="45" spans="4:4" x14ac:dyDescent="0.2">
      <c r="D45" s="1102"/>
    </row>
    <row r="46" spans="4:4" x14ac:dyDescent="0.2">
      <c r="D46" s="1104"/>
    </row>
    <row r="47" spans="4:4" x14ac:dyDescent="0.2">
      <c r="D47" s="1102"/>
    </row>
    <row r="48" spans="4:4" x14ac:dyDescent="0.2">
      <c r="D48" s="1102"/>
    </row>
    <row r="49" spans="4:4" x14ac:dyDescent="0.2">
      <c r="D49" s="1104"/>
    </row>
    <row r="50" spans="4:4" x14ac:dyDescent="0.2">
      <c r="D50" s="1102"/>
    </row>
    <row r="51" spans="4:4" x14ac:dyDescent="0.2">
      <c r="D51" s="1102"/>
    </row>
    <row r="52" spans="4:4" x14ac:dyDescent="0.2">
      <c r="D52" s="1102"/>
    </row>
    <row r="53" spans="4:4" x14ac:dyDescent="0.2">
      <c r="D53" s="1104"/>
    </row>
    <row r="54" spans="4:4" x14ac:dyDescent="0.2">
      <c r="D54" s="1102"/>
    </row>
    <row r="55" spans="4:4" x14ac:dyDescent="0.2">
      <c r="D55" s="1102"/>
    </row>
    <row r="56" spans="4:4" x14ac:dyDescent="0.2">
      <c r="D56" s="1102"/>
    </row>
    <row r="57" spans="4:4" x14ac:dyDescent="0.2">
      <c r="D57" s="1102"/>
    </row>
    <row r="58" spans="4:4" x14ac:dyDescent="0.2">
      <c r="D58" s="1102"/>
    </row>
    <row r="59" spans="4:4" x14ac:dyDescent="0.2">
      <c r="D59" s="1102"/>
    </row>
    <row r="60" spans="4:4" x14ac:dyDescent="0.2">
      <c r="D60" s="1102"/>
    </row>
    <row r="61" spans="4:4" x14ac:dyDescent="0.2">
      <c r="D61" s="1102"/>
    </row>
    <row r="62" spans="4:4" x14ac:dyDescent="0.2">
      <c r="D62" s="1104"/>
    </row>
    <row r="63" spans="4:4" x14ac:dyDescent="0.2">
      <c r="D63" s="1102"/>
    </row>
    <row r="64" spans="4:4" x14ac:dyDescent="0.2">
      <c r="D64" s="1102"/>
    </row>
  </sheetData>
  <sheetProtection sheet="1" objects="1" scenarios="1"/>
  <mergeCells count="19">
    <mergeCell ref="C14:D14"/>
    <mergeCell ref="A2:C2"/>
    <mergeCell ref="D2:E2"/>
    <mergeCell ref="A3:E3"/>
    <mergeCell ref="A4:E4"/>
    <mergeCell ref="A5:E5"/>
    <mergeCell ref="A6:F6"/>
    <mergeCell ref="A7:E7"/>
    <mergeCell ref="C10:D10"/>
    <mergeCell ref="C11:D11"/>
    <mergeCell ref="C12:D12"/>
    <mergeCell ref="C13:D13"/>
    <mergeCell ref="A21:E25"/>
    <mergeCell ref="C15:D15"/>
    <mergeCell ref="C16:D16"/>
    <mergeCell ref="C17:D17"/>
    <mergeCell ref="C18:D18"/>
    <mergeCell ref="C19:D19"/>
    <mergeCell ref="C20:D20"/>
  </mergeCells>
  <conditionalFormatting sqref="C17">
    <cfRule type="expression" dxfId="18" priority="3">
      <formula>$X17="NON"</formula>
    </cfRule>
  </conditionalFormatting>
  <conditionalFormatting sqref="E10:E20">
    <cfRule type="expression" dxfId="17" priority="1">
      <formula>$E10="NEIN"</formula>
    </cfRule>
    <cfRule type="expression" dxfId="16" priority="2">
      <formula>$E10="JA"</formula>
    </cfRule>
  </conditionalFormatting>
  <dataValidations count="1">
    <dataValidation type="list" allowBlank="1" showErrorMessage="1" sqref="E10:E20" xr:uid="{2EB1F489-9039-4709-BA33-64472FAE1C0A}">
      <formula1>"JA, NEIN"</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5">
    <tabColor theme="0" tint="-0.249977111117893"/>
    <pageSetUpPr fitToPage="1"/>
  </sheetPr>
  <dimension ref="A1:F51"/>
  <sheetViews>
    <sheetView showGridLines="0" workbookViewId="0">
      <pane ySplit="4" topLeftCell="A5" activePane="bottomLeft" state="frozen"/>
      <selection activeCell="B50" sqref="B50"/>
      <selection pane="bottomLeft" activeCell="A20" sqref="A20:D20"/>
    </sheetView>
  </sheetViews>
  <sheetFormatPr baseColWidth="10" defaultColWidth="11.42578125" defaultRowHeight="12.75" x14ac:dyDescent="0.2"/>
  <cols>
    <col min="1" max="1" width="8" customWidth="1"/>
    <col min="2" max="2" width="41.42578125" customWidth="1"/>
    <col min="3" max="3" width="37.140625" customWidth="1"/>
    <col min="4" max="4" width="23.140625" customWidth="1"/>
    <col min="5" max="5" width="5.42578125" hidden="1" customWidth="1"/>
    <col min="6" max="6" width="3.85546875" customWidth="1"/>
    <col min="7" max="7" width="29.42578125" customWidth="1"/>
    <col min="8" max="8" width="58.42578125" customWidth="1"/>
  </cols>
  <sheetData>
    <row r="1" spans="1:5" ht="14.1" customHeight="1" x14ac:dyDescent="0.2">
      <c r="A1" s="39" t="str">
        <f>'3.1'!$A$1</f>
        <v>Bewerbung des Spitalunternehmens:</v>
      </c>
      <c r="C1" s="39" t="s">
        <v>375</v>
      </c>
      <c r="E1" s="39"/>
    </row>
    <row r="2" spans="1:5" ht="14.1" customHeight="1" x14ac:dyDescent="0.2">
      <c r="A2" s="588">
        <f>Deckblatt!$A$9</f>
        <v>0</v>
      </c>
      <c r="C2" s="18">
        <f>Deckblatt!$A$12</f>
        <v>0</v>
      </c>
      <c r="E2" s="18"/>
    </row>
    <row r="3" spans="1:5" s="41" customFormat="1" ht="34.35" customHeight="1" x14ac:dyDescent="0.2">
      <c r="A3" s="1476" t="s">
        <v>379</v>
      </c>
      <c r="B3" s="1476"/>
      <c r="C3" s="1476"/>
      <c r="D3" s="1476"/>
    </row>
    <row r="4" spans="1:5" s="41" customFormat="1" ht="14.1" customHeight="1" x14ac:dyDescent="0.2">
      <c r="A4" s="37"/>
      <c r="B4" s="37"/>
      <c r="C4" s="37"/>
    </row>
    <row r="5" spans="1:5" s="38" customFormat="1" ht="32.1" customHeight="1" x14ac:dyDescent="0.2">
      <c r="A5" s="1267" t="s">
        <v>854</v>
      </c>
      <c r="B5" s="1267"/>
      <c r="C5" s="1267"/>
      <c r="D5" s="1267"/>
    </row>
    <row r="6" spans="1:5" s="38" customFormat="1" ht="4.5" customHeight="1" x14ac:dyDescent="0.2">
      <c r="A6" s="37"/>
      <c r="B6" s="37"/>
      <c r="C6" s="37"/>
    </row>
    <row r="7" spans="1:5" s="38" customFormat="1" ht="21" customHeight="1" x14ac:dyDescent="0.2">
      <c r="A7" s="1477" t="s">
        <v>855</v>
      </c>
      <c r="B7" s="1362"/>
      <c r="C7" s="1362"/>
      <c r="D7" s="1362"/>
    </row>
    <row r="8" spans="1:5" s="41" customFormat="1" ht="63" customHeight="1" x14ac:dyDescent="0.2">
      <c r="A8" s="1478"/>
      <c r="B8" s="1478"/>
      <c r="C8" s="1478"/>
      <c r="D8" s="1478"/>
    </row>
    <row r="9" spans="1:5" s="41" customFormat="1" ht="4.5" customHeight="1" x14ac:dyDescent="0.2">
      <c r="A9" s="269"/>
    </row>
    <row r="10" spans="1:5" s="41" customFormat="1" ht="19.5" customHeight="1" x14ac:dyDescent="0.2">
      <c r="A10" s="1477" t="s">
        <v>856</v>
      </c>
      <c r="B10" s="1362"/>
      <c r="C10" s="1362"/>
      <c r="D10" s="1362"/>
    </row>
    <row r="11" spans="1:5" s="41" customFormat="1" ht="63" customHeight="1" x14ac:dyDescent="0.2">
      <c r="A11" s="1478"/>
      <c r="B11" s="1478"/>
      <c r="C11" s="1478"/>
      <c r="D11" s="1478"/>
    </row>
    <row r="12" spans="1:5" s="41" customFormat="1" ht="4.5" customHeight="1" x14ac:dyDescent="0.2">
      <c r="A12" s="269"/>
    </row>
    <row r="13" spans="1:5" s="41" customFormat="1" ht="22.5" customHeight="1" x14ac:dyDescent="0.2">
      <c r="A13" s="1477" t="s">
        <v>857</v>
      </c>
      <c r="B13" s="1362"/>
      <c r="C13" s="1362"/>
      <c r="D13" s="1362"/>
    </row>
    <row r="14" spans="1:5" s="41" customFormat="1" ht="63" customHeight="1" x14ac:dyDescent="0.2">
      <c r="A14" s="1478"/>
      <c r="B14" s="1478"/>
      <c r="C14" s="1478"/>
      <c r="D14" s="1478"/>
    </row>
    <row r="15" spans="1:5" s="41" customFormat="1" ht="4.5" customHeight="1" x14ac:dyDescent="0.2">
      <c r="A15" s="269"/>
    </row>
    <row r="16" spans="1:5" s="41" customFormat="1" ht="33.75" customHeight="1" x14ac:dyDescent="0.2">
      <c r="A16" s="1477" t="s">
        <v>872</v>
      </c>
      <c r="B16" s="1362"/>
      <c r="C16" s="1362"/>
      <c r="D16" s="1362"/>
    </row>
    <row r="17" spans="1:6" s="41" customFormat="1" ht="63" customHeight="1" x14ac:dyDescent="0.2">
      <c r="A17" s="1478"/>
      <c r="B17" s="1478"/>
      <c r="C17" s="1478"/>
      <c r="D17" s="1478"/>
    </row>
    <row r="18" spans="1:6" s="37" customFormat="1" ht="4.5" customHeight="1" x14ac:dyDescent="0.2">
      <c r="A18" s="269"/>
      <c r="B18" s="41"/>
      <c r="C18" s="41"/>
    </row>
    <row r="19" spans="1:6" s="41" customFormat="1" ht="27" customHeight="1" x14ac:dyDescent="0.2">
      <c r="A19" s="1477" t="s">
        <v>858</v>
      </c>
      <c r="B19" s="1362"/>
      <c r="C19" s="1362"/>
      <c r="D19" s="1362"/>
    </row>
    <row r="20" spans="1:6" s="41" customFormat="1" ht="63" customHeight="1" x14ac:dyDescent="0.2">
      <c r="A20" s="1478"/>
      <c r="B20" s="1478"/>
      <c r="C20" s="1478"/>
      <c r="D20" s="1478"/>
    </row>
    <row r="21" spans="1:6" s="41" customFormat="1" ht="4.5" customHeight="1" x14ac:dyDescent="0.2">
      <c r="A21" s="269"/>
    </row>
    <row r="22" spans="1:6" s="41" customFormat="1" x14ac:dyDescent="0.2">
      <c r="A22" s="40"/>
      <c r="D22" s="1475"/>
    </row>
    <row r="23" spans="1:6" s="224" customFormat="1" ht="12.75" customHeight="1" x14ac:dyDescent="0.2">
      <c r="A23" s="40"/>
      <c r="D23" s="1475"/>
      <c r="E23" s="225" t="s">
        <v>370</v>
      </c>
      <c r="F23" s="225"/>
    </row>
    <row r="24" spans="1:6" s="41" customFormat="1" x14ac:dyDescent="0.2">
      <c r="A24" s="40"/>
      <c r="D24" s="1475"/>
      <c r="E24" s="223"/>
      <c r="F24" s="34"/>
    </row>
    <row r="25" spans="1:6" s="41" customFormat="1" x14ac:dyDescent="0.2">
      <c r="E25" s="59"/>
      <c r="F25" s="34"/>
    </row>
    <row r="26" spans="1:6" s="41" customFormat="1" x14ac:dyDescent="0.2">
      <c r="E26" s="70"/>
      <c r="F26" s="34"/>
    </row>
    <row r="27" spans="1:6" s="41" customFormat="1" x14ac:dyDescent="0.2"/>
    <row r="28" spans="1:6" s="41" customFormat="1" x14ac:dyDescent="0.2"/>
    <row r="29" spans="1:6" s="41" customFormat="1" x14ac:dyDescent="0.2"/>
    <row r="30" spans="1:6" s="41" customFormat="1" x14ac:dyDescent="0.2"/>
    <row r="31" spans="1:6" s="41" customFormat="1" x14ac:dyDescent="0.2"/>
    <row r="32" spans="1:6" s="41" customFormat="1" x14ac:dyDescent="0.2"/>
    <row r="33" s="41" customFormat="1" x14ac:dyDescent="0.2"/>
    <row r="34" s="41" customFormat="1" x14ac:dyDescent="0.2"/>
    <row r="35" s="41" customFormat="1" x14ac:dyDescent="0.2"/>
    <row r="36" s="41" customFormat="1" x14ac:dyDescent="0.2"/>
    <row r="37" s="41" customFormat="1" x14ac:dyDescent="0.2"/>
    <row r="38" s="41" customFormat="1" x14ac:dyDescent="0.2"/>
    <row r="39" s="41" customFormat="1" x14ac:dyDescent="0.2"/>
    <row r="40" s="41" customFormat="1" x14ac:dyDescent="0.2"/>
    <row r="41" s="41" customFormat="1" x14ac:dyDescent="0.2"/>
    <row r="42" s="41" customFormat="1" x14ac:dyDescent="0.2"/>
    <row r="43" s="41" customFormat="1" x14ac:dyDescent="0.2"/>
    <row r="44" s="41" customFormat="1" x14ac:dyDescent="0.2"/>
    <row r="45" s="41" customFormat="1" x14ac:dyDescent="0.2"/>
    <row r="46" s="41" customFormat="1" x14ac:dyDescent="0.2"/>
    <row r="47" s="41" customFormat="1" x14ac:dyDescent="0.2"/>
    <row r="48" s="41" customFormat="1" x14ac:dyDescent="0.2"/>
    <row r="49" s="41" customFormat="1" x14ac:dyDescent="0.2"/>
    <row r="50" s="41" customFormat="1" x14ac:dyDescent="0.2"/>
    <row r="51" s="41" customFormat="1" x14ac:dyDescent="0.2"/>
  </sheetData>
  <sheetProtection algorithmName="SHA-512" hashValue="mO2ZS72jDrprs7HBF7TDEeiAl9RW3OBnBSZ2n68kEbsHwnzotudSHfwmUIXQdrdhcZpaSd9PGdb5MrRxtEqFeQ==" saltValue="k6ld4W/XvCtGKgnD1jt+JA==" spinCount="100000" sheet="1" selectLockedCells="1"/>
  <protectedRanges>
    <protectedRange sqref="D22" name="Allgemeine Angaben"/>
    <protectedRange sqref="A8 A11 A14 A17 A20" name="Allgemeine Angaben_1"/>
  </protectedRanges>
  <customSheetViews>
    <customSheetView guid="{21F13F3C-C390-477F-A569-DF7158452A6C}" showGridLines="0" fitToPage="1" hiddenColumns="1">
      <selection activeCell="A12" sqref="A12:F12"/>
      <colBreaks count="1" manualBreakCount="1">
        <brk id="4" max="19" man="1"/>
      </colBreaks>
      <pageMargins left="0.70866141732283472" right="0.70866141732283472" top="0.74803149606299213" bottom="0.74803149606299213" header="0.31496062992125984" footer="0.31496062992125984"/>
      <printOptions horizontalCentered="1"/>
      <pageSetup paperSize="9" scale="80" orientation="portrait" r:id="rId1"/>
      <headerFooter alignWithMargins="0">
        <oddHeader>&amp;L&amp;G</oddHeader>
        <oddFooter>&amp;L&amp;"Arial,Fett"&amp;8Departement Gesundheit und Soziales &amp;"Arial,Standard"Abteilung Gesundheit&amp;R&amp;6Seiten &amp;P von &amp;N Seiten</oddFooter>
      </headerFooter>
    </customSheetView>
  </customSheetViews>
  <mergeCells count="13">
    <mergeCell ref="D22:D24"/>
    <mergeCell ref="A3:D3"/>
    <mergeCell ref="A5:D5"/>
    <mergeCell ref="A7:D7"/>
    <mergeCell ref="A16:D16"/>
    <mergeCell ref="A17:D17"/>
    <mergeCell ref="A19:D19"/>
    <mergeCell ref="A20:D20"/>
    <mergeCell ref="A8:D8"/>
    <mergeCell ref="A10:D10"/>
    <mergeCell ref="A11:D11"/>
    <mergeCell ref="A13:D13"/>
    <mergeCell ref="A14:D14"/>
  </mergeCells>
  <phoneticPr fontId="31" type="noConversion"/>
  <printOptions horizontalCentered="1"/>
  <pageMargins left="0.23622047244094491" right="0.23622047244094491" top="0.74803149606299213" bottom="0.74803149606299213" header="0.31496062992125984" footer="0.31496062992125984"/>
  <pageSetup paperSize="9" scale="84" orientation="portrait" r:id="rId2"/>
  <headerFooter scaleWithDoc="0" alignWithMargins="0"/>
  <colBreaks count="1" manualBreakCount="1">
    <brk id="4" max="19" man="1"/>
  </colBreaks>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tabColor theme="0" tint="-0.249977111117893"/>
    <pageSetUpPr fitToPage="1"/>
  </sheetPr>
  <dimension ref="A1:J41"/>
  <sheetViews>
    <sheetView showGridLines="0" workbookViewId="0">
      <pane ySplit="4" topLeftCell="A5" activePane="bottomLeft" state="frozen"/>
      <selection activeCell="B50" sqref="B50"/>
      <selection pane="bottomLeft" activeCell="E9" sqref="E9:E10"/>
    </sheetView>
  </sheetViews>
  <sheetFormatPr baseColWidth="10" defaultColWidth="11.42578125" defaultRowHeight="12.75" x14ac:dyDescent="0.2"/>
  <cols>
    <col min="1" max="1" width="7.42578125" customWidth="1"/>
    <col min="2" max="2" width="14" customWidth="1"/>
    <col min="3" max="4" width="31.42578125" customWidth="1"/>
    <col min="5" max="5" width="32" customWidth="1"/>
    <col min="6" max="6" width="11.42578125" customWidth="1"/>
  </cols>
  <sheetData>
    <row r="1" spans="1:7" ht="14.1" customHeight="1" x14ac:dyDescent="0.2">
      <c r="A1" s="39" t="str">
        <f>'3.1'!$A$1</f>
        <v>Bewerbung des Spitalunternehmens:</v>
      </c>
      <c r="C1" s="39"/>
      <c r="D1" s="39" t="s">
        <v>375</v>
      </c>
      <c r="E1" s="39"/>
    </row>
    <row r="2" spans="1:7" ht="14.1" customHeight="1" x14ac:dyDescent="0.2">
      <c r="A2" s="588">
        <f>Deckblatt!$A$9</f>
        <v>0</v>
      </c>
      <c r="C2" s="588"/>
      <c r="D2" s="590">
        <f>Deckblatt!$A$12</f>
        <v>0</v>
      </c>
    </row>
    <row r="3" spans="1:7" ht="33.950000000000003" customHeight="1" x14ac:dyDescent="0.2">
      <c r="A3" s="1266" t="s">
        <v>962</v>
      </c>
      <c r="B3" s="1266"/>
      <c r="C3" s="1266"/>
      <c r="D3" s="1266"/>
      <c r="E3" s="1266"/>
      <c r="F3" s="226"/>
      <c r="G3" s="46"/>
    </row>
    <row r="4" spans="1:7" s="41" customFormat="1" ht="11.1" customHeight="1" x14ac:dyDescent="0.2"/>
    <row r="5" spans="1:7" s="41" customFormat="1" ht="87" customHeight="1" x14ac:dyDescent="0.2">
      <c r="A5" s="1300" t="s">
        <v>850</v>
      </c>
      <c r="B5" s="1207"/>
      <c r="C5" s="1207"/>
      <c r="D5" s="1207"/>
      <c r="E5" s="1207"/>
    </row>
    <row r="6" spans="1:7" s="41" customFormat="1" ht="36" customHeight="1" x14ac:dyDescent="0.2">
      <c r="A6" s="1207" t="s">
        <v>660</v>
      </c>
      <c r="B6" s="1481"/>
      <c r="C6" s="1481"/>
      <c r="D6" s="1481"/>
      <c r="E6" s="1481"/>
    </row>
    <row r="7" spans="1:7" s="41" customFormat="1" ht="36" customHeight="1" x14ac:dyDescent="0.2">
      <c r="A7" s="1220" t="s">
        <v>434</v>
      </c>
      <c r="B7" s="1220"/>
      <c r="C7" s="1220"/>
      <c r="D7" s="1220"/>
      <c r="E7" s="1220"/>
    </row>
    <row r="8" spans="1:7" s="41" customFormat="1" ht="17.25" customHeight="1" x14ac:dyDescent="0.2">
      <c r="C8" s="717" t="s">
        <v>153</v>
      </c>
      <c r="D8" s="717" t="s">
        <v>153</v>
      </c>
      <c r="E8" s="717" t="s">
        <v>153</v>
      </c>
      <c r="G8" s="1220"/>
    </row>
    <row r="9" spans="1:7" s="41" customFormat="1" ht="69.75" customHeight="1" x14ac:dyDescent="0.2">
      <c r="A9" s="1267" t="s">
        <v>382</v>
      </c>
      <c r="B9" s="1267"/>
      <c r="C9" s="1367"/>
      <c r="D9" s="1367"/>
      <c r="E9" s="1367"/>
      <c r="G9" s="1220"/>
    </row>
    <row r="10" spans="1:7" s="41" customFormat="1" x14ac:dyDescent="0.2">
      <c r="C10" s="1367"/>
      <c r="D10" s="1367"/>
      <c r="E10" s="1367"/>
      <c r="G10" s="35"/>
    </row>
    <row r="11" spans="1:7" s="41" customFormat="1" x14ac:dyDescent="0.2">
      <c r="A11" s="41" t="s">
        <v>56</v>
      </c>
      <c r="C11" s="1367"/>
      <c r="D11" s="1367"/>
      <c r="E11" s="1367"/>
      <c r="G11" s="35"/>
    </row>
    <row r="12" spans="1:7" s="41" customFormat="1" x14ac:dyDescent="0.2">
      <c r="C12" s="1367"/>
      <c r="D12" s="1367"/>
      <c r="E12" s="1367"/>
      <c r="G12" s="35"/>
    </row>
    <row r="13" spans="1:7" s="41" customFormat="1" x14ac:dyDescent="0.2">
      <c r="A13" s="41" t="s">
        <v>57</v>
      </c>
      <c r="C13" s="1367"/>
      <c r="D13" s="1367"/>
      <c r="E13" s="1367"/>
    </row>
    <row r="14" spans="1:7" s="41" customFormat="1" x14ac:dyDescent="0.2">
      <c r="C14" s="1367"/>
      <c r="D14" s="1367"/>
      <c r="E14" s="1367"/>
    </row>
    <row r="15" spans="1:7" s="41" customFormat="1" x14ac:dyDescent="0.2">
      <c r="C15" s="1367"/>
      <c r="D15" s="1367"/>
      <c r="E15" s="1367"/>
    </row>
    <row r="16" spans="1:7" s="41" customFormat="1" x14ac:dyDescent="0.2">
      <c r="C16" s="1367"/>
      <c r="D16" s="1367"/>
      <c r="E16" s="1367"/>
    </row>
    <row r="17" spans="1:6" s="41" customFormat="1" ht="30" customHeight="1" x14ac:dyDescent="0.2"/>
    <row r="18" spans="1:6" s="41" customFormat="1" ht="19.5" customHeight="1" thickBot="1" x14ac:dyDescent="0.25">
      <c r="A18" s="1480" t="s">
        <v>415</v>
      </c>
      <c r="B18" s="1480"/>
      <c r="C18" s="1480"/>
      <c r="D18" s="1480"/>
      <c r="E18" s="1480"/>
    </row>
    <row r="19" spans="1:6" s="1165" customFormat="1" ht="20.25" customHeight="1" x14ac:dyDescent="0.2">
      <c r="A19" s="1482" t="s">
        <v>1124</v>
      </c>
      <c r="B19" s="1483"/>
      <c r="C19" s="1483"/>
      <c r="D19" s="1483"/>
      <c r="E19" s="1484"/>
      <c r="F19" s="887" t="s">
        <v>1125</v>
      </c>
    </row>
    <row r="20" spans="1:6" s="1166" customFormat="1" ht="24.75" customHeight="1" thickBot="1" x14ac:dyDescent="0.25">
      <c r="A20" s="1485"/>
      <c r="B20" s="1486"/>
      <c r="C20" s="1486"/>
      <c r="D20" s="1486"/>
      <c r="E20" s="1487"/>
    </row>
    <row r="21" spans="1:6" ht="12.75" customHeight="1" x14ac:dyDescent="0.2">
      <c r="A21" s="1167"/>
      <c r="B21" s="1167"/>
      <c r="C21" s="39"/>
      <c r="D21" s="1477"/>
      <c r="E21" s="1477"/>
      <c r="F21" s="1362"/>
    </row>
    <row r="22" spans="1:6" ht="15" x14ac:dyDescent="0.2">
      <c r="A22" s="1168"/>
      <c r="B22" s="1488" t="s">
        <v>1126</v>
      </c>
      <c r="C22" s="1489"/>
      <c r="D22" s="1490"/>
      <c r="E22" s="1169" t="s">
        <v>1127</v>
      </c>
    </row>
    <row r="23" spans="1:6" ht="28.5" customHeight="1" x14ac:dyDescent="0.2">
      <c r="A23" s="1168"/>
      <c r="B23" s="1491" t="s">
        <v>1019</v>
      </c>
      <c r="C23" s="1492"/>
      <c r="D23" s="1493"/>
      <c r="E23" s="1073"/>
    </row>
    <row r="24" spans="1:6" ht="28.5" customHeight="1" x14ac:dyDescent="0.2">
      <c r="A24" s="1168"/>
      <c r="B24" s="1491" t="s">
        <v>1021</v>
      </c>
      <c r="C24" s="1492"/>
      <c r="D24" s="1493"/>
      <c r="E24" s="1073"/>
    </row>
    <row r="25" spans="1:6" ht="28.5" customHeight="1" x14ac:dyDescent="0.2">
      <c r="A25" s="1168"/>
      <c r="B25" s="1491" t="s">
        <v>1026</v>
      </c>
      <c r="C25" s="1492"/>
      <c r="D25" s="1493"/>
      <c r="E25" s="1073"/>
    </row>
    <row r="26" spans="1:6" ht="52.5" customHeight="1" x14ac:dyDescent="0.2">
      <c r="A26" s="1168"/>
      <c r="B26" s="1491" t="s">
        <v>1028</v>
      </c>
      <c r="C26" s="1492"/>
      <c r="D26" s="1493"/>
      <c r="E26" s="1073"/>
    </row>
    <row r="27" spans="1:6" s="1166" customFormat="1" ht="21" customHeight="1" x14ac:dyDescent="0.25">
      <c r="B27" s="578" t="s">
        <v>875</v>
      </c>
      <c r="C27" s="1170"/>
      <c r="D27" s="1170"/>
      <c r="E27" s="1171"/>
    </row>
    <row r="28" spans="1:6" s="1166" customFormat="1" ht="14.25" x14ac:dyDescent="0.2">
      <c r="B28" s="865" t="s">
        <v>909</v>
      </c>
      <c r="C28" s="1170"/>
      <c r="D28" s="1170"/>
      <c r="E28" s="1171"/>
    </row>
    <row r="29" spans="1:6" s="1166" customFormat="1" ht="15" thickBot="1" x14ac:dyDescent="0.25">
      <c r="B29" s="857"/>
      <c r="C29" s="1170"/>
      <c r="D29" s="1170"/>
      <c r="E29" s="1171"/>
    </row>
    <row r="30" spans="1:6" s="1166" customFormat="1" ht="31.5" customHeight="1" thickBot="1" x14ac:dyDescent="0.25">
      <c r="A30" s="1494" t="s">
        <v>1128</v>
      </c>
      <c r="B30" s="1495"/>
      <c r="C30" s="1495"/>
      <c r="D30" s="1495"/>
      <c r="E30" s="1496"/>
    </row>
    <row r="31" spans="1:6" s="1166" customFormat="1" ht="15" customHeight="1" x14ac:dyDescent="0.25">
      <c r="B31" s="578" t="s">
        <v>876</v>
      </c>
      <c r="C31" s="1170"/>
      <c r="D31" s="1170"/>
      <c r="E31" s="1171"/>
    </row>
    <row r="32" spans="1:6" s="1172" customFormat="1" ht="15" x14ac:dyDescent="0.2">
      <c r="B32" s="858" t="s">
        <v>910</v>
      </c>
      <c r="C32" s="1173"/>
      <c r="D32" s="1173"/>
      <c r="E32" s="1168"/>
    </row>
    <row r="33" spans="1:10" s="1174" customFormat="1" ht="15" customHeight="1" x14ac:dyDescent="0.2">
      <c r="B33" s="858" t="s">
        <v>966</v>
      </c>
      <c r="C33" s="1173"/>
      <c r="D33" s="1173"/>
      <c r="E33" s="1173"/>
    </row>
    <row r="34" spans="1:10" ht="14.25" x14ac:dyDescent="0.2">
      <c r="B34" s="858" t="s">
        <v>912</v>
      </c>
      <c r="C34" s="1497"/>
      <c r="D34" s="1497"/>
      <c r="E34" s="1173"/>
    </row>
    <row r="35" spans="1:10" ht="15" x14ac:dyDescent="0.25">
      <c r="A35" s="1175"/>
      <c r="B35" s="1170"/>
      <c r="C35" s="1170"/>
      <c r="D35" s="1170"/>
      <c r="E35" s="1171"/>
    </row>
    <row r="36" spans="1:10" ht="15" x14ac:dyDescent="0.25">
      <c r="A36" s="1179" t="s">
        <v>1129</v>
      </c>
      <c r="B36" s="1179"/>
      <c r="C36" s="1179"/>
      <c r="D36" s="1179"/>
      <c r="E36" s="1179"/>
    </row>
    <row r="37" spans="1:10" s="39" customFormat="1" ht="18.75" customHeight="1" x14ac:dyDescent="0.2">
      <c r="A37" s="867" t="s">
        <v>968</v>
      </c>
      <c r="B37" s="868"/>
      <c r="C37" s="868"/>
      <c r="D37" s="868"/>
      <c r="E37" s="867"/>
    </row>
    <row r="38" spans="1:10" s="12" customFormat="1" ht="15" customHeight="1" x14ac:dyDescent="0.2">
      <c r="A38" s="867" t="s">
        <v>969</v>
      </c>
      <c r="B38" s="868"/>
      <c r="C38" s="868"/>
      <c r="D38" s="868"/>
      <c r="E38" s="867"/>
      <c r="F38" s="39"/>
    </row>
    <row r="39" spans="1:10" s="12" customFormat="1" ht="15" customHeight="1" x14ac:dyDescent="0.2">
      <c r="A39" s="1180" t="s">
        <v>970</v>
      </c>
      <c r="B39" s="1180"/>
      <c r="C39" s="1180"/>
      <c r="D39" s="1180"/>
      <c r="E39" s="1180"/>
      <c r="F39" s="39"/>
    </row>
    <row r="40" spans="1:10" s="12" customFormat="1" ht="15" customHeight="1" x14ac:dyDescent="0.2">
      <c r="A40"/>
      <c r="B40"/>
      <c r="C40"/>
      <c r="D40"/>
      <c r="E40"/>
      <c r="F40" s="1171"/>
    </row>
    <row r="41" spans="1:10" s="39" customFormat="1" ht="31.5" customHeight="1" x14ac:dyDescent="0.2">
      <c r="A41" s="1479" t="s">
        <v>432</v>
      </c>
      <c r="B41" s="1479"/>
      <c r="C41" s="1479"/>
      <c r="D41" s="1479"/>
      <c r="E41" s="1479"/>
      <c r="F41" s="1165"/>
      <c r="G41" s="1165"/>
      <c r="H41" s="1165"/>
      <c r="I41" s="1165"/>
      <c r="J41" s="1165"/>
    </row>
  </sheetData>
  <sheetProtection sheet="1" objects="1" scenarios="1"/>
  <protectedRanges>
    <protectedRange sqref="C9:E16" name="Signatur"/>
  </protectedRanges>
  <customSheetViews>
    <customSheetView guid="{21F13F3C-C390-477F-A569-DF7158452A6C}" scale="115" showGridLines="0">
      <selection activeCell="A12" sqref="A12"/>
      <colBreaks count="1" manualBreakCount="1">
        <brk id="5" max="38" man="1"/>
      </colBreaks>
      <pageMargins left="0.25" right="0.25" top="0.75" bottom="0.75" header="0.3" footer="0.3"/>
      <printOptions horizontalCentered="1"/>
      <pageSetup paperSize="9" scale="86"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28">
    <mergeCell ref="B25:D25"/>
    <mergeCell ref="B26:D26"/>
    <mergeCell ref="A30:E30"/>
    <mergeCell ref="C34:D34"/>
    <mergeCell ref="A3:E3"/>
    <mergeCell ref="A6:E6"/>
    <mergeCell ref="E9:E10"/>
    <mergeCell ref="D9:D10"/>
    <mergeCell ref="C9:C10"/>
    <mergeCell ref="A9:B9"/>
    <mergeCell ref="A7:E7"/>
    <mergeCell ref="A5:E5"/>
    <mergeCell ref="A39:E39"/>
    <mergeCell ref="A41:E41"/>
    <mergeCell ref="G8:G9"/>
    <mergeCell ref="C11:C12"/>
    <mergeCell ref="D11:D12"/>
    <mergeCell ref="A18:E18"/>
    <mergeCell ref="E11:E12"/>
    <mergeCell ref="C13:C16"/>
    <mergeCell ref="D13:D16"/>
    <mergeCell ref="E13:E16"/>
    <mergeCell ref="A36:E36"/>
    <mergeCell ref="A19:E20"/>
    <mergeCell ref="D21:F21"/>
    <mergeCell ref="B22:D22"/>
    <mergeCell ref="B23:D23"/>
    <mergeCell ref="B24:D24"/>
  </mergeCells>
  <phoneticPr fontId="31" type="noConversion"/>
  <conditionalFormatting sqref="B23:D26">
    <cfRule type="expression" dxfId="15" priority="3">
      <formula>#REF!="OUI"</formula>
    </cfRule>
  </conditionalFormatting>
  <conditionalFormatting sqref="E23:E26">
    <cfRule type="expression" dxfId="14" priority="1">
      <formula>$E23="NEIN"</formula>
    </cfRule>
    <cfRule type="expression" dxfId="13" priority="2">
      <formula>$E23="JA"</formula>
    </cfRule>
  </conditionalFormatting>
  <dataValidations count="1">
    <dataValidation type="list" allowBlank="1" showErrorMessage="1" sqref="E23:E26" xr:uid="{2CFDE700-92BF-4041-B921-31160991B6E6}">
      <formula1>"JA, NEIN"</formula1>
    </dataValidation>
  </dataValidations>
  <hyperlinks>
    <hyperlink ref="B28" r:id="rId2" xr:uid="{923E6A7D-C0E5-45F7-B1BC-7AA35F31B22E}"/>
    <hyperlink ref="A39:E39" r:id="rId3" display="ssp@fr.ch" xr:uid="{33AACD7A-642E-437D-ADD9-8C0488E6DB10}"/>
  </hyperlinks>
  <printOptions horizontalCentered="1"/>
  <pageMargins left="0.23622047244094491" right="0.23622047244094491" top="0.74803149606299213" bottom="0.74803149606299213" header="0.31496062992125984" footer="0.31496062992125984"/>
  <pageSetup paperSize="9" scale="87" orientation="portrait" r:id="rId4"/>
  <headerFooter scaleWithDoc="0" alignWithMargins="0"/>
  <colBreaks count="1" manualBreakCount="1">
    <brk id="5" max="38" man="1"/>
  </colBreaks>
  <ignoredErrors>
    <ignoredError sqref="D2" unlockedFormula="1"/>
  </ignoredErrors>
  <legacyDrawingHF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4">
    <tabColor rgb="FFFF00FF"/>
  </sheetPr>
  <dimension ref="A1:R146"/>
  <sheetViews>
    <sheetView workbookViewId="0">
      <selection activeCell="C9" sqref="C9:C10"/>
    </sheetView>
  </sheetViews>
  <sheetFormatPr baseColWidth="10" defaultColWidth="18" defaultRowHeight="12.75" x14ac:dyDescent="0.2"/>
  <cols>
    <col min="1" max="2" width="18" style="364"/>
    <col min="3" max="3" width="18" style="441"/>
    <col min="4" max="4" width="22.85546875" style="441" customWidth="1"/>
    <col min="5" max="5" width="27.42578125" style="441" customWidth="1"/>
    <col min="6" max="13" width="18" style="441" customWidth="1"/>
    <col min="14" max="14" width="33.42578125" style="441" customWidth="1"/>
    <col min="15" max="15" width="18" style="364" customWidth="1"/>
    <col min="16" max="16" width="18" style="269"/>
    <col min="17" max="17" width="18" style="227"/>
    <col min="18" max="18" width="33" style="227" customWidth="1"/>
    <col min="19" max="16384" width="18" style="227"/>
  </cols>
  <sheetData>
    <row r="1" spans="1:18" ht="27.75" customHeight="1" x14ac:dyDescent="0.2">
      <c r="A1" s="365" t="s">
        <v>226</v>
      </c>
      <c r="B1" s="365" t="s">
        <v>170</v>
      </c>
      <c r="C1" s="369" t="s">
        <v>48</v>
      </c>
      <c r="D1" s="369"/>
      <c r="E1" s="369"/>
      <c r="F1" s="369"/>
      <c r="G1" s="369"/>
      <c r="H1" s="370"/>
      <c r="I1" s="369" t="s">
        <v>135</v>
      </c>
      <c r="J1" s="370"/>
      <c r="K1" s="370"/>
      <c r="L1" s="369"/>
      <c r="M1" s="369"/>
      <c r="N1" s="370"/>
      <c r="O1" s="365"/>
      <c r="P1" s="514"/>
      <c r="R1" s="364"/>
    </row>
    <row r="2" spans="1:18" s="450" customFormat="1" ht="24" x14ac:dyDescent="0.2">
      <c r="A2" s="442"/>
      <c r="B2" s="442"/>
      <c r="C2" s="443" t="s">
        <v>205</v>
      </c>
      <c r="D2" s="444" t="s">
        <v>206</v>
      </c>
      <c r="E2" s="445" t="s">
        <v>630</v>
      </c>
      <c r="F2" s="446" t="s">
        <v>631</v>
      </c>
      <c r="G2" s="447" t="s">
        <v>632</v>
      </c>
      <c r="H2" s="448" t="s">
        <v>633</v>
      </c>
      <c r="I2" s="449" t="s">
        <v>634</v>
      </c>
      <c r="J2" s="449" t="s">
        <v>171</v>
      </c>
      <c r="K2" s="449" t="s">
        <v>82</v>
      </c>
      <c r="L2" s="448" t="s">
        <v>635</v>
      </c>
      <c r="M2" s="448" t="s">
        <v>936</v>
      </c>
      <c r="N2" s="447" t="s">
        <v>191</v>
      </c>
      <c r="O2" s="442"/>
      <c r="P2" s="515" t="s">
        <v>199</v>
      </c>
      <c r="R2" s="502"/>
    </row>
    <row r="3" spans="1:18" ht="38.25" customHeight="1" x14ac:dyDescent="0.2">
      <c r="A3" s="230" t="s">
        <v>36</v>
      </c>
      <c r="B3" s="230" t="s">
        <v>61</v>
      </c>
      <c r="C3" s="371" t="s">
        <v>134</v>
      </c>
      <c r="D3" s="371" t="s">
        <v>154</v>
      </c>
      <c r="E3" s="372" t="s">
        <v>762</v>
      </c>
      <c r="F3" s="373">
        <v>1</v>
      </c>
      <c r="G3" s="373">
        <v>1</v>
      </c>
      <c r="H3" s="373">
        <v>1</v>
      </c>
      <c r="I3" s="372"/>
      <c r="J3" s="373"/>
      <c r="K3" s="373"/>
      <c r="L3" s="373"/>
      <c r="M3" s="373"/>
      <c r="N3" s="372"/>
      <c r="O3" s="229"/>
      <c r="P3" s="516"/>
      <c r="R3" s="527"/>
    </row>
    <row r="4" spans="1:18" ht="24" x14ac:dyDescent="0.2">
      <c r="A4" s="230"/>
      <c r="B4" s="230" t="s">
        <v>132</v>
      </c>
      <c r="C4" s="374" t="s">
        <v>133</v>
      </c>
      <c r="D4" s="374" t="s">
        <v>155</v>
      </c>
      <c r="E4" s="375" t="s">
        <v>213</v>
      </c>
      <c r="F4" s="376">
        <v>2</v>
      </c>
      <c r="G4" s="376">
        <v>0</v>
      </c>
      <c r="H4" s="376">
        <v>1</v>
      </c>
      <c r="I4" s="375"/>
      <c r="J4" s="376"/>
      <c r="K4" s="376" t="s">
        <v>134</v>
      </c>
      <c r="L4" s="376"/>
      <c r="M4" s="376"/>
      <c r="N4" s="375"/>
      <c r="O4" s="229"/>
      <c r="P4" s="516"/>
      <c r="R4" s="228"/>
    </row>
    <row r="5" spans="1:18" ht="24" x14ac:dyDescent="0.2">
      <c r="A5" s="230" t="s">
        <v>13</v>
      </c>
      <c r="B5" s="230" t="s">
        <v>261</v>
      </c>
      <c r="C5" s="377" t="s">
        <v>80</v>
      </c>
      <c r="D5" s="377" t="s">
        <v>49</v>
      </c>
      <c r="E5" s="378" t="s">
        <v>568</v>
      </c>
      <c r="F5" s="379">
        <v>1</v>
      </c>
      <c r="G5" s="379">
        <v>2</v>
      </c>
      <c r="H5" s="379">
        <v>1</v>
      </c>
      <c r="I5" s="380" t="s">
        <v>134</v>
      </c>
      <c r="J5" s="379"/>
      <c r="K5" s="379"/>
      <c r="L5" s="379"/>
      <c r="M5" s="379"/>
      <c r="N5" s="380"/>
      <c r="O5" s="229"/>
      <c r="P5" s="516"/>
      <c r="R5" s="228"/>
    </row>
    <row r="6" spans="1:18" ht="24" x14ac:dyDescent="0.2">
      <c r="A6" s="230"/>
      <c r="B6" s="230"/>
      <c r="C6" s="381" t="s">
        <v>29</v>
      </c>
      <c r="D6" s="381" t="s">
        <v>2</v>
      </c>
      <c r="E6" s="382" t="s">
        <v>568</v>
      </c>
      <c r="F6" s="383"/>
      <c r="G6" s="383">
        <v>0</v>
      </c>
      <c r="H6" s="383">
        <v>1</v>
      </c>
      <c r="I6" s="382" t="s">
        <v>134</v>
      </c>
      <c r="J6" s="383" t="s">
        <v>90</v>
      </c>
      <c r="K6" s="383"/>
      <c r="L6" s="384" t="s">
        <v>177</v>
      </c>
      <c r="M6" s="383" t="s">
        <v>607</v>
      </c>
      <c r="N6" s="382"/>
      <c r="O6" s="229"/>
      <c r="P6" s="516" t="str">
        <f>+C5</f>
        <v>DER1</v>
      </c>
      <c r="R6" s="228"/>
    </row>
    <row r="7" spans="1:18" ht="24" x14ac:dyDescent="0.2">
      <c r="A7" s="230"/>
      <c r="B7" s="230"/>
      <c r="C7" s="381" t="s">
        <v>30</v>
      </c>
      <c r="D7" s="381" t="s">
        <v>3</v>
      </c>
      <c r="E7" s="382" t="s">
        <v>568</v>
      </c>
      <c r="F7" s="383">
        <v>2</v>
      </c>
      <c r="G7" s="383">
        <v>2</v>
      </c>
      <c r="H7" s="383">
        <v>2</v>
      </c>
      <c r="I7" s="382" t="s">
        <v>134</v>
      </c>
      <c r="J7" s="383"/>
      <c r="K7" s="383"/>
      <c r="L7" s="383"/>
      <c r="M7" s="383"/>
      <c r="N7" s="382"/>
      <c r="O7" s="229"/>
      <c r="P7" s="516" t="str">
        <f>+C5</f>
        <v>DER1</v>
      </c>
      <c r="R7" s="228"/>
    </row>
    <row r="8" spans="1:18" ht="15.75" x14ac:dyDescent="0.2">
      <c r="A8" s="230"/>
      <c r="B8" s="230"/>
      <c r="C8" s="385" t="s">
        <v>1</v>
      </c>
      <c r="D8" s="385" t="s">
        <v>4</v>
      </c>
      <c r="E8" s="386"/>
      <c r="F8" s="387"/>
      <c r="G8" s="387">
        <v>0</v>
      </c>
      <c r="H8" s="387">
        <v>0</v>
      </c>
      <c r="I8" s="386" t="s">
        <v>436</v>
      </c>
      <c r="J8" s="387"/>
      <c r="K8" s="387"/>
      <c r="L8" s="387"/>
      <c r="M8" s="387"/>
      <c r="N8" s="386" t="s">
        <v>99</v>
      </c>
      <c r="O8" s="229"/>
      <c r="P8" s="516"/>
      <c r="R8" s="228"/>
    </row>
    <row r="9" spans="1:18" ht="24" x14ac:dyDescent="0.2">
      <c r="A9" s="230"/>
      <c r="B9" s="230" t="s">
        <v>207</v>
      </c>
      <c r="C9" s="377" t="s">
        <v>116</v>
      </c>
      <c r="D9" s="388" t="s">
        <v>281</v>
      </c>
      <c r="E9" s="380" t="s">
        <v>569</v>
      </c>
      <c r="F9" s="379">
        <v>2</v>
      </c>
      <c r="G9" s="379">
        <v>0</v>
      </c>
      <c r="H9" s="379">
        <v>1</v>
      </c>
      <c r="I9" s="380" t="s">
        <v>436</v>
      </c>
      <c r="J9" s="379"/>
      <c r="K9" s="379"/>
      <c r="L9" s="379"/>
      <c r="M9" s="379"/>
      <c r="N9" s="380"/>
      <c r="O9" s="229"/>
      <c r="P9" s="516"/>
      <c r="R9" s="228"/>
    </row>
    <row r="10" spans="1:18" ht="24" x14ac:dyDescent="0.2">
      <c r="A10" s="230"/>
      <c r="B10" s="230"/>
      <c r="C10" s="381" t="s">
        <v>117</v>
      </c>
      <c r="D10" s="389" t="s">
        <v>282</v>
      </c>
      <c r="E10" s="382" t="s">
        <v>569</v>
      </c>
      <c r="F10" s="383">
        <v>2</v>
      </c>
      <c r="G10" s="383">
        <v>0</v>
      </c>
      <c r="H10" s="383">
        <v>1</v>
      </c>
      <c r="I10" s="382" t="s">
        <v>436</v>
      </c>
      <c r="J10" s="383"/>
      <c r="K10" s="383"/>
      <c r="L10" s="383"/>
      <c r="M10" s="383"/>
      <c r="N10" s="382"/>
      <c r="O10" s="229"/>
      <c r="P10" s="516" t="str">
        <f>+C9</f>
        <v>HNO1</v>
      </c>
    </row>
    <row r="11" spans="1:18" ht="36" x14ac:dyDescent="0.2">
      <c r="A11" s="230"/>
      <c r="B11" s="230"/>
      <c r="C11" s="381" t="s">
        <v>118</v>
      </c>
      <c r="D11" s="389" t="s">
        <v>283</v>
      </c>
      <c r="E11" s="382" t="s">
        <v>570</v>
      </c>
      <c r="F11" s="383">
        <v>2</v>
      </c>
      <c r="G11" s="383">
        <v>0</v>
      </c>
      <c r="H11" s="383">
        <v>2</v>
      </c>
      <c r="I11" s="382" t="s">
        <v>436</v>
      </c>
      <c r="J11" s="383" t="s">
        <v>183</v>
      </c>
      <c r="K11" s="383"/>
      <c r="L11" s="383" t="s">
        <v>177</v>
      </c>
      <c r="M11" s="383"/>
      <c r="N11" s="382"/>
      <c r="O11" s="229"/>
      <c r="P11" s="516" t="str">
        <f>CONCATENATE(C9&amp;"
"&amp;C10)</f>
        <v>HNO1
HNO1.1</v>
      </c>
    </row>
    <row r="12" spans="1:18" ht="45" customHeight="1" x14ac:dyDescent="0.2">
      <c r="A12" s="230"/>
      <c r="B12" s="230"/>
      <c r="C12" s="381" t="s">
        <v>120</v>
      </c>
      <c r="D12" s="389" t="s">
        <v>76</v>
      </c>
      <c r="E12" s="382" t="s">
        <v>569</v>
      </c>
      <c r="F12" s="383">
        <v>2</v>
      </c>
      <c r="G12" s="383">
        <v>0</v>
      </c>
      <c r="H12" s="383">
        <v>1</v>
      </c>
      <c r="I12" s="382" t="s">
        <v>436</v>
      </c>
      <c r="J12" s="383"/>
      <c r="K12" s="383"/>
      <c r="L12" s="383"/>
      <c r="M12" s="383"/>
      <c r="N12" s="382"/>
      <c r="O12" s="229"/>
      <c r="P12" s="516" t="str">
        <f>+C9</f>
        <v>HNO1</v>
      </c>
    </row>
    <row r="13" spans="1:18" ht="60" x14ac:dyDescent="0.2">
      <c r="A13" s="230"/>
      <c r="B13" s="230"/>
      <c r="C13" s="381" t="s">
        <v>121</v>
      </c>
      <c r="D13" s="389" t="s">
        <v>172</v>
      </c>
      <c r="E13" s="382" t="s">
        <v>570</v>
      </c>
      <c r="F13" s="383">
        <v>2</v>
      </c>
      <c r="G13" s="383">
        <v>0</v>
      </c>
      <c r="H13" s="383">
        <v>1</v>
      </c>
      <c r="I13" s="382" t="s">
        <v>134</v>
      </c>
      <c r="J13" s="383" t="s">
        <v>209</v>
      </c>
      <c r="K13" s="383"/>
      <c r="L13" s="383"/>
      <c r="M13" s="383"/>
      <c r="N13" s="382"/>
      <c r="O13" s="229"/>
      <c r="P13" s="516" t="str">
        <f>CONCATENATE(C9&amp;"
"&amp;C12)</f>
        <v>HNO1
HNO1.2</v>
      </c>
    </row>
    <row r="14" spans="1:18" ht="60" x14ac:dyDescent="0.2">
      <c r="A14" s="230"/>
      <c r="B14" s="230"/>
      <c r="C14" s="381" t="s">
        <v>122</v>
      </c>
      <c r="D14" s="389" t="s">
        <v>173</v>
      </c>
      <c r="E14" s="382" t="s">
        <v>569</v>
      </c>
      <c r="F14" s="383">
        <v>2</v>
      </c>
      <c r="G14" s="383">
        <v>0</v>
      </c>
      <c r="H14" s="383">
        <v>1</v>
      </c>
      <c r="I14" s="382" t="s">
        <v>436</v>
      </c>
      <c r="J14" s="383"/>
      <c r="K14" s="383"/>
      <c r="L14" s="383"/>
      <c r="M14" s="383"/>
      <c r="N14" s="382"/>
      <c r="O14" s="229"/>
      <c r="P14" s="516" t="str">
        <f>+C9</f>
        <v>HNO1</v>
      </c>
    </row>
    <row r="15" spans="1:18" ht="36" x14ac:dyDescent="0.2">
      <c r="A15" s="230"/>
      <c r="B15" s="230"/>
      <c r="C15" s="381" t="s">
        <v>123</v>
      </c>
      <c r="D15" s="381" t="s">
        <v>174</v>
      </c>
      <c r="E15" s="382" t="s">
        <v>570</v>
      </c>
      <c r="F15" s="383">
        <v>2</v>
      </c>
      <c r="G15" s="383">
        <v>0</v>
      </c>
      <c r="H15" s="383">
        <v>1</v>
      </c>
      <c r="I15" s="382" t="s">
        <v>134</v>
      </c>
      <c r="J15" s="383" t="s">
        <v>209</v>
      </c>
      <c r="K15" s="383"/>
      <c r="L15" s="383"/>
      <c r="M15" s="383"/>
      <c r="N15" s="382"/>
      <c r="O15" s="229"/>
      <c r="P15" s="516" t="str">
        <f>CONCATENATE(C9&amp;"
"&amp;C14)</f>
        <v>HNO1
HNO1.3</v>
      </c>
    </row>
    <row r="16" spans="1:18" ht="25.5" x14ac:dyDescent="0.2">
      <c r="A16" s="230"/>
      <c r="B16" s="230"/>
      <c r="C16" s="381" t="s">
        <v>115</v>
      </c>
      <c r="D16" s="381" t="s">
        <v>437</v>
      </c>
      <c r="E16" s="382"/>
      <c r="F16" s="383"/>
      <c r="G16" s="383"/>
      <c r="H16" s="383"/>
      <c r="I16" s="382"/>
      <c r="J16" s="383"/>
      <c r="K16" s="383"/>
      <c r="L16" s="383"/>
      <c r="M16" s="383"/>
      <c r="N16" s="382" t="s">
        <v>608</v>
      </c>
      <c r="O16" s="229"/>
      <c r="P16" s="516" t="str">
        <f>CONCATENATE(C9&amp;"
"&amp;C14)</f>
        <v>HNO1
HNO1.3</v>
      </c>
    </row>
    <row r="17" spans="1:16" ht="60" x14ac:dyDescent="0.2">
      <c r="A17" s="230"/>
      <c r="B17" s="230"/>
      <c r="C17" s="381" t="s">
        <v>119</v>
      </c>
      <c r="D17" s="381" t="s">
        <v>98</v>
      </c>
      <c r="E17" s="382" t="s">
        <v>571</v>
      </c>
      <c r="F17" s="383">
        <v>2</v>
      </c>
      <c r="G17" s="383">
        <v>0</v>
      </c>
      <c r="H17" s="383">
        <v>1</v>
      </c>
      <c r="I17" s="382" t="s">
        <v>436</v>
      </c>
      <c r="J17" s="383"/>
      <c r="K17" s="383" t="s">
        <v>147</v>
      </c>
      <c r="L17" s="383" t="s">
        <v>609</v>
      </c>
      <c r="M17" s="383" t="s">
        <v>607</v>
      </c>
      <c r="N17" s="390" t="s">
        <v>610</v>
      </c>
      <c r="O17" s="229"/>
      <c r="P17" s="516"/>
    </row>
    <row r="18" spans="1:16" ht="48" x14ac:dyDescent="0.2">
      <c r="A18" s="230"/>
      <c r="B18" s="230"/>
      <c r="C18" s="385" t="s">
        <v>183</v>
      </c>
      <c r="D18" s="391" t="s">
        <v>104</v>
      </c>
      <c r="E18" s="386" t="s">
        <v>572</v>
      </c>
      <c r="F18" s="387">
        <v>2</v>
      </c>
      <c r="G18" s="387">
        <v>0</v>
      </c>
      <c r="H18" s="387">
        <v>1</v>
      </c>
      <c r="I18" s="386" t="s">
        <v>436</v>
      </c>
      <c r="J18" s="387"/>
      <c r="K18" s="387"/>
      <c r="L18" s="387" t="s">
        <v>177</v>
      </c>
      <c r="M18" s="387"/>
      <c r="N18" s="386"/>
      <c r="O18" s="229"/>
      <c r="P18" s="516"/>
    </row>
    <row r="19" spans="1:16" ht="24" x14ac:dyDescent="0.2">
      <c r="A19" s="229"/>
      <c r="B19" s="230" t="s">
        <v>275</v>
      </c>
      <c r="C19" s="377" t="s">
        <v>209</v>
      </c>
      <c r="D19" s="377" t="s">
        <v>321</v>
      </c>
      <c r="E19" s="380" t="s">
        <v>275</v>
      </c>
      <c r="F19" s="379">
        <v>2</v>
      </c>
      <c r="G19" s="379">
        <v>2</v>
      </c>
      <c r="H19" s="379">
        <v>2</v>
      </c>
      <c r="I19" s="378" t="s">
        <v>134</v>
      </c>
      <c r="J19" s="392" t="s">
        <v>611</v>
      </c>
      <c r="K19" s="379"/>
      <c r="L19" s="379" t="s">
        <v>177</v>
      </c>
      <c r="M19" s="379"/>
      <c r="N19" s="382"/>
      <c r="O19" s="229"/>
      <c r="P19" s="516"/>
    </row>
    <row r="20" spans="1:16" ht="24" x14ac:dyDescent="0.2">
      <c r="A20" s="230"/>
      <c r="B20" s="230"/>
      <c r="C20" s="381" t="s">
        <v>137</v>
      </c>
      <c r="D20" s="389" t="s">
        <v>291</v>
      </c>
      <c r="E20" s="382" t="s">
        <v>275</v>
      </c>
      <c r="F20" s="383">
        <v>3</v>
      </c>
      <c r="G20" s="383">
        <v>3</v>
      </c>
      <c r="H20" s="383">
        <v>3</v>
      </c>
      <c r="I20" s="382" t="s">
        <v>134</v>
      </c>
      <c r="J20" s="383" t="s">
        <v>148</v>
      </c>
      <c r="K20" s="383"/>
      <c r="L20" s="383" t="s">
        <v>177</v>
      </c>
      <c r="M20" s="383" t="s">
        <v>607</v>
      </c>
      <c r="N20" s="382"/>
      <c r="O20" s="229"/>
      <c r="P20" s="516" t="str">
        <f>+C19</f>
        <v>NCH1</v>
      </c>
    </row>
    <row r="21" spans="1:16" ht="60" x14ac:dyDescent="0.2">
      <c r="A21" s="230"/>
      <c r="B21" s="230"/>
      <c r="C21" s="381" t="s">
        <v>447</v>
      </c>
      <c r="D21" s="389" t="s">
        <v>452</v>
      </c>
      <c r="E21" s="382"/>
      <c r="F21" s="383"/>
      <c r="G21" s="383"/>
      <c r="H21" s="383"/>
      <c r="I21" s="382"/>
      <c r="J21" s="383"/>
      <c r="K21" s="383"/>
      <c r="L21" s="383"/>
      <c r="M21" s="383"/>
      <c r="N21" s="382" t="s">
        <v>608</v>
      </c>
      <c r="O21" s="366"/>
      <c r="P21" s="516" t="s">
        <v>798</v>
      </c>
    </row>
    <row r="22" spans="1:16" ht="48" x14ac:dyDescent="0.2">
      <c r="A22" s="230"/>
      <c r="B22" s="230"/>
      <c r="C22" s="381" t="s">
        <v>448</v>
      </c>
      <c r="D22" s="389" t="s">
        <v>559</v>
      </c>
      <c r="E22" s="382"/>
      <c r="F22" s="383"/>
      <c r="G22" s="383"/>
      <c r="H22" s="383"/>
      <c r="I22" s="382"/>
      <c r="J22" s="383"/>
      <c r="K22" s="383"/>
      <c r="L22" s="383"/>
      <c r="M22" s="383"/>
      <c r="N22" s="382" t="s">
        <v>608</v>
      </c>
      <c r="O22" s="366"/>
      <c r="P22" s="516" t="s">
        <v>799</v>
      </c>
    </row>
    <row r="23" spans="1:16" ht="25.5" x14ac:dyDescent="0.2">
      <c r="A23" s="230"/>
      <c r="B23" s="230"/>
      <c r="C23" s="381" t="s">
        <v>449</v>
      </c>
      <c r="D23" s="389" t="s">
        <v>453</v>
      </c>
      <c r="E23" s="382"/>
      <c r="F23" s="383"/>
      <c r="G23" s="383"/>
      <c r="H23" s="383"/>
      <c r="I23" s="382"/>
      <c r="J23" s="383"/>
      <c r="K23" s="383"/>
      <c r="L23" s="383"/>
      <c r="M23" s="383"/>
      <c r="N23" s="382" t="s">
        <v>608</v>
      </c>
      <c r="O23" s="366"/>
      <c r="P23" s="516" t="s">
        <v>798</v>
      </c>
    </row>
    <row r="24" spans="1:16" ht="25.5" x14ac:dyDescent="0.2">
      <c r="A24" s="230"/>
      <c r="B24" s="230"/>
      <c r="C24" s="381" t="s">
        <v>450</v>
      </c>
      <c r="D24" s="389" t="s">
        <v>454</v>
      </c>
      <c r="E24" s="382"/>
      <c r="F24" s="383"/>
      <c r="G24" s="383"/>
      <c r="H24" s="383"/>
      <c r="I24" s="382"/>
      <c r="J24" s="383"/>
      <c r="K24" s="383"/>
      <c r="L24" s="383"/>
      <c r="M24" s="383"/>
      <c r="N24" s="382" t="s">
        <v>608</v>
      </c>
      <c r="O24" s="366"/>
      <c r="P24" s="516" t="s">
        <v>798</v>
      </c>
    </row>
    <row r="25" spans="1:16" x14ac:dyDescent="0.2">
      <c r="A25" s="230"/>
      <c r="B25" s="230"/>
      <c r="C25" s="381" t="s">
        <v>337</v>
      </c>
      <c r="D25" s="389" t="s">
        <v>338</v>
      </c>
      <c r="E25" s="382" t="s">
        <v>573</v>
      </c>
      <c r="F25" s="383">
        <v>2</v>
      </c>
      <c r="G25" s="383"/>
      <c r="H25" s="383">
        <v>1</v>
      </c>
      <c r="I25" s="382" t="s">
        <v>436</v>
      </c>
      <c r="J25" s="383"/>
      <c r="K25" s="383" t="s">
        <v>164</v>
      </c>
      <c r="L25" s="383"/>
      <c r="M25" s="383"/>
      <c r="N25" s="382"/>
      <c r="O25" s="229"/>
      <c r="P25" s="516"/>
    </row>
    <row r="26" spans="1:16" ht="36" x14ac:dyDescent="0.2">
      <c r="A26" s="230"/>
      <c r="B26" s="230"/>
      <c r="C26" s="393" t="s">
        <v>451</v>
      </c>
      <c r="D26" s="394" t="s">
        <v>455</v>
      </c>
      <c r="E26" s="395"/>
      <c r="F26" s="396"/>
      <c r="G26" s="396"/>
      <c r="H26" s="396"/>
      <c r="I26" s="397"/>
      <c r="J26" s="396"/>
      <c r="K26" s="396"/>
      <c r="L26" s="396"/>
      <c r="M26" s="396"/>
      <c r="N26" s="382" t="s">
        <v>608</v>
      </c>
      <c r="O26" s="366"/>
      <c r="P26" s="516" t="s">
        <v>337</v>
      </c>
    </row>
    <row r="27" spans="1:16" ht="24" x14ac:dyDescent="0.2">
      <c r="A27" s="230"/>
      <c r="B27" s="230"/>
      <c r="C27" s="393" t="s">
        <v>339</v>
      </c>
      <c r="D27" s="393" t="s">
        <v>340</v>
      </c>
      <c r="E27" s="395" t="s">
        <v>573</v>
      </c>
      <c r="F27" s="396">
        <v>2</v>
      </c>
      <c r="G27" s="396"/>
      <c r="H27" s="396">
        <v>1</v>
      </c>
      <c r="I27" s="386" t="s">
        <v>436</v>
      </c>
      <c r="J27" s="396" t="s">
        <v>159</v>
      </c>
      <c r="K27" s="393"/>
      <c r="L27" s="393"/>
      <c r="M27" s="393"/>
      <c r="N27" s="393"/>
      <c r="O27" s="229"/>
      <c r="P27" s="516"/>
    </row>
    <row r="28" spans="1:16" x14ac:dyDescent="0.2">
      <c r="A28" s="230"/>
      <c r="B28" s="230" t="s">
        <v>276</v>
      </c>
      <c r="C28" s="377" t="s">
        <v>292</v>
      </c>
      <c r="D28" s="377" t="s">
        <v>276</v>
      </c>
      <c r="E28" s="378" t="s">
        <v>574</v>
      </c>
      <c r="F28" s="379">
        <v>2</v>
      </c>
      <c r="G28" s="379">
        <v>2</v>
      </c>
      <c r="H28" s="379">
        <v>0</v>
      </c>
      <c r="I28" s="378" t="s">
        <v>134</v>
      </c>
      <c r="J28" s="379"/>
      <c r="K28" s="379"/>
      <c r="L28" s="379"/>
      <c r="M28" s="379"/>
      <c r="N28" s="380"/>
      <c r="O28" s="229"/>
      <c r="P28" s="516"/>
    </row>
    <row r="29" spans="1:16" ht="60" x14ac:dyDescent="0.2">
      <c r="A29" s="230"/>
      <c r="B29" s="230"/>
      <c r="C29" s="381" t="s">
        <v>293</v>
      </c>
      <c r="D29" s="389" t="s">
        <v>456</v>
      </c>
      <c r="E29" s="382" t="s">
        <v>507</v>
      </c>
      <c r="F29" s="383">
        <v>2</v>
      </c>
      <c r="G29" s="383">
        <v>2</v>
      </c>
      <c r="H29" s="383">
        <v>0</v>
      </c>
      <c r="I29" s="382" t="s">
        <v>134</v>
      </c>
      <c r="J29" s="383"/>
      <c r="K29" s="383"/>
      <c r="L29" s="383" t="s">
        <v>177</v>
      </c>
      <c r="M29" s="383"/>
      <c r="N29" s="382"/>
      <c r="O29" s="229"/>
      <c r="P29" s="516"/>
    </row>
    <row r="30" spans="1:16" ht="36" x14ac:dyDescent="0.2">
      <c r="A30" s="230"/>
      <c r="B30" s="230"/>
      <c r="C30" s="381" t="s">
        <v>38</v>
      </c>
      <c r="D30" s="381" t="s">
        <v>560</v>
      </c>
      <c r="E30" s="382" t="s">
        <v>461</v>
      </c>
      <c r="F30" s="383">
        <v>2</v>
      </c>
      <c r="G30" s="383">
        <v>2</v>
      </c>
      <c r="H30" s="383">
        <v>0</v>
      </c>
      <c r="I30" s="382" t="s">
        <v>134</v>
      </c>
      <c r="J30" s="384" t="s">
        <v>305</v>
      </c>
      <c r="K30" s="472" t="s">
        <v>91</v>
      </c>
      <c r="L30" s="383" t="s">
        <v>177</v>
      </c>
      <c r="M30" s="383"/>
      <c r="N30" s="382"/>
      <c r="O30" s="229"/>
      <c r="P30" s="516" t="str">
        <f>+C29</f>
        <v>NEU2</v>
      </c>
    </row>
    <row r="31" spans="1:16" ht="36" x14ac:dyDescent="0.2">
      <c r="A31" s="230"/>
      <c r="B31" s="230"/>
      <c r="C31" s="389" t="s">
        <v>294</v>
      </c>
      <c r="D31" s="389" t="s">
        <v>322</v>
      </c>
      <c r="E31" s="390" t="s">
        <v>500</v>
      </c>
      <c r="F31" s="384">
        <v>2</v>
      </c>
      <c r="G31" s="383">
        <v>2</v>
      </c>
      <c r="H31" s="373">
        <v>2</v>
      </c>
      <c r="I31" s="382" t="s">
        <v>134</v>
      </c>
      <c r="J31" s="383"/>
      <c r="K31" s="383" t="s">
        <v>39</v>
      </c>
      <c r="L31" s="383"/>
      <c r="M31" s="383"/>
      <c r="N31" s="467" t="s">
        <v>779</v>
      </c>
      <c r="O31" s="229"/>
      <c r="P31" s="516"/>
    </row>
    <row r="32" spans="1:16" ht="36" x14ac:dyDescent="0.2">
      <c r="A32" s="230"/>
      <c r="B32" s="230"/>
      <c r="C32" s="389" t="s">
        <v>39</v>
      </c>
      <c r="D32" s="381" t="s">
        <v>324</v>
      </c>
      <c r="E32" s="382"/>
      <c r="F32" s="383"/>
      <c r="G32" s="383"/>
      <c r="H32" s="383"/>
      <c r="I32" s="382"/>
      <c r="J32" s="384"/>
      <c r="K32" s="383"/>
      <c r="L32" s="383"/>
      <c r="M32" s="383"/>
      <c r="N32" s="382" t="s">
        <v>608</v>
      </c>
      <c r="O32" s="229"/>
      <c r="P32" s="516" t="s">
        <v>294</v>
      </c>
    </row>
    <row r="33" spans="1:16" ht="72" x14ac:dyDescent="0.2">
      <c r="A33" s="230"/>
      <c r="B33" s="230"/>
      <c r="C33" s="389" t="s">
        <v>40</v>
      </c>
      <c r="D33" s="389" t="s">
        <v>325</v>
      </c>
      <c r="E33" s="382" t="s">
        <v>276</v>
      </c>
      <c r="F33" s="383">
        <v>2</v>
      </c>
      <c r="G33" s="383"/>
      <c r="H33" s="383"/>
      <c r="I33" s="382"/>
      <c r="J33" s="398"/>
      <c r="K33" s="383" t="s">
        <v>459</v>
      </c>
      <c r="L33" s="383"/>
      <c r="M33" s="383" t="s">
        <v>607</v>
      </c>
      <c r="N33" s="390" t="s">
        <v>675</v>
      </c>
      <c r="O33" s="229"/>
      <c r="P33" s="516"/>
    </row>
    <row r="34" spans="1:16" ht="48" x14ac:dyDescent="0.2">
      <c r="A34" s="230"/>
      <c r="B34" s="230"/>
      <c r="C34" s="381" t="s">
        <v>105</v>
      </c>
      <c r="D34" s="381" t="s">
        <v>326</v>
      </c>
      <c r="E34" s="382" t="s">
        <v>276</v>
      </c>
      <c r="F34" s="383">
        <v>2</v>
      </c>
      <c r="G34" s="383"/>
      <c r="H34" s="383"/>
      <c r="I34" s="382"/>
      <c r="J34" s="384"/>
      <c r="K34" s="383"/>
      <c r="L34" s="383"/>
      <c r="M34" s="383" t="s">
        <v>607</v>
      </c>
      <c r="N34" s="382" t="s">
        <v>612</v>
      </c>
      <c r="O34" s="229"/>
      <c r="P34" s="516" t="str">
        <f>+C33</f>
        <v>NEU4</v>
      </c>
    </row>
    <row r="35" spans="1:16" ht="48" x14ac:dyDescent="0.2">
      <c r="A35" s="230"/>
      <c r="B35" s="230"/>
      <c r="C35" s="391" t="s">
        <v>457</v>
      </c>
      <c r="D35" s="483" t="s">
        <v>776</v>
      </c>
      <c r="E35" s="386"/>
      <c r="F35" s="387"/>
      <c r="G35" s="387"/>
      <c r="H35" s="387"/>
      <c r="I35" s="386"/>
      <c r="J35" s="387"/>
      <c r="K35" s="387"/>
      <c r="L35" s="387"/>
      <c r="M35" s="387"/>
      <c r="N35" s="382" t="s">
        <v>608</v>
      </c>
      <c r="O35" s="366"/>
      <c r="P35" s="516" t="str">
        <f>+C34</f>
        <v>NEU4.1</v>
      </c>
    </row>
    <row r="36" spans="1:16" ht="36" x14ac:dyDescent="0.2">
      <c r="A36" s="230"/>
      <c r="B36" s="230" t="s">
        <v>176</v>
      </c>
      <c r="C36" s="388" t="s">
        <v>41</v>
      </c>
      <c r="D36" s="388" t="s">
        <v>176</v>
      </c>
      <c r="E36" s="378" t="s">
        <v>575</v>
      </c>
      <c r="F36" s="392">
        <v>2</v>
      </c>
      <c r="G36" s="392">
        <v>0</v>
      </c>
      <c r="H36" s="392">
        <v>1</v>
      </c>
      <c r="I36" s="378" t="s">
        <v>436</v>
      </c>
      <c r="J36" s="392"/>
      <c r="K36" s="392"/>
      <c r="L36" s="392"/>
      <c r="M36" s="392"/>
      <c r="N36" s="378"/>
      <c r="O36" s="229"/>
      <c r="P36" s="516"/>
    </row>
    <row r="37" spans="1:16" ht="36" x14ac:dyDescent="0.2">
      <c r="A37" s="230"/>
      <c r="B37" s="230"/>
      <c r="C37" s="389" t="s">
        <v>42</v>
      </c>
      <c r="D37" s="389" t="s">
        <v>295</v>
      </c>
      <c r="E37" s="390" t="s">
        <v>575</v>
      </c>
      <c r="F37" s="384">
        <v>2</v>
      </c>
      <c r="G37" s="384">
        <v>0</v>
      </c>
      <c r="H37" s="384">
        <v>1</v>
      </c>
      <c r="I37" s="390" t="s">
        <v>436</v>
      </c>
      <c r="J37" s="384"/>
      <c r="K37" s="384"/>
      <c r="L37" s="384"/>
      <c r="M37" s="384"/>
      <c r="N37" s="390"/>
      <c r="O37" s="229"/>
      <c r="P37" s="516" t="str">
        <f>+C36</f>
        <v>AUG1</v>
      </c>
    </row>
    <row r="38" spans="1:16" ht="36" x14ac:dyDescent="0.2">
      <c r="A38" s="230"/>
      <c r="B38" s="230"/>
      <c r="C38" s="399" t="s">
        <v>43</v>
      </c>
      <c r="D38" s="399" t="s">
        <v>327</v>
      </c>
      <c r="E38" s="390" t="s">
        <v>575</v>
      </c>
      <c r="F38" s="384">
        <v>2</v>
      </c>
      <c r="G38" s="384">
        <v>0</v>
      </c>
      <c r="H38" s="384">
        <v>1</v>
      </c>
      <c r="I38" s="390" t="s">
        <v>436</v>
      </c>
      <c r="J38" s="384"/>
      <c r="K38" s="384"/>
      <c r="L38" s="384"/>
      <c r="M38" s="384"/>
      <c r="N38" s="390"/>
      <c r="O38" s="229"/>
      <c r="P38" s="516" t="str">
        <f>+C36</f>
        <v>AUG1</v>
      </c>
    </row>
    <row r="39" spans="1:16" ht="36" x14ac:dyDescent="0.2">
      <c r="A39" s="230"/>
      <c r="B39" s="230"/>
      <c r="C39" s="399" t="s">
        <v>44</v>
      </c>
      <c r="D39" s="399" t="s">
        <v>328</v>
      </c>
      <c r="E39" s="390" t="s">
        <v>575</v>
      </c>
      <c r="F39" s="384">
        <v>2</v>
      </c>
      <c r="G39" s="384">
        <v>0</v>
      </c>
      <c r="H39" s="384">
        <v>1</v>
      </c>
      <c r="I39" s="390" t="s">
        <v>436</v>
      </c>
      <c r="J39" s="384"/>
      <c r="K39" s="384"/>
      <c r="L39" s="384"/>
      <c r="M39" s="384"/>
      <c r="N39" s="390"/>
      <c r="O39" s="229"/>
      <c r="P39" s="516" t="str">
        <f>+C36</f>
        <v>AUG1</v>
      </c>
    </row>
    <row r="40" spans="1:16" ht="36" x14ac:dyDescent="0.2">
      <c r="A40" s="230"/>
      <c r="B40" s="230"/>
      <c r="C40" s="399" t="s">
        <v>45</v>
      </c>
      <c r="D40" s="399" t="s">
        <v>189</v>
      </c>
      <c r="E40" s="390" t="s">
        <v>575</v>
      </c>
      <c r="F40" s="384">
        <v>2</v>
      </c>
      <c r="G40" s="384">
        <v>0</v>
      </c>
      <c r="H40" s="384">
        <v>1</v>
      </c>
      <c r="I40" s="390" t="s">
        <v>436</v>
      </c>
      <c r="J40" s="384"/>
      <c r="K40" s="384"/>
      <c r="L40" s="384"/>
      <c r="M40" s="384"/>
      <c r="N40" s="390"/>
      <c r="O40" s="229"/>
      <c r="P40" s="516" t="str">
        <f>+C36</f>
        <v>AUG1</v>
      </c>
    </row>
    <row r="41" spans="1:16" ht="36" x14ac:dyDescent="0.2">
      <c r="A41" s="230"/>
      <c r="B41" s="230"/>
      <c r="C41" s="400" t="s">
        <v>46</v>
      </c>
      <c r="D41" s="400" t="s">
        <v>190</v>
      </c>
      <c r="E41" s="401" t="s">
        <v>575</v>
      </c>
      <c r="F41" s="402">
        <v>2</v>
      </c>
      <c r="G41" s="402">
        <v>0</v>
      </c>
      <c r="H41" s="402">
        <v>1</v>
      </c>
      <c r="I41" s="401" t="s">
        <v>436</v>
      </c>
      <c r="J41" s="402"/>
      <c r="K41" s="402"/>
      <c r="L41" s="402"/>
      <c r="M41" s="402"/>
      <c r="N41" s="401"/>
      <c r="O41" s="229"/>
      <c r="P41" s="516" t="str">
        <f>+C36</f>
        <v>AUG1</v>
      </c>
    </row>
    <row r="42" spans="1:16" x14ac:dyDescent="0.2">
      <c r="A42" s="230" t="s">
        <v>125</v>
      </c>
      <c r="B42" s="230" t="s">
        <v>102</v>
      </c>
      <c r="C42" s="393" t="s">
        <v>5</v>
      </c>
      <c r="D42" s="393" t="s">
        <v>102</v>
      </c>
      <c r="E42" s="403" t="s">
        <v>576</v>
      </c>
      <c r="F42" s="396">
        <v>1</v>
      </c>
      <c r="G42" s="396">
        <v>1</v>
      </c>
      <c r="H42" s="396">
        <v>1</v>
      </c>
      <c r="I42" s="395" t="s">
        <v>134</v>
      </c>
      <c r="J42" s="396"/>
      <c r="K42" s="396"/>
      <c r="L42" s="396"/>
      <c r="M42" s="396"/>
      <c r="N42" s="395" t="s">
        <v>241</v>
      </c>
      <c r="O42" s="229"/>
      <c r="P42" s="516"/>
    </row>
    <row r="43" spans="1:16" x14ac:dyDescent="0.2">
      <c r="A43" s="230"/>
      <c r="B43" s="230" t="s">
        <v>109</v>
      </c>
      <c r="C43" s="377" t="s">
        <v>262</v>
      </c>
      <c r="D43" s="377" t="s">
        <v>109</v>
      </c>
      <c r="E43" s="380" t="s">
        <v>577</v>
      </c>
      <c r="F43" s="379">
        <v>2</v>
      </c>
      <c r="G43" s="379">
        <v>2</v>
      </c>
      <c r="H43" s="379">
        <v>1</v>
      </c>
      <c r="I43" s="380" t="s">
        <v>134</v>
      </c>
      <c r="J43" s="379"/>
      <c r="K43" s="379" t="s">
        <v>178</v>
      </c>
      <c r="L43" s="379" t="s">
        <v>177</v>
      </c>
      <c r="M43" s="379"/>
      <c r="N43" s="380"/>
      <c r="O43" s="229"/>
      <c r="P43" s="516"/>
    </row>
    <row r="44" spans="1:16" ht="24" x14ac:dyDescent="0.2">
      <c r="A44" s="230"/>
      <c r="B44" s="230"/>
      <c r="C44" s="385" t="s">
        <v>240</v>
      </c>
      <c r="D44" s="385" t="s">
        <v>89</v>
      </c>
      <c r="E44" s="386" t="s">
        <v>109</v>
      </c>
      <c r="F44" s="387">
        <v>2</v>
      </c>
      <c r="G44" s="387">
        <v>2</v>
      </c>
      <c r="H44" s="387">
        <v>2</v>
      </c>
      <c r="I44" s="386" t="s">
        <v>134</v>
      </c>
      <c r="J44" s="387"/>
      <c r="K44" s="387"/>
      <c r="L44" s="387" t="s">
        <v>177</v>
      </c>
      <c r="M44" s="387"/>
      <c r="N44" s="386"/>
      <c r="O44" s="229"/>
      <c r="P44" s="516" t="str">
        <f>+C43</f>
        <v>GAE1</v>
      </c>
    </row>
    <row r="45" spans="1:16" ht="84" x14ac:dyDescent="0.2">
      <c r="A45" s="230"/>
      <c r="B45" s="230" t="s">
        <v>110</v>
      </c>
      <c r="C45" s="377" t="s">
        <v>178</v>
      </c>
      <c r="D45" s="377" t="s">
        <v>110</v>
      </c>
      <c r="E45" s="378" t="s">
        <v>578</v>
      </c>
      <c r="F45" s="392">
        <v>2</v>
      </c>
      <c r="G45" s="379">
        <v>2</v>
      </c>
      <c r="H45" s="379">
        <v>1</v>
      </c>
      <c r="I45" s="380" t="s">
        <v>134</v>
      </c>
      <c r="J45" s="379" t="s">
        <v>262</v>
      </c>
      <c r="K45" s="379"/>
      <c r="L45" s="392" t="s">
        <v>177</v>
      </c>
      <c r="M45" s="379"/>
      <c r="N45" s="485" t="s">
        <v>780</v>
      </c>
      <c r="O45" s="229"/>
      <c r="P45" s="516"/>
    </row>
    <row r="46" spans="1:16" ht="24" x14ac:dyDescent="0.2">
      <c r="A46" s="230"/>
      <c r="B46" s="230"/>
      <c r="C46" s="381" t="s">
        <v>235</v>
      </c>
      <c r="D46" s="381" t="s">
        <v>329</v>
      </c>
      <c r="E46" s="390"/>
      <c r="F46" s="384"/>
      <c r="G46" s="383"/>
      <c r="H46" s="383"/>
      <c r="I46" s="382"/>
      <c r="J46" s="383"/>
      <c r="K46" s="384"/>
      <c r="L46" s="384"/>
      <c r="M46" s="383"/>
      <c r="N46" s="382" t="s">
        <v>608</v>
      </c>
      <c r="O46" s="229"/>
      <c r="P46" s="516" t="s">
        <v>178</v>
      </c>
    </row>
    <row r="47" spans="1:16" ht="24" x14ac:dyDescent="0.2">
      <c r="A47" s="230"/>
      <c r="B47" s="230"/>
      <c r="C47" s="381" t="s">
        <v>236</v>
      </c>
      <c r="D47" s="381" t="s">
        <v>438</v>
      </c>
      <c r="E47" s="390"/>
      <c r="F47" s="384"/>
      <c r="G47" s="383"/>
      <c r="H47" s="383"/>
      <c r="I47" s="382"/>
      <c r="J47" s="383"/>
      <c r="K47" s="384"/>
      <c r="L47" s="384"/>
      <c r="M47" s="383"/>
      <c r="N47" s="382" t="s">
        <v>608</v>
      </c>
      <c r="O47" s="229"/>
      <c r="P47" s="516" t="s">
        <v>178</v>
      </c>
    </row>
    <row r="48" spans="1:16" ht="24" x14ac:dyDescent="0.2">
      <c r="A48" s="230"/>
      <c r="B48" s="230"/>
      <c r="C48" s="381" t="s">
        <v>237</v>
      </c>
      <c r="D48" s="381" t="s">
        <v>439</v>
      </c>
      <c r="E48" s="390"/>
      <c r="F48" s="384"/>
      <c r="G48" s="383"/>
      <c r="H48" s="383"/>
      <c r="I48" s="382"/>
      <c r="J48" s="383"/>
      <c r="K48" s="383"/>
      <c r="L48" s="384"/>
      <c r="M48" s="404"/>
      <c r="N48" s="382" t="s">
        <v>608</v>
      </c>
      <c r="O48" s="229"/>
      <c r="P48" s="516" t="s">
        <v>178</v>
      </c>
    </row>
    <row r="49" spans="1:16" ht="24" x14ac:dyDescent="0.2">
      <c r="A49" s="230"/>
      <c r="B49" s="230"/>
      <c r="C49" s="381" t="s">
        <v>238</v>
      </c>
      <c r="D49" s="381" t="s">
        <v>175</v>
      </c>
      <c r="E49" s="390" t="s">
        <v>579</v>
      </c>
      <c r="F49" s="384">
        <v>2</v>
      </c>
      <c r="G49" s="383">
        <v>2</v>
      </c>
      <c r="H49" s="383">
        <v>1</v>
      </c>
      <c r="I49" s="390" t="s">
        <v>134</v>
      </c>
      <c r="J49" s="384"/>
      <c r="K49" s="384" t="s">
        <v>5</v>
      </c>
      <c r="L49" s="383"/>
      <c r="M49" s="383"/>
      <c r="N49" s="486" t="s">
        <v>781</v>
      </c>
      <c r="O49" s="229"/>
      <c r="P49" s="516" t="s">
        <v>178</v>
      </c>
    </row>
    <row r="50" spans="1:16" ht="25.5" x14ac:dyDescent="0.2">
      <c r="A50" s="230"/>
      <c r="B50" s="230"/>
      <c r="C50" s="405" t="s">
        <v>341</v>
      </c>
      <c r="D50" s="381" t="s">
        <v>440</v>
      </c>
      <c r="E50" s="390"/>
      <c r="F50" s="384"/>
      <c r="G50" s="383"/>
      <c r="H50" s="383"/>
      <c r="I50" s="390"/>
      <c r="J50" s="384"/>
      <c r="K50" s="406"/>
      <c r="L50" s="407"/>
      <c r="M50" s="407"/>
      <c r="N50" s="382" t="s">
        <v>608</v>
      </c>
      <c r="O50" s="229"/>
      <c r="P50" s="516" t="s">
        <v>800</v>
      </c>
    </row>
    <row r="51" spans="1:16" ht="24" x14ac:dyDescent="0.2">
      <c r="A51" s="230"/>
      <c r="B51" s="230"/>
      <c r="C51" s="385" t="s">
        <v>239</v>
      </c>
      <c r="D51" s="385" t="s">
        <v>441</v>
      </c>
      <c r="E51" s="401"/>
      <c r="F51" s="402"/>
      <c r="G51" s="387"/>
      <c r="H51" s="387"/>
      <c r="I51" s="386"/>
      <c r="J51" s="387"/>
      <c r="K51" s="387"/>
      <c r="L51" s="387"/>
      <c r="M51" s="408"/>
      <c r="N51" s="382" t="s">
        <v>608</v>
      </c>
      <c r="O51" s="229"/>
      <c r="P51" s="516"/>
    </row>
    <row r="52" spans="1:16" ht="36" x14ac:dyDescent="0.2">
      <c r="A52" s="230"/>
      <c r="B52" s="230" t="s">
        <v>52</v>
      </c>
      <c r="C52" s="377" t="s">
        <v>268</v>
      </c>
      <c r="D52" s="377" t="s">
        <v>106</v>
      </c>
      <c r="E52" s="380" t="s">
        <v>501</v>
      </c>
      <c r="F52" s="379">
        <v>1</v>
      </c>
      <c r="G52" s="379">
        <v>1</v>
      </c>
      <c r="H52" s="379">
        <v>2</v>
      </c>
      <c r="I52" s="380" t="s">
        <v>134</v>
      </c>
      <c r="J52" s="379" t="s">
        <v>90</v>
      </c>
      <c r="K52" s="379"/>
      <c r="L52" s="379" t="s">
        <v>177</v>
      </c>
      <c r="M52" s="379"/>
      <c r="N52" s="380"/>
      <c r="O52" s="229"/>
      <c r="P52" s="516"/>
    </row>
    <row r="53" spans="1:16" ht="48" x14ac:dyDescent="0.2">
      <c r="A53" s="230"/>
      <c r="B53" s="230"/>
      <c r="C53" s="381" t="s">
        <v>307</v>
      </c>
      <c r="D53" s="381" t="s">
        <v>330</v>
      </c>
      <c r="E53" s="382" t="s">
        <v>580</v>
      </c>
      <c r="F53" s="383">
        <v>1</v>
      </c>
      <c r="G53" s="383">
        <v>1</v>
      </c>
      <c r="H53" s="383">
        <v>2</v>
      </c>
      <c r="I53" s="382" t="s">
        <v>134</v>
      </c>
      <c r="J53" s="383" t="s">
        <v>90</v>
      </c>
      <c r="K53" s="383"/>
      <c r="L53" s="383" t="s">
        <v>177</v>
      </c>
      <c r="M53" s="383" t="s">
        <v>607</v>
      </c>
      <c r="N53" s="382"/>
      <c r="O53" s="229"/>
      <c r="P53" s="516" t="s">
        <v>268</v>
      </c>
    </row>
    <row r="54" spans="1:16" ht="36" x14ac:dyDescent="0.2">
      <c r="A54" s="230"/>
      <c r="B54" s="230"/>
      <c r="C54" s="381" t="s">
        <v>269</v>
      </c>
      <c r="D54" s="381" t="s">
        <v>107</v>
      </c>
      <c r="E54" s="382" t="s">
        <v>501</v>
      </c>
      <c r="F54" s="383">
        <v>1</v>
      </c>
      <c r="G54" s="383">
        <v>1</v>
      </c>
      <c r="H54" s="383">
        <v>1</v>
      </c>
      <c r="I54" s="382" t="s">
        <v>134</v>
      </c>
      <c r="J54" s="383" t="s">
        <v>90</v>
      </c>
      <c r="K54" s="383"/>
      <c r="L54" s="383" t="s">
        <v>177</v>
      </c>
      <c r="M54" s="383"/>
      <c r="N54" s="382"/>
      <c r="O54" s="229"/>
      <c r="P54" s="516"/>
    </row>
    <row r="55" spans="1:16" ht="48" x14ac:dyDescent="0.2">
      <c r="A55" s="230"/>
      <c r="B55" s="230"/>
      <c r="C55" s="381" t="s">
        <v>256</v>
      </c>
      <c r="D55" s="389" t="s">
        <v>306</v>
      </c>
      <c r="E55" s="382" t="s">
        <v>501</v>
      </c>
      <c r="F55" s="383">
        <v>1</v>
      </c>
      <c r="G55" s="383">
        <v>1</v>
      </c>
      <c r="H55" s="383">
        <v>1</v>
      </c>
      <c r="I55" s="382" t="s">
        <v>134</v>
      </c>
      <c r="J55" s="383"/>
      <c r="K55" s="383"/>
      <c r="L55" s="383" t="s">
        <v>177</v>
      </c>
      <c r="M55" s="383"/>
      <c r="N55" s="382"/>
      <c r="O55" s="229"/>
      <c r="P55" s="516"/>
    </row>
    <row r="56" spans="1:16" ht="36" x14ac:dyDescent="0.2">
      <c r="A56" s="230"/>
      <c r="B56" s="230"/>
      <c r="C56" s="389" t="s">
        <v>257</v>
      </c>
      <c r="D56" s="381" t="s">
        <v>50</v>
      </c>
      <c r="E56" s="382" t="s">
        <v>581</v>
      </c>
      <c r="F56" s="383">
        <v>2</v>
      </c>
      <c r="G56" s="383">
        <v>2</v>
      </c>
      <c r="H56" s="383">
        <v>2</v>
      </c>
      <c r="I56" s="382" t="s">
        <v>134</v>
      </c>
      <c r="J56" s="383"/>
      <c r="K56" s="383"/>
      <c r="L56" s="383"/>
      <c r="M56" s="383" t="s">
        <v>607</v>
      </c>
      <c r="N56" s="382" t="s">
        <v>366</v>
      </c>
      <c r="O56" s="229"/>
      <c r="P56" s="516"/>
    </row>
    <row r="57" spans="1:16" ht="36" x14ac:dyDescent="0.2">
      <c r="A57" s="230"/>
      <c r="B57" s="230"/>
      <c r="C57" s="391" t="s">
        <v>81</v>
      </c>
      <c r="D57" s="385" t="s">
        <v>442</v>
      </c>
      <c r="E57" s="386"/>
      <c r="F57" s="387"/>
      <c r="G57" s="387"/>
      <c r="H57" s="387"/>
      <c r="I57" s="386"/>
      <c r="J57" s="387"/>
      <c r="K57" s="387"/>
      <c r="L57" s="387"/>
      <c r="M57" s="387"/>
      <c r="N57" s="382" t="s">
        <v>608</v>
      </c>
      <c r="O57" s="229"/>
      <c r="P57" s="516"/>
    </row>
    <row r="58" spans="1:16" ht="48" x14ac:dyDescent="0.2">
      <c r="A58" s="230"/>
      <c r="B58" s="230" t="s">
        <v>308</v>
      </c>
      <c r="C58" s="377" t="s">
        <v>194</v>
      </c>
      <c r="D58" s="377" t="s">
        <v>317</v>
      </c>
      <c r="E58" s="380" t="s">
        <v>582</v>
      </c>
      <c r="F58" s="379">
        <v>2</v>
      </c>
      <c r="G58" s="379">
        <v>2</v>
      </c>
      <c r="H58" s="379">
        <v>1</v>
      </c>
      <c r="I58" s="380" t="s">
        <v>134</v>
      </c>
      <c r="J58" s="379" t="s">
        <v>613</v>
      </c>
      <c r="K58" s="379"/>
      <c r="L58" s="379"/>
      <c r="M58" s="379" t="s">
        <v>607</v>
      </c>
      <c r="N58" s="467" t="s">
        <v>808</v>
      </c>
      <c r="O58" s="229"/>
      <c r="P58" s="516"/>
    </row>
    <row r="59" spans="1:16" ht="48" x14ac:dyDescent="0.2">
      <c r="A59" s="230"/>
      <c r="B59" s="230"/>
      <c r="C59" s="381" t="s">
        <v>296</v>
      </c>
      <c r="D59" s="381" t="s">
        <v>460</v>
      </c>
      <c r="E59" s="382" t="s">
        <v>583</v>
      </c>
      <c r="F59" s="383">
        <v>2</v>
      </c>
      <c r="G59" s="383">
        <v>2</v>
      </c>
      <c r="H59" s="383">
        <v>1</v>
      </c>
      <c r="I59" s="382" t="s">
        <v>134</v>
      </c>
      <c r="J59" s="383" t="s">
        <v>234</v>
      </c>
      <c r="K59" s="383" t="s">
        <v>614</v>
      </c>
      <c r="L59" s="383"/>
      <c r="M59" s="383"/>
      <c r="N59" s="467" t="s">
        <v>808</v>
      </c>
      <c r="O59" s="229"/>
      <c r="P59" s="516"/>
    </row>
    <row r="60" spans="1:16" ht="192" x14ac:dyDescent="0.2">
      <c r="A60" s="230"/>
      <c r="B60" s="230"/>
      <c r="C60" s="381" t="s">
        <v>498</v>
      </c>
      <c r="D60" s="381" t="s">
        <v>499</v>
      </c>
      <c r="E60" s="382" t="s">
        <v>584</v>
      </c>
      <c r="F60" s="383">
        <v>3</v>
      </c>
      <c r="G60" s="383">
        <v>3</v>
      </c>
      <c r="H60" s="383">
        <v>2</v>
      </c>
      <c r="I60" s="382" t="s">
        <v>134</v>
      </c>
      <c r="J60" s="383" t="s">
        <v>234</v>
      </c>
      <c r="K60" s="383" t="s">
        <v>230</v>
      </c>
      <c r="L60" s="383"/>
      <c r="M60" s="383" t="s">
        <v>615</v>
      </c>
      <c r="N60" s="489" t="s">
        <v>807</v>
      </c>
      <c r="O60" s="367"/>
      <c r="P60" s="516"/>
    </row>
    <row r="61" spans="1:16" ht="195" customHeight="1" x14ac:dyDescent="0.2">
      <c r="A61" s="230"/>
      <c r="B61" s="230"/>
      <c r="C61" s="381" t="s">
        <v>228</v>
      </c>
      <c r="D61" s="381" t="s">
        <v>195</v>
      </c>
      <c r="E61" s="488" t="s">
        <v>782</v>
      </c>
      <c r="F61" s="383">
        <v>2</v>
      </c>
      <c r="G61" s="383">
        <v>2</v>
      </c>
      <c r="H61" s="383">
        <v>2</v>
      </c>
      <c r="I61" s="382" t="s">
        <v>134</v>
      </c>
      <c r="J61" s="384" t="s">
        <v>318</v>
      </c>
      <c r="K61" s="384" t="s">
        <v>616</v>
      </c>
      <c r="L61" s="383"/>
      <c r="M61" s="383" t="s">
        <v>617</v>
      </c>
      <c r="N61" s="489" t="s">
        <v>809</v>
      </c>
      <c r="O61" s="229"/>
      <c r="P61" s="516"/>
    </row>
    <row r="62" spans="1:16" ht="186" customHeight="1" x14ac:dyDescent="0.2">
      <c r="A62" s="230"/>
      <c r="B62" s="230"/>
      <c r="C62" s="381" t="s">
        <v>233</v>
      </c>
      <c r="D62" s="381" t="s">
        <v>331</v>
      </c>
      <c r="E62" s="390" t="s">
        <v>585</v>
      </c>
      <c r="F62" s="383">
        <v>2</v>
      </c>
      <c r="G62" s="383">
        <v>2</v>
      </c>
      <c r="H62" s="383">
        <v>2</v>
      </c>
      <c r="I62" s="382" t="s">
        <v>134</v>
      </c>
      <c r="J62" s="383" t="s">
        <v>618</v>
      </c>
      <c r="K62" s="383" t="s">
        <v>124</v>
      </c>
      <c r="L62" s="383"/>
      <c r="M62" s="383" t="s">
        <v>619</v>
      </c>
      <c r="N62" s="489" t="s">
        <v>783</v>
      </c>
      <c r="O62" s="229"/>
      <c r="P62" s="516"/>
    </row>
    <row r="63" spans="1:16" ht="36" x14ac:dyDescent="0.2">
      <c r="A63" s="230"/>
      <c r="B63" s="230"/>
      <c r="C63" s="405" t="s">
        <v>234</v>
      </c>
      <c r="D63" s="405" t="s">
        <v>332</v>
      </c>
      <c r="E63" s="397" t="s">
        <v>223</v>
      </c>
      <c r="F63" s="407">
        <v>2</v>
      </c>
      <c r="G63" s="407">
        <v>2</v>
      </c>
      <c r="H63" s="407">
        <v>1</v>
      </c>
      <c r="I63" s="397" t="s">
        <v>134</v>
      </c>
      <c r="J63" s="406"/>
      <c r="K63" s="407"/>
      <c r="L63" s="407"/>
      <c r="M63" s="407"/>
      <c r="N63" s="487" t="s">
        <v>669</v>
      </c>
      <c r="O63" s="229"/>
      <c r="P63" s="516"/>
    </row>
    <row r="64" spans="1:16" ht="24" x14ac:dyDescent="0.2">
      <c r="A64" s="230"/>
      <c r="B64" s="230"/>
      <c r="C64" s="460" t="s">
        <v>680</v>
      </c>
      <c r="D64" s="460" t="s">
        <v>681</v>
      </c>
      <c r="E64" s="461" t="s">
        <v>682</v>
      </c>
      <c r="F64" s="462">
        <v>2</v>
      </c>
      <c r="G64" s="462">
        <v>2</v>
      </c>
      <c r="H64" s="462">
        <v>2</v>
      </c>
      <c r="I64" s="461" t="s">
        <v>134</v>
      </c>
      <c r="J64" s="459"/>
      <c r="K64" s="396"/>
      <c r="L64" s="396"/>
      <c r="M64" s="396"/>
      <c r="N64" s="487" t="s">
        <v>669</v>
      </c>
      <c r="O64" s="229"/>
      <c r="P64" s="516"/>
    </row>
    <row r="65" spans="1:16" ht="24" x14ac:dyDescent="0.2">
      <c r="A65" s="230"/>
      <c r="B65" s="230" t="s">
        <v>309</v>
      </c>
      <c r="C65" s="377" t="s">
        <v>229</v>
      </c>
      <c r="D65" s="409" t="s">
        <v>210</v>
      </c>
      <c r="E65" s="380" t="s">
        <v>69</v>
      </c>
      <c r="F65" s="379">
        <v>3</v>
      </c>
      <c r="G65" s="379">
        <v>3</v>
      </c>
      <c r="H65" s="379">
        <v>3</v>
      </c>
      <c r="I65" s="380" t="s">
        <v>134</v>
      </c>
      <c r="J65" s="379" t="s">
        <v>230</v>
      </c>
      <c r="K65" s="379"/>
      <c r="L65" s="379"/>
      <c r="M65" s="379"/>
      <c r="N65" s="467" t="s">
        <v>784</v>
      </c>
      <c r="O65" s="229"/>
      <c r="P65" s="516"/>
    </row>
    <row r="66" spans="1:16" ht="48" x14ac:dyDescent="0.2">
      <c r="A66" s="230"/>
      <c r="B66" s="230"/>
      <c r="C66" s="381" t="s">
        <v>230</v>
      </c>
      <c r="D66" s="389" t="s">
        <v>180</v>
      </c>
      <c r="E66" s="382" t="s">
        <v>69</v>
      </c>
      <c r="F66" s="383">
        <v>3</v>
      </c>
      <c r="G66" s="383">
        <v>3</v>
      </c>
      <c r="H66" s="383">
        <v>3</v>
      </c>
      <c r="I66" s="382" t="s">
        <v>134</v>
      </c>
      <c r="J66" s="472" t="s">
        <v>810</v>
      </c>
      <c r="K66" s="383"/>
      <c r="L66" s="383"/>
      <c r="M66" s="383"/>
      <c r="N66" s="467" t="s">
        <v>784</v>
      </c>
      <c r="O66" s="229"/>
      <c r="P66" s="516" t="str">
        <f>+C65</f>
        <v>HER1</v>
      </c>
    </row>
    <row r="67" spans="1:16" ht="25.5" x14ac:dyDescent="0.2">
      <c r="A67" s="230"/>
      <c r="B67" s="230"/>
      <c r="C67" s="381" t="s">
        <v>231</v>
      </c>
      <c r="D67" s="381" t="s">
        <v>156</v>
      </c>
      <c r="E67" s="382" t="s">
        <v>69</v>
      </c>
      <c r="F67" s="383">
        <v>3</v>
      </c>
      <c r="G67" s="383">
        <v>3</v>
      </c>
      <c r="H67" s="383">
        <v>3</v>
      </c>
      <c r="I67" s="382" t="s">
        <v>134</v>
      </c>
      <c r="J67" s="383"/>
      <c r="K67" s="383"/>
      <c r="L67" s="383"/>
      <c r="M67" s="383" t="s">
        <v>620</v>
      </c>
      <c r="N67" s="491" t="s">
        <v>784</v>
      </c>
      <c r="O67" s="229"/>
      <c r="P67" s="516" t="str">
        <f>CONCATENATE(C65&amp;"
"&amp;C66)</f>
        <v>HER1
HER1.1</v>
      </c>
    </row>
    <row r="68" spans="1:16" ht="36" x14ac:dyDescent="0.2">
      <c r="A68" s="230"/>
      <c r="B68" s="230"/>
      <c r="C68" s="381" t="s">
        <v>232</v>
      </c>
      <c r="D68" s="381" t="s">
        <v>319</v>
      </c>
      <c r="E68" s="382" t="s">
        <v>586</v>
      </c>
      <c r="F68" s="383">
        <v>3</v>
      </c>
      <c r="G68" s="383">
        <v>3</v>
      </c>
      <c r="H68" s="383">
        <v>3</v>
      </c>
      <c r="I68" s="382" t="s">
        <v>134</v>
      </c>
      <c r="J68" s="384"/>
      <c r="K68" s="383"/>
      <c r="L68" s="383"/>
      <c r="M68" s="383" t="s">
        <v>607</v>
      </c>
      <c r="N68" s="491" t="s">
        <v>784</v>
      </c>
      <c r="O68" s="229"/>
      <c r="P68" s="516" t="str">
        <f>CONCATENATE(C65&amp;"
"&amp;C66)</f>
        <v>HER1
HER1.1</v>
      </c>
    </row>
    <row r="69" spans="1:16" ht="36" x14ac:dyDescent="0.2">
      <c r="A69" s="230"/>
      <c r="B69" s="230"/>
      <c r="C69" s="381" t="s">
        <v>342</v>
      </c>
      <c r="D69" s="381" t="s">
        <v>343</v>
      </c>
      <c r="E69" s="382" t="s">
        <v>69</v>
      </c>
      <c r="F69" s="383">
        <v>3</v>
      </c>
      <c r="G69" s="383">
        <v>3</v>
      </c>
      <c r="H69" s="383">
        <v>3</v>
      </c>
      <c r="I69" s="382" t="s">
        <v>134</v>
      </c>
      <c r="J69" s="383"/>
      <c r="K69" s="383"/>
      <c r="L69" s="383"/>
      <c r="M69" s="383"/>
      <c r="N69" s="491" t="s">
        <v>784</v>
      </c>
      <c r="O69" s="229"/>
      <c r="P69" s="516" t="str">
        <f>CONCATENATE(C65&amp;"
"&amp;C66)</f>
        <v>HER1
HER1.1</v>
      </c>
    </row>
    <row r="70" spans="1:16" ht="25.5" x14ac:dyDescent="0.2">
      <c r="A70" s="230"/>
      <c r="B70" s="230"/>
      <c r="C70" s="381" t="s">
        <v>344</v>
      </c>
      <c r="D70" s="381" t="s">
        <v>345</v>
      </c>
      <c r="E70" s="382" t="s">
        <v>69</v>
      </c>
      <c r="F70" s="383">
        <v>3</v>
      </c>
      <c r="G70" s="383">
        <v>3</v>
      </c>
      <c r="H70" s="383">
        <v>3</v>
      </c>
      <c r="I70" s="382" t="s">
        <v>134</v>
      </c>
      <c r="J70" s="383"/>
      <c r="K70" s="383"/>
      <c r="L70" s="383"/>
      <c r="M70" s="383"/>
      <c r="N70" s="491" t="s">
        <v>784</v>
      </c>
      <c r="O70" s="229"/>
      <c r="P70" s="516" t="str">
        <f>CONCATENATE(C65&amp;"
"&amp;C66)</f>
        <v>HER1
HER1.1</v>
      </c>
    </row>
    <row r="71" spans="1:16" ht="25.5" x14ac:dyDescent="0.2">
      <c r="A71" s="230"/>
      <c r="B71" s="230"/>
      <c r="C71" s="381" t="s">
        <v>346</v>
      </c>
      <c r="D71" s="381" t="s">
        <v>347</v>
      </c>
      <c r="E71" s="382" t="s">
        <v>69</v>
      </c>
      <c r="F71" s="383">
        <v>3</v>
      </c>
      <c r="G71" s="383">
        <v>3</v>
      </c>
      <c r="H71" s="383">
        <v>3</v>
      </c>
      <c r="I71" s="382" t="s">
        <v>134</v>
      </c>
      <c r="J71" s="383"/>
      <c r="K71" s="383"/>
      <c r="L71" s="383"/>
      <c r="M71" s="383"/>
      <c r="N71" s="491" t="s">
        <v>784</v>
      </c>
      <c r="O71" s="229"/>
      <c r="P71" s="516" t="str">
        <f>CONCATENATE(C65&amp;"
"&amp;C66)</f>
        <v>HER1
HER1.1</v>
      </c>
    </row>
    <row r="72" spans="1:16" ht="48" x14ac:dyDescent="0.2">
      <c r="A72" s="230"/>
      <c r="B72" s="230"/>
      <c r="C72" s="381" t="s">
        <v>297</v>
      </c>
      <c r="D72" s="389" t="s">
        <v>310</v>
      </c>
      <c r="E72" s="498" t="s">
        <v>795</v>
      </c>
      <c r="F72" s="383">
        <v>2</v>
      </c>
      <c r="G72" s="383">
        <v>2</v>
      </c>
      <c r="H72" s="383">
        <v>2</v>
      </c>
      <c r="I72" s="382" t="s">
        <v>134</v>
      </c>
      <c r="J72" s="383"/>
      <c r="K72" s="472" t="s">
        <v>701</v>
      </c>
      <c r="L72" s="472"/>
      <c r="M72" s="472" t="s">
        <v>702</v>
      </c>
      <c r="N72" s="491" t="s">
        <v>785</v>
      </c>
      <c r="O72" s="229"/>
      <c r="P72" s="516"/>
    </row>
    <row r="73" spans="1:16" ht="24" x14ac:dyDescent="0.2">
      <c r="A73" s="463"/>
      <c r="B73" s="463"/>
      <c r="C73" s="464" t="s">
        <v>683</v>
      </c>
      <c r="D73" s="464" t="s">
        <v>684</v>
      </c>
      <c r="E73" s="465" t="s">
        <v>298</v>
      </c>
      <c r="F73" s="466">
        <v>2</v>
      </c>
      <c r="G73" s="466">
        <v>2</v>
      </c>
      <c r="H73" s="466">
        <v>2</v>
      </c>
      <c r="I73" s="467" t="s">
        <v>134</v>
      </c>
      <c r="J73" s="468"/>
      <c r="K73" s="468" t="s">
        <v>124</v>
      </c>
      <c r="L73" s="468"/>
      <c r="M73" s="468" t="s">
        <v>690</v>
      </c>
      <c r="N73" s="490"/>
      <c r="O73" s="229"/>
      <c r="P73" s="516"/>
    </row>
    <row r="74" spans="1:16" ht="24" x14ac:dyDescent="0.2">
      <c r="A74" s="463"/>
      <c r="B74" s="463"/>
      <c r="C74" s="464" t="s">
        <v>685</v>
      </c>
      <c r="D74" s="464" t="s">
        <v>299</v>
      </c>
      <c r="E74" s="465" t="s">
        <v>298</v>
      </c>
      <c r="F74" s="466">
        <v>3</v>
      </c>
      <c r="G74" s="466">
        <v>3</v>
      </c>
      <c r="H74" s="466">
        <v>3</v>
      </c>
      <c r="I74" s="467" t="s">
        <v>134</v>
      </c>
      <c r="J74" s="468"/>
      <c r="K74" s="468" t="s">
        <v>230</v>
      </c>
      <c r="L74" s="468"/>
      <c r="M74" s="468" t="s">
        <v>691</v>
      </c>
      <c r="N74" s="490"/>
      <c r="O74" s="229"/>
      <c r="P74" s="516"/>
    </row>
    <row r="75" spans="1:16" ht="36" x14ac:dyDescent="0.2">
      <c r="A75" s="463"/>
      <c r="B75" s="463"/>
      <c r="C75" s="464" t="s">
        <v>686</v>
      </c>
      <c r="D75" s="464" t="s">
        <v>687</v>
      </c>
      <c r="E75" s="465" t="s">
        <v>462</v>
      </c>
      <c r="F75" s="466">
        <v>3</v>
      </c>
      <c r="G75" s="466">
        <v>3</v>
      </c>
      <c r="H75" s="466">
        <v>3</v>
      </c>
      <c r="I75" s="467" t="s">
        <v>134</v>
      </c>
      <c r="J75" s="468"/>
      <c r="K75" s="468" t="s">
        <v>230</v>
      </c>
      <c r="L75" s="468"/>
      <c r="M75" s="468" t="s">
        <v>607</v>
      </c>
      <c r="N75" s="490"/>
      <c r="O75" s="229"/>
      <c r="P75" s="516" t="s">
        <v>685</v>
      </c>
    </row>
    <row r="76" spans="1:16" ht="36" x14ac:dyDescent="0.2">
      <c r="A76" s="463"/>
      <c r="B76" s="463"/>
      <c r="C76" s="464" t="s">
        <v>688</v>
      </c>
      <c r="D76" s="464" t="s">
        <v>689</v>
      </c>
      <c r="E76" s="465" t="s">
        <v>462</v>
      </c>
      <c r="F76" s="466">
        <v>3</v>
      </c>
      <c r="G76" s="466">
        <v>3</v>
      </c>
      <c r="H76" s="466">
        <v>3</v>
      </c>
      <c r="I76" s="467" t="s">
        <v>134</v>
      </c>
      <c r="J76" s="468" t="s">
        <v>230</v>
      </c>
      <c r="K76" s="468"/>
      <c r="L76" s="468"/>
      <c r="M76" s="468" t="s">
        <v>692</v>
      </c>
      <c r="N76" s="490"/>
      <c r="O76" s="229"/>
      <c r="P76" s="516" t="s">
        <v>801</v>
      </c>
    </row>
    <row r="77" spans="1:16" ht="48" x14ac:dyDescent="0.2">
      <c r="A77" s="230"/>
      <c r="B77" s="230" t="s">
        <v>401</v>
      </c>
      <c r="C77" s="410" t="s">
        <v>264</v>
      </c>
      <c r="D77" s="410" t="s">
        <v>311</v>
      </c>
      <c r="E77" s="411" t="s">
        <v>587</v>
      </c>
      <c r="F77" s="412">
        <v>2</v>
      </c>
      <c r="G77" s="412">
        <v>2</v>
      </c>
      <c r="H77" s="412">
        <v>2</v>
      </c>
      <c r="I77" s="411" t="s">
        <v>134</v>
      </c>
      <c r="J77" s="412"/>
      <c r="K77" s="413" t="s">
        <v>621</v>
      </c>
      <c r="L77" s="412"/>
      <c r="M77" s="412"/>
      <c r="N77" s="411" t="s">
        <v>670</v>
      </c>
      <c r="O77" s="229"/>
      <c r="P77" s="516"/>
    </row>
    <row r="78" spans="1:16" ht="36" x14ac:dyDescent="0.2">
      <c r="A78" s="230"/>
      <c r="B78" s="230" t="s">
        <v>111</v>
      </c>
      <c r="C78" s="377" t="s">
        <v>6</v>
      </c>
      <c r="D78" s="377" t="s">
        <v>302</v>
      </c>
      <c r="E78" s="378" t="s">
        <v>588</v>
      </c>
      <c r="F78" s="379">
        <v>2</v>
      </c>
      <c r="G78" s="379">
        <v>0</v>
      </c>
      <c r="H78" s="379">
        <v>1</v>
      </c>
      <c r="I78" s="380" t="s">
        <v>436</v>
      </c>
      <c r="J78" s="379"/>
      <c r="K78" s="379"/>
      <c r="L78" s="379" t="s">
        <v>177</v>
      </c>
      <c r="M78" s="379"/>
      <c r="N78" s="380"/>
      <c r="O78" s="229"/>
      <c r="P78" s="516"/>
    </row>
    <row r="79" spans="1:16" ht="36" x14ac:dyDescent="0.2">
      <c r="A79" s="230"/>
      <c r="B79" s="230"/>
      <c r="C79" s="381" t="s">
        <v>243</v>
      </c>
      <c r="D79" s="381" t="s">
        <v>303</v>
      </c>
      <c r="E79" s="390" t="s">
        <v>589</v>
      </c>
      <c r="F79" s="383">
        <v>2</v>
      </c>
      <c r="G79" s="383"/>
      <c r="H79" s="383">
        <v>1</v>
      </c>
      <c r="I79" s="382" t="s">
        <v>436</v>
      </c>
      <c r="J79" s="383"/>
      <c r="K79" s="383"/>
      <c r="L79" s="383"/>
      <c r="M79" s="383"/>
      <c r="N79" s="390"/>
      <c r="O79" s="229"/>
      <c r="P79" s="516" t="str">
        <f>+C78</f>
        <v>URO1</v>
      </c>
    </row>
    <row r="80" spans="1:16" ht="48" x14ac:dyDescent="0.2">
      <c r="A80" s="230"/>
      <c r="B80" s="230"/>
      <c r="C80" s="381" t="s">
        <v>244</v>
      </c>
      <c r="D80" s="381" t="s">
        <v>7</v>
      </c>
      <c r="E80" s="390" t="s">
        <v>589</v>
      </c>
      <c r="F80" s="383">
        <v>2</v>
      </c>
      <c r="G80" s="383">
        <v>0</v>
      </c>
      <c r="H80" s="383">
        <v>1</v>
      </c>
      <c r="I80" s="382" t="s">
        <v>436</v>
      </c>
      <c r="J80" s="383"/>
      <c r="K80" s="383"/>
      <c r="L80" s="384" t="s">
        <v>177</v>
      </c>
      <c r="M80" s="383" t="s">
        <v>786</v>
      </c>
      <c r="N80" s="492" t="s">
        <v>787</v>
      </c>
      <c r="O80" s="229"/>
      <c r="P80" s="516" t="str">
        <f>CONCATENATE(C78&amp;"
"&amp;C79)</f>
        <v>URO1
URO1.1</v>
      </c>
    </row>
    <row r="81" spans="1:16" ht="25.5" x14ac:dyDescent="0.2">
      <c r="A81" s="230"/>
      <c r="B81" s="230"/>
      <c r="C81" s="381" t="s">
        <v>245</v>
      </c>
      <c r="D81" s="471" t="s">
        <v>716</v>
      </c>
      <c r="E81" s="390"/>
      <c r="F81" s="383"/>
      <c r="G81" s="383"/>
      <c r="H81" s="383"/>
      <c r="I81" s="382"/>
      <c r="J81" s="383"/>
      <c r="K81" s="383"/>
      <c r="L81" s="384"/>
      <c r="M81" s="383"/>
      <c r="N81" s="467" t="s">
        <v>608</v>
      </c>
      <c r="O81" s="229"/>
      <c r="P81" s="516" t="str">
        <f>CONCATENATE(C78&amp;"
"&amp;C79)</f>
        <v>URO1
URO1.1</v>
      </c>
    </row>
    <row r="82" spans="1:16" ht="36" x14ac:dyDescent="0.2">
      <c r="A82" s="230"/>
      <c r="B82" s="230"/>
      <c r="C82" s="381" t="s">
        <v>246</v>
      </c>
      <c r="D82" s="381" t="s">
        <v>247</v>
      </c>
      <c r="E82" s="390" t="s">
        <v>589</v>
      </c>
      <c r="F82" s="383">
        <v>2</v>
      </c>
      <c r="G82" s="383">
        <v>0</v>
      </c>
      <c r="H82" s="383">
        <v>2</v>
      </c>
      <c r="I82" s="382" t="s">
        <v>436</v>
      </c>
      <c r="J82" s="383"/>
      <c r="K82" s="383"/>
      <c r="L82" s="384" t="s">
        <v>177</v>
      </c>
      <c r="M82" s="383" t="s">
        <v>607</v>
      </c>
      <c r="N82" s="390"/>
      <c r="O82" s="229"/>
      <c r="P82" s="516" t="str">
        <f>CONCATENATE(C78&amp;"
"&amp;C79)</f>
        <v>URO1
URO1.1</v>
      </c>
    </row>
    <row r="83" spans="1:16" ht="48" x14ac:dyDescent="0.2">
      <c r="A83" s="230"/>
      <c r="B83" s="230"/>
      <c r="C83" s="381" t="s">
        <v>248</v>
      </c>
      <c r="D83" s="381" t="s">
        <v>304</v>
      </c>
      <c r="E83" s="390" t="s">
        <v>590</v>
      </c>
      <c r="F83" s="383">
        <v>2</v>
      </c>
      <c r="G83" s="383">
        <v>0</v>
      </c>
      <c r="H83" s="383">
        <v>2</v>
      </c>
      <c r="I83" s="390" t="s">
        <v>436</v>
      </c>
      <c r="J83" s="384"/>
      <c r="K83" s="384" t="s">
        <v>5</v>
      </c>
      <c r="L83" s="384"/>
      <c r="M83" s="383"/>
      <c r="N83" s="390"/>
      <c r="O83" s="229"/>
      <c r="P83" s="516" t="str">
        <f>CONCATENATE(C78&amp;"
"&amp;C79)</f>
        <v>URO1
URO1.1</v>
      </c>
    </row>
    <row r="84" spans="1:16" ht="36" x14ac:dyDescent="0.2">
      <c r="A84" s="230"/>
      <c r="B84" s="230"/>
      <c r="C84" s="381" t="s">
        <v>549</v>
      </c>
      <c r="D84" s="381" t="s">
        <v>550</v>
      </c>
      <c r="E84" s="390" t="s">
        <v>551</v>
      </c>
      <c r="F84" s="383">
        <v>2</v>
      </c>
      <c r="G84" s="383">
        <v>0</v>
      </c>
      <c r="H84" s="383">
        <v>1</v>
      </c>
      <c r="I84" s="382" t="s">
        <v>436</v>
      </c>
      <c r="J84" s="383"/>
      <c r="K84" s="383"/>
      <c r="L84" s="383"/>
      <c r="M84" s="383"/>
      <c r="N84" s="390"/>
      <c r="O84" s="229"/>
      <c r="P84" s="516" t="str">
        <f>CONCATENATE(C78&amp;"
"&amp;C79)</f>
        <v>URO1
URO1.1</v>
      </c>
    </row>
    <row r="85" spans="1:16" ht="36" x14ac:dyDescent="0.2">
      <c r="A85" s="230"/>
      <c r="B85" s="230"/>
      <c r="C85" s="385" t="s">
        <v>255</v>
      </c>
      <c r="D85" s="385" t="s">
        <v>263</v>
      </c>
      <c r="E85" s="401" t="s">
        <v>589</v>
      </c>
      <c r="F85" s="387">
        <v>2</v>
      </c>
      <c r="G85" s="387">
        <v>0</v>
      </c>
      <c r="H85" s="387">
        <v>1</v>
      </c>
      <c r="I85" s="382" t="s">
        <v>436</v>
      </c>
      <c r="J85" s="387" t="s">
        <v>234</v>
      </c>
      <c r="K85" s="387"/>
      <c r="L85" s="387"/>
      <c r="M85" s="387"/>
      <c r="N85" s="386"/>
      <c r="O85" s="229"/>
      <c r="P85" s="516" t="str">
        <f>CONCATENATE(C78&amp;"
"&amp;C79)</f>
        <v>URO1
URO1.1</v>
      </c>
    </row>
    <row r="86" spans="1:16" ht="36" x14ac:dyDescent="0.2">
      <c r="A86" s="230"/>
      <c r="B86" s="230" t="s">
        <v>278</v>
      </c>
      <c r="C86" s="377" t="s">
        <v>192</v>
      </c>
      <c r="D86" s="377" t="s">
        <v>278</v>
      </c>
      <c r="E86" s="380" t="s">
        <v>591</v>
      </c>
      <c r="F86" s="379">
        <v>1</v>
      </c>
      <c r="G86" s="379">
        <v>1</v>
      </c>
      <c r="H86" s="379">
        <v>1</v>
      </c>
      <c r="I86" s="380" t="s">
        <v>134</v>
      </c>
      <c r="J86" s="379"/>
      <c r="K86" s="379" t="s">
        <v>31</v>
      </c>
      <c r="L86" s="379" t="s">
        <v>177</v>
      </c>
      <c r="M86" s="379"/>
      <c r="N86" s="380" t="s">
        <v>671</v>
      </c>
      <c r="O86" s="229"/>
      <c r="P86" s="516"/>
    </row>
    <row r="87" spans="1:16" ht="24" x14ac:dyDescent="0.2">
      <c r="A87" s="230"/>
      <c r="B87" s="230"/>
      <c r="C87" s="389" t="s">
        <v>33</v>
      </c>
      <c r="D87" s="381" t="s">
        <v>100</v>
      </c>
      <c r="E87" s="382" t="s">
        <v>278</v>
      </c>
      <c r="F87" s="383">
        <v>1</v>
      </c>
      <c r="G87" s="383">
        <v>1</v>
      </c>
      <c r="H87" s="383">
        <v>1</v>
      </c>
      <c r="I87" s="382" t="s">
        <v>134</v>
      </c>
      <c r="J87" s="383"/>
      <c r="K87" s="383"/>
      <c r="L87" s="383"/>
      <c r="M87" s="383"/>
      <c r="N87" s="382"/>
      <c r="O87" s="229"/>
      <c r="P87" s="516" t="str">
        <f>+C86</f>
        <v>PNE1</v>
      </c>
    </row>
    <row r="88" spans="1:16" ht="36" x14ac:dyDescent="0.2">
      <c r="A88" s="230"/>
      <c r="B88" s="230"/>
      <c r="C88" s="389" t="s">
        <v>34</v>
      </c>
      <c r="D88" s="389" t="s">
        <v>225</v>
      </c>
      <c r="E88" s="382" t="s">
        <v>278</v>
      </c>
      <c r="F88" s="383">
        <v>2</v>
      </c>
      <c r="G88" s="383">
        <v>2</v>
      </c>
      <c r="H88" s="383">
        <v>2</v>
      </c>
      <c r="I88" s="390" t="s">
        <v>134</v>
      </c>
      <c r="J88" s="384"/>
      <c r="K88" s="384" t="s">
        <v>349</v>
      </c>
      <c r="L88" s="383"/>
      <c r="M88" s="383"/>
      <c r="N88" s="382"/>
      <c r="O88" s="229"/>
      <c r="P88" s="516" t="str">
        <f>+C86</f>
        <v>PNE1</v>
      </c>
    </row>
    <row r="89" spans="1:16" ht="60" x14ac:dyDescent="0.2">
      <c r="A89" s="230"/>
      <c r="B89" s="230"/>
      <c r="C89" s="389" t="s">
        <v>35</v>
      </c>
      <c r="D89" s="389" t="s">
        <v>333</v>
      </c>
      <c r="E89" s="382" t="s">
        <v>278</v>
      </c>
      <c r="F89" s="383">
        <v>2</v>
      </c>
      <c r="G89" s="383">
        <v>2</v>
      </c>
      <c r="H89" s="383">
        <v>2</v>
      </c>
      <c r="I89" s="390" t="s">
        <v>134</v>
      </c>
      <c r="J89" s="384" t="s">
        <v>334</v>
      </c>
      <c r="K89" s="383" t="s">
        <v>349</v>
      </c>
      <c r="L89" s="383"/>
      <c r="M89" s="383"/>
      <c r="N89" s="382" t="s">
        <v>367</v>
      </c>
      <c r="O89" s="229"/>
      <c r="P89" s="516" t="str">
        <f>+C86</f>
        <v>PNE1</v>
      </c>
    </row>
    <row r="90" spans="1:16" ht="60" x14ac:dyDescent="0.2">
      <c r="A90" s="230"/>
      <c r="B90" s="230"/>
      <c r="C90" s="385" t="s">
        <v>193</v>
      </c>
      <c r="D90" s="385" t="s">
        <v>141</v>
      </c>
      <c r="E90" s="401" t="s">
        <v>592</v>
      </c>
      <c r="F90" s="402"/>
      <c r="G90" s="387">
        <v>0</v>
      </c>
      <c r="H90" s="387">
        <v>1</v>
      </c>
      <c r="I90" s="386"/>
      <c r="J90" s="387"/>
      <c r="K90" s="387"/>
      <c r="L90" s="387"/>
      <c r="M90" s="387"/>
      <c r="N90" s="386" t="s">
        <v>672</v>
      </c>
      <c r="O90" s="229"/>
      <c r="P90" s="516"/>
    </row>
    <row r="91" spans="1:16" ht="60" x14ac:dyDescent="0.2">
      <c r="A91" s="229"/>
      <c r="B91" s="230" t="s">
        <v>277</v>
      </c>
      <c r="C91" s="377" t="s">
        <v>77</v>
      </c>
      <c r="D91" s="377" t="s">
        <v>277</v>
      </c>
      <c r="E91" s="380" t="s">
        <v>593</v>
      </c>
      <c r="F91" s="379">
        <v>2</v>
      </c>
      <c r="G91" s="379">
        <v>2</v>
      </c>
      <c r="H91" s="379">
        <v>2</v>
      </c>
      <c r="I91" s="380" t="s">
        <v>134</v>
      </c>
      <c r="J91" s="379" t="s">
        <v>192</v>
      </c>
      <c r="K91" s="379"/>
      <c r="L91" s="379"/>
      <c r="M91" s="379"/>
      <c r="N91" s="380"/>
      <c r="O91" s="229"/>
      <c r="P91" s="516"/>
    </row>
    <row r="92" spans="1:16" ht="60" x14ac:dyDescent="0.2">
      <c r="A92" s="230"/>
      <c r="B92" s="230"/>
      <c r="C92" s="381" t="s">
        <v>31</v>
      </c>
      <c r="D92" s="381" t="s">
        <v>561</v>
      </c>
      <c r="E92" s="382" t="s">
        <v>277</v>
      </c>
      <c r="F92" s="383">
        <v>2</v>
      </c>
      <c r="G92" s="383">
        <v>2</v>
      </c>
      <c r="H92" s="383">
        <v>3</v>
      </c>
      <c r="I92" s="382" t="s">
        <v>134</v>
      </c>
      <c r="J92" s="383"/>
      <c r="K92" s="383"/>
      <c r="L92" s="384" t="s">
        <v>177</v>
      </c>
      <c r="M92" s="383" t="s">
        <v>622</v>
      </c>
      <c r="N92" s="382"/>
      <c r="O92" s="229"/>
      <c r="P92" s="516" t="str">
        <f>+C91</f>
        <v>THO1</v>
      </c>
    </row>
    <row r="93" spans="1:16" ht="60.6" customHeight="1" x14ac:dyDescent="0.2">
      <c r="A93" s="230"/>
      <c r="B93" s="230"/>
      <c r="C93" s="385" t="s">
        <v>32</v>
      </c>
      <c r="D93" s="385" t="s">
        <v>78</v>
      </c>
      <c r="E93" s="382" t="s">
        <v>277</v>
      </c>
      <c r="F93" s="387">
        <v>2</v>
      </c>
      <c r="G93" s="387">
        <v>2</v>
      </c>
      <c r="H93" s="387">
        <v>3</v>
      </c>
      <c r="I93" s="386" t="s">
        <v>134</v>
      </c>
      <c r="J93" s="387"/>
      <c r="K93" s="387"/>
      <c r="L93" s="402" t="s">
        <v>623</v>
      </c>
      <c r="M93" s="387"/>
      <c r="N93" s="382"/>
      <c r="O93" s="229"/>
      <c r="P93" s="516" t="str">
        <f>+C91</f>
        <v>THO1</v>
      </c>
    </row>
    <row r="94" spans="1:16" ht="24" x14ac:dyDescent="0.2">
      <c r="A94" s="230"/>
      <c r="B94" s="230" t="s">
        <v>348</v>
      </c>
      <c r="C94" s="377" t="s">
        <v>128</v>
      </c>
      <c r="D94" s="377" t="s">
        <v>443</v>
      </c>
      <c r="E94" s="380"/>
      <c r="F94" s="379"/>
      <c r="G94" s="379"/>
      <c r="H94" s="379"/>
      <c r="I94" s="380"/>
      <c r="J94" s="379"/>
      <c r="K94" s="379"/>
      <c r="L94" s="379"/>
      <c r="M94" s="379"/>
      <c r="N94" s="382" t="s">
        <v>608</v>
      </c>
      <c r="O94" s="229"/>
      <c r="P94" s="516"/>
    </row>
    <row r="95" spans="1:16" ht="24" x14ac:dyDescent="0.2">
      <c r="A95" s="230"/>
      <c r="B95" s="230"/>
      <c r="C95" s="381" t="s">
        <v>349</v>
      </c>
      <c r="D95" s="381" t="s">
        <v>350</v>
      </c>
      <c r="E95" s="390"/>
      <c r="F95" s="383"/>
      <c r="G95" s="383"/>
      <c r="H95" s="383"/>
      <c r="I95" s="382"/>
      <c r="J95" s="383"/>
      <c r="K95" s="383"/>
      <c r="L95" s="383"/>
      <c r="M95" s="383"/>
      <c r="N95" s="382" t="s">
        <v>608</v>
      </c>
      <c r="O95" s="229"/>
      <c r="P95" s="516"/>
    </row>
    <row r="96" spans="1:16" ht="24" x14ac:dyDescent="0.2">
      <c r="A96" s="230"/>
      <c r="B96" s="230"/>
      <c r="C96" s="381" t="s">
        <v>351</v>
      </c>
      <c r="D96" s="381" t="s">
        <v>444</v>
      </c>
      <c r="E96" s="390"/>
      <c r="F96" s="383"/>
      <c r="G96" s="383"/>
      <c r="H96" s="383"/>
      <c r="I96" s="382"/>
      <c r="J96" s="383"/>
      <c r="K96" s="383"/>
      <c r="L96" s="383"/>
      <c r="M96" s="383"/>
      <c r="N96" s="382" t="s">
        <v>608</v>
      </c>
      <c r="O96" s="229"/>
      <c r="P96" s="516"/>
    </row>
    <row r="97" spans="1:16" ht="24" x14ac:dyDescent="0.2">
      <c r="A97" s="230"/>
      <c r="B97" s="230"/>
      <c r="C97" s="381" t="s">
        <v>352</v>
      </c>
      <c r="D97" s="381" t="s">
        <v>446</v>
      </c>
      <c r="E97" s="390"/>
      <c r="F97" s="383"/>
      <c r="G97" s="383"/>
      <c r="H97" s="383"/>
      <c r="I97" s="382"/>
      <c r="J97" s="383"/>
      <c r="K97" s="383"/>
      <c r="L97" s="383"/>
      <c r="M97" s="383"/>
      <c r="N97" s="382" t="s">
        <v>608</v>
      </c>
      <c r="O97" s="229"/>
      <c r="P97" s="516"/>
    </row>
    <row r="98" spans="1:16" ht="24" x14ac:dyDescent="0.2">
      <c r="A98" s="230"/>
      <c r="B98" s="230"/>
      <c r="C98" s="381" t="s">
        <v>353</v>
      </c>
      <c r="D98" s="381" t="s">
        <v>445</v>
      </c>
      <c r="E98" s="390"/>
      <c r="F98" s="383"/>
      <c r="G98" s="383"/>
      <c r="H98" s="383"/>
      <c r="I98" s="382"/>
      <c r="J98" s="383"/>
      <c r="K98" s="383"/>
      <c r="L98" s="383"/>
      <c r="M98" s="383"/>
      <c r="N98" s="382" t="s">
        <v>608</v>
      </c>
      <c r="O98" s="229"/>
      <c r="P98" s="516"/>
    </row>
    <row r="99" spans="1:16" x14ac:dyDescent="0.2">
      <c r="A99" s="230"/>
      <c r="B99" s="230"/>
      <c r="C99" s="381" t="s">
        <v>354</v>
      </c>
      <c r="D99" s="381" t="s">
        <v>355</v>
      </c>
      <c r="E99" s="390"/>
      <c r="F99" s="383">
        <v>3</v>
      </c>
      <c r="G99" s="383">
        <v>3</v>
      </c>
      <c r="H99" s="383">
        <v>3</v>
      </c>
      <c r="I99" s="382" t="s">
        <v>134</v>
      </c>
      <c r="J99" s="383"/>
      <c r="K99" s="383"/>
      <c r="L99" s="383"/>
      <c r="M99" s="383"/>
      <c r="N99" s="382"/>
      <c r="O99" s="229"/>
      <c r="P99" s="516"/>
    </row>
    <row r="100" spans="1:16" x14ac:dyDescent="0.2">
      <c r="A100" s="230"/>
      <c r="B100" s="230"/>
      <c r="C100" s="385" t="s">
        <v>356</v>
      </c>
      <c r="D100" s="385" t="s">
        <v>357</v>
      </c>
      <c r="E100" s="401"/>
      <c r="F100" s="387">
        <v>3</v>
      </c>
      <c r="G100" s="387">
        <v>3</v>
      </c>
      <c r="H100" s="387">
        <v>3</v>
      </c>
      <c r="I100" s="382" t="s">
        <v>134</v>
      </c>
      <c r="J100" s="387"/>
      <c r="K100" s="387"/>
      <c r="L100" s="387"/>
      <c r="M100" s="387"/>
      <c r="N100" s="386"/>
      <c r="O100" s="229"/>
      <c r="P100" s="516"/>
    </row>
    <row r="101" spans="1:16" ht="72" x14ac:dyDescent="0.2">
      <c r="A101" s="230" t="s">
        <v>535</v>
      </c>
      <c r="B101" s="230" t="s">
        <v>157</v>
      </c>
      <c r="C101" s="377" t="s">
        <v>258</v>
      </c>
      <c r="D101" s="377" t="s">
        <v>88</v>
      </c>
      <c r="E101" s="378" t="s">
        <v>557</v>
      </c>
      <c r="F101" s="392">
        <v>2</v>
      </c>
      <c r="G101" s="379">
        <v>0</v>
      </c>
      <c r="H101" s="379">
        <v>1</v>
      </c>
      <c r="I101" s="380" t="s">
        <v>436</v>
      </c>
      <c r="J101" s="379"/>
      <c r="K101" s="379"/>
      <c r="L101" s="379"/>
      <c r="M101" s="379"/>
      <c r="N101" s="380"/>
      <c r="O101" s="229"/>
      <c r="P101" s="516"/>
    </row>
    <row r="102" spans="1:16" ht="36" x14ac:dyDescent="0.2">
      <c r="A102" s="230"/>
      <c r="B102" s="230"/>
      <c r="C102" s="381" t="s">
        <v>259</v>
      </c>
      <c r="D102" s="381" t="s">
        <v>274</v>
      </c>
      <c r="E102" s="382" t="s">
        <v>594</v>
      </c>
      <c r="F102" s="384">
        <v>2</v>
      </c>
      <c r="G102" s="383">
        <v>0</v>
      </c>
      <c r="H102" s="383">
        <v>1</v>
      </c>
      <c r="I102" s="382" t="s">
        <v>436</v>
      </c>
      <c r="J102" s="383"/>
      <c r="K102" s="383"/>
      <c r="L102" s="383"/>
      <c r="M102" s="383"/>
      <c r="N102" s="382"/>
      <c r="O102" s="229"/>
      <c r="P102" s="516"/>
    </row>
    <row r="103" spans="1:16" ht="24" x14ac:dyDescent="0.2">
      <c r="A103" s="230"/>
      <c r="B103" s="230"/>
      <c r="C103" s="381" t="s">
        <v>101</v>
      </c>
      <c r="D103" s="381" t="s">
        <v>85</v>
      </c>
      <c r="E103" s="382" t="s">
        <v>595</v>
      </c>
      <c r="F103" s="383">
        <v>2</v>
      </c>
      <c r="G103" s="383">
        <v>0</v>
      </c>
      <c r="H103" s="383">
        <v>1</v>
      </c>
      <c r="I103" s="382" t="s">
        <v>436</v>
      </c>
      <c r="J103" s="383"/>
      <c r="K103" s="383"/>
      <c r="L103" s="383"/>
      <c r="M103" s="383"/>
      <c r="N103" s="382" t="s">
        <v>260</v>
      </c>
      <c r="O103" s="229"/>
      <c r="P103" s="516"/>
    </row>
    <row r="104" spans="1:16" ht="72" x14ac:dyDescent="0.2">
      <c r="A104" s="230"/>
      <c r="B104" s="230"/>
      <c r="C104" s="389" t="s">
        <v>158</v>
      </c>
      <c r="D104" s="381" t="s">
        <v>24</v>
      </c>
      <c r="E104" s="378" t="s">
        <v>557</v>
      </c>
      <c r="F104" s="383">
        <v>2</v>
      </c>
      <c r="G104" s="383">
        <v>0</v>
      </c>
      <c r="H104" s="383">
        <v>1</v>
      </c>
      <c r="I104" s="382" t="s">
        <v>436</v>
      </c>
      <c r="J104" s="383" t="s">
        <v>159</v>
      </c>
      <c r="K104" s="383"/>
      <c r="L104" s="383"/>
      <c r="M104" s="383"/>
      <c r="N104" s="382"/>
      <c r="O104" s="229"/>
      <c r="P104" s="516"/>
    </row>
    <row r="105" spans="1:16" ht="72" x14ac:dyDescent="0.2">
      <c r="A105" s="230"/>
      <c r="B105" s="230"/>
      <c r="C105" s="389" t="s">
        <v>160</v>
      </c>
      <c r="D105" s="381" t="s">
        <v>25</v>
      </c>
      <c r="E105" s="378" t="s">
        <v>557</v>
      </c>
      <c r="F105" s="383">
        <v>2</v>
      </c>
      <c r="G105" s="415">
        <v>0</v>
      </c>
      <c r="H105" s="383">
        <v>1</v>
      </c>
      <c r="I105" s="382" t="s">
        <v>436</v>
      </c>
      <c r="J105" s="383" t="s">
        <v>161</v>
      </c>
      <c r="K105" s="383"/>
      <c r="L105" s="383"/>
      <c r="M105" s="383"/>
      <c r="N105" s="382"/>
      <c r="O105" s="229"/>
      <c r="P105" s="516"/>
    </row>
    <row r="106" spans="1:16" ht="84" x14ac:dyDescent="0.2">
      <c r="A106" s="230"/>
      <c r="B106" s="230"/>
      <c r="C106" s="389" t="s">
        <v>162</v>
      </c>
      <c r="D106" s="381" t="s">
        <v>26</v>
      </c>
      <c r="E106" s="382" t="s">
        <v>596</v>
      </c>
      <c r="F106" s="384">
        <v>2</v>
      </c>
      <c r="G106" s="415">
        <v>0</v>
      </c>
      <c r="H106" s="383">
        <v>1</v>
      </c>
      <c r="I106" s="382" t="s">
        <v>436</v>
      </c>
      <c r="J106" s="383" t="s">
        <v>159</v>
      </c>
      <c r="K106" s="383"/>
      <c r="L106" s="383"/>
      <c r="M106" s="383"/>
      <c r="N106" s="382"/>
      <c r="O106" s="229"/>
      <c r="P106" s="516"/>
    </row>
    <row r="107" spans="1:16" ht="72" x14ac:dyDescent="0.2">
      <c r="A107" s="230"/>
      <c r="B107" s="230"/>
      <c r="C107" s="389" t="s">
        <v>163</v>
      </c>
      <c r="D107" s="381" t="s">
        <v>27</v>
      </c>
      <c r="E107" s="378" t="s">
        <v>557</v>
      </c>
      <c r="F107" s="384">
        <v>2</v>
      </c>
      <c r="G107" s="415">
        <v>0</v>
      </c>
      <c r="H107" s="383">
        <v>1</v>
      </c>
      <c r="I107" s="382" t="s">
        <v>436</v>
      </c>
      <c r="J107" s="383" t="s">
        <v>161</v>
      </c>
      <c r="K107" s="383"/>
      <c r="L107" s="383"/>
      <c r="M107" s="383"/>
      <c r="N107" s="382"/>
      <c r="O107" s="229"/>
      <c r="P107" s="516"/>
    </row>
    <row r="108" spans="1:16" ht="111.6" customHeight="1" x14ac:dyDescent="0.2">
      <c r="A108" s="230"/>
      <c r="B108" s="230"/>
      <c r="C108" s="389" t="s">
        <v>552</v>
      </c>
      <c r="D108" s="381" t="s">
        <v>553</v>
      </c>
      <c r="E108" s="382" t="s">
        <v>557</v>
      </c>
      <c r="F108" s="384">
        <v>2</v>
      </c>
      <c r="G108" s="415">
        <v>0</v>
      </c>
      <c r="H108" s="383">
        <v>1</v>
      </c>
      <c r="I108" s="382" t="s">
        <v>436</v>
      </c>
      <c r="J108" s="383" t="s">
        <v>161</v>
      </c>
      <c r="K108" s="383"/>
      <c r="L108" s="383"/>
      <c r="M108" s="414" t="s">
        <v>885</v>
      </c>
      <c r="N108" s="493" t="s">
        <v>788</v>
      </c>
      <c r="O108" s="367"/>
      <c r="P108" s="516" t="s">
        <v>163</v>
      </c>
    </row>
    <row r="109" spans="1:16" ht="48" x14ac:dyDescent="0.2">
      <c r="A109" s="230"/>
      <c r="B109" s="230"/>
      <c r="C109" s="389" t="s">
        <v>547</v>
      </c>
      <c r="D109" s="389" t="s">
        <v>548</v>
      </c>
      <c r="E109" s="390" t="s">
        <v>558</v>
      </c>
      <c r="F109" s="384">
        <v>2</v>
      </c>
      <c r="G109" s="384">
        <v>0</v>
      </c>
      <c r="H109" s="384">
        <v>1</v>
      </c>
      <c r="I109" s="390" t="s">
        <v>436</v>
      </c>
      <c r="J109" s="416"/>
      <c r="K109" s="384"/>
      <c r="L109" s="384"/>
      <c r="M109" s="417" t="s">
        <v>886</v>
      </c>
      <c r="N109" s="455"/>
      <c r="O109" s="367"/>
      <c r="P109" s="516" t="s">
        <v>802</v>
      </c>
    </row>
    <row r="110" spans="1:16" ht="48" x14ac:dyDescent="0.2">
      <c r="A110" s="230"/>
      <c r="B110" s="230"/>
      <c r="C110" s="389" t="s">
        <v>503</v>
      </c>
      <c r="D110" s="389" t="s">
        <v>554</v>
      </c>
      <c r="E110" s="390" t="s">
        <v>558</v>
      </c>
      <c r="F110" s="384">
        <v>2</v>
      </c>
      <c r="G110" s="384">
        <v>0</v>
      </c>
      <c r="H110" s="384">
        <v>1</v>
      </c>
      <c r="I110" s="390" t="s">
        <v>436</v>
      </c>
      <c r="J110" s="384" t="s">
        <v>161</v>
      </c>
      <c r="K110" s="384"/>
      <c r="L110" s="384"/>
      <c r="M110" s="414" t="s">
        <v>885</v>
      </c>
      <c r="N110" s="455"/>
      <c r="O110" s="367"/>
      <c r="P110" s="516" t="s">
        <v>163</v>
      </c>
    </row>
    <row r="111" spans="1:16" ht="48" x14ac:dyDescent="0.2">
      <c r="A111" s="230"/>
      <c r="B111" s="230"/>
      <c r="C111" s="389" t="s">
        <v>555</v>
      </c>
      <c r="D111" s="389" t="s">
        <v>556</v>
      </c>
      <c r="E111" s="390" t="s">
        <v>558</v>
      </c>
      <c r="F111" s="384">
        <v>2</v>
      </c>
      <c r="G111" s="384">
        <v>0</v>
      </c>
      <c r="H111" s="384">
        <v>1</v>
      </c>
      <c r="I111" s="390" t="s">
        <v>436</v>
      </c>
      <c r="J111" s="416"/>
      <c r="K111" s="384"/>
      <c r="L111" s="384"/>
      <c r="M111" s="417" t="s">
        <v>887</v>
      </c>
      <c r="N111" s="455"/>
      <c r="O111" s="367"/>
      <c r="P111" s="516" t="s">
        <v>503</v>
      </c>
    </row>
    <row r="112" spans="1:16" ht="36" x14ac:dyDescent="0.2">
      <c r="A112" s="230"/>
      <c r="B112" s="230"/>
      <c r="C112" s="389" t="s">
        <v>164</v>
      </c>
      <c r="D112" s="381" t="s">
        <v>86</v>
      </c>
      <c r="E112" s="467" t="s">
        <v>695</v>
      </c>
      <c r="F112" s="384">
        <v>2</v>
      </c>
      <c r="G112" s="383">
        <v>0</v>
      </c>
      <c r="H112" s="383">
        <v>1</v>
      </c>
      <c r="I112" s="382" t="s">
        <v>436</v>
      </c>
      <c r="J112" s="383" t="s">
        <v>360</v>
      </c>
      <c r="K112" s="383" t="s">
        <v>653</v>
      </c>
      <c r="L112" s="383"/>
      <c r="M112" s="478" t="s">
        <v>696</v>
      </c>
      <c r="N112" s="382"/>
      <c r="O112" s="229"/>
      <c r="P112" s="516"/>
    </row>
    <row r="113" spans="1:16" ht="48" x14ac:dyDescent="0.2">
      <c r="A113" s="230"/>
      <c r="B113" s="230"/>
      <c r="C113" s="389" t="s">
        <v>165</v>
      </c>
      <c r="D113" s="381" t="s">
        <v>103</v>
      </c>
      <c r="E113" s="467" t="s">
        <v>695</v>
      </c>
      <c r="F113" s="478">
        <v>3</v>
      </c>
      <c r="G113" s="477"/>
      <c r="H113" s="478">
        <v>2</v>
      </c>
      <c r="I113" s="382" t="s">
        <v>436</v>
      </c>
      <c r="J113" s="383"/>
      <c r="K113" s="418"/>
      <c r="L113" s="383"/>
      <c r="M113" s="478" t="s">
        <v>697</v>
      </c>
      <c r="N113" s="491" t="s">
        <v>789</v>
      </c>
      <c r="O113" s="229"/>
      <c r="P113" s="516" t="str">
        <f>+C112</f>
        <v>BEW8</v>
      </c>
    </row>
    <row r="114" spans="1:16" ht="36" x14ac:dyDescent="0.2">
      <c r="A114" s="230"/>
      <c r="B114" s="230"/>
      <c r="C114" s="470" t="s">
        <v>694</v>
      </c>
      <c r="D114" s="471" t="s">
        <v>693</v>
      </c>
      <c r="E114" s="467" t="s">
        <v>695</v>
      </c>
      <c r="F114" s="478">
        <v>3</v>
      </c>
      <c r="G114" s="478"/>
      <c r="H114" s="478">
        <v>2</v>
      </c>
      <c r="I114" s="467" t="s">
        <v>436</v>
      </c>
      <c r="J114" s="472"/>
      <c r="K114" s="473"/>
      <c r="L114" s="472"/>
      <c r="M114" s="479" t="s">
        <v>698</v>
      </c>
      <c r="N114" s="382"/>
      <c r="O114" s="229"/>
      <c r="P114" s="516" t="s">
        <v>803</v>
      </c>
    </row>
    <row r="115" spans="1:16" ht="36" x14ac:dyDescent="0.2">
      <c r="A115" s="230"/>
      <c r="B115" s="230"/>
      <c r="C115" s="389" t="s">
        <v>166</v>
      </c>
      <c r="D115" s="389" t="s">
        <v>335</v>
      </c>
      <c r="E115" s="382" t="s">
        <v>594</v>
      </c>
      <c r="F115" s="384">
        <v>2</v>
      </c>
      <c r="G115" s="383">
        <v>0</v>
      </c>
      <c r="H115" s="383">
        <v>1</v>
      </c>
      <c r="I115" s="382" t="s">
        <v>436</v>
      </c>
      <c r="J115" s="383" t="s">
        <v>360</v>
      </c>
      <c r="K115" s="383"/>
      <c r="L115" s="383" t="s">
        <v>177</v>
      </c>
      <c r="M115" s="383" t="s">
        <v>607</v>
      </c>
      <c r="N115" s="382"/>
      <c r="O115" s="229"/>
      <c r="P115" s="516"/>
    </row>
    <row r="116" spans="1:16" ht="36" x14ac:dyDescent="0.2">
      <c r="A116" s="230"/>
      <c r="B116" s="230"/>
      <c r="C116" s="389" t="s">
        <v>167</v>
      </c>
      <c r="D116" s="381" t="s">
        <v>87</v>
      </c>
      <c r="E116" s="382" t="s">
        <v>597</v>
      </c>
      <c r="F116" s="383">
        <v>2</v>
      </c>
      <c r="G116" s="383">
        <v>0</v>
      </c>
      <c r="H116" s="383">
        <v>1</v>
      </c>
      <c r="I116" s="382" t="s">
        <v>436</v>
      </c>
      <c r="J116" s="383" t="s">
        <v>361</v>
      </c>
      <c r="K116" s="383"/>
      <c r="L116" s="383"/>
      <c r="M116" s="383" t="s">
        <v>607</v>
      </c>
      <c r="N116" s="382"/>
      <c r="O116" s="229"/>
      <c r="P116" s="516"/>
    </row>
    <row r="117" spans="1:16" ht="68.25" customHeight="1" x14ac:dyDescent="0.2">
      <c r="A117" s="230"/>
      <c r="B117" s="230"/>
      <c r="C117" s="391" t="s">
        <v>168</v>
      </c>
      <c r="D117" s="385" t="s">
        <v>79</v>
      </c>
      <c r="E117" s="386" t="s">
        <v>85</v>
      </c>
      <c r="F117" s="387">
        <v>3</v>
      </c>
      <c r="G117" s="387">
        <v>3</v>
      </c>
      <c r="H117" s="387">
        <v>2</v>
      </c>
      <c r="I117" s="386" t="s">
        <v>134</v>
      </c>
      <c r="J117" s="387" t="s">
        <v>362</v>
      </c>
      <c r="K117" s="387"/>
      <c r="L117" s="387"/>
      <c r="M117" s="387"/>
      <c r="N117" s="456" t="s">
        <v>676</v>
      </c>
      <c r="O117" s="229"/>
      <c r="P117" s="516"/>
    </row>
    <row r="118" spans="1:16" ht="36" x14ac:dyDescent="0.2">
      <c r="A118" s="230"/>
      <c r="B118" s="230" t="s">
        <v>59</v>
      </c>
      <c r="C118" s="377" t="s">
        <v>127</v>
      </c>
      <c r="D118" s="377" t="s">
        <v>59</v>
      </c>
      <c r="E118" s="380" t="s">
        <v>598</v>
      </c>
      <c r="F118" s="392">
        <v>1</v>
      </c>
      <c r="G118" s="379">
        <v>0</v>
      </c>
      <c r="H118" s="379">
        <v>1</v>
      </c>
      <c r="I118" s="380" t="s">
        <v>436</v>
      </c>
      <c r="J118" s="379"/>
      <c r="K118" s="392" t="s">
        <v>624</v>
      </c>
      <c r="L118" s="379"/>
      <c r="M118" s="379"/>
      <c r="N118" s="380"/>
      <c r="O118" s="229"/>
      <c r="P118" s="516"/>
    </row>
    <row r="119" spans="1:16" ht="48" x14ac:dyDescent="0.2">
      <c r="A119" s="230"/>
      <c r="B119" s="230"/>
      <c r="C119" s="385" t="s">
        <v>139</v>
      </c>
      <c r="D119" s="385" t="s">
        <v>138</v>
      </c>
      <c r="E119" s="401" t="s">
        <v>599</v>
      </c>
      <c r="F119" s="387">
        <v>2</v>
      </c>
      <c r="G119" s="387">
        <v>2</v>
      </c>
      <c r="H119" s="387">
        <v>2</v>
      </c>
      <c r="I119" s="386" t="s">
        <v>134</v>
      </c>
      <c r="J119" s="402" t="s">
        <v>625</v>
      </c>
      <c r="K119" s="387"/>
      <c r="L119" s="387"/>
      <c r="M119" s="387"/>
      <c r="N119" s="386"/>
      <c r="O119" s="229"/>
      <c r="P119" s="516"/>
    </row>
    <row r="120" spans="1:16" ht="24" x14ac:dyDescent="0.2">
      <c r="A120" s="230" t="s">
        <v>12</v>
      </c>
      <c r="B120" s="230" t="s">
        <v>60</v>
      </c>
      <c r="C120" s="377" t="s">
        <v>83</v>
      </c>
      <c r="D120" s="377" t="s">
        <v>60</v>
      </c>
      <c r="E120" s="380" t="s">
        <v>600</v>
      </c>
      <c r="F120" s="379">
        <v>2</v>
      </c>
      <c r="G120" s="379">
        <v>0</v>
      </c>
      <c r="H120" s="379">
        <v>1</v>
      </c>
      <c r="I120" s="380" t="s">
        <v>436</v>
      </c>
      <c r="J120" s="379"/>
      <c r="K120" s="379"/>
      <c r="L120" s="379"/>
      <c r="M120" s="379"/>
      <c r="N120" s="380"/>
      <c r="O120" s="229"/>
      <c r="P120" s="516"/>
    </row>
    <row r="121" spans="1:16" ht="135.75" customHeight="1" x14ac:dyDescent="0.2">
      <c r="A121" s="230"/>
      <c r="B121" s="230"/>
      <c r="C121" s="419" t="s">
        <v>504</v>
      </c>
      <c r="D121" s="381" t="s">
        <v>562</v>
      </c>
      <c r="E121" s="420" t="s">
        <v>601</v>
      </c>
      <c r="F121" s="421">
        <v>2</v>
      </c>
      <c r="G121" s="421">
        <v>0</v>
      </c>
      <c r="H121" s="421">
        <v>2</v>
      </c>
      <c r="I121" s="420" t="s">
        <v>436</v>
      </c>
      <c r="J121" s="384" t="s">
        <v>178</v>
      </c>
      <c r="K121" s="384" t="s">
        <v>91</v>
      </c>
      <c r="L121" s="421" t="s">
        <v>626</v>
      </c>
      <c r="M121" s="422" t="s">
        <v>883</v>
      </c>
      <c r="N121" s="382"/>
      <c r="O121" s="367"/>
      <c r="P121" s="516" t="str">
        <f>+C120</f>
        <v>GYN1</v>
      </c>
    </row>
    <row r="122" spans="1:16" ht="84" x14ac:dyDescent="0.2">
      <c r="A122" s="230"/>
      <c r="B122" s="230"/>
      <c r="C122" s="381" t="s">
        <v>84</v>
      </c>
      <c r="D122" s="381" t="s">
        <v>563</v>
      </c>
      <c r="E122" s="382" t="s">
        <v>602</v>
      </c>
      <c r="F122" s="383">
        <v>2</v>
      </c>
      <c r="G122" s="383">
        <v>0</v>
      </c>
      <c r="H122" s="383">
        <v>1</v>
      </c>
      <c r="I122" s="382" t="s">
        <v>436</v>
      </c>
      <c r="J122" s="383"/>
      <c r="K122" s="383"/>
      <c r="L122" s="383" t="s">
        <v>177</v>
      </c>
      <c r="M122" s="414" t="s">
        <v>884</v>
      </c>
      <c r="N122" s="467" t="s">
        <v>790</v>
      </c>
      <c r="O122" s="229"/>
      <c r="P122" s="516"/>
    </row>
    <row r="123" spans="1:16" ht="84.6" customHeight="1" x14ac:dyDescent="0.2">
      <c r="A123" s="230"/>
      <c r="B123" s="230"/>
      <c r="C123" s="385" t="s">
        <v>182</v>
      </c>
      <c r="D123" s="385" t="s">
        <v>270</v>
      </c>
      <c r="E123" s="401" t="s">
        <v>511</v>
      </c>
      <c r="F123" s="402">
        <v>2</v>
      </c>
      <c r="G123" s="387">
        <v>0</v>
      </c>
      <c r="H123" s="387">
        <v>2</v>
      </c>
      <c r="I123" s="386" t="s">
        <v>134</v>
      </c>
      <c r="J123" s="387" t="s">
        <v>83</v>
      </c>
      <c r="K123" s="387"/>
      <c r="L123" s="387"/>
      <c r="M123" s="387"/>
      <c r="N123" s="386" t="s">
        <v>627</v>
      </c>
      <c r="O123" s="229"/>
      <c r="P123" s="516"/>
    </row>
    <row r="124" spans="1:16" ht="28.5" customHeight="1" x14ac:dyDescent="0.2">
      <c r="A124" s="230"/>
      <c r="B124" s="230" t="s">
        <v>403</v>
      </c>
      <c r="C124" s="377" t="s">
        <v>184</v>
      </c>
      <c r="D124" s="377" t="s">
        <v>896</v>
      </c>
      <c r="E124" s="380" t="s">
        <v>600</v>
      </c>
      <c r="F124" s="379"/>
      <c r="G124" s="379">
        <v>0</v>
      </c>
      <c r="H124" s="379">
        <v>0</v>
      </c>
      <c r="I124" s="380"/>
      <c r="J124" s="379" t="s">
        <v>402</v>
      </c>
      <c r="K124" s="379" t="s">
        <v>149</v>
      </c>
      <c r="L124" s="379"/>
      <c r="M124" s="379"/>
      <c r="N124" s="378" t="s">
        <v>628</v>
      </c>
      <c r="O124" s="229"/>
      <c r="P124" s="516"/>
    </row>
    <row r="125" spans="1:16" ht="70.349999999999994" customHeight="1" x14ac:dyDescent="0.2">
      <c r="A125" s="230"/>
      <c r="B125" s="230"/>
      <c r="C125" s="469" t="s">
        <v>699</v>
      </c>
      <c r="D125" s="474" t="s">
        <v>700</v>
      </c>
      <c r="E125" s="475"/>
      <c r="F125" s="476"/>
      <c r="G125" s="476"/>
      <c r="H125" s="476"/>
      <c r="I125" s="475"/>
      <c r="J125" s="476" t="s">
        <v>267</v>
      </c>
      <c r="K125" s="476" t="s">
        <v>149</v>
      </c>
      <c r="L125" s="421"/>
      <c r="M125" s="396"/>
      <c r="N125" s="494" t="s">
        <v>890</v>
      </c>
      <c r="O125" s="229"/>
      <c r="P125" s="516"/>
    </row>
    <row r="126" spans="1:16" ht="36" x14ac:dyDescent="0.2">
      <c r="A126" s="230"/>
      <c r="B126" s="230"/>
      <c r="C126" s="381" t="s">
        <v>265</v>
      </c>
      <c r="D126" s="377" t="s">
        <v>897</v>
      </c>
      <c r="E126" s="382" t="s">
        <v>600</v>
      </c>
      <c r="F126" s="383">
        <v>4</v>
      </c>
      <c r="G126" s="383">
        <v>4</v>
      </c>
      <c r="H126" s="383">
        <v>1</v>
      </c>
      <c r="I126" s="382" t="s">
        <v>134</v>
      </c>
      <c r="J126" s="383" t="s">
        <v>267</v>
      </c>
      <c r="K126" s="384" t="s">
        <v>187</v>
      </c>
      <c r="L126" s="383"/>
      <c r="M126" s="393"/>
      <c r="N126" s="390" t="s">
        <v>315</v>
      </c>
      <c r="O126" s="229"/>
      <c r="P126" s="516"/>
    </row>
    <row r="127" spans="1:16" ht="24" x14ac:dyDescent="0.2">
      <c r="A127" s="230"/>
      <c r="B127" s="230"/>
      <c r="C127" s="377" t="s">
        <v>185</v>
      </c>
      <c r="D127" s="377" t="s">
        <v>898</v>
      </c>
      <c r="E127" s="382" t="s">
        <v>68</v>
      </c>
      <c r="F127" s="383">
        <v>4</v>
      </c>
      <c r="G127" s="383">
        <v>4</v>
      </c>
      <c r="H127" s="383">
        <v>2</v>
      </c>
      <c r="I127" s="382" t="s">
        <v>134</v>
      </c>
      <c r="J127" s="384" t="s">
        <v>187</v>
      </c>
      <c r="K127" s="383" t="s">
        <v>186</v>
      </c>
      <c r="L127" s="383"/>
      <c r="M127" s="457" t="s">
        <v>677</v>
      </c>
      <c r="N127" s="454" t="s">
        <v>678</v>
      </c>
      <c r="O127" s="229"/>
      <c r="P127" s="516" t="str">
        <f>+C126</f>
        <v>GEB1</v>
      </c>
    </row>
    <row r="128" spans="1:16" ht="36" x14ac:dyDescent="0.2">
      <c r="A128" s="230"/>
      <c r="B128" s="230"/>
      <c r="C128" s="391" t="s">
        <v>186</v>
      </c>
      <c r="D128" s="385" t="s">
        <v>266</v>
      </c>
      <c r="E128" s="401" t="s">
        <v>603</v>
      </c>
      <c r="F128" s="402">
        <v>4</v>
      </c>
      <c r="G128" s="387">
        <v>4</v>
      </c>
      <c r="H128" s="387">
        <v>2</v>
      </c>
      <c r="I128" s="386" t="s">
        <v>134</v>
      </c>
      <c r="J128" s="402" t="s">
        <v>188</v>
      </c>
      <c r="K128" s="387"/>
      <c r="L128" s="387"/>
      <c r="M128" s="424"/>
      <c r="N128" s="386"/>
      <c r="O128" s="229"/>
      <c r="P128" s="516" t="str">
        <f>+CONCATENATE(C126&amp;"
"&amp;C127)</f>
        <v>GEB1
GEB1.1</v>
      </c>
    </row>
    <row r="129" spans="1:16" ht="48" x14ac:dyDescent="0.2">
      <c r="A129" s="230"/>
      <c r="B129" s="230" t="s">
        <v>404</v>
      </c>
      <c r="C129" s="377" t="s">
        <v>402</v>
      </c>
      <c r="D129" s="389" t="s">
        <v>564</v>
      </c>
      <c r="E129" s="380"/>
      <c r="F129" s="379"/>
      <c r="G129" s="379"/>
      <c r="H129" s="379"/>
      <c r="I129" s="380"/>
      <c r="J129" s="379" t="s">
        <v>184</v>
      </c>
      <c r="K129" s="379" t="s">
        <v>149</v>
      </c>
      <c r="L129" s="379"/>
      <c r="M129" s="379"/>
      <c r="N129" s="380" t="s">
        <v>628</v>
      </c>
      <c r="O129" s="229"/>
      <c r="P129" s="516"/>
    </row>
    <row r="130" spans="1:16" ht="36" x14ac:dyDescent="0.2">
      <c r="A130" s="230"/>
      <c r="B130" s="230"/>
      <c r="C130" s="389" t="s">
        <v>267</v>
      </c>
      <c r="D130" s="389" t="s">
        <v>565</v>
      </c>
      <c r="E130" s="382" t="s">
        <v>604</v>
      </c>
      <c r="F130" s="384">
        <v>2</v>
      </c>
      <c r="G130" s="383">
        <v>0</v>
      </c>
      <c r="H130" s="383">
        <v>0</v>
      </c>
      <c r="I130" s="382" t="s">
        <v>134</v>
      </c>
      <c r="J130" s="384" t="s">
        <v>265</v>
      </c>
      <c r="K130" s="383"/>
      <c r="L130" s="383"/>
      <c r="M130" s="423"/>
      <c r="N130" s="390" t="s">
        <v>312</v>
      </c>
      <c r="O130" s="229"/>
      <c r="P130" s="516"/>
    </row>
    <row r="131" spans="1:16" ht="36" x14ac:dyDescent="0.2">
      <c r="A131" s="230"/>
      <c r="B131" s="230"/>
      <c r="C131" s="389" t="s">
        <v>187</v>
      </c>
      <c r="D131" s="389" t="s">
        <v>336</v>
      </c>
      <c r="E131" s="382" t="s">
        <v>605</v>
      </c>
      <c r="F131" s="384">
        <v>4</v>
      </c>
      <c r="G131" s="383">
        <v>0</v>
      </c>
      <c r="H131" s="383">
        <v>1</v>
      </c>
      <c r="I131" s="382" t="s">
        <v>134</v>
      </c>
      <c r="J131" s="384" t="s">
        <v>185</v>
      </c>
      <c r="K131" s="383" t="s">
        <v>358</v>
      </c>
      <c r="L131" s="383"/>
      <c r="M131" s="423"/>
      <c r="N131" s="390" t="s">
        <v>313</v>
      </c>
      <c r="O131" s="229"/>
      <c r="P131" s="516" t="str">
        <f>+C130</f>
        <v>NEO1</v>
      </c>
    </row>
    <row r="132" spans="1:16" ht="72" x14ac:dyDescent="0.2">
      <c r="A132" s="230"/>
      <c r="B132" s="230"/>
      <c r="C132" s="391" t="s">
        <v>188</v>
      </c>
      <c r="D132" s="391" t="s">
        <v>566</v>
      </c>
      <c r="E132" s="401" t="s">
        <v>605</v>
      </c>
      <c r="F132" s="402">
        <v>4</v>
      </c>
      <c r="G132" s="387">
        <v>0</v>
      </c>
      <c r="H132" s="387">
        <v>2</v>
      </c>
      <c r="I132" s="386" t="s">
        <v>134</v>
      </c>
      <c r="J132" s="402" t="s">
        <v>186</v>
      </c>
      <c r="K132" s="425" t="s">
        <v>358</v>
      </c>
      <c r="L132" s="387"/>
      <c r="M132" s="402"/>
      <c r="N132" s="401" t="s">
        <v>891</v>
      </c>
      <c r="O132" s="229"/>
      <c r="P132" s="516" t="str">
        <f>+CONCATENATE(C130&amp;"
"&amp;C131)</f>
        <v>NEO1
NEO1.1</v>
      </c>
    </row>
    <row r="133" spans="1:16" ht="38.25" x14ac:dyDescent="0.2">
      <c r="A133" s="230"/>
      <c r="B133" s="230"/>
      <c r="C133" s="391" t="s">
        <v>358</v>
      </c>
      <c r="D133" s="391" t="s">
        <v>359</v>
      </c>
      <c r="E133" s="401" t="s">
        <v>605</v>
      </c>
      <c r="F133" s="402">
        <v>4</v>
      </c>
      <c r="G133" s="387">
        <v>0</v>
      </c>
      <c r="H133" s="387">
        <v>2</v>
      </c>
      <c r="I133" s="386" t="s">
        <v>134</v>
      </c>
      <c r="J133" s="402" t="s">
        <v>186</v>
      </c>
      <c r="K133" s="426"/>
      <c r="L133" s="387"/>
      <c r="M133" s="402"/>
      <c r="N133" s="401" t="s">
        <v>314</v>
      </c>
      <c r="O133" s="229"/>
      <c r="P133" s="516" t="str">
        <f>+CONCATENATE(C130&amp;"
"&amp;C131&amp;"
"&amp;C132)</f>
        <v>NEO1
NEO1.1
NEO1.1.1</v>
      </c>
    </row>
    <row r="134" spans="1:16" ht="24" x14ac:dyDescent="0.2">
      <c r="A134" s="230" t="s">
        <v>126</v>
      </c>
      <c r="B134" s="230" t="s">
        <v>301</v>
      </c>
      <c r="C134" s="377" t="s">
        <v>90</v>
      </c>
      <c r="D134" s="377" t="s">
        <v>271</v>
      </c>
      <c r="E134" s="380" t="s">
        <v>606</v>
      </c>
      <c r="F134" s="379">
        <v>2</v>
      </c>
      <c r="G134" s="379">
        <v>2</v>
      </c>
      <c r="H134" s="379">
        <v>1</v>
      </c>
      <c r="I134" s="380" t="s">
        <v>134</v>
      </c>
      <c r="J134" s="379"/>
      <c r="K134" s="379" t="s">
        <v>150</v>
      </c>
      <c r="L134" s="392" t="s">
        <v>177</v>
      </c>
      <c r="M134" s="379"/>
      <c r="N134" s="380"/>
      <c r="O134" s="229"/>
      <c r="P134" s="516"/>
    </row>
    <row r="135" spans="1:16" ht="24" x14ac:dyDescent="0.2">
      <c r="A135" s="230"/>
      <c r="B135" s="230"/>
      <c r="C135" s="381" t="s">
        <v>91</v>
      </c>
      <c r="D135" s="381" t="s">
        <v>272</v>
      </c>
      <c r="E135" s="382" t="s">
        <v>224</v>
      </c>
      <c r="F135" s="383">
        <v>2</v>
      </c>
      <c r="G135" s="383">
        <v>2</v>
      </c>
      <c r="H135" s="383">
        <v>2</v>
      </c>
      <c r="I135" s="382" t="s">
        <v>134</v>
      </c>
      <c r="J135" s="383" t="s">
        <v>90</v>
      </c>
      <c r="K135" s="383"/>
      <c r="L135" s="384" t="s">
        <v>177</v>
      </c>
      <c r="M135" s="383"/>
      <c r="N135" s="382"/>
      <c r="O135" s="229"/>
      <c r="P135" s="516"/>
    </row>
    <row r="136" spans="1:16" x14ac:dyDescent="0.2">
      <c r="A136" s="230"/>
      <c r="B136" s="230"/>
      <c r="C136" s="385" t="s">
        <v>242</v>
      </c>
      <c r="D136" s="385" t="s">
        <v>74</v>
      </c>
      <c r="E136" s="386" t="s">
        <v>74</v>
      </c>
      <c r="F136" s="387">
        <v>0</v>
      </c>
      <c r="G136" s="387">
        <v>0</v>
      </c>
      <c r="H136" s="387">
        <v>1</v>
      </c>
      <c r="I136" s="386" t="s">
        <v>134</v>
      </c>
      <c r="J136" s="387"/>
      <c r="K136" s="387" t="s">
        <v>5</v>
      </c>
      <c r="L136" s="402" t="s">
        <v>177</v>
      </c>
      <c r="M136" s="387"/>
      <c r="N136" s="386" t="s">
        <v>152</v>
      </c>
      <c r="O136" s="229"/>
      <c r="P136" s="516"/>
    </row>
    <row r="137" spans="1:16" ht="24" x14ac:dyDescent="0.2">
      <c r="A137" s="230"/>
      <c r="B137" s="230" t="s">
        <v>300</v>
      </c>
      <c r="C137" s="377" t="s">
        <v>92</v>
      </c>
      <c r="D137" s="484" t="s">
        <v>567</v>
      </c>
      <c r="E137" s="380"/>
      <c r="F137" s="379"/>
      <c r="G137" s="392"/>
      <c r="H137" s="379"/>
      <c r="I137" s="380"/>
      <c r="J137" s="572" t="s">
        <v>93</v>
      </c>
      <c r="K137" s="379"/>
      <c r="L137" s="379"/>
      <c r="M137" s="379"/>
      <c r="N137" s="380"/>
      <c r="O137" s="229"/>
      <c r="P137" s="516"/>
    </row>
    <row r="138" spans="1:16" ht="24" x14ac:dyDescent="0.2">
      <c r="A138" s="230"/>
      <c r="B138" s="230"/>
      <c r="C138" s="381" t="s">
        <v>93</v>
      </c>
      <c r="D138" s="381" t="s">
        <v>777</v>
      </c>
      <c r="E138" s="382"/>
      <c r="F138" s="383"/>
      <c r="G138" s="383"/>
      <c r="H138" s="383"/>
      <c r="I138" s="382"/>
      <c r="J138" s="384"/>
      <c r="K138" s="383"/>
      <c r="L138" s="383"/>
      <c r="M138" s="383"/>
      <c r="N138" s="382" t="s">
        <v>608</v>
      </c>
      <c r="O138" s="229"/>
      <c r="P138" s="516" t="s">
        <v>92</v>
      </c>
    </row>
    <row r="139" spans="1:16" ht="24.75" thickBot="1" x14ac:dyDescent="0.25">
      <c r="A139" s="230"/>
      <c r="B139" s="230"/>
      <c r="C139" s="427" t="s">
        <v>203</v>
      </c>
      <c r="D139" s="427" t="s">
        <v>778</v>
      </c>
      <c r="E139" s="428"/>
      <c r="F139" s="429"/>
      <c r="G139" s="429"/>
      <c r="H139" s="429"/>
      <c r="I139" s="428"/>
      <c r="J139" s="429"/>
      <c r="K139" s="429"/>
      <c r="L139" s="429"/>
      <c r="M139" s="429"/>
      <c r="N139" s="428" t="s">
        <v>608</v>
      </c>
      <c r="O139" s="229"/>
      <c r="P139" s="516"/>
    </row>
    <row r="140" spans="1:16" ht="48" x14ac:dyDescent="0.2">
      <c r="A140" s="230" t="s">
        <v>363</v>
      </c>
      <c r="B140" s="229" t="s">
        <v>214</v>
      </c>
      <c r="C140" s="430" t="s">
        <v>215</v>
      </c>
      <c r="D140" s="430" t="s">
        <v>216</v>
      </c>
      <c r="E140" s="431" t="s">
        <v>71</v>
      </c>
      <c r="F140" s="432">
        <v>2</v>
      </c>
      <c r="G140" s="432">
        <v>2</v>
      </c>
      <c r="H140" s="432">
        <v>2</v>
      </c>
      <c r="I140" s="431" t="s">
        <v>134</v>
      </c>
      <c r="J140" s="432"/>
      <c r="K140" s="432"/>
      <c r="L140" s="432"/>
      <c r="M140" s="432"/>
      <c r="N140" s="390" t="s">
        <v>889</v>
      </c>
      <c r="O140" s="368"/>
      <c r="P140" s="516"/>
    </row>
    <row r="141" spans="1:16" ht="48" x14ac:dyDescent="0.2">
      <c r="A141" s="229"/>
      <c r="B141" s="229" t="s">
        <v>72</v>
      </c>
      <c r="C141" s="381" t="s">
        <v>217</v>
      </c>
      <c r="D141" s="381" t="s">
        <v>72</v>
      </c>
      <c r="E141" s="382" t="s">
        <v>72</v>
      </c>
      <c r="F141" s="383">
        <v>2</v>
      </c>
      <c r="G141" s="383">
        <v>2</v>
      </c>
      <c r="H141" s="383">
        <v>2</v>
      </c>
      <c r="I141" s="382" t="s">
        <v>436</v>
      </c>
      <c r="J141" s="383"/>
      <c r="K141" s="383"/>
      <c r="L141" s="383"/>
      <c r="M141" s="383"/>
      <c r="N141" s="390" t="s">
        <v>859</v>
      </c>
      <c r="O141" s="368"/>
      <c r="P141" s="516"/>
    </row>
    <row r="142" spans="1:16" ht="132" x14ac:dyDescent="0.2">
      <c r="A142" s="229"/>
      <c r="B142" s="229"/>
      <c r="C142" s="381" t="s">
        <v>218</v>
      </c>
      <c r="D142" s="381" t="s">
        <v>219</v>
      </c>
      <c r="E142" s="382"/>
      <c r="F142" s="383">
        <v>2</v>
      </c>
      <c r="G142" s="383">
        <v>2</v>
      </c>
      <c r="H142" s="383">
        <v>1</v>
      </c>
      <c r="I142" s="382" t="s">
        <v>436</v>
      </c>
      <c r="J142" s="383"/>
      <c r="K142" s="383"/>
      <c r="L142" s="383"/>
      <c r="M142" s="383"/>
      <c r="N142" s="495" t="s">
        <v>893</v>
      </c>
      <c r="O142" s="839"/>
      <c r="P142" s="516"/>
    </row>
    <row r="143" spans="1:16" ht="90" customHeight="1" x14ac:dyDescent="0.2">
      <c r="A143" s="229"/>
      <c r="B143" s="229"/>
      <c r="C143" s="471" t="s">
        <v>791</v>
      </c>
      <c r="D143" s="471" t="s">
        <v>792</v>
      </c>
      <c r="E143" s="467" t="s">
        <v>793</v>
      </c>
      <c r="F143" s="472"/>
      <c r="G143" s="472"/>
      <c r="H143" s="472"/>
      <c r="I143" s="382"/>
      <c r="J143" s="383"/>
      <c r="K143" s="383"/>
      <c r="L143" s="383"/>
      <c r="M143" s="383"/>
      <c r="N143" s="390" t="s">
        <v>892</v>
      </c>
      <c r="O143" s="368"/>
      <c r="P143" s="516"/>
    </row>
    <row r="144" spans="1:16" ht="36" x14ac:dyDescent="0.2">
      <c r="A144" s="229"/>
      <c r="B144" s="229" t="s">
        <v>512</v>
      </c>
      <c r="C144" s="433" t="s">
        <v>541</v>
      </c>
      <c r="D144" s="433" t="s">
        <v>542</v>
      </c>
      <c r="E144" s="390" t="s">
        <v>502</v>
      </c>
      <c r="F144" s="434">
        <v>1</v>
      </c>
      <c r="G144" s="434">
        <v>0</v>
      </c>
      <c r="H144" s="434">
        <v>0</v>
      </c>
      <c r="I144" s="435"/>
      <c r="J144" s="434"/>
      <c r="K144" s="434"/>
      <c r="L144" s="434"/>
      <c r="M144" s="434"/>
      <c r="N144" s="382" t="s">
        <v>673</v>
      </c>
      <c r="O144" s="368"/>
      <c r="P144" s="516"/>
    </row>
    <row r="145" spans="1:16" ht="24" x14ac:dyDescent="0.2">
      <c r="A145" s="229"/>
      <c r="B145" s="229"/>
      <c r="C145" s="436" t="s">
        <v>364</v>
      </c>
      <c r="D145" s="436" t="s">
        <v>365</v>
      </c>
      <c r="E145" s="437" t="s">
        <v>638</v>
      </c>
      <c r="F145" s="438">
        <v>1</v>
      </c>
      <c r="G145" s="438"/>
      <c r="H145" s="438"/>
      <c r="I145" s="435"/>
      <c r="J145" s="438"/>
      <c r="K145" s="438"/>
      <c r="L145" s="438"/>
      <c r="M145" s="438"/>
      <c r="N145" s="397"/>
      <c r="O145" s="368"/>
      <c r="P145" s="516"/>
    </row>
    <row r="146" spans="1:16" ht="57.6" customHeight="1" thickBot="1" x14ac:dyDescent="0.25">
      <c r="A146" s="229"/>
      <c r="B146" s="229"/>
      <c r="C146" s="439" t="s">
        <v>629</v>
      </c>
      <c r="D146" s="440" t="s">
        <v>843</v>
      </c>
      <c r="E146" s="380"/>
      <c r="F146" s="379"/>
      <c r="G146" s="392"/>
      <c r="H146" s="379"/>
      <c r="I146" s="380"/>
      <c r="J146" s="392"/>
      <c r="K146" s="379"/>
      <c r="L146" s="379"/>
      <c r="M146" s="379"/>
      <c r="N146" s="428" t="s">
        <v>674</v>
      </c>
      <c r="O146" s="368"/>
      <c r="P146" s="516"/>
    </row>
  </sheetData>
  <sheetProtection algorithmName="SHA-512" hashValue="JmwpTN+DyvfGWjhch0OdIt4NAAQIP/GyPxljR4Zu7ssLOmkhKQ57yb4mJZmf7w/ngdNKpd4N7rDvz9leck9Llw==" saltValue="08xRzCtD7HuB80whEabG9g==" spinCount="100000" sheet="1" selectLockedCells="1"/>
  <customSheetViews>
    <customSheetView guid="{21F13F3C-C390-477F-A569-DF7158452A6C}" topLeftCell="B1">
      <pane ySplit="2" topLeftCell="A113" activePane="bottomLeft" state="frozen"/>
      <selection pane="bottomLeft" activeCell="N118" sqref="N118"/>
      <pageMargins left="0.70866141732283472" right="0.70866141732283472" top="0.74803149606299213" bottom="0.74803149606299213" header="0.31496062992125984" footer="0.31496062992125984"/>
      <printOptions horizontalCentered="1"/>
      <pageSetup paperSize="9" fitToHeight="0" orientation="portrait" r:id="rId1"/>
      <headerFooter alignWithMargins="0">
        <oddFooter>&amp;L&amp;6&amp;F/
&amp;A&amp;C&amp;6Angebotserhebung Versorgungsplanung 2016 Kanton Bern
&amp;D&amp;R&amp;6Seiten &amp;P von &amp;N Seiten</oddFooter>
      </headerFooter>
    </customSheetView>
  </customSheetViews>
  <phoneticPr fontId="31" type="noConversion"/>
  <conditionalFormatting sqref="F2:H26">
    <cfRule type="cellIs" dxfId="12" priority="6" operator="equal">
      <formula>0</formula>
    </cfRule>
  </conditionalFormatting>
  <conditionalFormatting sqref="F28:H146">
    <cfRule type="cellIs" dxfId="11" priority="3" operator="equal">
      <formula>0</formula>
    </cfRule>
  </conditionalFormatting>
  <conditionalFormatting sqref="I1">
    <cfRule type="cellIs" dxfId="10" priority="91" operator="equal">
      <formula>"BASL"</formula>
    </cfRule>
    <cfRule type="expression" dxfId="9" priority="93" stopIfTrue="1">
      <formula>NOT(ISERROR(SEARCH("(BACM)",I1)))</formula>
    </cfRule>
  </conditionalFormatting>
  <conditionalFormatting sqref="I2:I9">
    <cfRule type="expression" dxfId="8" priority="5" stopIfTrue="1">
      <formula>NOT(ISERROR(SEARCH("(BACM)",I2)))</formula>
    </cfRule>
  </conditionalFormatting>
  <conditionalFormatting sqref="I2:I146">
    <cfRule type="cellIs" dxfId="7" priority="1" stopIfTrue="1" operator="equal">
      <formula>"BASL"</formula>
    </cfRule>
  </conditionalFormatting>
  <conditionalFormatting sqref="I16:I17 I19">
    <cfRule type="expression" dxfId="6" priority="41" stopIfTrue="1">
      <formula>NOT(ISERROR(SEARCH("(BACM)",I16)))</formula>
    </cfRule>
  </conditionalFormatting>
  <conditionalFormatting sqref="I25:I26">
    <cfRule type="expression" dxfId="5" priority="34" stopIfTrue="1">
      <formula>NOT(ISERROR(SEARCH("(BACM)",I25)))</formula>
    </cfRule>
  </conditionalFormatting>
  <conditionalFormatting sqref="I28:I146">
    <cfRule type="expression" dxfId="4" priority="2" stopIfTrue="1">
      <formula>NOT(ISERROR(SEARCH("(BACM)",I28)))</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r:id="rId2"/>
  <headerFooter alignWithMargins="0">
    <oddFooter>&amp;L&amp;6&amp;F/
&amp;A&amp;C&amp;6Angebotserhebung Versorgungsplanung 2016 Kanton Bern
&amp;D&amp;R&amp;6Seiten &amp;P von &amp;N Seiten</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FF0000"/>
    <pageSetUpPr fitToPage="1"/>
  </sheetPr>
  <dimension ref="A1:Q120"/>
  <sheetViews>
    <sheetView showGridLines="0" workbookViewId="0">
      <pane ySplit="4" topLeftCell="A44" activePane="bottomLeft" state="frozen"/>
      <selection activeCell="B50" sqref="B50"/>
      <selection pane="bottomLeft" activeCell="H100" sqref="H100"/>
    </sheetView>
  </sheetViews>
  <sheetFormatPr baseColWidth="10" defaultColWidth="11.42578125" defaultRowHeight="12.75" x14ac:dyDescent="0.2"/>
  <cols>
    <col min="1" max="1" width="4.42578125" customWidth="1"/>
    <col min="2" max="2" width="95.85546875" customWidth="1"/>
    <col min="3" max="3" width="3.85546875" customWidth="1"/>
    <col min="5" max="5" width="9.42578125" customWidth="1"/>
    <col min="6" max="6" width="8" customWidth="1"/>
    <col min="7" max="7" width="4.42578125" customWidth="1"/>
    <col min="11" max="11" width="8" customWidth="1"/>
    <col min="16" max="16" width="9.42578125" customWidth="1"/>
  </cols>
  <sheetData>
    <row r="1" spans="1:17" ht="12.95" customHeight="1" x14ac:dyDescent="0.2"/>
    <row r="2" spans="1:17" ht="12.95" customHeight="1" x14ac:dyDescent="0.2"/>
    <row r="3" spans="1:17" s="3" customFormat="1" ht="33.950000000000003" customHeight="1" x14ac:dyDescent="0.2">
      <c r="A3" s="1214" t="s">
        <v>412</v>
      </c>
      <c r="B3" s="1214"/>
      <c r="E3" s="1213"/>
      <c r="F3" s="1213"/>
      <c r="G3" s="1213"/>
      <c r="H3" s="1213"/>
      <c r="I3" s="1213"/>
      <c r="J3" s="1213"/>
      <c r="K3" s="1213"/>
      <c r="L3" s="1213"/>
      <c r="M3" s="1213"/>
      <c r="N3" s="1213"/>
      <c r="O3" s="1213"/>
      <c r="P3" s="1213"/>
      <c r="Q3" s="1213"/>
    </row>
    <row r="4" spans="1:17" ht="9.9499999999999993" customHeight="1" x14ac:dyDescent="0.2">
      <c r="B4" s="41"/>
      <c r="E4" s="1213"/>
      <c r="F4" s="1213"/>
      <c r="G4" s="1213"/>
      <c r="H4" s="1213"/>
      <c r="I4" s="1213"/>
      <c r="J4" s="1213"/>
      <c r="K4" s="1213"/>
      <c r="L4" s="1213"/>
      <c r="M4" s="1213"/>
      <c r="N4" s="1213"/>
      <c r="O4" s="1213"/>
      <c r="P4" s="1213"/>
      <c r="Q4" s="1213"/>
    </row>
    <row r="5" spans="1:17" ht="12.75" customHeight="1" x14ac:dyDescent="0.2">
      <c r="A5" s="11" t="s">
        <v>108</v>
      </c>
      <c r="B5" s="11"/>
      <c r="E5" s="1213"/>
      <c r="F5" s="1213"/>
      <c r="G5" s="1213"/>
      <c r="H5" s="1213"/>
      <c r="I5" s="1213"/>
      <c r="J5" s="1213"/>
      <c r="K5" s="1213"/>
      <c r="L5" s="1213"/>
      <c r="M5" s="1213"/>
      <c r="N5" s="1213"/>
      <c r="O5" s="1213"/>
      <c r="P5" s="1213"/>
      <c r="Q5" s="1213"/>
    </row>
    <row r="6" spans="1:17" ht="7.5" customHeight="1" x14ac:dyDescent="0.2">
      <c r="A6" s="39"/>
      <c r="B6" s="35"/>
      <c r="E6" s="1213"/>
      <c r="F6" s="1213"/>
      <c r="G6" s="1213"/>
      <c r="H6" s="1213"/>
      <c r="I6" s="1213"/>
      <c r="J6" s="1213"/>
      <c r="K6" s="1213"/>
      <c r="L6" s="1213"/>
      <c r="M6" s="1213"/>
      <c r="N6" s="1213"/>
      <c r="O6" s="1213"/>
      <c r="P6" s="1213"/>
      <c r="Q6" s="1213"/>
    </row>
    <row r="7" spans="1:17" s="451" customFormat="1" ht="50.1" customHeight="1" x14ac:dyDescent="0.2">
      <c r="A7" s="1192" t="s">
        <v>917</v>
      </c>
      <c r="B7" s="1192"/>
    </row>
    <row r="8" spans="1:17" ht="91.5" customHeight="1" x14ac:dyDescent="0.2">
      <c r="A8" s="1215" t="s">
        <v>852</v>
      </c>
      <c r="B8" s="1215"/>
      <c r="D8" s="1216"/>
      <c r="E8" s="1217"/>
      <c r="F8" s="1217"/>
    </row>
    <row r="9" spans="1:17" ht="8.25" customHeight="1" x14ac:dyDescent="0.2">
      <c r="A9" s="170"/>
      <c r="B9" s="170"/>
    </row>
    <row r="10" spans="1:17" ht="20.25" customHeight="1" x14ac:dyDescent="0.2">
      <c r="A10" s="1215" t="s">
        <v>814</v>
      </c>
      <c r="B10" s="1215"/>
    </row>
    <row r="11" spans="1:17" s="451" customFormat="1" ht="133.5" customHeight="1" x14ac:dyDescent="0.2">
      <c r="A11" s="583">
        <v>1</v>
      </c>
      <c r="B11" s="269" t="s">
        <v>918</v>
      </c>
    </row>
    <row r="12" spans="1:17" s="451" customFormat="1" ht="96.75" customHeight="1" x14ac:dyDescent="0.2">
      <c r="A12" s="583">
        <v>2</v>
      </c>
      <c r="B12" s="807" t="s">
        <v>919</v>
      </c>
    </row>
    <row r="13" spans="1:17" s="39" customFormat="1" ht="11.1" customHeight="1" x14ac:dyDescent="0.2">
      <c r="A13" s="1220" t="s">
        <v>483</v>
      </c>
      <c r="B13" s="1215"/>
    </row>
    <row r="14" spans="1:17" ht="27" customHeight="1" x14ac:dyDescent="0.2">
      <c r="A14" s="1220" t="s">
        <v>877</v>
      </c>
      <c r="B14" s="1220"/>
    </row>
    <row r="15" spans="1:17" ht="13.5" customHeight="1" x14ac:dyDescent="0.2">
      <c r="A15" s="39"/>
      <c r="B15" s="39"/>
    </row>
    <row r="16" spans="1:17" ht="32.25" customHeight="1" x14ac:dyDescent="0.2">
      <c r="A16" s="1191" t="s">
        <v>380</v>
      </c>
      <c r="B16" s="1219"/>
    </row>
    <row r="17" spans="1:3" ht="24.75" customHeight="1" x14ac:dyDescent="0.2">
      <c r="A17" s="1199" t="s">
        <v>413</v>
      </c>
      <c r="B17" s="1199"/>
    </row>
    <row r="18" spans="1:3" ht="32.450000000000003" customHeight="1" x14ac:dyDescent="0.2">
      <c r="A18" s="1218" t="s">
        <v>920</v>
      </c>
      <c r="B18" s="1218"/>
      <c r="C18" s="81"/>
    </row>
    <row r="19" spans="1:3" ht="53.1" customHeight="1" x14ac:dyDescent="0.2">
      <c r="A19" s="1199" t="s">
        <v>533</v>
      </c>
      <c r="B19" s="1199"/>
    </row>
    <row r="20" spans="1:3" ht="26.45" customHeight="1" x14ac:dyDescent="0.2">
      <c r="A20" s="1199" t="s">
        <v>534</v>
      </c>
      <c r="B20" s="1199"/>
    </row>
    <row r="21" spans="1:3" ht="49.5" customHeight="1" x14ac:dyDescent="0.2">
      <c r="A21" s="1199" t="s">
        <v>867</v>
      </c>
      <c r="B21" s="1199"/>
      <c r="C21" s="81"/>
    </row>
    <row r="22" spans="1:3" ht="42.95" customHeight="1" x14ac:dyDescent="0.2">
      <c r="A22" s="1199" t="s">
        <v>853</v>
      </c>
      <c r="B22" s="1199"/>
      <c r="C22" s="35"/>
    </row>
    <row r="23" spans="1:3" s="20" customFormat="1" ht="36" customHeight="1" x14ac:dyDescent="0.2">
      <c r="A23" s="1199" t="s">
        <v>926</v>
      </c>
      <c r="B23" s="1199"/>
    </row>
    <row r="24" spans="1:3" s="20" customFormat="1" ht="16.5" customHeight="1" x14ac:dyDescent="0.2">
      <c r="B24" s="82"/>
    </row>
    <row r="25" spans="1:3" ht="63" customHeight="1" x14ac:dyDescent="0.2">
      <c r="A25" s="1210" t="s">
        <v>414</v>
      </c>
      <c r="B25" s="1210"/>
    </row>
    <row r="26" spans="1:3" s="451" customFormat="1" ht="8.1" customHeight="1" x14ac:dyDescent="0.2">
      <c r="A26" s="20"/>
      <c r="B26" s="82"/>
    </row>
    <row r="27" spans="1:3" s="451" customFormat="1" ht="108" customHeight="1" x14ac:dyDescent="0.2">
      <c r="A27" s="1200" t="s">
        <v>815</v>
      </c>
      <c r="B27" s="1200"/>
    </row>
    <row r="28" spans="1:3" s="451" customFormat="1" ht="33" customHeight="1" x14ac:dyDescent="0.2">
      <c r="A28" s="1202" t="s">
        <v>816</v>
      </c>
      <c r="B28" s="1202"/>
    </row>
    <row r="29" spans="1:3" ht="81.95" customHeight="1" x14ac:dyDescent="0.2">
      <c r="A29" s="1203" t="s">
        <v>927</v>
      </c>
      <c r="B29" s="1204"/>
    </row>
    <row r="30" spans="1:3" s="451" customFormat="1" ht="18.95" customHeight="1" x14ac:dyDescent="0.2">
      <c r="A30" s="1201" t="s">
        <v>817</v>
      </c>
      <c r="B30" s="1201"/>
    </row>
    <row r="32" spans="1:3" x14ac:dyDescent="0.2">
      <c r="B32" s="826" t="s">
        <v>928</v>
      </c>
    </row>
    <row r="44" spans="2:3" x14ac:dyDescent="0.2">
      <c r="B44" s="76"/>
    </row>
    <row r="45" spans="2:3" x14ac:dyDescent="0.2">
      <c r="C45" s="39"/>
    </row>
    <row r="79" ht="12.75" customHeight="1" x14ac:dyDescent="0.2"/>
    <row r="82" spans="12:12" x14ac:dyDescent="0.2">
      <c r="L82" s="83"/>
    </row>
    <row r="86" spans="12:12" ht="13.5" customHeight="1" x14ac:dyDescent="0.2"/>
    <row r="100" spans="1:4" ht="123" customHeight="1" thickBot="1" x14ac:dyDescent="0.25">
      <c r="B100" s="84"/>
    </row>
    <row r="101" spans="1:4" ht="23.25" customHeight="1" x14ac:dyDescent="0.25">
      <c r="A101" s="1205" t="s">
        <v>381</v>
      </c>
      <c r="B101" s="1206"/>
    </row>
    <row r="102" spans="1:4" ht="6.75" customHeight="1" x14ac:dyDescent="0.2">
      <c r="A102" s="808"/>
      <c r="B102" s="85"/>
    </row>
    <row r="103" spans="1:4" ht="97.35" customHeight="1" thickBot="1" x14ac:dyDescent="0.25">
      <c r="A103" s="1208" t="s">
        <v>850</v>
      </c>
      <c r="B103" s="1209"/>
    </row>
    <row r="104" spans="1:4" ht="92.1" customHeight="1" thickBot="1" x14ac:dyDescent="0.25">
      <c r="A104" s="1207" t="s">
        <v>916</v>
      </c>
      <c r="B104" s="1207"/>
    </row>
    <row r="105" spans="1:4" s="809" customFormat="1" ht="23.25" customHeight="1" x14ac:dyDescent="0.2">
      <c r="A105" s="1211" t="s">
        <v>415</v>
      </c>
      <c r="B105" s="1212"/>
    </row>
    <row r="106" spans="1:4" s="836" customFormat="1" ht="47.1" customHeight="1" x14ac:dyDescent="0.2">
      <c r="A106" s="1196" t="s">
        <v>929</v>
      </c>
      <c r="B106" s="1197"/>
      <c r="C106" s="203"/>
      <c r="D106" s="203"/>
    </row>
    <row r="107" spans="1:4" s="836" customFormat="1" ht="20.100000000000001" customHeight="1" x14ac:dyDescent="0.2">
      <c r="A107" s="1196" t="s">
        <v>942</v>
      </c>
      <c r="B107" s="1197"/>
      <c r="C107" s="203"/>
      <c r="D107" s="203"/>
    </row>
    <row r="108" spans="1:4" s="836" customFormat="1" ht="17.100000000000001" customHeight="1" x14ac:dyDescent="0.2">
      <c r="A108" s="1194" t="s">
        <v>909</v>
      </c>
      <c r="B108" s="1195"/>
      <c r="C108" s="203"/>
      <c r="D108" s="203"/>
    </row>
    <row r="109" spans="1:4" s="836" customFormat="1" ht="15" customHeight="1" x14ac:dyDescent="0.2">
      <c r="A109" s="1196"/>
      <c r="B109" s="1197"/>
      <c r="C109" s="203"/>
      <c r="D109" s="203"/>
    </row>
    <row r="110" spans="1:4" s="836" customFormat="1" ht="42" customHeight="1" x14ac:dyDescent="0.2">
      <c r="A110" s="1196" t="s">
        <v>943</v>
      </c>
      <c r="B110" s="1197"/>
      <c r="C110" s="203"/>
      <c r="D110" s="203"/>
    </row>
    <row r="111" spans="1:4" s="837" customFormat="1" ht="15.95" customHeight="1" x14ac:dyDescent="0.2">
      <c r="A111" s="859" t="s">
        <v>910</v>
      </c>
      <c r="B111" s="860"/>
    </row>
    <row r="112" spans="1:4" ht="15.95" customHeight="1" x14ac:dyDescent="0.2">
      <c r="A112" s="859" t="s">
        <v>911</v>
      </c>
      <c r="B112" s="860"/>
    </row>
    <row r="113" spans="1:6" ht="21.95" customHeight="1" thickBot="1" x14ac:dyDescent="0.25">
      <c r="A113" s="862" t="s">
        <v>912</v>
      </c>
      <c r="B113" s="861"/>
    </row>
    <row r="114" spans="1:6" ht="15.95" customHeight="1" x14ac:dyDescent="0.2">
      <c r="A114" s="858"/>
      <c r="B114" s="858"/>
    </row>
    <row r="115" spans="1:6" ht="15.95" customHeight="1" x14ac:dyDescent="0.2">
      <c r="A115" s="858"/>
      <c r="B115" s="858"/>
    </row>
    <row r="116" spans="1:6" s="39" customFormat="1" ht="18.75" customHeight="1" x14ac:dyDescent="0.2">
      <c r="A116" s="584" t="s">
        <v>371</v>
      </c>
      <c r="B116" s="585"/>
    </row>
    <row r="117" spans="1:6" s="12" customFormat="1" ht="15" customHeight="1" x14ac:dyDescent="0.2">
      <c r="A117" s="39" t="s">
        <v>878</v>
      </c>
      <c r="C117" s="39"/>
      <c r="D117" s="39"/>
      <c r="E117" s="39"/>
      <c r="F117" s="39"/>
    </row>
    <row r="118" spans="1:6" s="12" customFormat="1" ht="15" customHeight="1" x14ac:dyDescent="0.2">
      <c r="A118" s="45" t="s">
        <v>913</v>
      </c>
      <c r="B118" s="824"/>
      <c r="C118" s="824"/>
      <c r="D118" s="824"/>
      <c r="E118" s="576"/>
      <c r="F118" s="39"/>
    </row>
    <row r="119" spans="1:6" s="12" customFormat="1" ht="15" customHeight="1" x14ac:dyDescent="0.2">
      <c r="A119" s="45" t="s">
        <v>914</v>
      </c>
      <c r="B119" s="824"/>
      <c r="C119" s="824"/>
      <c r="D119" s="824"/>
      <c r="E119" s="576"/>
      <c r="F119" s="576"/>
    </row>
    <row r="120" spans="1:6" s="586" customFormat="1" ht="15" customHeight="1" x14ac:dyDescent="0.2">
      <c r="A120" s="1198" t="s">
        <v>915</v>
      </c>
      <c r="B120" s="1198"/>
      <c r="C120" s="1198"/>
      <c r="D120" s="1198"/>
      <c r="E120" s="1198"/>
      <c r="F120" s="810"/>
    </row>
  </sheetData>
  <sheetProtection algorithmName="SHA-512" hashValue="MjOThp3v3foIAHjPlahlhGxtWw+Z5vdk1c1TQdFTP0T74zxuizRkhYQkNUILFpXKSq/dH3oCqIzdTKJBrAQ3xg==" saltValue="ot22pZzrgdpK7nDspJxeGQ==" spinCount="100000" sheet="1" objects="1" scenarios="1"/>
  <customSheetViews>
    <customSheetView guid="{21F13F3C-C390-477F-A569-DF7158452A6C}" showGridLines="0">
      <selection activeCell="A12" sqref="A12:F12"/>
      <rowBreaks count="3" manualBreakCount="3">
        <brk id="16" max="1" man="1"/>
        <brk id="33" max="1" man="1"/>
        <brk id="101" max="1" man="1"/>
      </rowBreaks>
      <colBreaks count="1" manualBreakCount="1">
        <brk id="2" max="1048575" man="1"/>
      </colBreaks>
      <pageMargins left="0.70866141732283472" right="0.70866141732283472" top="0.74803149606299213" bottom="0.74803149606299213" header="0.31496062992125984" footer="0.31496062992125984"/>
      <printOptions horizontalCentered="1"/>
      <pageSetup paperSize="9" scale="79"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31">
    <mergeCell ref="A21:B21"/>
    <mergeCell ref="A105:B105"/>
    <mergeCell ref="E3:Q6"/>
    <mergeCell ref="A3:B3"/>
    <mergeCell ref="A10:B10"/>
    <mergeCell ref="A7:B7"/>
    <mergeCell ref="A8:B8"/>
    <mergeCell ref="D8:F8"/>
    <mergeCell ref="A19:B19"/>
    <mergeCell ref="A18:B18"/>
    <mergeCell ref="A16:B16"/>
    <mergeCell ref="A14:B14"/>
    <mergeCell ref="A13:B13"/>
    <mergeCell ref="A17:B17"/>
    <mergeCell ref="A20:B20"/>
    <mergeCell ref="A108:B108"/>
    <mergeCell ref="A110:B110"/>
    <mergeCell ref="A120:E120"/>
    <mergeCell ref="A109:B109"/>
    <mergeCell ref="A22:B22"/>
    <mergeCell ref="A23:B23"/>
    <mergeCell ref="A27:B27"/>
    <mergeCell ref="A30:B30"/>
    <mergeCell ref="A106:B106"/>
    <mergeCell ref="A28:B28"/>
    <mergeCell ref="A29:B29"/>
    <mergeCell ref="A101:B101"/>
    <mergeCell ref="A104:B104"/>
    <mergeCell ref="A103:B103"/>
    <mergeCell ref="A25:B25"/>
    <mergeCell ref="A107:B107"/>
  </mergeCells>
  <hyperlinks>
    <hyperlink ref="A108" r:id="rId2" display="spitalplanung.ags@sz.ch" xr:uid="{00000000-0004-0000-0200-000000000000}"/>
    <hyperlink ref="A108:B108" r:id="rId3" display="ssp@fr.ch" xr:uid="{00000000-0004-0000-0200-000001000000}"/>
    <hyperlink ref="A120:E120" r:id="rId4" display="E-Mail: cyrill.berger@fr.ch" xr:uid="{00000000-0004-0000-0200-000002000000}"/>
  </hyperlinks>
  <printOptions horizontalCentered="1"/>
  <pageMargins left="0.23622047244094491" right="0.23622047244094491" top="0.74803149606299213" bottom="0.74803149606299213" header="0.31496062992125984" footer="0.31496062992125984"/>
  <pageSetup paperSize="9" scale="26" orientation="portrait" r:id="rId5"/>
  <headerFooter scaleWithDoc="0" alignWithMargins="0"/>
  <rowBreaks count="2" manualBreakCount="2">
    <brk id="31" max="16383" man="1"/>
    <brk id="100" max="16383" man="1"/>
  </rowBreaks>
  <colBreaks count="1" manualBreakCount="1">
    <brk id="2" max="1048575" man="1"/>
  </colBreaks>
  <drawing r:id="rId6"/>
  <legacyDrawingHF r:id="rId7"/>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34">
    <tabColor rgb="FFFF00FF"/>
    <pageSetUpPr fitToPage="1"/>
  </sheetPr>
  <dimension ref="A1:AX307"/>
  <sheetViews>
    <sheetView workbookViewId="0">
      <selection activeCell="C9" sqref="C9:C10"/>
    </sheetView>
  </sheetViews>
  <sheetFormatPr baseColWidth="10" defaultColWidth="11.42578125" defaultRowHeight="12.75" outlineLevelRow="1" x14ac:dyDescent="0.2"/>
  <cols>
    <col min="1" max="1" width="10.140625" style="232" customWidth="1"/>
    <col min="2" max="2" width="38.85546875" style="232" customWidth="1"/>
    <col min="3" max="3" width="36.85546875" style="232" customWidth="1"/>
    <col min="4" max="4" width="15.42578125" style="231" customWidth="1"/>
    <col min="5" max="5" width="13.140625" style="231" customWidth="1"/>
    <col min="6" max="6" width="9.85546875" style="231" customWidth="1"/>
    <col min="7" max="7" width="14.42578125" style="231" customWidth="1"/>
    <col min="8" max="8" width="14.85546875" style="231" customWidth="1"/>
    <col min="9" max="9" width="17.140625" style="231" customWidth="1"/>
    <col min="10" max="10" width="14.42578125" style="231" customWidth="1"/>
    <col min="11" max="11" width="14.140625" style="231" customWidth="1"/>
    <col min="12" max="12" width="16.42578125" style="231" customWidth="1"/>
    <col min="13" max="13" width="14.85546875" style="231" customWidth="1"/>
    <col min="14" max="14" width="17.42578125" style="231" customWidth="1"/>
    <col min="15" max="15" width="16.42578125" style="231" customWidth="1"/>
    <col min="16" max="17" width="17.140625" style="231" customWidth="1"/>
    <col min="18" max="18" width="13.85546875" style="231" customWidth="1"/>
    <col min="19" max="19" width="13.42578125" style="231" customWidth="1"/>
    <col min="20" max="20" width="14.42578125" style="231" customWidth="1"/>
    <col min="21" max="25" width="11.42578125" style="231" customWidth="1"/>
    <col min="26" max="27" width="14.42578125" style="231" customWidth="1"/>
    <col min="28" max="28" width="15.85546875" style="231" customWidth="1"/>
    <col min="29" max="29" width="15.42578125" style="231" customWidth="1"/>
    <col min="30" max="30" width="16.85546875" style="231" customWidth="1"/>
    <col min="31" max="31" width="14.42578125" style="231" customWidth="1"/>
    <col min="32" max="32" width="15.85546875" style="231" customWidth="1"/>
    <col min="33" max="33" width="14.42578125" style="231" customWidth="1"/>
    <col min="34" max="34" width="12.85546875" style="231" customWidth="1"/>
    <col min="35" max="35" width="14.42578125" style="231" customWidth="1"/>
    <col min="36" max="36" width="13.85546875" style="231" customWidth="1"/>
    <col min="37" max="37" width="17.42578125" style="231" customWidth="1"/>
    <col min="38" max="38" width="13.140625" style="231" customWidth="1"/>
    <col min="39" max="39" width="14.42578125" style="231" customWidth="1"/>
    <col min="40" max="40" width="14.140625" style="231" customWidth="1"/>
    <col min="41" max="41" width="12.140625" style="231" customWidth="1"/>
    <col min="42" max="42" width="11.42578125" style="231" customWidth="1"/>
    <col min="43" max="45" width="12.140625" style="231" customWidth="1"/>
    <col min="46" max="48" width="11.42578125" style="231" customWidth="1"/>
    <col min="49" max="49" width="6.42578125" style="231" customWidth="1"/>
    <col min="50" max="50" width="11.42578125" style="233"/>
    <col min="51" max="16384" width="11.42578125" style="231"/>
  </cols>
  <sheetData>
    <row r="1" spans="1:50" x14ac:dyDescent="0.2">
      <c r="A1" s="231"/>
    </row>
    <row r="2" spans="1:50" s="235" customFormat="1" ht="19.350000000000001" customHeight="1" x14ac:dyDescent="0.2">
      <c r="A2" s="1498" t="s">
        <v>466</v>
      </c>
      <c r="B2" s="1498"/>
      <c r="C2" s="234"/>
      <c r="AX2" s="236"/>
    </row>
    <row r="3" spans="1:50" ht="1.7" customHeight="1" x14ac:dyDescent="0.2"/>
    <row r="4" spans="1:50" s="83" customFormat="1" ht="69" customHeight="1" outlineLevel="1" x14ac:dyDescent="0.2">
      <c r="A4" s="442"/>
      <c r="B4" s="442"/>
      <c r="C4" s="442"/>
      <c r="D4" s="238" t="str">
        <f>+'3.2'!$A17</f>
        <v>Allgemeine Innere Medizin (ohne Schwerpunkt)</v>
      </c>
      <c r="E4" s="238" t="str">
        <f>+'3.2'!$A18</f>
        <v>Allgemeine Innere Medizin inkl. Schwerpunkt Geriatrie</v>
      </c>
      <c r="F4" s="238" t="str">
        <f>+'3.2'!$A19</f>
        <v>Anästhesiologie</v>
      </c>
      <c r="G4" s="238" t="str">
        <f>+'3.2'!$A20</f>
        <v>Angiologie</v>
      </c>
      <c r="H4" s="238" t="str">
        <f>+'3.2'!$A21</f>
        <v>Chirurgie (ohne Schwerpunkt)</v>
      </c>
      <c r="I4" s="238" t="str">
        <f>+'3.2'!$A22</f>
        <v>Chirurgie inkl. Schwerpunkte - Allgemeinchirurgie und Traumatologie</v>
      </c>
      <c r="J4" s="238" t="str">
        <f>+'3.2'!$A23</f>
        <v>Gefässchirurgie</v>
      </c>
      <c r="K4" s="238" t="str">
        <f>+'3.2'!$A24</f>
        <v>Thoraxchirurgie</v>
      </c>
      <c r="L4" s="238" t="str">
        <f>+'3.2'!$A25</f>
        <v>Chirurgie inkl. Schwerpunkte Viszeralchirurgie</v>
      </c>
      <c r="M4" s="238" t="str">
        <f>+'3.2'!$A26</f>
        <v>Dermatologie und Venerologie</v>
      </c>
      <c r="N4" s="238" t="str">
        <f>+'3.2'!$A27</f>
        <v>Endokrinologie / Diabetologie</v>
      </c>
      <c r="O4" s="238" t="str">
        <f>+'3.2'!$A28</f>
        <v>Gastroenterologie</v>
      </c>
      <c r="P4" s="238" t="str">
        <f>+'3.2'!$A29</f>
        <v>Gynäkologie und Geburtshilfe (ohne Schwerpunkt)</v>
      </c>
      <c r="Q4" s="238" t="str">
        <f>'3.2'!A30</f>
        <v>Gynäkologie und Geburtshilfe inkl. Schwerpunkt fetomaternale Medizin</v>
      </c>
      <c r="R4" s="238" t="str">
        <f>+'3.2'!$A31</f>
        <v>Hämatologie</v>
      </c>
      <c r="S4" s="238" t="str">
        <f>+'3.2'!$A32</f>
        <v>Handchirurgie</v>
      </c>
      <c r="T4" s="238" t="str">
        <f>+'3.2'!$A33</f>
        <v>Herz- und thorakale Gefässchirurgie</v>
      </c>
      <c r="U4" s="238" t="str">
        <f>+'3.2'!$A34</f>
        <v>Infektiologie</v>
      </c>
      <c r="V4" s="238" t="str">
        <f>+'3.2'!$A35</f>
        <v>Intensivmedizin</v>
      </c>
      <c r="W4" s="523" t="s">
        <v>682</v>
      </c>
      <c r="X4" s="238" t="str">
        <f>+'3.2'!$A37</f>
        <v>Kardiologie</v>
      </c>
      <c r="Y4" s="238" t="str">
        <f>+'3.2'!$A38</f>
        <v>Mund-, Kiefer- und Gesichtschirurgie</v>
      </c>
      <c r="Z4" s="238" t="str">
        <f>+'3.2'!$A39</f>
        <v>Kinder- und Jugendmedizin (ohne Schwerpunkt)</v>
      </c>
      <c r="AA4" s="238" t="str">
        <f>+'3.2'!$A40</f>
        <v>Kinder- und Jugendmedizin inkl. Schwerpunkte Neonatologie</v>
      </c>
      <c r="AB4" s="238" t="str">
        <f>+'3.2'!$A41</f>
        <v>Kinderchirurgie (ohne Schwerpunkt)</v>
      </c>
      <c r="AC4" s="238" t="str">
        <f>+'3.2'!$A42</f>
        <v>Medizinische Onkologie</v>
      </c>
      <c r="AD4" s="238" t="str">
        <f>+'3.2'!$A43</f>
        <v>Nephrologie</v>
      </c>
      <c r="AE4" s="238" t="str">
        <f>+'3.2'!$A44</f>
        <v>Neurochirurgie</v>
      </c>
      <c r="AF4" s="238" t="str">
        <f>+'3.2'!$A45</f>
        <v>Neurologie</v>
      </c>
      <c r="AG4" s="238" t="str">
        <f>+'3.2'!$A46</f>
        <v>Nuklearmedizin</v>
      </c>
      <c r="AH4" s="238" t="str">
        <f>+'3.2'!$A47</f>
        <v>Ophthalmologie inkl. Schwerpunkt Ophthalmochirurgie</v>
      </c>
      <c r="AI4" s="238" t="str">
        <f>+'3.2'!$A48</f>
        <v>Orthopädische Chirurgie und Traumatologie des Bewegungsapparates</v>
      </c>
      <c r="AJ4" s="238" t="str">
        <f>+'3.2'!$A49</f>
        <v>Oto-Rhino-Laryngologie  (ohne Schwerpunkt)</v>
      </c>
      <c r="AK4" s="238" t="str">
        <f>+'3.2'!$A50</f>
        <v>Oto-Rhino-Laryngologie inkl. Schwerpunkte - Hals- und Gesichtschirurgie</v>
      </c>
      <c r="AL4" s="238" t="str">
        <f>+'3.2'!$A51</f>
        <v>Physikalische Medizin und Rehabilitation</v>
      </c>
      <c r="AM4" s="238" t="str">
        <f>+'3.2'!$A52</f>
        <v>Plastische, Rekonstruktive und Ästhetische Chirurgie</v>
      </c>
      <c r="AN4" s="238" t="str">
        <f>+'3.2'!$A53</f>
        <v>Pneumologie</v>
      </c>
      <c r="AO4" s="238" t="str">
        <f>+'3.2'!$A54</f>
        <v>Psychiatrie und Psychotherapie (ohne Schwerpunkt)</v>
      </c>
      <c r="AP4" s="238" t="str">
        <f>+'3.2'!$A55</f>
        <v>Radiologie (ohne Schwerpunkt)</v>
      </c>
      <c r="AQ4" s="238" t="str">
        <f>+'3.2'!$A56</f>
        <v>Radiologie inkl. Schwerpunkte Invasive Neuroradiologie</v>
      </c>
      <c r="AR4" s="238" t="str">
        <f>+'3.2'!$A57</f>
        <v>Radio-Onkologie / Strahlentherapie</v>
      </c>
      <c r="AS4" s="238" t="str">
        <f>+'3.2'!$A58</f>
        <v>Rheumatologie</v>
      </c>
      <c r="AT4" s="238" t="str">
        <f>+'3.2'!$A59</f>
        <v>Urologie (ohne Schwerpunkt)</v>
      </c>
      <c r="AU4" s="238" t="str">
        <f>+'3.2'!$A60</f>
        <v>Urologie inkl. Schwerpunkt - operative Urologie</v>
      </c>
      <c r="AV4" s="238" t="str">
        <f>+'3.2'!$A61</f>
        <v>Schwerpunkttitel Wirbelsäulenchirurige</v>
      </c>
      <c r="AX4" s="524" t="s">
        <v>58</v>
      </c>
    </row>
    <row r="5" spans="1:50" ht="31.7" customHeight="1" outlineLevel="1" x14ac:dyDescent="0.2">
      <c r="A5" s="442" t="str">
        <f>+'2.2'!C10</f>
        <v>BP</v>
      </c>
      <c r="B5" s="442" t="str">
        <f>+'2.2'!D10</f>
        <v>Basispaket Chirurgie und Innere Medizin</v>
      </c>
      <c r="C5" s="442" t="str">
        <f>+'2.2'!F10</f>
        <v>Allgemeine Innere Medizin und Chirurgie und Anästhesiologie</v>
      </c>
      <c r="D5" s="241">
        <v>2</v>
      </c>
      <c r="E5" s="241">
        <v>2</v>
      </c>
      <c r="F5" s="241">
        <v>2</v>
      </c>
      <c r="G5" s="239"/>
      <c r="H5" s="241">
        <v>2</v>
      </c>
      <c r="I5" s="241">
        <v>2</v>
      </c>
      <c r="J5" s="239"/>
      <c r="K5" s="239"/>
      <c r="L5" s="241"/>
      <c r="M5" s="239"/>
      <c r="N5" s="239"/>
      <c r="O5" s="239"/>
      <c r="P5" s="239"/>
      <c r="Q5" s="266"/>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X5" s="233">
        <f>+MAX(D5:F5)+MAX(H5:I5)</f>
        <v>4</v>
      </c>
    </row>
    <row r="6" spans="1:50" ht="21" customHeight="1" outlineLevel="1" x14ac:dyDescent="0.2">
      <c r="A6" s="442" t="str">
        <f>+'2.2'!C11</f>
        <v>BPE</v>
      </c>
      <c r="B6" s="442" t="str">
        <f>+'2.2'!D11</f>
        <v>Basispaket für elektive Leistungserbringer</v>
      </c>
      <c r="C6" s="442" t="str">
        <f>+'2.2'!F11</f>
        <v>entsprechend Leistungsgruppe</v>
      </c>
      <c r="D6" s="239"/>
      <c r="E6" s="239"/>
      <c r="F6" s="239"/>
      <c r="G6" s="239"/>
      <c r="H6" s="239"/>
      <c r="I6" s="239"/>
      <c r="J6" s="239"/>
      <c r="K6" s="239"/>
      <c r="L6" s="239"/>
      <c r="M6" s="239"/>
      <c r="N6" s="239"/>
      <c r="O6" s="239"/>
      <c r="P6" s="239"/>
      <c r="Q6" s="266"/>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X6" s="233">
        <f t="shared" ref="AX6:AX68" si="0">+MAX(D6:AV6)</f>
        <v>0</v>
      </c>
    </row>
    <row r="7" spans="1:50" ht="21" customHeight="1" outlineLevel="1" x14ac:dyDescent="0.2">
      <c r="A7" s="442" t="str">
        <f>+'2.2'!C12</f>
        <v>DER1</v>
      </c>
      <c r="B7" s="442" t="str">
        <f>+'2.2'!D12</f>
        <v>Dermatologie (inkl. Geschlechtskrankheiten)</v>
      </c>
      <c r="C7" s="442" t="str">
        <f>+'2.2'!F12</f>
        <v>(Dermatologie und Venerologie)</v>
      </c>
      <c r="D7" s="239"/>
      <c r="E7" s="239"/>
      <c r="F7" s="239"/>
      <c r="G7" s="239"/>
      <c r="H7" s="239"/>
      <c r="I7" s="239"/>
      <c r="J7" s="239"/>
      <c r="K7" s="239"/>
      <c r="L7" s="239"/>
      <c r="M7" s="239">
        <v>2</v>
      </c>
      <c r="N7" s="239"/>
      <c r="O7" s="239"/>
      <c r="P7" s="239"/>
      <c r="Q7" s="266"/>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X7" s="233">
        <f>+MAX(D7:AV7)</f>
        <v>2</v>
      </c>
    </row>
    <row r="8" spans="1:50" ht="21" customHeight="1" outlineLevel="1" x14ac:dyDescent="0.2">
      <c r="A8" s="442" t="str">
        <f>+'2.2'!C13</f>
        <v>DER1.1</v>
      </c>
      <c r="B8" s="442" t="str">
        <f>+'2.2'!D13</f>
        <v>Dermatologische Onkologie</v>
      </c>
      <c r="C8" s="442" t="str">
        <f>+'2.2'!F13</f>
        <v>(Dermatologie und Venerologie)</v>
      </c>
      <c r="D8" s="239"/>
      <c r="E8" s="239"/>
      <c r="F8" s="239"/>
      <c r="G8" s="239"/>
      <c r="H8" s="239"/>
      <c r="I8" s="239"/>
      <c r="J8" s="239"/>
      <c r="K8" s="239"/>
      <c r="L8" s="239"/>
      <c r="M8" s="240">
        <v>2</v>
      </c>
      <c r="N8" s="239"/>
      <c r="O8" s="239"/>
      <c r="P8" s="239"/>
      <c r="Q8" s="266"/>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239"/>
      <c r="AX8" s="233">
        <f t="shared" si="0"/>
        <v>2</v>
      </c>
    </row>
    <row r="9" spans="1:50" ht="21" customHeight="1" outlineLevel="1" x14ac:dyDescent="0.2">
      <c r="A9" s="442" t="str">
        <f>+'2.2'!C14</f>
        <v>DER1.2</v>
      </c>
      <c r="B9" s="442" t="str">
        <f>+'2.2'!D14</f>
        <v>Schwere Hauterkrankungen</v>
      </c>
      <c r="C9" s="442" t="str">
        <f>+'2.2'!F14</f>
        <v>(Dermatologie und Venerologie)</v>
      </c>
      <c r="D9" s="239"/>
      <c r="E9" s="239"/>
      <c r="F9" s="239"/>
      <c r="G9" s="239"/>
      <c r="H9" s="239"/>
      <c r="I9" s="239"/>
      <c r="J9" s="239"/>
      <c r="K9" s="239"/>
      <c r="L9" s="239"/>
      <c r="M9" s="241">
        <v>2</v>
      </c>
      <c r="N9" s="239"/>
      <c r="O9" s="239"/>
      <c r="P9" s="239"/>
      <c r="Q9" s="266"/>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X9" s="233">
        <f t="shared" si="0"/>
        <v>2</v>
      </c>
    </row>
    <row r="10" spans="1:50" ht="21" customHeight="1" outlineLevel="1" x14ac:dyDescent="0.2">
      <c r="A10" s="442" t="str">
        <f>+'2.2'!C15</f>
        <v>DER2</v>
      </c>
      <c r="B10" s="442" t="str">
        <f>+'2.2'!D15</f>
        <v>Wundpatienten</v>
      </c>
      <c r="C10" s="442" t="str">
        <f>+'2.2'!F15</f>
        <v/>
      </c>
      <c r="D10" s="239"/>
      <c r="E10" s="239"/>
      <c r="F10" s="239"/>
      <c r="G10" s="239"/>
      <c r="H10" s="239"/>
      <c r="I10" s="239"/>
      <c r="J10" s="239"/>
      <c r="K10" s="239"/>
      <c r="L10" s="239"/>
      <c r="M10" s="239"/>
      <c r="N10" s="239"/>
      <c r="O10" s="239"/>
      <c r="P10" s="239"/>
      <c r="Q10" s="266"/>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X10" s="233">
        <f t="shared" si="0"/>
        <v>0</v>
      </c>
    </row>
    <row r="11" spans="1:50" ht="21" customHeight="1" outlineLevel="1" x14ac:dyDescent="0.2">
      <c r="A11" s="442" t="str">
        <f>+'2.2'!C16</f>
        <v>HNO1</v>
      </c>
      <c r="B11" s="442" t="str">
        <f>+'2.2'!D16</f>
        <v>Hals-Nasen-Ohren (HNO-Chirurgie)</v>
      </c>
      <c r="C11" s="442" t="str">
        <f>+'2.2'!F16</f>
        <v>(Oto-Rhino-Laryngologie)</v>
      </c>
      <c r="D11" s="239"/>
      <c r="E11" s="239"/>
      <c r="F11" s="239"/>
      <c r="G11" s="239"/>
      <c r="H11" s="239"/>
      <c r="I11" s="239"/>
      <c r="J11" s="239"/>
      <c r="K11" s="239"/>
      <c r="L11" s="239"/>
      <c r="M11" s="239"/>
      <c r="N11" s="239"/>
      <c r="O11" s="239"/>
      <c r="P11" s="239"/>
      <c r="Q11" s="266"/>
      <c r="R11" s="239"/>
      <c r="S11" s="239"/>
      <c r="T11" s="239"/>
      <c r="U11" s="239"/>
      <c r="V11" s="239"/>
      <c r="W11" s="239"/>
      <c r="X11" s="239"/>
      <c r="Y11" s="239"/>
      <c r="Z11" s="239"/>
      <c r="AA11" s="239"/>
      <c r="AB11" s="239"/>
      <c r="AC11" s="239"/>
      <c r="AD11" s="239"/>
      <c r="AE11" s="239"/>
      <c r="AF11" s="239"/>
      <c r="AG11" s="239"/>
      <c r="AH11" s="239"/>
      <c r="AI11" s="239"/>
      <c r="AJ11" s="241">
        <v>2</v>
      </c>
      <c r="AK11" s="241">
        <v>2</v>
      </c>
      <c r="AL11" s="239"/>
      <c r="AM11" s="239"/>
      <c r="AN11" s="239"/>
      <c r="AO11" s="239"/>
      <c r="AP11" s="239"/>
      <c r="AQ11" s="239"/>
      <c r="AR11" s="239"/>
      <c r="AS11" s="239"/>
      <c r="AT11" s="239"/>
      <c r="AU11" s="239"/>
      <c r="AV11" s="239"/>
      <c r="AX11" s="233">
        <f t="shared" si="0"/>
        <v>2</v>
      </c>
    </row>
    <row r="12" spans="1:50" ht="21" customHeight="1" outlineLevel="1" x14ac:dyDescent="0.2">
      <c r="A12" s="442" t="str">
        <f>+'2.2'!C17</f>
        <v>HNO1.1</v>
      </c>
      <c r="B12" s="442" t="str">
        <f>+'2.2'!D17</f>
        <v>Hals- und Gesichtschirurgie</v>
      </c>
      <c r="C12" s="442" t="str">
        <f>+'2.2'!F17</f>
        <v>(Oto-Rhino-Laryngologie)</v>
      </c>
      <c r="D12" s="239"/>
      <c r="E12" s="239"/>
      <c r="F12" s="239"/>
      <c r="G12" s="239"/>
      <c r="H12" s="239"/>
      <c r="I12" s="239"/>
      <c r="J12" s="239"/>
      <c r="K12" s="239"/>
      <c r="L12" s="239"/>
      <c r="M12" s="239"/>
      <c r="N12" s="239"/>
      <c r="O12" s="239"/>
      <c r="P12" s="239"/>
      <c r="Q12" s="266"/>
      <c r="R12" s="239"/>
      <c r="S12" s="239"/>
      <c r="T12" s="239"/>
      <c r="U12" s="239"/>
      <c r="V12" s="239"/>
      <c r="W12" s="239"/>
      <c r="X12" s="239"/>
      <c r="Y12" s="239"/>
      <c r="Z12" s="239"/>
      <c r="AA12" s="239"/>
      <c r="AB12" s="239"/>
      <c r="AC12" s="239"/>
      <c r="AD12" s="239"/>
      <c r="AE12" s="239"/>
      <c r="AF12" s="239"/>
      <c r="AG12" s="239"/>
      <c r="AH12" s="239"/>
      <c r="AI12" s="239"/>
      <c r="AJ12" s="241">
        <v>2</v>
      </c>
      <c r="AK12" s="241">
        <v>2</v>
      </c>
      <c r="AL12" s="239"/>
      <c r="AM12" s="239"/>
      <c r="AN12" s="239"/>
      <c r="AO12" s="239"/>
      <c r="AP12" s="239"/>
      <c r="AQ12" s="239"/>
      <c r="AR12" s="239"/>
      <c r="AS12" s="239"/>
      <c r="AT12" s="239"/>
      <c r="AU12" s="239"/>
      <c r="AV12" s="239"/>
      <c r="AX12" s="233">
        <f t="shared" si="0"/>
        <v>2</v>
      </c>
    </row>
    <row r="13" spans="1:50" ht="39" customHeight="1" outlineLevel="1" x14ac:dyDescent="0.2">
      <c r="A13" s="442" t="str">
        <f>+'2.2'!C18</f>
        <v>HNO1.1.1</v>
      </c>
      <c r="B13" s="442" t="str">
        <f>+'2.2'!D18</f>
        <v>Komplexe Halseingriffe (Interdisziplinäre Tumorchirurgie)</v>
      </c>
      <c r="C13" s="442" t="str">
        <f>+'2.2'!F18</f>
        <v>(Oto-Rhino-Laryngologie mit Schwerpunkt Hals- und Gesichtschirurgie)</v>
      </c>
      <c r="D13" s="239"/>
      <c r="E13" s="239"/>
      <c r="F13" s="239"/>
      <c r="G13" s="239"/>
      <c r="H13" s="239"/>
      <c r="I13" s="239"/>
      <c r="J13" s="239"/>
      <c r="K13" s="239"/>
      <c r="L13" s="239"/>
      <c r="M13" s="239"/>
      <c r="N13" s="239"/>
      <c r="O13" s="239"/>
      <c r="P13" s="239"/>
      <c r="Q13" s="266"/>
      <c r="R13" s="239"/>
      <c r="S13" s="239"/>
      <c r="T13" s="239"/>
      <c r="U13" s="239"/>
      <c r="V13" s="239"/>
      <c r="W13" s="239"/>
      <c r="X13" s="239"/>
      <c r="Y13" s="239"/>
      <c r="Z13" s="239"/>
      <c r="AA13" s="239"/>
      <c r="AB13" s="239"/>
      <c r="AC13" s="239"/>
      <c r="AD13" s="239"/>
      <c r="AE13" s="239"/>
      <c r="AF13" s="239"/>
      <c r="AG13" s="239"/>
      <c r="AH13" s="239"/>
      <c r="AI13" s="239"/>
      <c r="AJ13" s="239"/>
      <c r="AK13" s="241">
        <v>2</v>
      </c>
      <c r="AL13" s="239"/>
      <c r="AM13" s="239"/>
      <c r="AN13" s="239"/>
      <c r="AO13" s="239"/>
      <c r="AP13" s="239"/>
      <c r="AQ13" s="239"/>
      <c r="AR13" s="239"/>
      <c r="AS13" s="239"/>
      <c r="AT13" s="239"/>
      <c r="AU13" s="239"/>
      <c r="AV13" s="239"/>
      <c r="AX13" s="233">
        <f t="shared" si="0"/>
        <v>2</v>
      </c>
    </row>
    <row r="14" spans="1:50" ht="21" customHeight="1" outlineLevel="1" x14ac:dyDescent="0.2">
      <c r="A14" s="442" t="str">
        <f>+'2.2'!C19</f>
        <v>HNO1.2</v>
      </c>
      <c r="B14" s="442" t="str">
        <f>+'2.2'!D19</f>
        <v>Erweiterte Nasenchirurgie mit Nebenhöhlen</v>
      </c>
      <c r="C14" s="442" t="str">
        <f>+'2.2'!F19</f>
        <v>(Oto-Rhino-Laryngologie)</v>
      </c>
      <c r="D14" s="239"/>
      <c r="E14" s="239"/>
      <c r="F14" s="239"/>
      <c r="G14" s="239"/>
      <c r="H14" s="239"/>
      <c r="I14" s="239"/>
      <c r="J14" s="239"/>
      <c r="K14" s="239"/>
      <c r="L14" s="239"/>
      <c r="M14" s="239"/>
      <c r="N14" s="239"/>
      <c r="O14" s="239"/>
      <c r="P14" s="239"/>
      <c r="Q14" s="266"/>
      <c r="R14" s="239"/>
      <c r="S14" s="239"/>
      <c r="T14" s="239"/>
      <c r="U14" s="239"/>
      <c r="V14" s="239"/>
      <c r="W14" s="239"/>
      <c r="X14" s="239"/>
      <c r="Y14" s="239"/>
      <c r="Z14" s="239"/>
      <c r="AA14" s="239"/>
      <c r="AB14" s="239"/>
      <c r="AC14" s="239"/>
      <c r="AD14" s="239"/>
      <c r="AE14" s="239"/>
      <c r="AF14" s="239"/>
      <c r="AG14" s="239"/>
      <c r="AH14" s="239"/>
      <c r="AI14" s="239"/>
      <c r="AJ14" s="241">
        <v>2</v>
      </c>
      <c r="AK14" s="241">
        <v>2</v>
      </c>
      <c r="AL14" s="239"/>
      <c r="AM14" s="239"/>
      <c r="AN14" s="239"/>
      <c r="AO14" s="239"/>
      <c r="AP14" s="239"/>
      <c r="AQ14" s="239"/>
      <c r="AR14" s="239"/>
      <c r="AS14" s="239"/>
      <c r="AT14" s="239"/>
      <c r="AU14" s="239"/>
      <c r="AV14" s="239"/>
      <c r="AX14" s="233">
        <f t="shared" si="0"/>
        <v>2</v>
      </c>
    </row>
    <row r="15" spans="1:50" ht="63.75" customHeight="1" outlineLevel="1" x14ac:dyDescent="0.2">
      <c r="A15" s="442" t="str">
        <f>+'2.2'!C20</f>
        <v>HNO1.2.1</v>
      </c>
      <c r="B15" s="442" t="str">
        <f>+'2.2'!D20</f>
        <v xml:space="preserve">Erweiterte Nasenchirurgie, Nebenhöhlen mit Duraeröffnung (interdisziplinäre Schädelbasischirurgie) </v>
      </c>
      <c r="C15" s="442" t="str">
        <f>+'2.2'!F20</f>
        <v>(Oto-Rhino-Laryngologie mit Schwerpunkt Hals- und Gesichtschirurgie)</v>
      </c>
      <c r="D15" s="239"/>
      <c r="E15" s="239"/>
      <c r="F15" s="239"/>
      <c r="G15" s="239"/>
      <c r="H15" s="239"/>
      <c r="I15" s="239"/>
      <c r="J15" s="239"/>
      <c r="K15" s="239"/>
      <c r="L15" s="239"/>
      <c r="M15" s="239"/>
      <c r="N15" s="239"/>
      <c r="O15" s="239"/>
      <c r="P15" s="239"/>
      <c r="Q15" s="266"/>
      <c r="R15" s="239"/>
      <c r="S15" s="239"/>
      <c r="T15" s="239"/>
      <c r="U15" s="239"/>
      <c r="V15" s="239"/>
      <c r="W15" s="239"/>
      <c r="X15" s="239"/>
      <c r="Y15" s="239"/>
      <c r="Z15" s="239"/>
      <c r="AA15" s="239"/>
      <c r="AB15" s="239"/>
      <c r="AC15" s="239"/>
      <c r="AD15" s="239"/>
      <c r="AE15" s="239"/>
      <c r="AF15" s="239"/>
      <c r="AG15" s="239"/>
      <c r="AH15" s="239"/>
      <c r="AI15" s="239"/>
      <c r="AJ15" s="239"/>
      <c r="AK15" s="241">
        <v>2</v>
      </c>
      <c r="AL15" s="239"/>
      <c r="AM15" s="239"/>
      <c r="AN15" s="239"/>
      <c r="AO15" s="239"/>
      <c r="AP15" s="239"/>
      <c r="AQ15" s="239"/>
      <c r="AR15" s="239"/>
      <c r="AS15" s="239"/>
      <c r="AT15" s="239"/>
      <c r="AU15" s="239"/>
      <c r="AV15" s="239"/>
      <c r="AX15" s="233">
        <f t="shared" si="0"/>
        <v>2</v>
      </c>
    </row>
    <row r="16" spans="1:50" ht="47.45" customHeight="1" outlineLevel="1" x14ac:dyDescent="0.2">
      <c r="A16" s="442" t="str">
        <f>+'2.2'!C21</f>
        <v>HNO1.3</v>
      </c>
      <c r="B16" s="442" t="str">
        <f>+'2.2'!D21</f>
        <v>Mittelohrchirurgie (Tympanoplastik, Mastoidchirurgie, Osikuloplastik inkl. Stapesoperationen)</v>
      </c>
      <c r="C16" s="442" t="str">
        <f>+'2.2'!F21</f>
        <v>(Oto-Rhino-Laryngologie)</v>
      </c>
      <c r="D16" s="239"/>
      <c r="E16" s="239"/>
      <c r="F16" s="239"/>
      <c r="G16" s="239"/>
      <c r="H16" s="239"/>
      <c r="I16" s="239"/>
      <c r="J16" s="239"/>
      <c r="K16" s="239"/>
      <c r="L16" s="239"/>
      <c r="M16" s="239"/>
      <c r="N16" s="239"/>
      <c r="O16" s="239"/>
      <c r="P16" s="239"/>
      <c r="Q16" s="266"/>
      <c r="R16" s="239"/>
      <c r="S16" s="239"/>
      <c r="T16" s="239"/>
      <c r="U16" s="239"/>
      <c r="V16" s="239"/>
      <c r="W16" s="239"/>
      <c r="X16" s="239"/>
      <c r="Y16" s="239"/>
      <c r="Z16" s="239"/>
      <c r="AA16" s="239"/>
      <c r="AB16" s="239"/>
      <c r="AC16" s="239"/>
      <c r="AD16" s="239"/>
      <c r="AE16" s="239"/>
      <c r="AF16" s="239"/>
      <c r="AG16" s="239"/>
      <c r="AH16" s="239"/>
      <c r="AI16" s="239"/>
      <c r="AJ16" s="241">
        <v>2</v>
      </c>
      <c r="AK16" s="241">
        <v>2</v>
      </c>
      <c r="AL16" s="239"/>
      <c r="AM16" s="239"/>
      <c r="AN16" s="239"/>
      <c r="AO16" s="239"/>
      <c r="AP16" s="239"/>
      <c r="AQ16" s="239"/>
      <c r="AR16" s="239"/>
      <c r="AS16" s="239"/>
      <c r="AT16" s="239"/>
      <c r="AU16" s="239"/>
      <c r="AV16" s="239"/>
      <c r="AX16" s="233">
        <f t="shared" si="0"/>
        <v>2</v>
      </c>
    </row>
    <row r="17" spans="1:50" ht="36" customHeight="1" outlineLevel="1" x14ac:dyDescent="0.2">
      <c r="A17" s="442" t="str">
        <f>+'2.2'!C22</f>
        <v>HNO1.3.1</v>
      </c>
      <c r="B17" s="442" t="str">
        <f>+'2.2'!D22</f>
        <v>Erweiterte Ohrchirurgie mit Innenohr und/oder Duraeröffnung</v>
      </c>
      <c r="C17" s="442" t="str">
        <f>+'2.2'!F22</f>
        <v>(Oto-Rhino-Laryngologie mit Schwerpunkt Hals- und Gesichtschirurgie)</v>
      </c>
      <c r="D17" s="239"/>
      <c r="E17" s="239"/>
      <c r="F17" s="239"/>
      <c r="G17" s="239"/>
      <c r="H17" s="239"/>
      <c r="I17" s="239"/>
      <c r="J17" s="239"/>
      <c r="K17" s="239"/>
      <c r="L17" s="239"/>
      <c r="M17" s="239"/>
      <c r="N17" s="239"/>
      <c r="O17" s="239"/>
      <c r="P17" s="239"/>
      <c r="Q17" s="266"/>
      <c r="R17" s="239"/>
      <c r="S17" s="239"/>
      <c r="T17" s="239"/>
      <c r="U17" s="239"/>
      <c r="V17" s="239"/>
      <c r="W17" s="239"/>
      <c r="X17" s="239"/>
      <c r="Y17" s="239"/>
      <c r="Z17" s="239"/>
      <c r="AA17" s="239"/>
      <c r="AB17" s="239"/>
      <c r="AC17" s="239"/>
      <c r="AD17" s="239"/>
      <c r="AE17" s="239"/>
      <c r="AF17" s="239"/>
      <c r="AG17" s="239"/>
      <c r="AH17" s="239"/>
      <c r="AI17" s="239"/>
      <c r="AJ17" s="239"/>
      <c r="AK17" s="241">
        <v>2</v>
      </c>
      <c r="AL17" s="239"/>
      <c r="AM17" s="239"/>
      <c r="AN17" s="239"/>
      <c r="AO17" s="239"/>
      <c r="AP17" s="239"/>
      <c r="AQ17" s="239"/>
      <c r="AR17" s="239"/>
      <c r="AS17" s="239"/>
      <c r="AT17" s="239"/>
      <c r="AU17" s="239"/>
      <c r="AV17" s="239"/>
      <c r="AX17" s="233">
        <f t="shared" si="0"/>
        <v>2</v>
      </c>
    </row>
    <row r="18" spans="1:50" s="520" customFormat="1" ht="19.350000000000001" customHeight="1" outlineLevel="1" x14ac:dyDescent="0.2">
      <c r="A18" s="518" t="str">
        <f>+'2.2'!C23</f>
        <v>HNO1.3.2</v>
      </c>
      <c r="B18" s="518" t="str">
        <f>+'2.2'!D23</f>
        <v>Cochlea Implantate (IVHSM)</v>
      </c>
      <c r="C18" s="518" t="str">
        <f>+'2.2'!F23</f>
        <v/>
      </c>
      <c r="D18" s="519"/>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519"/>
      <c r="AH18" s="519"/>
      <c r="AI18" s="519"/>
      <c r="AJ18" s="519"/>
      <c r="AK18" s="519"/>
      <c r="AL18" s="519"/>
      <c r="AM18" s="519"/>
      <c r="AN18" s="519"/>
      <c r="AO18" s="519"/>
      <c r="AP18" s="519"/>
      <c r="AQ18" s="519"/>
      <c r="AR18" s="519"/>
      <c r="AS18" s="519"/>
      <c r="AT18" s="519"/>
      <c r="AU18" s="519"/>
      <c r="AV18" s="519"/>
      <c r="AX18" s="233"/>
    </row>
    <row r="19" spans="1:50" ht="25.5" outlineLevel="1" x14ac:dyDescent="0.2">
      <c r="A19" s="442" t="str">
        <f>+'2.2'!C24</f>
        <v>HNO2</v>
      </c>
      <c r="B19" s="442" t="str">
        <f>+'2.2'!D24</f>
        <v>Schild- und Nebenschilddrüsenchirurgie</v>
      </c>
      <c r="C19" s="442" t="str">
        <f>+'2.2'!F24</f>
        <v>(Oto-Rhino-Laryngologie)
(Chirurgie)</v>
      </c>
      <c r="D19" s="239"/>
      <c r="E19" s="239"/>
      <c r="F19" s="239"/>
      <c r="G19" s="239"/>
      <c r="H19" s="241">
        <v>2</v>
      </c>
      <c r="I19" s="241">
        <v>2</v>
      </c>
      <c r="J19" s="241">
        <v>2</v>
      </c>
      <c r="K19" s="241">
        <v>2</v>
      </c>
      <c r="L19" s="241">
        <v>2</v>
      </c>
      <c r="M19" s="239"/>
      <c r="N19" s="239"/>
      <c r="O19" s="239"/>
      <c r="P19" s="239"/>
      <c r="Q19" s="266"/>
      <c r="R19" s="239"/>
      <c r="S19" s="239"/>
      <c r="T19" s="239"/>
      <c r="U19" s="239"/>
      <c r="V19" s="239"/>
      <c r="W19" s="239"/>
      <c r="X19" s="239"/>
      <c r="Y19" s="239"/>
      <c r="Z19" s="239"/>
      <c r="AA19" s="239"/>
      <c r="AB19" s="239"/>
      <c r="AC19" s="239"/>
      <c r="AD19" s="239"/>
      <c r="AE19" s="239"/>
      <c r="AF19" s="239"/>
      <c r="AG19" s="239"/>
      <c r="AH19" s="239"/>
      <c r="AI19" s="239"/>
      <c r="AJ19" s="241">
        <v>2</v>
      </c>
      <c r="AK19" s="241">
        <v>2</v>
      </c>
      <c r="AL19" s="239"/>
      <c r="AM19" s="239"/>
      <c r="AN19" s="239"/>
      <c r="AO19" s="239"/>
      <c r="AP19" s="239"/>
      <c r="AQ19" s="239"/>
      <c r="AR19" s="239"/>
      <c r="AS19" s="239"/>
      <c r="AT19" s="239"/>
      <c r="AU19" s="239"/>
      <c r="AV19" s="239"/>
      <c r="AX19" s="233">
        <f t="shared" si="0"/>
        <v>2</v>
      </c>
    </row>
    <row r="20" spans="1:50" ht="38.25" outlineLevel="1" x14ac:dyDescent="0.2">
      <c r="A20" s="442" t="str">
        <f>+'2.2'!C25</f>
        <v>KIE1</v>
      </c>
      <c r="B20" s="442" t="str">
        <f>+'2.2'!D25</f>
        <v>Kieferchirurgie</v>
      </c>
      <c r="C20" s="442" t="str">
        <f>+'2.2'!F25</f>
        <v>(Mund-, Kiefer- und Gesichtschirurgie)
(Plastische, Rekonstruktive und Ästhetische Chirurgie)</v>
      </c>
      <c r="D20" s="239"/>
      <c r="E20" s="239"/>
      <c r="F20" s="239"/>
      <c r="G20" s="239"/>
      <c r="H20" s="239"/>
      <c r="I20" s="239"/>
      <c r="J20" s="239"/>
      <c r="K20" s="239"/>
      <c r="L20" s="239"/>
      <c r="M20" s="239"/>
      <c r="N20" s="239"/>
      <c r="O20" s="239"/>
      <c r="P20" s="239"/>
      <c r="Q20" s="266"/>
      <c r="R20" s="239"/>
      <c r="S20" s="239"/>
      <c r="T20" s="239"/>
      <c r="U20" s="239"/>
      <c r="V20" s="239"/>
      <c r="W20" s="239"/>
      <c r="X20" s="239"/>
      <c r="Y20" s="241">
        <v>2</v>
      </c>
      <c r="Z20" s="239"/>
      <c r="AA20" s="239"/>
      <c r="AB20" s="239"/>
      <c r="AC20" s="239"/>
      <c r="AD20" s="239"/>
      <c r="AE20" s="239"/>
      <c r="AF20" s="239"/>
      <c r="AG20" s="239"/>
      <c r="AH20" s="239"/>
      <c r="AI20" s="239"/>
      <c r="AJ20" s="239"/>
      <c r="AK20" s="239"/>
      <c r="AL20" s="239"/>
      <c r="AM20" s="241">
        <v>2</v>
      </c>
      <c r="AN20" s="239"/>
      <c r="AO20" s="239"/>
      <c r="AP20" s="239"/>
      <c r="AQ20" s="239"/>
      <c r="AR20" s="239"/>
      <c r="AS20" s="239"/>
      <c r="AT20" s="239"/>
      <c r="AU20" s="239"/>
      <c r="AV20" s="239"/>
      <c r="AX20" s="233">
        <f t="shared" si="0"/>
        <v>2</v>
      </c>
    </row>
    <row r="21" spans="1:50" outlineLevel="1" x14ac:dyDescent="0.2">
      <c r="A21" s="442" t="str">
        <f>+'2.2'!C26</f>
        <v>NCH1</v>
      </c>
      <c r="B21" s="442" t="str">
        <f>+'2.2'!D26</f>
        <v>Kraniale Neurochirurgie</v>
      </c>
      <c r="C21" s="442" t="str">
        <f>+'2.2'!F26</f>
        <v>Neurochirurgie</v>
      </c>
      <c r="D21" s="239"/>
      <c r="E21" s="239"/>
      <c r="F21" s="239"/>
      <c r="G21" s="239"/>
      <c r="H21" s="239"/>
      <c r="I21" s="239"/>
      <c r="J21" s="239"/>
      <c r="K21" s="239"/>
      <c r="L21" s="239"/>
      <c r="M21" s="239"/>
      <c r="N21" s="239"/>
      <c r="O21" s="239"/>
      <c r="P21" s="239"/>
      <c r="Q21" s="266"/>
      <c r="R21" s="239"/>
      <c r="S21" s="239"/>
      <c r="T21" s="239"/>
      <c r="U21" s="239"/>
      <c r="V21" s="239"/>
      <c r="W21" s="239"/>
      <c r="X21" s="239"/>
      <c r="Y21" s="239"/>
      <c r="Z21" s="239"/>
      <c r="AA21" s="239"/>
      <c r="AB21" s="239"/>
      <c r="AC21" s="239"/>
      <c r="AD21" s="239"/>
      <c r="AE21" s="239">
        <v>2</v>
      </c>
      <c r="AF21" s="239"/>
      <c r="AG21" s="239"/>
      <c r="AH21" s="239"/>
      <c r="AI21" s="239"/>
      <c r="AJ21" s="239"/>
      <c r="AK21" s="239"/>
      <c r="AL21" s="239"/>
      <c r="AM21" s="239"/>
      <c r="AN21" s="239"/>
      <c r="AO21" s="239"/>
      <c r="AP21" s="239"/>
      <c r="AQ21" s="239"/>
      <c r="AR21" s="239"/>
      <c r="AS21" s="239"/>
      <c r="AT21" s="239"/>
      <c r="AU21" s="239"/>
      <c r="AV21" s="239"/>
      <c r="AX21" s="233">
        <f t="shared" si="0"/>
        <v>2</v>
      </c>
    </row>
    <row r="22" spans="1:50" outlineLevel="1" x14ac:dyDescent="0.2">
      <c r="A22" s="442" t="str">
        <f>+'2.2'!C27</f>
        <v>NCH1.1</v>
      </c>
      <c r="B22" s="442" t="str">
        <f>+'2.2'!D27</f>
        <v>Spezialisierte Neurochirurgie</v>
      </c>
      <c r="C22" s="442" t="str">
        <f>+'2.2'!F27</f>
        <v>Neurochirurgie</v>
      </c>
      <c r="D22" s="239"/>
      <c r="E22" s="239"/>
      <c r="F22" s="239"/>
      <c r="G22" s="239"/>
      <c r="H22" s="239"/>
      <c r="I22" s="239"/>
      <c r="J22" s="239"/>
      <c r="K22" s="239"/>
      <c r="L22" s="239"/>
      <c r="M22" s="239"/>
      <c r="N22" s="239"/>
      <c r="O22" s="239"/>
      <c r="P22" s="239"/>
      <c r="Q22" s="266"/>
      <c r="R22" s="239"/>
      <c r="S22" s="239"/>
      <c r="T22" s="239"/>
      <c r="U22" s="239"/>
      <c r="V22" s="239"/>
      <c r="W22" s="239"/>
      <c r="X22" s="239"/>
      <c r="Y22" s="239"/>
      <c r="Z22" s="239"/>
      <c r="AA22" s="239"/>
      <c r="AB22" s="239"/>
      <c r="AC22" s="239"/>
      <c r="AD22" s="239"/>
      <c r="AE22" s="242">
        <v>2</v>
      </c>
      <c r="AF22" s="239"/>
      <c r="AG22" s="239"/>
      <c r="AH22" s="239"/>
      <c r="AI22" s="239"/>
      <c r="AJ22" s="239"/>
      <c r="AK22" s="239"/>
      <c r="AL22" s="239"/>
      <c r="AM22" s="239"/>
      <c r="AN22" s="239"/>
      <c r="AO22" s="239"/>
      <c r="AP22" s="239"/>
      <c r="AQ22" s="239"/>
      <c r="AR22" s="239"/>
      <c r="AS22" s="239"/>
      <c r="AT22" s="239"/>
      <c r="AU22" s="239"/>
      <c r="AV22" s="239"/>
      <c r="AX22" s="233">
        <f t="shared" si="0"/>
        <v>2</v>
      </c>
    </row>
    <row r="23" spans="1:50" ht="49.35" customHeight="1" outlineLevel="1" x14ac:dyDescent="0.2">
      <c r="A23" s="442" t="str">
        <f>+'2.2'!C28</f>
        <v>NCH1.1.1</v>
      </c>
      <c r="B23" s="442" t="str">
        <f>+'2.2'!D28</f>
        <v>Behandlungen von vaskulären Erkrankungen des ZNS ohne die komplexen vaskulären Anomalien (IVHSM)</v>
      </c>
      <c r="C23" s="442"/>
      <c r="D23" s="239"/>
      <c r="E23" s="239"/>
      <c r="F23" s="239"/>
      <c r="G23" s="239"/>
      <c r="H23" s="239"/>
      <c r="I23" s="239"/>
      <c r="J23" s="239"/>
      <c r="K23" s="239"/>
      <c r="L23" s="239"/>
      <c r="M23" s="239"/>
      <c r="N23" s="239"/>
      <c r="O23" s="239"/>
      <c r="P23" s="239"/>
      <c r="Q23" s="266"/>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X23" s="233">
        <f t="shared" si="0"/>
        <v>0</v>
      </c>
    </row>
    <row r="24" spans="1:50" s="520" customFormat="1" ht="31.7" customHeight="1" outlineLevel="1" x14ac:dyDescent="0.2">
      <c r="A24" s="518" t="str">
        <f>+'2.2'!C29</f>
        <v>NCH1.1.1.1</v>
      </c>
      <c r="B24" s="518" t="str">
        <f>+'2.2'!D29</f>
        <v xml:space="preserve"> Behandlungen von komplexen vaskulären Anomalien des ZNS (IVHSM)</v>
      </c>
      <c r="C24" s="518"/>
      <c r="D24" s="519"/>
      <c r="E24" s="519"/>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519"/>
      <c r="AP24" s="519"/>
      <c r="AQ24" s="519"/>
      <c r="AR24" s="519"/>
      <c r="AS24" s="519"/>
      <c r="AT24" s="519"/>
      <c r="AU24" s="519"/>
      <c r="AV24" s="519"/>
      <c r="AX24" s="233"/>
    </row>
    <row r="25" spans="1:50" s="520" customFormat="1" ht="39" customHeight="1" outlineLevel="1" x14ac:dyDescent="0.2">
      <c r="A25" s="518" t="str">
        <f>+'2.2'!C30</f>
        <v>NCH1.1.2</v>
      </c>
      <c r="B25" s="518" t="str">
        <f>+'2.2'!D30</f>
        <v>Stereotaktische funktionelle Neurochirurgie (IVHSM)</v>
      </c>
      <c r="C25" s="518"/>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X25" s="233"/>
    </row>
    <row r="26" spans="1:50" s="520" customFormat="1" ht="24.6" customHeight="1" outlineLevel="1" x14ac:dyDescent="0.2">
      <c r="A26" s="518" t="str">
        <f>+'2.2'!C31</f>
        <v>NCH1.1.3</v>
      </c>
      <c r="B26" s="518" t="str">
        <f>+'2.2'!D31</f>
        <v>Epilepsiechirurgie (IVHSM)</v>
      </c>
      <c r="C26" s="518"/>
      <c r="D26" s="519"/>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19"/>
      <c r="AN26" s="519"/>
      <c r="AO26" s="519"/>
      <c r="AP26" s="519"/>
      <c r="AQ26" s="519"/>
      <c r="AR26" s="519"/>
      <c r="AS26" s="519"/>
      <c r="AT26" s="519"/>
      <c r="AU26" s="519"/>
      <c r="AV26" s="519"/>
      <c r="AX26" s="233"/>
    </row>
    <row r="27" spans="1:50" ht="22.35" customHeight="1" outlineLevel="1" x14ac:dyDescent="0.2">
      <c r="A27" s="442" t="str">
        <f>+'2.2'!C32</f>
        <v>NCH2</v>
      </c>
      <c r="B27" s="442" t="str">
        <f>+'2.2'!D32</f>
        <v>Spinale Neurochirurgie</v>
      </c>
      <c r="C27" s="442" t="str">
        <f>+'2.2'!F32</f>
        <v>(Neurochirurgie)</v>
      </c>
      <c r="D27" s="239"/>
      <c r="E27" s="239"/>
      <c r="F27" s="239"/>
      <c r="G27" s="239"/>
      <c r="H27" s="239"/>
      <c r="I27" s="239"/>
      <c r="J27" s="239"/>
      <c r="K27" s="239"/>
      <c r="L27" s="239"/>
      <c r="M27" s="239"/>
      <c r="N27" s="239"/>
      <c r="O27" s="239"/>
      <c r="P27" s="239"/>
      <c r="Q27" s="266"/>
      <c r="R27" s="239"/>
      <c r="S27" s="239"/>
      <c r="T27" s="239"/>
      <c r="U27" s="239"/>
      <c r="V27" s="239"/>
      <c r="W27" s="239"/>
      <c r="X27" s="239"/>
      <c r="Y27" s="239"/>
      <c r="Z27" s="239"/>
      <c r="AA27" s="239"/>
      <c r="AB27" s="239"/>
      <c r="AC27" s="239"/>
      <c r="AD27" s="239"/>
      <c r="AE27" s="241">
        <v>2</v>
      </c>
      <c r="AF27" s="239"/>
      <c r="AG27" s="239"/>
      <c r="AH27" s="239"/>
      <c r="AI27" s="239"/>
      <c r="AJ27" s="239"/>
      <c r="AK27" s="239"/>
      <c r="AL27" s="239"/>
      <c r="AM27" s="239"/>
      <c r="AN27" s="239"/>
      <c r="AO27" s="239"/>
      <c r="AP27" s="239"/>
      <c r="AQ27" s="239"/>
      <c r="AR27" s="239"/>
      <c r="AS27" s="239"/>
      <c r="AT27" s="239"/>
      <c r="AU27" s="239"/>
      <c r="AV27" s="239"/>
      <c r="AX27" s="233">
        <f t="shared" si="0"/>
        <v>2</v>
      </c>
    </row>
    <row r="28" spans="1:50" s="520" customFormat="1" ht="32.450000000000003" customHeight="1" outlineLevel="1" x14ac:dyDescent="0.2">
      <c r="A28" s="518" t="str">
        <f>+'2.2'!C33</f>
        <v>NCH2.1</v>
      </c>
      <c r="B28" s="518" t="str">
        <f>+'2.2'!D33</f>
        <v>Primäre und sekundäre intramedulläre Raumforderungen (IVHSM)</v>
      </c>
      <c r="C28" s="518"/>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19"/>
      <c r="AM28" s="519"/>
      <c r="AN28" s="519"/>
      <c r="AO28" s="519"/>
      <c r="AP28" s="519"/>
      <c r="AQ28" s="519"/>
      <c r="AR28" s="519"/>
      <c r="AS28" s="519"/>
      <c r="AT28" s="519"/>
      <c r="AU28" s="519"/>
      <c r="AV28" s="519"/>
      <c r="AX28" s="233"/>
    </row>
    <row r="29" spans="1:50" outlineLevel="1" x14ac:dyDescent="0.2">
      <c r="A29" s="442" t="str">
        <f>+'2.2'!C34</f>
        <v>NCH3</v>
      </c>
      <c r="B29" s="442" t="str">
        <f>+'2.2'!D34</f>
        <v>Periphere Neurochirurgie</v>
      </c>
      <c r="C29" s="442" t="str">
        <f>+'2.2'!F34</f>
        <v>(Neurochirurgie)</v>
      </c>
      <c r="D29" s="239"/>
      <c r="E29" s="239"/>
      <c r="F29" s="239"/>
      <c r="G29" s="239"/>
      <c r="H29" s="239"/>
      <c r="I29" s="239"/>
      <c r="J29" s="239"/>
      <c r="K29" s="239"/>
      <c r="L29" s="239"/>
      <c r="M29" s="239"/>
      <c r="N29" s="239"/>
      <c r="O29" s="239"/>
      <c r="P29" s="239"/>
      <c r="Q29" s="266"/>
      <c r="R29" s="239"/>
      <c r="S29" s="239"/>
      <c r="T29" s="239"/>
      <c r="U29" s="239"/>
      <c r="V29" s="239"/>
      <c r="W29" s="239"/>
      <c r="X29" s="239"/>
      <c r="Y29" s="239"/>
      <c r="Z29" s="239"/>
      <c r="AA29" s="239"/>
      <c r="AB29" s="239"/>
      <c r="AC29" s="239"/>
      <c r="AD29" s="239"/>
      <c r="AE29" s="241">
        <v>2</v>
      </c>
      <c r="AF29" s="239"/>
      <c r="AG29" s="239"/>
      <c r="AH29" s="239"/>
      <c r="AI29" s="239"/>
      <c r="AJ29" s="239"/>
      <c r="AK29" s="239"/>
      <c r="AL29" s="239"/>
      <c r="AM29" s="239"/>
      <c r="AN29" s="239"/>
      <c r="AO29" s="239"/>
      <c r="AP29" s="239"/>
      <c r="AQ29" s="239"/>
      <c r="AR29" s="239"/>
      <c r="AS29" s="239"/>
      <c r="AT29" s="239"/>
      <c r="AU29" s="239"/>
      <c r="AV29" s="239"/>
      <c r="AX29" s="233">
        <f t="shared" si="0"/>
        <v>2</v>
      </c>
    </row>
    <row r="30" spans="1:50" outlineLevel="1" x14ac:dyDescent="0.2">
      <c r="A30" s="442" t="str">
        <f>+'2.2'!C35</f>
        <v>NEU1</v>
      </c>
      <c r="B30" s="442" t="str">
        <f>+'2.2'!D35</f>
        <v>Neurologie</v>
      </c>
      <c r="C30" s="442" t="str">
        <f>+'2.2'!F35</f>
        <v>(Neurologie)</v>
      </c>
      <c r="D30" s="239"/>
      <c r="E30" s="239"/>
      <c r="F30" s="239"/>
      <c r="G30" s="239"/>
      <c r="H30" s="239"/>
      <c r="I30" s="239"/>
      <c r="J30" s="239"/>
      <c r="K30" s="239"/>
      <c r="L30" s="239"/>
      <c r="M30" s="239"/>
      <c r="N30" s="239"/>
      <c r="O30" s="239"/>
      <c r="P30" s="239"/>
      <c r="Q30" s="266"/>
      <c r="R30" s="239"/>
      <c r="S30" s="239"/>
      <c r="T30" s="239"/>
      <c r="U30" s="239"/>
      <c r="V30" s="239"/>
      <c r="W30" s="239"/>
      <c r="X30" s="239"/>
      <c r="Y30" s="239"/>
      <c r="Z30" s="239"/>
      <c r="AA30" s="239"/>
      <c r="AB30" s="239"/>
      <c r="AC30" s="239"/>
      <c r="AD30" s="239"/>
      <c r="AE30" s="239"/>
      <c r="AF30" s="241">
        <v>2</v>
      </c>
      <c r="AG30" s="239"/>
      <c r="AH30" s="239"/>
      <c r="AI30" s="239"/>
      <c r="AJ30" s="239"/>
      <c r="AK30" s="239"/>
      <c r="AL30" s="239"/>
      <c r="AM30" s="239"/>
      <c r="AN30" s="239"/>
      <c r="AO30" s="239"/>
      <c r="AP30" s="239"/>
      <c r="AQ30" s="239"/>
      <c r="AR30" s="239"/>
      <c r="AS30" s="239"/>
      <c r="AT30" s="239"/>
      <c r="AU30" s="239"/>
      <c r="AV30" s="239"/>
      <c r="AX30" s="233">
        <f t="shared" si="0"/>
        <v>2</v>
      </c>
    </row>
    <row r="31" spans="1:50" ht="62.45" customHeight="1" outlineLevel="1" x14ac:dyDescent="0.2">
      <c r="A31" s="442" t="str">
        <f>+'2.2'!C36</f>
        <v>NEU2</v>
      </c>
      <c r="B31" s="442" t="str">
        <f>+'2.2'!D36</f>
        <v>Sekundäre bösartige Neubildung des Nervensystems</v>
      </c>
      <c r="C31" s="442" t="str">
        <f>+'2.2'!F36</f>
        <v>Allgemeine Innere Medizin
Neurologie
Radio-Onkologie / Strahlentherapie
Medizinische Onkologie</v>
      </c>
      <c r="D31" s="241">
        <v>2</v>
      </c>
      <c r="E31" s="241">
        <v>2</v>
      </c>
      <c r="F31" s="239"/>
      <c r="G31" s="239"/>
      <c r="H31" s="239"/>
      <c r="I31" s="239"/>
      <c r="J31" s="239"/>
      <c r="K31" s="239"/>
      <c r="L31" s="239"/>
      <c r="M31" s="239"/>
      <c r="N31" s="239"/>
      <c r="O31" s="239"/>
      <c r="P31" s="239"/>
      <c r="Q31" s="266"/>
      <c r="R31" s="239"/>
      <c r="S31" s="239"/>
      <c r="T31" s="239"/>
      <c r="U31" s="239"/>
      <c r="V31" s="239"/>
      <c r="W31" s="239"/>
      <c r="X31" s="239"/>
      <c r="Y31" s="239"/>
      <c r="Z31" s="239"/>
      <c r="AA31" s="239"/>
      <c r="AB31" s="239"/>
      <c r="AC31" s="239">
        <v>2</v>
      </c>
      <c r="AD31" s="239"/>
      <c r="AE31" s="239"/>
      <c r="AF31" s="239">
        <v>2</v>
      </c>
      <c r="AG31" s="239"/>
      <c r="AH31" s="239"/>
      <c r="AI31" s="239"/>
      <c r="AJ31" s="239"/>
      <c r="AK31" s="239"/>
      <c r="AL31" s="239"/>
      <c r="AM31" s="239"/>
      <c r="AN31" s="239"/>
      <c r="AO31" s="239"/>
      <c r="AP31" s="239"/>
      <c r="AQ31" s="243"/>
      <c r="AR31" s="239">
        <v>2</v>
      </c>
      <c r="AS31" s="238"/>
      <c r="AT31" s="239"/>
      <c r="AU31" s="239"/>
      <c r="AV31" s="239"/>
      <c r="AX31" s="233">
        <f t="shared" si="0"/>
        <v>2</v>
      </c>
    </row>
    <row r="32" spans="1:50" ht="38.25" outlineLevel="1" x14ac:dyDescent="0.2">
      <c r="A32" s="442" t="str">
        <f>+'2.2'!C37</f>
        <v>NEU2.1</v>
      </c>
      <c r="B32" s="442" t="str">
        <f>+'2.2'!D37</f>
        <v>Primäre Neubildung des Zentralnervensystems (ohne Palliativpatienten)</v>
      </c>
      <c r="C32" s="442" t="str">
        <f>+'2.2'!F37</f>
        <v>Neurologie
Neurochirurgie</v>
      </c>
      <c r="D32" s="241"/>
      <c r="E32" s="241"/>
      <c r="F32" s="239"/>
      <c r="G32" s="239"/>
      <c r="H32" s="239"/>
      <c r="I32" s="239"/>
      <c r="J32" s="239"/>
      <c r="K32" s="239"/>
      <c r="L32" s="239"/>
      <c r="M32" s="239"/>
      <c r="N32" s="239"/>
      <c r="O32" s="239"/>
      <c r="P32" s="239"/>
      <c r="Q32" s="266"/>
      <c r="R32" s="239"/>
      <c r="S32" s="239"/>
      <c r="T32" s="239"/>
      <c r="U32" s="239"/>
      <c r="V32" s="239"/>
      <c r="W32" s="239"/>
      <c r="X32" s="239"/>
      <c r="Y32" s="239"/>
      <c r="Z32" s="239"/>
      <c r="AA32" s="239"/>
      <c r="AB32" s="239"/>
      <c r="AC32" s="239"/>
      <c r="AD32" s="239"/>
      <c r="AE32" s="239">
        <v>2</v>
      </c>
      <c r="AF32" s="239">
        <v>2</v>
      </c>
      <c r="AG32" s="239"/>
      <c r="AH32" s="239"/>
      <c r="AI32" s="239"/>
      <c r="AJ32" s="239"/>
      <c r="AK32" s="239"/>
      <c r="AL32" s="239"/>
      <c r="AM32" s="239"/>
      <c r="AN32" s="239"/>
      <c r="AO32" s="239"/>
      <c r="AP32" s="239"/>
      <c r="AQ32" s="239"/>
      <c r="AR32" s="239"/>
      <c r="AS32" s="239"/>
      <c r="AT32" s="239"/>
      <c r="AU32" s="239"/>
      <c r="AV32" s="239"/>
      <c r="AX32" s="233">
        <f t="shared" si="0"/>
        <v>2</v>
      </c>
    </row>
    <row r="33" spans="1:50" ht="25.5" outlineLevel="1" x14ac:dyDescent="0.2">
      <c r="A33" s="442" t="str">
        <f>+'2.2'!C38</f>
        <v>NEU3</v>
      </c>
      <c r="B33" s="442" t="str">
        <f>+'2.2'!D38</f>
        <v>Zerebrovaskuläre Störungen</v>
      </c>
      <c r="C33" s="442" t="str">
        <f>+'2.2'!F38</f>
        <v>Neurologie
Allgemeine Innere Medizin</v>
      </c>
      <c r="D33" s="241">
        <v>2</v>
      </c>
      <c r="E33" s="241">
        <v>2</v>
      </c>
      <c r="F33" s="239"/>
      <c r="G33" s="239"/>
      <c r="H33" s="239"/>
      <c r="I33" s="239"/>
      <c r="J33" s="239"/>
      <c r="K33" s="239"/>
      <c r="L33" s="239"/>
      <c r="M33" s="239"/>
      <c r="N33" s="239"/>
      <c r="O33" s="239"/>
      <c r="P33" s="239"/>
      <c r="Q33" s="266"/>
      <c r="R33" s="239"/>
      <c r="S33" s="239"/>
      <c r="T33" s="239"/>
      <c r="U33" s="239"/>
      <c r="V33" s="239"/>
      <c r="W33" s="239"/>
      <c r="X33" s="239"/>
      <c r="Y33" s="239"/>
      <c r="Z33" s="239"/>
      <c r="AA33" s="239"/>
      <c r="AB33" s="239"/>
      <c r="AC33" s="239"/>
      <c r="AD33" s="239"/>
      <c r="AE33" s="239"/>
      <c r="AF33" s="239">
        <v>2</v>
      </c>
      <c r="AG33" s="239"/>
      <c r="AH33" s="239"/>
      <c r="AI33" s="239"/>
      <c r="AJ33" s="239"/>
      <c r="AK33" s="239"/>
      <c r="AL33" s="239"/>
      <c r="AM33" s="239"/>
      <c r="AN33" s="239"/>
      <c r="AO33" s="239"/>
      <c r="AP33" s="239"/>
      <c r="AQ33" s="239"/>
      <c r="AR33" s="239"/>
      <c r="AS33" s="239"/>
      <c r="AT33" s="239"/>
      <c r="AU33" s="239"/>
      <c r="AV33" s="239"/>
      <c r="AX33" s="233">
        <f t="shared" si="0"/>
        <v>2</v>
      </c>
    </row>
    <row r="34" spans="1:50" s="520" customFormat="1" ht="25.5" outlineLevel="1" x14ac:dyDescent="0.2">
      <c r="A34" s="518" t="str">
        <f>+'2.2'!C39</f>
        <v>NEU3.1</v>
      </c>
      <c r="B34" s="518" t="str">
        <f>+'2.2'!D39</f>
        <v>Zerebrovaskuläre Störungen im Stroke Center (IVHSM)</v>
      </c>
      <c r="C34" s="518" t="str">
        <f>+'2.2'!F39</f>
        <v/>
      </c>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19"/>
      <c r="AU34" s="519"/>
      <c r="AV34" s="519"/>
      <c r="AX34" s="233"/>
    </row>
    <row r="35" spans="1:50" outlineLevel="1" x14ac:dyDescent="0.2">
      <c r="A35" s="442" t="str">
        <f>+'2.2'!C40</f>
        <v>NEU4</v>
      </c>
      <c r="B35" s="442" t="str">
        <f>+'2.2'!D40</f>
        <v>Epileptologie: Komplex-Diagnostik</v>
      </c>
      <c r="C35" s="442" t="str">
        <f>+'2.2'!F40</f>
        <v>Neurologie</v>
      </c>
      <c r="D35" s="239"/>
      <c r="E35" s="239"/>
      <c r="F35" s="239"/>
      <c r="G35" s="239"/>
      <c r="H35" s="239"/>
      <c r="I35" s="239"/>
      <c r="J35" s="239"/>
      <c r="K35" s="239"/>
      <c r="L35" s="239"/>
      <c r="M35" s="239"/>
      <c r="N35" s="239"/>
      <c r="O35" s="239"/>
      <c r="P35" s="239"/>
      <c r="Q35" s="266"/>
      <c r="R35" s="239"/>
      <c r="S35" s="239"/>
      <c r="T35" s="239"/>
      <c r="U35" s="239"/>
      <c r="V35" s="239"/>
      <c r="W35" s="239"/>
      <c r="X35" s="239"/>
      <c r="Y35" s="239"/>
      <c r="Z35" s="239"/>
      <c r="AA35" s="239"/>
      <c r="AB35" s="239"/>
      <c r="AC35" s="239"/>
      <c r="AD35" s="239"/>
      <c r="AE35" s="239"/>
      <c r="AF35" s="239">
        <v>2</v>
      </c>
      <c r="AG35" s="239"/>
      <c r="AH35" s="239"/>
      <c r="AI35" s="239"/>
      <c r="AJ35" s="239"/>
      <c r="AK35" s="239"/>
      <c r="AL35" s="239"/>
      <c r="AM35" s="239"/>
      <c r="AN35" s="239"/>
      <c r="AO35" s="239"/>
      <c r="AP35" s="239"/>
      <c r="AQ35" s="239"/>
      <c r="AR35" s="239"/>
      <c r="AS35" s="239"/>
      <c r="AT35" s="239"/>
      <c r="AU35" s="239"/>
      <c r="AV35" s="239"/>
      <c r="AX35" s="233">
        <f t="shared" si="0"/>
        <v>2</v>
      </c>
    </row>
    <row r="36" spans="1:50" outlineLevel="1" x14ac:dyDescent="0.2">
      <c r="A36" s="442" t="str">
        <f>+'2.2'!C41</f>
        <v>NEU4.1</v>
      </c>
      <c r="B36" s="442" t="str">
        <f>+'2.2'!D41</f>
        <v>Epileptologie: Komplex-Behandlung</v>
      </c>
      <c r="C36" s="442" t="str">
        <f>+'2.2'!F41</f>
        <v>Neurologie</v>
      </c>
      <c r="D36" s="239"/>
      <c r="E36" s="239"/>
      <c r="F36" s="239"/>
      <c r="G36" s="239"/>
      <c r="H36" s="239"/>
      <c r="I36" s="239"/>
      <c r="J36" s="239"/>
      <c r="K36" s="239"/>
      <c r="L36" s="239"/>
      <c r="M36" s="239"/>
      <c r="N36" s="239"/>
      <c r="O36" s="239"/>
      <c r="P36" s="239"/>
      <c r="Q36" s="266"/>
      <c r="R36" s="239"/>
      <c r="S36" s="239"/>
      <c r="T36" s="239"/>
      <c r="U36" s="239"/>
      <c r="V36" s="239"/>
      <c r="W36" s="239"/>
      <c r="X36" s="239"/>
      <c r="Y36" s="239"/>
      <c r="Z36" s="239"/>
      <c r="AA36" s="239"/>
      <c r="AB36" s="239"/>
      <c r="AC36" s="239"/>
      <c r="AD36" s="239"/>
      <c r="AE36" s="239"/>
      <c r="AF36" s="239">
        <v>2</v>
      </c>
      <c r="AG36" s="239"/>
      <c r="AH36" s="239"/>
      <c r="AI36" s="239"/>
      <c r="AJ36" s="239"/>
      <c r="AK36" s="239"/>
      <c r="AL36" s="239"/>
      <c r="AM36" s="239"/>
      <c r="AN36" s="239"/>
      <c r="AO36" s="239"/>
      <c r="AP36" s="239"/>
      <c r="AQ36" s="239"/>
      <c r="AR36" s="239"/>
      <c r="AS36" s="239"/>
      <c r="AT36" s="239"/>
      <c r="AU36" s="239"/>
      <c r="AV36" s="239"/>
      <c r="AX36" s="233">
        <f t="shared" si="0"/>
        <v>2</v>
      </c>
    </row>
    <row r="37" spans="1:50" s="520" customFormat="1" ht="25.5" outlineLevel="1" x14ac:dyDescent="0.2">
      <c r="A37" s="518" t="str">
        <f>+'2.2'!C42</f>
        <v>NEU4.2</v>
      </c>
      <c r="B37" s="518" t="str">
        <f>+'2.2'!D42</f>
        <v>Epileptologie: Prächirurgische Epilepsiediagnostik (IVHSM)</v>
      </c>
      <c r="C37" s="518"/>
      <c r="D37" s="519"/>
      <c r="E37" s="519"/>
      <c r="F37" s="519"/>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519"/>
      <c r="AL37" s="519"/>
      <c r="AM37" s="519"/>
      <c r="AN37" s="519"/>
      <c r="AO37" s="519"/>
      <c r="AP37" s="519"/>
      <c r="AQ37" s="519"/>
      <c r="AR37" s="519"/>
      <c r="AS37" s="519"/>
      <c r="AT37" s="519"/>
      <c r="AU37" s="519"/>
      <c r="AV37" s="519"/>
      <c r="AX37" s="233"/>
    </row>
    <row r="38" spans="1:50" ht="25.5" outlineLevel="1" x14ac:dyDescent="0.2">
      <c r="A38" s="442" t="str">
        <f>+'2.2'!C43</f>
        <v>AUG1</v>
      </c>
      <c r="B38" s="442" t="str">
        <f>+'2.2'!D43</f>
        <v>Ophthalmologie</v>
      </c>
      <c r="C38" s="442" t="str">
        <f>+'2.2'!F43</f>
        <v>(Ophthalmologie mit Schwerpunkt Ophthalmochirurgie)</v>
      </c>
      <c r="D38" s="239"/>
      <c r="E38" s="239"/>
      <c r="F38" s="239"/>
      <c r="G38" s="239"/>
      <c r="H38" s="239"/>
      <c r="I38" s="239"/>
      <c r="J38" s="239"/>
      <c r="K38" s="239"/>
      <c r="L38" s="239"/>
      <c r="M38" s="239"/>
      <c r="N38" s="239"/>
      <c r="O38" s="239"/>
      <c r="P38" s="239"/>
      <c r="Q38" s="266"/>
      <c r="R38" s="239"/>
      <c r="S38" s="239"/>
      <c r="T38" s="239"/>
      <c r="U38" s="239"/>
      <c r="V38" s="239"/>
      <c r="W38" s="239"/>
      <c r="X38" s="239"/>
      <c r="Y38" s="239"/>
      <c r="Z38" s="239"/>
      <c r="AA38" s="239"/>
      <c r="AB38" s="239"/>
      <c r="AC38" s="239"/>
      <c r="AD38" s="239"/>
      <c r="AE38" s="239"/>
      <c r="AF38" s="239"/>
      <c r="AG38" s="239"/>
      <c r="AH38" s="241">
        <v>2</v>
      </c>
      <c r="AI38" s="239"/>
      <c r="AJ38" s="239"/>
      <c r="AK38" s="239"/>
      <c r="AL38" s="239"/>
      <c r="AM38" s="239"/>
      <c r="AN38" s="239"/>
      <c r="AO38" s="239"/>
      <c r="AP38" s="239"/>
      <c r="AQ38" s="239"/>
      <c r="AR38" s="239"/>
      <c r="AS38" s="239"/>
      <c r="AT38" s="239"/>
      <c r="AU38" s="239"/>
      <c r="AV38" s="239"/>
      <c r="AX38" s="233">
        <f t="shared" si="0"/>
        <v>2</v>
      </c>
    </row>
    <row r="39" spans="1:50" ht="25.5" outlineLevel="1" x14ac:dyDescent="0.2">
      <c r="A39" s="442" t="str">
        <f>+'2.2'!C44</f>
        <v>AUG1.1</v>
      </c>
      <c r="B39" s="442" t="str">
        <f>+'2.2'!D44</f>
        <v>Strabologie</v>
      </c>
      <c r="C39" s="442" t="str">
        <f>+'2.2'!F44</f>
        <v>(Ophthalmologie mit Schwerpunkt Ophthalmochirurgie)</v>
      </c>
      <c r="D39" s="239"/>
      <c r="E39" s="239"/>
      <c r="F39" s="239"/>
      <c r="G39" s="239"/>
      <c r="H39" s="239"/>
      <c r="I39" s="239"/>
      <c r="J39" s="239"/>
      <c r="K39" s="239"/>
      <c r="L39" s="239"/>
      <c r="M39" s="239"/>
      <c r="N39" s="239"/>
      <c r="O39" s="239"/>
      <c r="P39" s="239"/>
      <c r="Q39" s="266"/>
      <c r="R39" s="239"/>
      <c r="S39" s="239"/>
      <c r="T39" s="239"/>
      <c r="U39" s="239"/>
      <c r="V39" s="239"/>
      <c r="W39" s="239"/>
      <c r="X39" s="239"/>
      <c r="Y39" s="239"/>
      <c r="Z39" s="239"/>
      <c r="AA39" s="239"/>
      <c r="AB39" s="239"/>
      <c r="AC39" s="239"/>
      <c r="AD39" s="239"/>
      <c r="AE39" s="239"/>
      <c r="AF39" s="239"/>
      <c r="AG39" s="239"/>
      <c r="AH39" s="241">
        <v>2</v>
      </c>
      <c r="AI39" s="239"/>
      <c r="AJ39" s="239"/>
      <c r="AK39" s="239"/>
      <c r="AL39" s="239"/>
      <c r="AM39" s="239"/>
      <c r="AN39" s="239"/>
      <c r="AO39" s="239"/>
      <c r="AP39" s="239"/>
      <c r="AQ39" s="239"/>
      <c r="AR39" s="239"/>
      <c r="AS39" s="239"/>
      <c r="AT39" s="239"/>
      <c r="AU39" s="239"/>
      <c r="AV39" s="239"/>
      <c r="AX39" s="233">
        <f t="shared" si="0"/>
        <v>2</v>
      </c>
    </row>
    <row r="40" spans="1:50" ht="25.5" outlineLevel="1" x14ac:dyDescent="0.2">
      <c r="A40" s="442" t="str">
        <f>+'2.2'!C45</f>
        <v>AUG1.2</v>
      </c>
      <c r="B40" s="442" t="str">
        <f>+'2.2'!D45</f>
        <v>Orbita, Lider, Tränenwege</v>
      </c>
      <c r="C40" s="442" t="str">
        <f>+'2.2'!F45</f>
        <v>(Ophthalmologie mit Schwerpunkt Ophthalmochirurgie)</v>
      </c>
      <c r="D40" s="239"/>
      <c r="E40" s="239"/>
      <c r="F40" s="239"/>
      <c r="G40" s="239"/>
      <c r="H40" s="239"/>
      <c r="I40" s="239"/>
      <c r="J40" s="239"/>
      <c r="K40" s="239"/>
      <c r="L40" s="239"/>
      <c r="M40" s="239"/>
      <c r="N40" s="239"/>
      <c r="O40" s="239"/>
      <c r="P40" s="239"/>
      <c r="Q40" s="266"/>
      <c r="R40" s="239"/>
      <c r="S40" s="239"/>
      <c r="T40" s="239"/>
      <c r="U40" s="239"/>
      <c r="V40" s="239"/>
      <c r="W40" s="239"/>
      <c r="X40" s="239"/>
      <c r="Y40" s="239"/>
      <c r="Z40" s="239"/>
      <c r="AA40" s="239"/>
      <c r="AB40" s="239"/>
      <c r="AC40" s="239"/>
      <c r="AD40" s="239"/>
      <c r="AE40" s="239"/>
      <c r="AF40" s="239"/>
      <c r="AG40" s="239"/>
      <c r="AH40" s="241">
        <v>2</v>
      </c>
      <c r="AI40" s="239"/>
      <c r="AJ40" s="239"/>
      <c r="AK40" s="239"/>
      <c r="AL40" s="239"/>
      <c r="AM40" s="239"/>
      <c r="AN40" s="239"/>
      <c r="AO40" s="239"/>
      <c r="AP40" s="239"/>
      <c r="AQ40" s="239"/>
      <c r="AR40" s="239"/>
      <c r="AS40" s="239"/>
      <c r="AT40" s="239"/>
      <c r="AU40" s="239"/>
      <c r="AV40" s="239"/>
      <c r="AX40" s="233">
        <f t="shared" si="0"/>
        <v>2</v>
      </c>
    </row>
    <row r="41" spans="1:50" ht="25.5" outlineLevel="1" x14ac:dyDescent="0.2">
      <c r="A41" s="442" t="str">
        <f>+'2.2'!C46</f>
        <v>AUG1.3</v>
      </c>
      <c r="B41" s="442" t="str">
        <f>+'2.2'!D46</f>
        <v>Spezialisierte Vordersegmentchirurgie</v>
      </c>
      <c r="C41" s="442" t="str">
        <f>+'2.2'!F46</f>
        <v>(Ophthalmologie mit Schwerpunkt Ophthalmochirurgie)</v>
      </c>
      <c r="D41" s="239"/>
      <c r="E41" s="239"/>
      <c r="F41" s="239"/>
      <c r="G41" s="239"/>
      <c r="H41" s="239"/>
      <c r="I41" s="239"/>
      <c r="J41" s="239"/>
      <c r="K41" s="239"/>
      <c r="L41" s="239"/>
      <c r="M41" s="239"/>
      <c r="N41" s="239"/>
      <c r="O41" s="239"/>
      <c r="P41" s="239"/>
      <c r="Q41" s="266"/>
      <c r="R41" s="239"/>
      <c r="S41" s="239"/>
      <c r="T41" s="239"/>
      <c r="U41" s="239"/>
      <c r="V41" s="239"/>
      <c r="W41" s="239"/>
      <c r="X41" s="239"/>
      <c r="Y41" s="239"/>
      <c r="Z41" s="239"/>
      <c r="AA41" s="239"/>
      <c r="AB41" s="239"/>
      <c r="AC41" s="239"/>
      <c r="AD41" s="239"/>
      <c r="AE41" s="239"/>
      <c r="AF41" s="239"/>
      <c r="AG41" s="239"/>
      <c r="AH41" s="241">
        <v>2</v>
      </c>
      <c r="AI41" s="239"/>
      <c r="AJ41" s="239"/>
      <c r="AK41" s="239"/>
      <c r="AL41" s="239"/>
      <c r="AM41" s="239"/>
      <c r="AN41" s="239"/>
      <c r="AO41" s="239"/>
      <c r="AP41" s="239"/>
      <c r="AQ41" s="239"/>
      <c r="AR41" s="239"/>
      <c r="AS41" s="239"/>
      <c r="AT41" s="239"/>
      <c r="AU41" s="239"/>
      <c r="AV41" s="239"/>
      <c r="AX41" s="233">
        <f t="shared" si="0"/>
        <v>2</v>
      </c>
    </row>
    <row r="42" spans="1:50" ht="25.5" outlineLevel="1" x14ac:dyDescent="0.2">
      <c r="A42" s="442" t="str">
        <f>+'2.2'!C47</f>
        <v>AUG1.4</v>
      </c>
      <c r="B42" s="442" t="str">
        <f>+'2.2'!D47</f>
        <v>Katarakt</v>
      </c>
      <c r="C42" s="442" t="str">
        <f>+'2.2'!F47</f>
        <v>(Ophthalmologie mit Schwerpunkt Ophthalmochirurgie)</v>
      </c>
      <c r="D42" s="239"/>
      <c r="E42" s="239"/>
      <c r="F42" s="239"/>
      <c r="G42" s="239"/>
      <c r="H42" s="239"/>
      <c r="I42" s="239"/>
      <c r="J42" s="239"/>
      <c r="K42" s="239"/>
      <c r="L42" s="239"/>
      <c r="M42" s="239"/>
      <c r="N42" s="239"/>
      <c r="O42" s="239"/>
      <c r="P42" s="239"/>
      <c r="Q42" s="266"/>
      <c r="R42" s="239"/>
      <c r="S42" s="239"/>
      <c r="T42" s="239"/>
      <c r="U42" s="239"/>
      <c r="V42" s="239"/>
      <c r="W42" s="239"/>
      <c r="X42" s="239"/>
      <c r="Y42" s="239"/>
      <c r="Z42" s="239"/>
      <c r="AA42" s="239"/>
      <c r="AB42" s="239"/>
      <c r="AC42" s="239"/>
      <c r="AD42" s="239"/>
      <c r="AE42" s="239"/>
      <c r="AF42" s="239"/>
      <c r="AG42" s="239"/>
      <c r="AH42" s="241">
        <v>2</v>
      </c>
      <c r="AI42" s="239"/>
      <c r="AJ42" s="239"/>
      <c r="AK42" s="239"/>
      <c r="AL42" s="239"/>
      <c r="AM42" s="239"/>
      <c r="AN42" s="239"/>
      <c r="AO42" s="239"/>
      <c r="AP42" s="239"/>
      <c r="AQ42" s="239"/>
      <c r="AR42" s="239"/>
      <c r="AS42" s="239"/>
      <c r="AT42" s="239"/>
      <c r="AU42" s="239"/>
      <c r="AV42" s="239"/>
      <c r="AX42" s="233">
        <f t="shared" si="0"/>
        <v>2</v>
      </c>
    </row>
    <row r="43" spans="1:50" ht="25.5" outlineLevel="1" x14ac:dyDescent="0.2">
      <c r="A43" s="442" t="str">
        <f>+'2.2'!C48</f>
        <v>AUG1.5</v>
      </c>
      <c r="B43" s="442" t="str">
        <f>+'2.2'!D48</f>
        <v>Glaskörper/Netzhautprobleme</v>
      </c>
      <c r="C43" s="442" t="str">
        <f>+'2.2'!F48</f>
        <v>(Ophthalmologie mit Schwerpunkt Ophthalmochirurgie)</v>
      </c>
      <c r="D43" s="239"/>
      <c r="E43" s="239"/>
      <c r="F43" s="239"/>
      <c r="G43" s="239"/>
      <c r="H43" s="239"/>
      <c r="I43" s="239"/>
      <c r="J43" s="239"/>
      <c r="K43" s="239"/>
      <c r="L43" s="239"/>
      <c r="M43" s="239"/>
      <c r="N43" s="239"/>
      <c r="O43" s="239"/>
      <c r="P43" s="239"/>
      <c r="Q43" s="266"/>
      <c r="R43" s="239"/>
      <c r="S43" s="239"/>
      <c r="T43" s="239"/>
      <c r="U43" s="239"/>
      <c r="V43" s="239"/>
      <c r="W43" s="239"/>
      <c r="X43" s="239"/>
      <c r="Y43" s="239"/>
      <c r="Z43" s="239"/>
      <c r="AA43" s="239"/>
      <c r="AB43" s="239"/>
      <c r="AC43" s="239"/>
      <c r="AD43" s="239"/>
      <c r="AE43" s="239"/>
      <c r="AF43" s="239"/>
      <c r="AG43" s="239"/>
      <c r="AH43" s="241">
        <v>2</v>
      </c>
      <c r="AI43" s="239"/>
      <c r="AJ43" s="239"/>
      <c r="AK43" s="239"/>
      <c r="AL43" s="239"/>
      <c r="AM43" s="239"/>
      <c r="AN43" s="239"/>
      <c r="AO43" s="239"/>
      <c r="AP43" s="239"/>
      <c r="AQ43" s="239"/>
      <c r="AR43" s="239"/>
      <c r="AS43" s="239"/>
      <c r="AT43" s="239"/>
      <c r="AU43" s="239"/>
      <c r="AV43" s="239"/>
      <c r="AX43" s="233">
        <f t="shared" si="0"/>
        <v>2</v>
      </c>
    </row>
    <row r="44" spans="1:50" outlineLevel="1" x14ac:dyDescent="0.2">
      <c r="A44" s="442" t="str">
        <f>+'2.2'!C49</f>
        <v>END1</v>
      </c>
      <c r="B44" s="442" t="str">
        <f>+'2.2'!D49</f>
        <v>Endokrinologie</v>
      </c>
      <c r="C44" s="442" t="str">
        <f>+'2.2'!F49</f>
        <v>(Endokrinologie / Diabetologie)</v>
      </c>
      <c r="D44" s="239"/>
      <c r="E44" s="239"/>
      <c r="F44" s="239"/>
      <c r="G44" s="239"/>
      <c r="H44" s="239"/>
      <c r="I44" s="239"/>
      <c r="J44" s="239"/>
      <c r="K44" s="239"/>
      <c r="L44" s="239"/>
      <c r="M44" s="239"/>
      <c r="N44" s="239">
        <v>2</v>
      </c>
      <c r="O44" s="239"/>
      <c r="P44" s="239"/>
      <c r="Q44" s="266"/>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X44" s="233">
        <f t="shared" si="0"/>
        <v>2</v>
      </c>
    </row>
    <row r="45" spans="1:50" outlineLevel="1" x14ac:dyDescent="0.2">
      <c r="A45" s="442" t="str">
        <f>+'2.2'!C50</f>
        <v>GAE1</v>
      </c>
      <c r="B45" s="442" t="str">
        <f>+'2.2'!D50</f>
        <v>Gastroenterologie</v>
      </c>
      <c r="C45" s="442" t="str">
        <f>+'2.2'!F50</f>
        <v>(Gastroenterologie)</v>
      </c>
      <c r="D45" s="239"/>
      <c r="E45" s="239"/>
      <c r="F45" s="239"/>
      <c r="G45" s="239"/>
      <c r="H45" s="239"/>
      <c r="I45" s="239"/>
      <c r="J45" s="239"/>
      <c r="K45" s="239"/>
      <c r="L45" s="239"/>
      <c r="M45" s="239"/>
      <c r="N45" s="239"/>
      <c r="O45" s="241">
        <v>2</v>
      </c>
      <c r="P45" s="239"/>
      <c r="Q45" s="266"/>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X45" s="233">
        <f t="shared" si="0"/>
        <v>2</v>
      </c>
    </row>
    <row r="46" spans="1:50" outlineLevel="1" x14ac:dyDescent="0.2">
      <c r="A46" s="442" t="str">
        <f>+'2.2'!C51</f>
        <v>GAE1.1</v>
      </c>
      <c r="B46" s="442" t="str">
        <f>+'2.2'!D51</f>
        <v>Spezialisierte Gastroenterologie</v>
      </c>
      <c r="C46" s="442" t="str">
        <f>+'2.2'!F51</f>
        <v>Gastroenterologie</v>
      </c>
      <c r="D46" s="239"/>
      <c r="E46" s="239"/>
      <c r="F46" s="239"/>
      <c r="G46" s="239"/>
      <c r="H46" s="239"/>
      <c r="I46" s="239"/>
      <c r="J46" s="239"/>
      <c r="K46" s="239"/>
      <c r="L46" s="239"/>
      <c r="M46" s="239"/>
      <c r="N46" s="239"/>
      <c r="O46" s="239">
        <v>2</v>
      </c>
      <c r="P46" s="239"/>
      <c r="Q46" s="266"/>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X46" s="233">
        <f t="shared" si="0"/>
        <v>2</v>
      </c>
    </row>
    <row r="47" spans="1:50" ht="25.5" outlineLevel="1" x14ac:dyDescent="0.2">
      <c r="A47" s="442" t="str">
        <f>+'2.2'!C52</f>
        <v>VIS1</v>
      </c>
      <c r="B47" s="442" t="str">
        <f>+'2.2'!D52</f>
        <v>Viszeralchirurgie</v>
      </c>
      <c r="C47" s="442" t="str">
        <f>+'2.2'!F52</f>
        <v>(Chirurgie mit Schwerpunkt Viszeralchirurgie)</v>
      </c>
      <c r="D47" s="239"/>
      <c r="E47" s="239"/>
      <c r="F47" s="239"/>
      <c r="G47" s="239"/>
      <c r="H47" s="239"/>
      <c r="I47" s="239"/>
      <c r="J47" s="239"/>
      <c r="K47" s="239"/>
      <c r="L47" s="241">
        <v>2</v>
      </c>
      <c r="M47" s="239"/>
      <c r="N47" s="239"/>
      <c r="O47" s="239"/>
      <c r="P47" s="239"/>
      <c r="Q47" s="266"/>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X47" s="233">
        <f t="shared" si="0"/>
        <v>2</v>
      </c>
    </row>
    <row r="48" spans="1:50" s="520" customFormat="1" outlineLevel="1" x14ac:dyDescent="0.2">
      <c r="A48" s="518" t="str">
        <f>+'2.2'!C53</f>
        <v>VIS1.1</v>
      </c>
      <c r="B48" s="518" t="str">
        <f>+'2.2'!D53</f>
        <v>Grosse Pankreaseingriffe (IVHSM)</v>
      </c>
      <c r="C48" s="518" t="str">
        <f>+'2.2'!F53</f>
        <v/>
      </c>
      <c r="D48" s="519"/>
      <c r="E48" s="519"/>
      <c r="F48" s="519"/>
      <c r="G48" s="519"/>
      <c r="H48" s="519"/>
      <c r="I48" s="519"/>
      <c r="J48" s="519"/>
      <c r="K48" s="519"/>
      <c r="L48" s="519"/>
      <c r="M48" s="519"/>
      <c r="N48" s="519"/>
      <c r="O48" s="519"/>
      <c r="P48" s="519"/>
      <c r="Q48" s="519"/>
      <c r="R48" s="519"/>
      <c r="S48" s="519"/>
      <c r="T48" s="519"/>
      <c r="U48" s="519"/>
      <c r="V48" s="519"/>
      <c r="W48" s="519"/>
      <c r="X48" s="519"/>
      <c r="Y48" s="519"/>
      <c r="Z48" s="519"/>
      <c r="AA48" s="519"/>
      <c r="AB48" s="519"/>
      <c r="AC48" s="519"/>
      <c r="AD48" s="519"/>
      <c r="AE48" s="519"/>
      <c r="AF48" s="519"/>
      <c r="AG48" s="519"/>
      <c r="AH48" s="519"/>
      <c r="AI48" s="519"/>
      <c r="AJ48" s="519"/>
      <c r="AK48" s="519"/>
      <c r="AL48" s="519"/>
      <c r="AM48" s="519"/>
      <c r="AN48" s="519"/>
      <c r="AO48" s="519"/>
      <c r="AP48" s="519"/>
      <c r="AQ48" s="519"/>
      <c r="AR48" s="519"/>
      <c r="AS48" s="519"/>
      <c r="AT48" s="519"/>
      <c r="AU48" s="519"/>
      <c r="AV48" s="519"/>
      <c r="AX48" s="233"/>
    </row>
    <row r="49" spans="1:50" s="520" customFormat="1" outlineLevel="1" x14ac:dyDescent="0.2">
      <c r="A49" s="518" t="str">
        <f>+'2.2'!C54</f>
        <v>VIS1.2</v>
      </c>
      <c r="B49" s="518" t="str">
        <f>+'2.2'!D54</f>
        <v>Grosse Lebereingriffe (IVHSM)</v>
      </c>
      <c r="C49" s="518" t="str">
        <f>+'2.2'!F54</f>
        <v/>
      </c>
      <c r="D49" s="519"/>
      <c r="E49" s="519"/>
      <c r="F49" s="519"/>
      <c r="G49" s="519"/>
      <c r="H49" s="519"/>
      <c r="I49" s="519"/>
      <c r="J49" s="519"/>
      <c r="K49" s="519"/>
      <c r="L49" s="519"/>
      <c r="M49" s="519"/>
      <c r="N49" s="519"/>
      <c r="O49" s="519"/>
      <c r="P49" s="519"/>
      <c r="Q49" s="519"/>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19"/>
      <c r="AU49" s="519"/>
      <c r="AV49" s="519"/>
      <c r="AX49" s="233"/>
    </row>
    <row r="50" spans="1:50" s="520" customFormat="1" outlineLevel="1" x14ac:dyDescent="0.2">
      <c r="A50" s="518" t="str">
        <f>+'2.2'!C55</f>
        <v>VIS1.3</v>
      </c>
      <c r="B50" s="518" t="str">
        <f>+'2.2'!D55</f>
        <v>Oesophaguschirurgie (IVHSM)</v>
      </c>
      <c r="C50" s="518" t="str">
        <f>+'2.2'!F55</f>
        <v/>
      </c>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519"/>
      <c r="AB50" s="519"/>
      <c r="AC50" s="519"/>
      <c r="AD50" s="519"/>
      <c r="AE50" s="519"/>
      <c r="AF50" s="519"/>
      <c r="AG50" s="519"/>
      <c r="AH50" s="519"/>
      <c r="AI50" s="519"/>
      <c r="AJ50" s="519"/>
      <c r="AK50" s="519"/>
      <c r="AL50" s="519"/>
      <c r="AM50" s="519"/>
      <c r="AN50" s="519"/>
      <c r="AO50" s="519"/>
      <c r="AP50" s="519"/>
      <c r="AQ50" s="519"/>
      <c r="AR50" s="519"/>
      <c r="AS50" s="519"/>
      <c r="AT50" s="519"/>
      <c r="AU50" s="519"/>
      <c r="AV50" s="519"/>
      <c r="AX50" s="233"/>
    </row>
    <row r="51" spans="1:50" ht="25.5" outlineLevel="1" x14ac:dyDescent="0.2">
      <c r="A51" s="442" t="str">
        <f>+'2.2'!C56</f>
        <v>VIS1.4</v>
      </c>
      <c r="B51" s="442" t="str">
        <f>+'2.2'!D56</f>
        <v>Bariatrische Chirurgie</v>
      </c>
      <c r="C51" s="442" t="str">
        <f>+'2.2'!F56</f>
        <v>Chirurgie mit Schwerpunkt Viszeralchirurgie</v>
      </c>
      <c r="D51" s="239"/>
      <c r="E51" s="239"/>
      <c r="F51" s="239"/>
      <c r="G51" s="239"/>
      <c r="H51" s="239"/>
      <c r="I51" s="239"/>
      <c r="J51" s="239"/>
      <c r="K51" s="239"/>
      <c r="L51" s="239">
        <v>2</v>
      </c>
      <c r="M51" s="239"/>
      <c r="N51" s="239"/>
      <c r="O51" s="239"/>
      <c r="P51" s="239"/>
      <c r="Q51" s="266"/>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X51" s="233">
        <f t="shared" si="0"/>
        <v>2</v>
      </c>
    </row>
    <row r="52" spans="1:50" s="520" customFormat="1" outlineLevel="1" x14ac:dyDescent="0.2">
      <c r="A52" s="518" t="str">
        <f>+'2.2'!C57</f>
        <v>VIS1.4.1</v>
      </c>
      <c r="B52" s="518" t="str">
        <f>+'2.2'!D57</f>
        <v>Spezialisierte Bariatrische Chirurgie (IVHSM)</v>
      </c>
      <c r="C52" s="518" t="str">
        <f>+'2.2'!F57</f>
        <v/>
      </c>
      <c r="D52" s="519"/>
      <c r="E52" s="519"/>
      <c r="F52" s="519"/>
      <c r="G52" s="519"/>
      <c r="H52" s="519"/>
      <c r="I52" s="519"/>
      <c r="J52" s="519"/>
      <c r="K52" s="519"/>
      <c r="L52" s="519"/>
      <c r="M52" s="519"/>
      <c r="N52" s="519"/>
      <c r="O52" s="519"/>
      <c r="P52" s="519"/>
      <c r="Q52" s="519"/>
      <c r="R52" s="519"/>
      <c r="S52" s="519"/>
      <c r="T52" s="519"/>
      <c r="U52" s="519"/>
      <c r="V52" s="519"/>
      <c r="W52" s="519"/>
      <c r="X52" s="519"/>
      <c r="Y52" s="519"/>
      <c r="Z52" s="519"/>
      <c r="AA52" s="519"/>
      <c r="AB52" s="519"/>
      <c r="AC52" s="519"/>
      <c r="AD52" s="519"/>
      <c r="AE52" s="519"/>
      <c r="AF52" s="519"/>
      <c r="AG52" s="519"/>
      <c r="AH52" s="519"/>
      <c r="AI52" s="519"/>
      <c r="AJ52" s="519"/>
      <c r="AK52" s="519"/>
      <c r="AL52" s="519"/>
      <c r="AM52" s="519"/>
      <c r="AN52" s="519"/>
      <c r="AO52" s="519"/>
      <c r="AP52" s="519"/>
      <c r="AQ52" s="519"/>
      <c r="AR52" s="519"/>
      <c r="AS52" s="519"/>
      <c r="AT52" s="519"/>
      <c r="AU52" s="519"/>
      <c r="AV52" s="519"/>
      <c r="AX52" s="233"/>
    </row>
    <row r="53" spans="1:50" s="520" customFormat="1" outlineLevel="1" x14ac:dyDescent="0.2">
      <c r="A53" s="518" t="str">
        <f>+'2.2'!C58</f>
        <v>VIS1.5</v>
      </c>
      <c r="B53" s="518" t="str">
        <f>+'2.2'!D58</f>
        <v>Tiefe Rektumeingriffe (IVHSM)</v>
      </c>
      <c r="C53" s="518" t="str">
        <f>+'2.2'!F58</f>
        <v/>
      </c>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519"/>
      <c r="AF53" s="519"/>
      <c r="AG53" s="519"/>
      <c r="AH53" s="519"/>
      <c r="AI53" s="519"/>
      <c r="AJ53" s="519"/>
      <c r="AK53" s="519"/>
      <c r="AL53" s="519"/>
      <c r="AM53" s="519"/>
      <c r="AN53" s="519"/>
      <c r="AO53" s="519"/>
      <c r="AP53" s="519"/>
      <c r="AQ53" s="519"/>
      <c r="AR53" s="519"/>
      <c r="AS53" s="519"/>
      <c r="AT53" s="519"/>
      <c r="AU53" s="519"/>
      <c r="AV53" s="519"/>
      <c r="AX53" s="233"/>
    </row>
    <row r="54" spans="1:50" ht="38.25" outlineLevel="1" x14ac:dyDescent="0.2">
      <c r="A54" s="442" t="str">
        <f>+'2.2'!C59</f>
        <v>HAE1</v>
      </c>
      <c r="B54" s="442" t="str">
        <f>+'2.2'!D59</f>
        <v>Aggressive Lymphome und akute Leukämien</v>
      </c>
      <c r="C54" s="442" t="str">
        <f>+'2.2'!F59</f>
        <v>Hämatologie
Medizinische Onkologie
Allgemeine Innere Medizin</v>
      </c>
      <c r="D54" s="243">
        <v>2</v>
      </c>
      <c r="E54" s="243">
        <v>2</v>
      </c>
      <c r="F54" s="239"/>
      <c r="G54" s="239"/>
      <c r="H54" s="239"/>
      <c r="I54" s="239"/>
      <c r="J54" s="239"/>
      <c r="K54" s="239"/>
      <c r="L54" s="239"/>
      <c r="M54" s="239"/>
      <c r="N54" s="239"/>
      <c r="O54" s="239"/>
      <c r="P54" s="239"/>
      <c r="Q54" s="266"/>
      <c r="R54" s="243">
        <v>2</v>
      </c>
      <c r="S54" s="239"/>
      <c r="T54" s="239"/>
      <c r="U54" s="239"/>
      <c r="V54" s="239"/>
      <c r="W54" s="239"/>
      <c r="X54" s="239"/>
      <c r="Y54" s="239"/>
      <c r="Z54" s="239"/>
      <c r="AA54" s="239"/>
      <c r="AB54" s="239"/>
      <c r="AC54" s="241">
        <v>2</v>
      </c>
      <c r="AD54" s="239"/>
      <c r="AE54" s="239"/>
      <c r="AF54" s="239"/>
      <c r="AG54" s="239"/>
      <c r="AH54" s="239"/>
      <c r="AI54" s="239"/>
      <c r="AJ54" s="239"/>
      <c r="AK54" s="239"/>
      <c r="AL54" s="239"/>
      <c r="AM54" s="239"/>
      <c r="AN54" s="239"/>
      <c r="AO54" s="239"/>
      <c r="AP54" s="239"/>
      <c r="AQ54" s="239"/>
      <c r="AR54" s="239"/>
      <c r="AS54" s="239"/>
      <c r="AT54" s="239"/>
      <c r="AU54" s="239"/>
      <c r="AV54" s="239"/>
      <c r="AX54" s="233">
        <f t="shared" si="0"/>
        <v>2</v>
      </c>
    </row>
    <row r="55" spans="1:50" ht="38.25" outlineLevel="1" x14ac:dyDescent="0.2">
      <c r="A55" s="442" t="str">
        <f>+'2.2'!C60</f>
        <v>HAE1.1</v>
      </c>
      <c r="B55" s="442" t="str">
        <f>+'2.2'!D60</f>
        <v>Hoch-aggressive Lymphome und akute Leukämien mit kurativer Chemotherapie</v>
      </c>
      <c r="C55" s="442" t="str">
        <f>+'2.2'!F60</f>
        <v xml:space="preserve">Hämatologie
Medizinische Onkologie
</v>
      </c>
      <c r="D55" s="243">
        <v>2</v>
      </c>
      <c r="E55" s="243">
        <v>2</v>
      </c>
      <c r="F55" s="239"/>
      <c r="G55" s="239"/>
      <c r="H55" s="239"/>
      <c r="I55" s="239"/>
      <c r="J55" s="239"/>
      <c r="K55" s="239"/>
      <c r="L55" s="239"/>
      <c r="M55" s="239"/>
      <c r="N55" s="239"/>
      <c r="O55" s="239"/>
      <c r="P55" s="239"/>
      <c r="Q55" s="266"/>
      <c r="R55" s="241">
        <v>2</v>
      </c>
      <c r="S55" s="239"/>
      <c r="T55" s="239"/>
      <c r="U55" s="239"/>
      <c r="V55" s="239"/>
      <c r="W55" s="239"/>
      <c r="X55" s="239"/>
      <c r="Y55" s="239"/>
      <c r="Z55" s="239"/>
      <c r="AA55" s="239"/>
      <c r="AB55" s="239"/>
      <c r="AC55" s="241">
        <v>2</v>
      </c>
      <c r="AD55" s="239"/>
      <c r="AE55" s="239"/>
      <c r="AF55" s="239"/>
      <c r="AG55" s="239"/>
      <c r="AH55" s="239"/>
      <c r="AI55" s="239"/>
      <c r="AJ55" s="239"/>
      <c r="AK55" s="239"/>
      <c r="AL55" s="239"/>
      <c r="AM55" s="239"/>
      <c r="AN55" s="239"/>
      <c r="AO55" s="239"/>
      <c r="AP55" s="239"/>
      <c r="AQ55" s="239"/>
      <c r="AR55" s="239"/>
      <c r="AS55" s="239"/>
      <c r="AT55" s="239"/>
      <c r="AU55" s="239"/>
      <c r="AV55" s="239"/>
      <c r="AX55" s="233">
        <f t="shared" si="0"/>
        <v>2</v>
      </c>
    </row>
    <row r="56" spans="1:50" ht="38.25" outlineLevel="1" x14ac:dyDescent="0.2">
      <c r="A56" s="442" t="str">
        <f>+'2.2'!C61</f>
        <v>HAE2</v>
      </c>
      <c r="B56" s="442" t="str">
        <f>+'2.2'!D61</f>
        <v>Indolente Lymphome und chronische Leukämien</v>
      </c>
      <c r="C56" s="442" t="str">
        <f>+'2.2'!F61</f>
        <v>Hämatologie
Medizinische Onkologie
Allgemeine Innere Medizin</v>
      </c>
      <c r="D56" s="243">
        <v>2</v>
      </c>
      <c r="E56" s="243">
        <v>2</v>
      </c>
      <c r="F56" s="239"/>
      <c r="G56" s="239"/>
      <c r="H56" s="239"/>
      <c r="I56" s="239"/>
      <c r="J56" s="239"/>
      <c r="K56" s="239"/>
      <c r="L56" s="239"/>
      <c r="M56" s="239"/>
      <c r="N56" s="239"/>
      <c r="O56" s="239"/>
      <c r="P56" s="239"/>
      <c r="Q56" s="266"/>
      <c r="R56" s="241">
        <v>2</v>
      </c>
      <c r="S56" s="239"/>
      <c r="T56" s="239"/>
      <c r="U56" s="239"/>
      <c r="V56" s="239"/>
      <c r="W56" s="239"/>
      <c r="X56" s="239"/>
      <c r="Y56" s="239"/>
      <c r="Z56" s="239"/>
      <c r="AA56" s="239"/>
      <c r="AB56" s="239"/>
      <c r="AC56" s="241">
        <v>2</v>
      </c>
      <c r="AD56" s="239"/>
      <c r="AE56" s="239"/>
      <c r="AF56" s="239"/>
      <c r="AG56" s="239"/>
      <c r="AH56" s="239"/>
      <c r="AI56" s="239"/>
      <c r="AJ56" s="239"/>
      <c r="AK56" s="239"/>
      <c r="AL56" s="239"/>
      <c r="AM56" s="239"/>
      <c r="AN56" s="239"/>
      <c r="AO56" s="239"/>
      <c r="AP56" s="239"/>
      <c r="AQ56" s="239"/>
      <c r="AR56" s="239"/>
      <c r="AS56" s="239"/>
      <c r="AT56" s="239"/>
      <c r="AU56" s="239"/>
      <c r="AV56" s="239"/>
      <c r="AX56" s="233">
        <f t="shared" si="0"/>
        <v>2</v>
      </c>
    </row>
    <row r="57" spans="1:50" ht="38.25" outlineLevel="1" x14ac:dyDescent="0.2">
      <c r="A57" s="442" t="str">
        <f>+'2.2'!C62</f>
        <v>HAE3</v>
      </c>
      <c r="B57" s="442" t="str">
        <f>+'2.2'!D62</f>
        <v>Myeloproliferative Erkrankungen und Myelodysplastische Syndrome</v>
      </c>
      <c r="C57" s="442" t="str">
        <f>+'2.2'!F62</f>
        <v>Hämatologie
Medizinische Onkologie
Allgemeine Innere Medizin</v>
      </c>
      <c r="D57" s="243">
        <v>2</v>
      </c>
      <c r="E57" s="243">
        <v>2</v>
      </c>
      <c r="F57" s="239"/>
      <c r="G57" s="239"/>
      <c r="H57" s="239"/>
      <c r="I57" s="239"/>
      <c r="J57" s="239"/>
      <c r="K57" s="239"/>
      <c r="L57" s="239"/>
      <c r="M57" s="239"/>
      <c r="N57" s="239"/>
      <c r="O57" s="239"/>
      <c r="P57" s="239"/>
      <c r="Q57" s="266"/>
      <c r="R57" s="241">
        <v>2</v>
      </c>
      <c r="S57" s="239"/>
      <c r="T57" s="239"/>
      <c r="U57" s="239"/>
      <c r="V57" s="239"/>
      <c r="W57" s="239"/>
      <c r="X57" s="239"/>
      <c r="Y57" s="239"/>
      <c r="Z57" s="239"/>
      <c r="AA57" s="239"/>
      <c r="AB57" s="239"/>
      <c r="AC57" s="241">
        <v>2</v>
      </c>
      <c r="AD57" s="239"/>
      <c r="AE57" s="239"/>
      <c r="AF57" s="239"/>
      <c r="AG57" s="239"/>
      <c r="AH57" s="239"/>
      <c r="AI57" s="239"/>
      <c r="AJ57" s="239"/>
      <c r="AK57" s="239"/>
      <c r="AL57" s="239"/>
      <c r="AM57" s="239"/>
      <c r="AN57" s="239"/>
      <c r="AO57" s="239"/>
      <c r="AP57" s="239"/>
      <c r="AQ57" s="239"/>
      <c r="AR57" s="239"/>
      <c r="AS57" s="239"/>
      <c r="AT57" s="239"/>
      <c r="AU57" s="239"/>
      <c r="AV57" s="239"/>
      <c r="AX57" s="233">
        <f t="shared" si="0"/>
        <v>2</v>
      </c>
    </row>
    <row r="58" spans="1:50" ht="25.5" outlineLevel="1" x14ac:dyDescent="0.2">
      <c r="A58" s="442" t="str">
        <f>+'2.2'!C63</f>
        <v>HAE4</v>
      </c>
      <c r="B58" s="442" t="str">
        <f>+'2.2'!D63</f>
        <v>Autologe Blutstammzelltransplantation</v>
      </c>
      <c r="C58" s="442" t="str">
        <f>+'2.2'!F63</f>
        <v>(Medizinische Onkologie)
(Hämatologie)</v>
      </c>
      <c r="D58" s="239"/>
      <c r="E58" s="239"/>
      <c r="F58" s="239"/>
      <c r="G58" s="239"/>
      <c r="H58" s="239"/>
      <c r="I58" s="239"/>
      <c r="J58" s="239"/>
      <c r="K58" s="239"/>
      <c r="L58" s="239"/>
      <c r="M58" s="239"/>
      <c r="N58" s="239"/>
      <c r="O58" s="239"/>
      <c r="P58" s="239"/>
      <c r="Q58" s="266"/>
      <c r="R58" s="239">
        <v>2</v>
      </c>
      <c r="S58" s="239"/>
      <c r="T58" s="239"/>
      <c r="U58" s="239"/>
      <c r="V58" s="239"/>
      <c r="W58" s="239"/>
      <c r="X58" s="239"/>
      <c r="Y58" s="239"/>
      <c r="Z58" s="239"/>
      <c r="AA58" s="239"/>
      <c r="AB58" s="239"/>
      <c r="AC58" s="239">
        <v>2</v>
      </c>
      <c r="AD58" s="239"/>
      <c r="AE58" s="239"/>
      <c r="AF58" s="239"/>
      <c r="AG58" s="239"/>
      <c r="AH58" s="239"/>
      <c r="AI58" s="239"/>
      <c r="AJ58" s="239"/>
      <c r="AK58" s="239"/>
      <c r="AL58" s="239"/>
      <c r="AM58" s="239"/>
      <c r="AN58" s="239"/>
      <c r="AO58" s="239"/>
      <c r="AP58" s="239"/>
      <c r="AQ58" s="239"/>
      <c r="AR58" s="239"/>
      <c r="AS58" s="239"/>
      <c r="AT58" s="239"/>
      <c r="AU58" s="239"/>
      <c r="AV58" s="239"/>
      <c r="AX58" s="233">
        <f t="shared" si="0"/>
        <v>2</v>
      </c>
    </row>
    <row r="59" spans="1:50" s="520" customFormat="1" ht="25.5" outlineLevel="1" x14ac:dyDescent="0.2">
      <c r="A59" s="518" t="str">
        <f>+'2.2'!C64</f>
        <v>HAE5</v>
      </c>
      <c r="B59" s="518" t="str">
        <f>+'2.2'!D64</f>
        <v>Allogene Blutstammzelltransplantation (IVHSM)</v>
      </c>
      <c r="C59" s="518" t="str">
        <f>+'2.2'!F64</f>
        <v/>
      </c>
      <c r="D59" s="519"/>
      <c r="E59" s="519"/>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19"/>
      <c r="AF59" s="519"/>
      <c r="AG59" s="519"/>
      <c r="AH59" s="519"/>
      <c r="AI59" s="519"/>
      <c r="AJ59" s="519"/>
      <c r="AK59" s="519"/>
      <c r="AL59" s="519"/>
      <c r="AM59" s="519"/>
      <c r="AN59" s="519"/>
      <c r="AO59" s="519"/>
      <c r="AP59" s="519"/>
      <c r="AQ59" s="519"/>
      <c r="AR59" s="519"/>
      <c r="AS59" s="519"/>
      <c r="AT59" s="519"/>
      <c r="AU59" s="519"/>
      <c r="AV59" s="519"/>
      <c r="AX59" s="233"/>
    </row>
    <row r="60" spans="1:50" ht="25.5" outlineLevel="1" x14ac:dyDescent="0.2">
      <c r="A60" s="442" t="str">
        <f>+'2.2'!C65</f>
        <v>GEF1</v>
      </c>
      <c r="B60" s="442" t="str">
        <f>+'2.2'!D65</f>
        <v>Gefässchirurgie periphere Gefässe (arteriell)</v>
      </c>
      <c r="C60" s="442" t="str">
        <f>+'2.2'!F65</f>
        <v>(Gefässchirurgie)
(Herz- und thorakale Gefässchirurgie)</v>
      </c>
      <c r="D60" s="239"/>
      <c r="E60" s="239"/>
      <c r="F60" s="239"/>
      <c r="G60" s="239"/>
      <c r="H60" s="239"/>
      <c r="I60" s="239"/>
      <c r="J60" s="241">
        <v>2</v>
      </c>
      <c r="K60" s="239"/>
      <c r="L60" s="239"/>
      <c r="M60" s="239"/>
      <c r="N60" s="239"/>
      <c r="O60" s="239"/>
      <c r="P60" s="239"/>
      <c r="Q60" s="266"/>
      <c r="R60" s="239"/>
      <c r="S60" s="239"/>
      <c r="T60" s="239">
        <v>2</v>
      </c>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X60" s="233">
        <f t="shared" si="0"/>
        <v>2</v>
      </c>
    </row>
    <row r="61" spans="1:50" ht="63.75" outlineLevel="1" x14ac:dyDescent="0.2">
      <c r="A61" s="442" t="str">
        <f>+'2.2'!C66</f>
        <v>ANG1</v>
      </c>
      <c r="B61" s="442" t="str">
        <f>+'2.2'!D66</f>
        <v>Interventionen periphere Gefässe (arteriell)</v>
      </c>
      <c r="C61" s="442" t="str">
        <f>+'2.2'!F66</f>
        <v xml:space="preserve">Angiologie
Interventionnelle Radiologie EBIR
Kardiologie
Gefässchirurgie   
Medizinische Onkologie                                                                                                                                                                              </v>
      </c>
      <c r="D61" s="239"/>
      <c r="E61" s="239"/>
      <c r="F61" s="239"/>
      <c r="G61" s="241">
        <v>2</v>
      </c>
      <c r="H61" s="239"/>
      <c r="I61" s="239"/>
      <c r="J61" s="239">
        <v>2</v>
      </c>
      <c r="K61" s="239"/>
      <c r="L61" s="239"/>
      <c r="M61" s="239"/>
      <c r="N61" s="239"/>
      <c r="O61" s="239"/>
      <c r="P61" s="239"/>
      <c r="Q61" s="266"/>
      <c r="R61" s="239"/>
      <c r="S61" s="239"/>
      <c r="T61" s="239"/>
      <c r="U61" s="239"/>
      <c r="V61" s="239"/>
      <c r="W61" s="239">
        <v>2</v>
      </c>
      <c r="X61" s="241">
        <v>2</v>
      </c>
      <c r="Y61" s="239"/>
      <c r="Z61" s="239"/>
      <c r="AA61" s="239"/>
      <c r="AB61" s="239"/>
      <c r="AC61" s="239">
        <v>2</v>
      </c>
      <c r="AD61" s="239"/>
      <c r="AE61" s="239"/>
      <c r="AF61" s="239"/>
      <c r="AG61" s="239"/>
      <c r="AH61" s="239"/>
      <c r="AI61" s="239"/>
      <c r="AJ61" s="239"/>
      <c r="AK61" s="239"/>
      <c r="AL61" s="239"/>
      <c r="AM61" s="239"/>
      <c r="AN61" s="239"/>
      <c r="AO61" s="239"/>
      <c r="AP61" s="241">
        <v>2</v>
      </c>
      <c r="AQ61" s="241">
        <v>2</v>
      </c>
      <c r="AR61" s="239"/>
      <c r="AS61" s="239"/>
      <c r="AT61" s="239"/>
      <c r="AU61" s="239"/>
      <c r="AV61" s="239"/>
      <c r="AX61" s="233">
        <f t="shared" si="0"/>
        <v>2</v>
      </c>
    </row>
    <row r="62" spans="1:50" ht="63.75" outlineLevel="1" x14ac:dyDescent="0.2">
      <c r="A62" s="517" t="str">
        <f>+'2.2'!C67</f>
        <v>GEFA</v>
      </c>
      <c r="B62" s="517" t="str">
        <f>+'2.2'!D67</f>
        <v>Interventionen und Gefässchirurgie intraabdominale Gefässe</v>
      </c>
      <c r="C62" s="517" t="str">
        <f>+'2.2'!F67</f>
        <v>Gefässchirurgie
Herz- und thorakale Gefässchirurgie
(Angiologie)
(Radiologie)
(Kardiologie)</v>
      </c>
      <c r="D62" s="239"/>
      <c r="E62" s="239"/>
      <c r="F62" s="239"/>
      <c r="G62" s="242">
        <v>2</v>
      </c>
      <c r="H62" s="239"/>
      <c r="I62" s="239"/>
      <c r="J62" s="242">
        <v>2</v>
      </c>
      <c r="K62" s="239"/>
      <c r="L62" s="239"/>
      <c r="M62" s="239"/>
      <c r="N62" s="239"/>
      <c r="O62" s="239"/>
      <c r="P62" s="239"/>
      <c r="Q62" s="266"/>
      <c r="R62" s="239"/>
      <c r="S62" s="239"/>
      <c r="T62" s="240">
        <v>2</v>
      </c>
      <c r="U62" s="239"/>
      <c r="V62" s="239"/>
      <c r="W62" s="239"/>
      <c r="X62" s="242">
        <v>2</v>
      </c>
      <c r="Y62" s="239"/>
      <c r="Z62" s="239"/>
      <c r="AA62" s="239"/>
      <c r="AB62" s="239"/>
      <c r="AC62" s="239"/>
      <c r="AD62" s="239"/>
      <c r="AE62" s="239"/>
      <c r="AF62" s="239"/>
      <c r="AG62" s="239"/>
      <c r="AH62" s="239"/>
      <c r="AI62" s="239"/>
      <c r="AJ62" s="239"/>
      <c r="AK62" s="239"/>
      <c r="AL62" s="239"/>
      <c r="AM62" s="239"/>
      <c r="AN62" s="239"/>
      <c r="AO62" s="239"/>
      <c r="AP62" s="242">
        <v>2</v>
      </c>
      <c r="AQ62" s="242">
        <v>2</v>
      </c>
      <c r="AR62" s="239"/>
      <c r="AS62" s="239"/>
      <c r="AT62" s="239"/>
      <c r="AU62" s="239"/>
      <c r="AV62" s="239"/>
      <c r="AX62" s="233">
        <f t="shared" si="0"/>
        <v>2</v>
      </c>
    </row>
    <row r="63" spans="1:50" ht="63.75" outlineLevel="1" x14ac:dyDescent="0.2">
      <c r="A63" s="442" t="str">
        <f>+'2.2'!C68</f>
        <v>GEF3</v>
      </c>
      <c r="B63" s="442" t="str">
        <f>+'2.2'!D68</f>
        <v>Gefässchirurgie Carotis</v>
      </c>
      <c r="C63" s="442" t="str">
        <f>+'2.2'!F68</f>
        <v>(Gefässchirurgie)
(Herz- und thorakale Gefässchirurgie und Gefässchirurgie)      
(Interventionelle Radiologie EBIR)
(Neurochirurgie)</v>
      </c>
      <c r="D63" s="239"/>
      <c r="E63" s="239"/>
      <c r="F63" s="239"/>
      <c r="G63" s="239"/>
      <c r="H63" s="239"/>
      <c r="I63" s="239"/>
      <c r="J63" s="241">
        <v>2</v>
      </c>
      <c r="K63" s="239"/>
      <c r="L63" s="239"/>
      <c r="M63" s="239"/>
      <c r="N63" s="239"/>
      <c r="O63" s="239"/>
      <c r="P63" s="239"/>
      <c r="Q63" s="266"/>
      <c r="R63" s="239"/>
      <c r="S63" s="239"/>
      <c r="T63" s="244">
        <v>2</v>
      </c>
      <c r="U63" s="239"/>
      <c r="V63" s="239"/>
      <c r="W63" s="239">
        <v>2</v>
      </c>
      <c r="X63" s="239"/>
      <c r="Y63" s="239"/>
      <c r="Z63" s="239"/>
      <c r="AA63" s="239"/>
      <c r="AB63" s="239"/>
      <c r="AC63" s="239"/>
      <c r="AD63" s="239"/>
      <c r="AE63" s="241">
        <v>2</v>
      </c>
      <c r="AF63" s="239"/>
      <c r="AG63" s="239"/>
      <c r="AH63" s="239"/>
      <c r="AI63" s="239"/>
      <c r="AJ63" s="239"/>
      <c r="AK63" s="239"/>
      <c r="AL63" s="239"/>
      <c r="AM63" s="239"/>
      <c r="AN63" s="239"/>
      <c r="AO63" s="239"/>
      <c r="AP63" s="239"/>
      <c r="AQ63" s="239"/>
      <c r="AR63" s="239"/>
      <c r="AS63" s="239"/>
      <c r="AT63" s="239"/>
      <c r="AU63" s="239"/>
      <c r="AV63" s="239"/>
      <c r="AX63" s="233">
        <f t="shared" si="0"/>
        <v>2</v>
      </c>
    </row>
    <row r="64" spans="1:50" ht="63.75" outlineLevel="1" x14ac:dyDescent="0.2">
      <c r="A64" s="442" t="str">
        <f>+'2.2'!C69</f>
        <v>ANG3</v>
      </c>
      <c r="B64" s="442" t="str">
        <f>+'2.2'!D69</f>
        <v>Interventionen Carotis und extrakranielle Gefässe</v>
      </c>
      <c r="C64" s="442" t="str">
        <f>+'2.2'!F69</f>
        <v>(Angiologie)
(Radiologie)
(Kardiologie)
(Radiologie mit Schwerpunkt invasive Neuroradiologie)</v>
      </c>
      <c r="D64" s="239"/>
      <c r="E64" s="239"/>
      <c r="F64" s="239"/>
      <c r="G64" s="241">
        <v>2</v>
      </c>
      <c r="H64" s="239"/>
      <c r="I64" s="239"/>
      <c r="J64" s="239"/>
      <c r="K64" s="239"/>
      <c r="L64" s="239"/>
      <c r="M64" s="239"/>
      <c r="N64" s="239"/>
      <c r="O64" s="239"/>
      <c r="P64" s="239"/>
      <c r="Q64" s="266"/>
      <c r="R64" s="239"/>
      <c r="S64" s="239"/>
      <c r="T64" s="239"/>
      <c r="U64" s="239"/>
      <c r="V64" s="239"/>
      <c r="W64" s="239"/>
      <c r="X64" s="241">
        <v>2</v>
      </c>
      <c r="Y64" s="239"/>
      <c r="Z64" s="239"/>
      <c r="AA64" s="239"/>
      <c r="AB64" s="239"/>
      <c r="AC64" s="239"/>
      <c r="AD64" s="239"/>
      <c r="AE64" s="239"/>
      <c r="AF64" s="239"/>
      <c r="AG64" s="239"/>
      <c r="AH64" s="239"/>
      <c r="AI64" s="239"/>
      <c r="AJ64" s="239"/>
      <c r="AK64" s="239"/>
      <c r="AL64" s="239"/>
      <c r="AM64" s="239"/>
      <c r="AN64" s="239"/>
      <c r="AO64" s="239"/>
      <c r="AP64" s="241">
        <v>2</v>
      </c>
      <c r="AQ64" s="241">
        <v>2</v>
      </c>
      <c r="AR64" s="239"/>
      <c r="AS64" s="239"/>
      <c r="AT64" s="239"/>
      <c r="AU64" s="239"/>
      <c r="AV64" s="239"/>
      <c r="AX64" s="233">
        <f t="shared" si="0"/>
        <v>2</v>
      </c>
    </row>
    <row r="65" spans="1:50" ht="25.5" outlineLevel="1" x14ac:dyDescent="0.2">
      <c r="A65" s="442" t="str">
        <f>+'2.2'!C70</f>
        <v>RAD1</v>
      </c>
      <c r="B65" s="442" t="str">
        <f>+'2.2'!D70</f>
        <v>Interventionelle Radiologie (bei Gefässen nur Diagnostik)</v>
      </c>
      <c r="C65" s="442" t="str">
        <f>+'2.2'!F70</f>
        <v>Radiologie</v>
      </c>
      <c r="D65" s="239"/>
      <c r="E65" s="239"/>
      <c r="F65" s="239"/>
      <c r="G65" s="239"/>
      <c r="H65" s="239"/>
      <c r="I65" s="239"/>
      <c r="J65" s="239"/>
      <c r="K65" s="239"/>
      <c r="L65" s="239"/>
      <c r="M65" s="239"/>
      <c r="N65" s="239"/>
      <c r="O65" s="239"/>
      <c r="P65" s="239"/>
      <c r="Q65" s="266"/>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v>2</v>
      </c>
      <c r="AQ65" s="239">
        <v>2</v>
      </c>
      <c r="AR65" s="239"/>
      <c r="AS65" s="239"/>
      <c r="AT65" s="239"/>
      <c r="AU65" s="239"/>
      <c r="AV65" s="239"/>
      <c r="AX65" s="233">
        <f t="shared" si="0"/>
        <v>2</v>
      </c>
    </row>
    <row r="66" spans="1:50" outlineLevel="1" x14ac:dyDescent="0.2">
      <c r="A66" s="442" t="str">
        <f>+'2.2'!C71</f>
        <v>RAD2</v>
      </c>
      <c r="B66" s="442" t="str">
        <f>+'2.2'!D71</f>
        <v>Komplexe Interventionelle Radiologie</v>
      </c>
      <c r="C66" s="442" t="str">
        <f>+'2.2'!F71</f>
        <v>Interventionelle Radiologie EBIR</v>
      </c>
      <c r="D66" s="239"/>
      <c r="E66" s="239"/>
      <c r="F66" s="239"/>
      <c r="G66" s="239"/>
      <c r="H66" s="239"/>
      <c r="I66" s="239"/>
      <c r="J66" s="239"/>
      <c r="K66" s="239"/>
      <c r="L66" s="239"/>
      <c r="M66" s="239"/>
      <c r="N66" s="239"/>
      <c r="O66" s="239"/>
      <c r="P66" s="239"/>
      <c r="Q66" s="266"/>
      <c r="R66" s="239"/>
      <c r="S66" s="239"/>
      <c r="T66" s="239"/>
      <c r="U66" s="239"/>
      <c r="V66" s="239"/>
      <c r="W66" s="239">
        <v>2</v>
      </c>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X66" s="233">
        <f t="shared" si="0"/>
        <v>2</v>
      </c>
    </row>
    <row r="67" spans="1:50" outlineLevel="1" x14ac:dyDescent="0.2">
      <c r="A67" s="442" t="str">
        <f>+'2.2'!C72</f>
        <v>HER1</v>
      </c>
      <c r="B67" s="442" t="str">
        <f>+'2.2'!D72</f>
        <v>Einfache Herzchirurgie</v>
      </c>
      <c r="C67" s="442" t="str">
        <f>+'2.2'!F72</f>
        <v>Herz- und thorakale Gefässchirurgie</v>
      </c>
      <c r="D67" s="239"/>
      <c r="E67" s="239"/>
      <c r="F67" s="239"/>
      <c r="G67" s="239"/>
      <c r="H67" s="239"/>
      <c r="I67" s="239"/>
      <c r="J67" s="242"/>
      <c r="K67" s="242"/>
      <c r="L67" s="239"/>
      <c r="M67" s="239"/>
      <c r="N67" s="239"/>
      <c r="O67" s="239"/>
      <c r="P67" s="239"/>
      <c r="Q67" s="266"/>
      <c r="R67" s="239"/>
      <c r="S67" s="239"/>
      <c r="T67" s="242">
        <v>2</v>
      </c>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X67" s="233">
        <f t="shared" si="0"/>
        <v>2</v>
      </c>
    </row>
    <row r="68" spans="1:50" ht="25.5" outlineLevel="1" x14ac:dyDescent="0.2">
      <c r="A68" s="442" t="str">
        <f>+'2.2'!C73</f>
        <v>HER1.1</v>
      </c>
      <c r="B68" s="442" t="str">
        <f>+'2.2'!D73</f>
        <v>Herzchirurgie und Gefässeingriffe mit Herzlungenmaschine (ohne Koronarchirurgie)</v>
      </c>
      <c r="C68" s="442" t="str">
        <f>+'2.2'!F73</f>
        <v>Herz- und thorakale Gefässchirurgie</v>
      </c>
      <c r="D68" s="239"/>
      <c r="E68" s="239"/>
      <c r="F68" s="239"/>
      <c r="G68" s="239"/>
      <c r="H68" s="239"/>
      <c r="I68" s="239"/>
      <c r="J68" s="242"/>
      <c r="K68" s="242"/>
      <c r="L68" s="239"/>
      <c r="M68" s="239"/>
      <c r="N68" s="239"/>
      <c r="O68" s="239"/>
      <c r="P68" s="239"/>
      <c r="Q68" s="266"/>
      <c r="R68" s="239"/>
      <c r="S68" s="239"/>
      <c r="T68" s="242">
        <v>2</v>
      </c>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X68" s="233">
        <f t="shared" si="0"/>
        <v>2</v>
      </c>
    </row>
    <row r="69" spans="1:50" outlineLevel="1" x14ac:dyDescent="0.2">
      <c r="A69" s="442" t="str">
        <f>+'2.2'!C74</f>
        <v>HER1.1.1</v>
      </c>
      <c r="B69" s="442" t="str">
        <f>+'2.2'!D74</f>
        <v>Koronarchirurgie (CABG)</v>
      </c>
      <c r="C69" s="442" t="str">
        <f>+'2.2'!F74</f>
        <v>Herz- und thorakale Gefässchirurgie</v>
      </c>
      <c r="D69" s="239"/>
      <c r="E69" s="239"/>
      <c r="F69" s="239"/>
      <c r="H69" s="239"/>
      <c r="I69" s="239"/>
      <c r="J69" s="242"/>
      <c r="K69" s="242"/>
      <c r="L69" s="239"/>
      <c r="M69" s="239"/>
      <c r="N69" s="239"/>
      <c r="O69" s="239"/>
      <c r="P69" s="239"/>
      <c r="Q69" s="266"/>
      <c r="R69" s="239"/>
      <c r="S69" s="239"/>
      <c r="T69" s="242">
        <v>2</v>
      </c>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X69" s="233">
        <f t="shared" ref="AX69:AX130" si="1">+MAX(D69:AV69)</f>
        <v>2</v>
      </c>
    </row>
    <row r="70" spans="1:50" ht="25.5" outlineLevel="1" x14ac:dyDescent="0.2">
      <c r="A70" s="442" t="str">
        <f>+'2.2'!C75</f>
        <v>HER1.1.2</v>
      </c>
      <c r="B70" s="442" t="str">
        <f>+'2.2'!D75</f>
        <v>Komplexe kongenitale Herzchirurgie</v>
      </c>
      <c r="C70" s="442" t="str">
        <f>+'2.2'!F75</f>
        <v>Herz- und thorakale Gefässchirurgie
Kardiologie</v>
      </c>
      <c r="D70" s="239"/>
      <c r="E70" s="239"/>
      <c r="F70" s="239"/>
      <c r="G70" s="239"/>
      <c r="H70" s="239"/>
      <c r="I70" s="239"/>
      <c r="J70" s="242"/>
      <c r="K70" s="242"/>
      <c r="L70" s="239"/>
      <c r="M70" s="239"/>
      <c r="N70" s="239"/>
      <c r="O70" s="239"/>
      <c r="P70" s="239"/>
      <c r="Q70" s="266"/>
      <c r="R70" s="239"/>
      <c r="S70" s="239"/>
      <c r="T70" s="242">
        <v>2</v>
      </c>
      <c r="U70" s="239"/>
      <c r="V70" s="239"/>
      <c r="W70" s="239"/>
      <c r="X70" s="242">
        <v>2</v>
      </c>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X70" s="233">
        <f t="shared" si="1"/>
        <v>2</v>
      </c>
    </row>
    <row r="71" spans="1:50" ht="25.5" outlineLevel="1" x14ac:dyDescent="0.2">
      <c r="A71" s="442" t="str">
        <f>+'2.2'!C76</f>
        <v>HER1.1.3</v>
      </c>
      <c r="B71" s="442" t="str">
        <f>+'2.2'!D76</f>
        <v>Chirurgie und Interventionen an der thorakalen Aorta</v>
      </c>
      <c r="C71" s="442" t="str">
        <f>+'2.2'!F76</f>
        <v>Herz- und thorakale Gefässchirurgie</v>
      </c>
      <c r="D71" s="239"/>
      <c r="E71" s="239"/>
      <c r="F71" s="239"/>
      <c r="G71" s="239"/>
      <c r="H71" s="239"/>
      <c r="I71" s="239"/>
      <c r="J71" s="242"/>
      <c r="K71" s="242"/>
      <c r="L71" s="239"/>
      <c r="M71" s="239"/>
      <c r="N71" s="239"/>
      <c r="O71" s="239"/>
      <c r="P71" s="239"/>
      <c r="Q71" s="266"/>
      <c r="R71" s="239"/>
      <c r="S71" s="239"/>
      <c r="T71" s="242">
        <v>2</v>
      </c>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X71" s="233">
        <f t="shared" si="1"/>
        <v>2</v>
      </c>
    </row>
    <row r="72" spans="1:50" outlineLevel="1" x14ac:dyDescent="0.2">
      <c r="A72" s="442" t="str">
        <f>+'2.2'!C77</f>
        <v>HER1.1.4</v>
      </c>
      <c r="B72" s="442" t="str">
        <f>+'2.2'!D77</f>
        <v>Offene Eingriffe an der Aortenklappe</v>
      </c>
      <c r="C72" s="442" t="str">
        <f>+'2.2'!F77</f>
        <v>Herz- und thorakale Gefässchirurgie</v>
      </c>
      <c r="D72" s="239"/>
      <c r="E72" s="239"/>
      <c r="F72" s="239"/>
      <c r="G72" s="239"/>
      <c r="H72" s="239"/>
      <c r="I72" s="239"/>
      <c r="J72" s="242"/>
      <c r="K72" s="242"/>
      <c r="L72" s="239"/>
      <c r="M72" s="239"/>
      <c r="N72" s="239"/>
      <c r="O72" s="239"/>
      <c r="P72" s="239"/>
      <c r="Q72" s="266"/>
      <c r="R72" s="239"/>
      <c r="S72" s="239"/>
      <c r="T72" s="242">
        <v>2</v>
      </c>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X72" s="233">
        <f t="shared" si="1"/>
        <v>2</v>
      </c>
    </row>
    <row r="73" spans="1:50" outlineLevel="1" x14ac:dyDescent="0.2">
      <c r="A73" s="442" t="str">
        <f>+'2.2'!C78</f>
        <v>HER1.1.5</v>
      </c>
      <c r="B73" s="442" t="str">
        <f>+'2.2'!D78</f>
        <v>Offene Eingriffe an der Mitralklappe</v>
      </c>
      <c r="C73" s="442" t="str">
        <f>+'2.2'!F78</f>
        <v>Herz- und thorakale Gefässchirurgie</v>
      </c>
      <c r="D73" s="239"/>
      <c r="E73" s="239"/>
      <c r="F73" s="239"/>
      <c r="G73" s="239"/>
      <c r="H73" s="239"/>
      <c r="I73" s="239"/>
      <c r="J73" s="242"/>
      <c r="K73" s="242"/>
      <c r="L73" s="239"/>
      <c r="M73" s="239"/>
      <c r="N73" s="239"/>
      <c r="O73" s="239"/>
      <c r="P73" s="239"/>
      <c r="Q73" s="266"/>
      <c r="R73" s="239"/>
      <c r="S73" s="239"/>
      <c r="T73" s="242">
        <v>2</v>
      </c>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X73" s="233">
        <f t="shared" si="1"/>
        <v>2</v>
      </c>
    </row>
    <row r="74" spans="1:50" ht="25.5" outlineLevel="1" x14ac:dyDescent="0.2">
      <c r="A74" s="442" t="str">
        <f>+'2.2'!C79</f>
        <v>KAR1</v>
      </c>
      <c r="B74" s="442" t="str">
        <f>+'2.2'!D79</f>
        <v>Kardiologie (inkl. Schrittmacher)</v>
      </c>
      <c r="C74" s="442" t="str">
        <f>+'2.2'!F79</f>
        <v>Kardiologie 
Herz- und thorakale Gefässchirurgie</v>
      </c>
      <c r="D74" s="241"/>
      <c r="E74" s="241"/>
      <c r="F74" s="239"/>
      <c r="G74" s="239"/>
      <c r="H74" s="239"/>
      <c r="I74" s="239"/>
      <c r="J74" s="241"/>
      <c r="K74" s="241"/>
      <c r="L74" s="239"/>
      <c r="M74" s="239"/>
      <c r="N74" s="239"/>
      <c r="O74" s="239"/>
      <c r="P74" s="239"/>
      <c r="Q74" s="266"/>
      <c r="R74" s="239"/>
      <c r="S74" s="239"/>
      <c r="T74" s="245">
        <v>2</v>
      </c>
      <c r="U74" s="239"/>
      <c r="V74" s="239"/>
      <c r="W74" s="239"/>
      <c r="X74" s="239">
        <v>2</v>
      </c>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X74" s="233">
        <f t="shared" si="1"/>
        <v>2</v>
      </c>
    </row>
    <row r="75" spans="1:50" outlineLevel="1" x14ac:dyDescent="0.2">
      <c r="A75" s="442" t="str">
        <f>+'2.2'!C80</f>
        <v>KAR2</v>
      </c>
      <c r="B75" s="442" t="str">
        <f>+'2.2'!D80</f>
        <v>Elektrophysiologie und CRT</v>
      </c>
      <c r="C75" s="442" t="str">
        <f>+'2.2'!F80</f>
        <v>Kardiologie</v>
      </c>
      <c r="D75" s="239"/>
      <c r="E75" s="239"/>
      <c r="F75" s="239"/>
      <c r="G75" s="239"/>
      <c r="H75" s="239"/>
      <c r="I75" s="239"/>
      <c r="J75" s="241"/>
      <c r="K75" s="241"/>
      <c r="L75" s="239"/>
      <c r="M75" s="239"/>
      <c r="N75" s="239"/>
      <c r="O75" s="239"/>
      <c r="P75" s="239"/>
      <c r="Q75" s="266"/>
      <c r="R75" s="239"/>
      <c r="S75" s="239"/>
      <c r="T75" s="239"/>
      <c r="U75" s="239"/>
      <c r="V75" s="239"/>
      <c r="W75" s="239"/>
      <c r="X75" s="242">
        <v>2</v>
      </c>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X75" s="233">
        <f t="shared" si="1"/>
        <v>2</v>
      </c>
    </row>
    <row r="76" spans="1:50" outlineLevel="1" x14ac:dyDescent="0.2">
      <c r="A76" s="442" t="str">
        <f>+'2.2'!C81</f>
        <v>KAR3</v>
      </c>
      <c r="B76" s="442" t="str">
        <f>+'2.2'!D81</f>
        <v>Interventionelle Kardiologie (Koronareingriffe)</v>
      </c>
      <c r="C76" s="442" t="str">
        <f>+'2.2'!F81</f>
        <v>Kardiologie</v>
      </c>
      <c r="D76" s="239"/>
      <c r="E76" s="239"/>
      <c r="F76" s="239"/>
      <c r="G76" s="239"/>
      <c r="H76" s="239"/>
      <c r="I76" s="239"/>
      <c r="J76" s="241"/>
      <c r="K76" s="241"/>
      <c r="L76" s="239"/>
      <c r="M76" s="239"/>
      <c r="N76" s="239"/>
      <c r="O76" s="239"/>
      <c r="P76" s="239"/>
      <c r="Q76" s="266"/>
      <c r="R76" s="239"/>
      <c r="S76" s="239"/>
      <c r="T76" s="239"/>
      <c r="U76" s="238"/>
      <c r="V76" s="238"/>
      <c r="W76" s="238"/>
      <c r="X76" s="242">
        <v>2</v>
      </c>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X76" s="233">
        <f t="shared" si="1"/>
        <v>2</v>
      </c>
    </row>
    <row r="77" spans="1:50" ht="25.5" outlineLevel="1" x14ac:dyDescent="0.2">
      <c r="A77" s="442" t="str">
        <f>+'2.2'!C82</f>
        <v>KAR3.1</v>
      </c>
      <c r="B77" s="442" t="str">
        <f>+'2.2'!D82</f>
        <v>Interventionelle Kardiologie (strukturelle Eingriffe)</v>
      </c>
      <c r="C77" s="442" t="str">
        <f>+'2.2'!F82</f>
        <v>Kardiologie
Herz- und thorakale Gefässchirurgie</v>
      </c>
      <c r="D77" s="239"/>
      <c r="E77" s="239"/>
      <c r="F77" s="239"/>
      <c r="G77" s="239"/>
      <c r="H77" s="239"/>
      <c r="I77" s="239"/>
      <c r="J77" s="241"/>
      <c r="K77" s="241"/>
      <c r="L77" s="239"/>
      <c r="M77" s="239"/>
      <c r="N77" s="239"/>
      <c r="O77" s="239"/>
      <c r="P77" s="239"/>
      <c r="Q77" s="266"/>
      <c r="R77" s="239"/>
      <c r="S77" s="239"/>
      <c r="T77" s="242">
        <v>2</v>
      </c>
      <c r="U77" s="499"/>
      <c r="V77" s="499"/>
      <c r="W77" s="499"/>
      <c r="X77" s="242">
        <v>2</v>
      </c>
      <c r="Y77" s="49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X77" s="233">
        <f t="shared" si="1"/>
        <v>2</v>
      </c>
    </row>
    <row r="78" spans="1:50" ht="25.5" outlineLevel="1" x14ac:dyDescent="0.2">
      <c r="A78" s="442" t="str">
        <f>+'2.2'!C83</f>
        <v>KAR3.1.1</v>
      </c>
      <c r="B78" s="442" t="str">
        <f>+'2.2'!D83</f>
        <v>Komplexe interventionnelle Kardiologie (strukturelle Eingriffe)</v>
      </c>
      <c r="C78" s="442" t="str">
        <f>+'2.2'!F83</f>
        <v>Kardiologie
Herz- und thorakale Gefässchirurgie</v>
      </c>
      <c r="D78" s="239"/>
      <c r="E78" s="239"/>
      <c r="F78" s="239"/>
      <c r="G78" s="239"/>
      <c r="H78" s="239"/>
      <c r="I78" s="239"/>
      <c r="J78" s="242"/>
      <c r="K78" s="242"/>
      <c r="L78" s="239"/>
      <c r="M78" s="239"/>
      <c r="N78" s="239"/>
      <c r="O78" s="239"/>
      <c r="P78" s="239"/>
      <c r="Q78" s="266"/>
      <c r="R78" s="239"/>
      <c r="S78" s="239"/>
      <c r="T78" s="239">
        <v>2</v>
      </c>
      <c r="U78" s="238"/>
      <c r="V78" s="238"/>
      <c r="W78" s="238"/>
      <c r="X78" s="239">
        <v>2</v>
      </c>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X78" s="233">
        <f t="shared" si="1"/>
        <v>2</v>
      </c>
    </row>
    <row r="79" spans="1:50" ht="25.5" outlineLevel="1" x14ac:dyDescent="0.2">
      <c r="A79" s="442" t="str">
        <f>+'2.2'!C84</f>
        <v>NEP1</v>
      </c>
      <c r="B79" s="442" t="str">
        <f>+'2.2'!D84</f>
        <v>Nephrologie (akute Nierenversagen wie auch chronisch terminales Nierenversagen)</v>
      </c>
      <c r="C79" s="442" t="str">
        <f>+'2.2'!F84</f>
        <v>(Nephrologie)
Intensivmedizin</v>
      </c>
      <c r="D79" s="239"/>
      <c r="E79" s="239"/>
      <c r="F79" s="239"/>
      <c r="G79" s="239"/>
      <c r="H79" s="239"/>
      <c r="I79" s="239"/>
      <c r="J79" s="239"/>
      <c r="K79" s="239"/>
      <c r="L79" s="239"/>
      <c r="M79" s="239"/>
      <c r="N79" s="239"/>
      <c r="O79" s="239"/>
      <c r="P79" s="239"/>
      <c r="Q79" s="266"/>
      <c r="R79" s="239"/>
      <c r="S79" s="239"/>
      <c r="T79" s="239"/>
      <c r="U79" s="239"/>
      <c r="V79" s="239">
        <v>2</v>
      </c>
      <c r="W79" s="239"/>
      <c r="X79" s="239"/>
      <c r="Y79" s="239"/>
      <c r="Z79" s="239"/>
      <c r="AA79" s="239"/>
      <c r="AB79" s="239"/>
      <c r="AC79" s="239"/>
      <c r="AD79" s="241">
        <v>2</v>
      </c>
      <c r="AE79" s="239"/>
      <c r="AF79" s="239"/>
      <c r="AG79" s="239"/>
      <c r="AH79" s="239"/>
      <c r="AI79" s="239"/>
      <c r="AJ79" s="239"/>
      <c r="AK79" s="239"/>
      <c r="AL79" s="239"/>
      <c r="AM79" s="239"/>
      <c r="AN79" s="239"/>
      <c r="AO79" s="239"/>
      <c r="AP79" s="239"/>
      <c r="AQ79" s="239"/>
      <c r="AR79" s="239"/>
      <c r="AS79" s="239"/>
      <c r="AT79" s="239"/>
      <c r="AU79" s="239"/>
      <c r="AV79" s="239"/>
      <c r="AX79" s="233">
        <f t="shared" si="1"/>
        <v>2</v>
      </c>
    </row>
    <row r="80" spans="1:50" ht="25.5" outlineLevel="1" x14ac:dyDescent="0.2">
      <c r="A80" s="442" t="str">
        <f>+'2.2'!C85</f>
        <v>URO1</v>
      </c>
      <c r="B80" s="442" t="str">
        <f>+'2.2'!D85</f>
        <v>Urologie ohne Schwerpunktstitel 'Operative Urologie'</v>
      </c>
      <c r="C80" s="442" t="str">
        <f>+'2.2'!F85</f>
        <v>(Urologie)</v>
      </c>
      <c r="D80" s="239"/>
      <c r="E80" s="239"/>
      <c r="F80" s="239"/>
      <c r="G80" s="239"/>
      <c r="H80" s="239"/>
      <c r="I80" s="239"/>
      <c r="J80" s="239"/>
      <c r="K80" s="239"/>
      <c r="L80" s="239"/>
      <c r="M80" s="239"/>
      <c r="N80" s="239"/>
      <c r="O80" s="239"/>
      <c r="P80" s="239"/>
      <c r="Q80" s="266"/>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41">
        <v>2</v>
      </c>
      <c r="AU80" s="241"/>
      <c r="AV80" s="241"/>
      <c r="AX80" s="233">
        <f t="shared" si="1"/>
        <v>2</v>
      </c>
    </row>
    <row r="81" spans="1:50" ht="25.5" outlineLevel="1" x14ac:dyDescent="0.2">
      <c r="A81" s="442" t="str">
        <f>+'2.2'!C86</f>
        <v>URO1.1</v>
      </c>
      <c r="B81" s="442" t="str">
        <f>+'2.2'!D86</f>
        <v>Urologie mit Schwerpunktstitel 'Operative Urologie'</v>
      </c>
      <c r="C81" s="442" t="str">
        <f>+'2.2'!F86</f>
        <v>(Urologie mit Schwerpunkt operative Urologie)</v>
      </c>
      <c r="D81" s="239"/>
      <c r="E81" s="239"/>
      <c r="F81" s="239"/>
      <c r="G81" s="239"/>
      <c r="H81" s="239"/>
      <c r="I81" s="239"/>
      <c r="J81" s="239"/>
      <c r="K81" s="239"/>
      <c r="L81" s="239"/>
      <c r="M81" s="239"/>
      <c r="N81" s="239"/>
      <c r="O81" s="239"/>
      <c r="P81" s="239"/>
      <c r="Q81" s="266"/>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41">
        <v>2</v>
      </c>
      <c r="AV81" s="241"/>
      <c r="AX81" s="233">
        <f t="shared" si="1"/>
        <v>2</v>
      </c>
    </row>
    <row r="82" spans="1:50" ht="25.5" outlineLevel="1" x14ac:dyDescent="0.2">
      <c r="A82" s="442" t="str">
        <f>+'2.2'!C87</f>
        <v>URO1.1.1</v>
      </c>
      <c r="B82" s="442" t="str">
        <f>+'2.2'!D87</f>
        <v>Radikale Prostatektomie</v>
      </c>
      <c r="C82" s="442" t="str">
        <f>+'2.2'!F87</f>
        <v>(Urologie mit Schwerpunkt operative Urologie)</v>
      </c>
      <c r="D82" s="239"/>
      <c r="E82" s="239"/>
      <c r="F82" s="239"/>
      <c r="G82" s="239"/>
      <c r="H82" s="239"/>
      <c r="I82" s="239"/>
      <c r="J82" s="239"/>
      <c r="K82" s="239"/>
      <c r="L82" s="239"/>
      <c r="M82" s="239"/>
      <c r="N82" s="239"/>
      <c r="O82" s="239"/>
      <c r="P82" s="239"/>
      <c r="Q82" s="266"/>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41">
        <v>2</v>
      </c>
      <c r="AV82" s="241"/>
      <c r="AX82" s="233">
        <f t="shared" si="1"/>
        <v>2</v>
      </c>
    </row>
    <row r="83" spans="1:50" s="520" customFormat="1" ht="24.6" customHeight="1" outlineLevel="1" x14ac:dyDescent="0.2">
      <c r="A83" s="518" t="str">
        <f>+'2.2'!C88</f>
        <v>URO1.1.2</v>
      </c>
      <c r="B83" s="518" t="str">
        <f>+'2.2'!D88</f>
        <v>Radikale Zystektomie (IVHSM)</v>
      </c>
      <c r="C83" s="518" t="str">
        <f>+'2.2'!F88</f>
        <v/>
      </c>
      <c r="D83" s="519"/>
      <c r="E83" s="519"/>
      <c r="F83" s="519"/>
      <c r="G83" s="519"/>
      <c r="H83" s="519"/>
      <c r="I83" s="519"/>
      <c r="J83" s="519"/>
      <c r="K83" s="519"/>
      <c r="L83" s="519"/>
      <c r="M83" s="519"/>
      <c r="N83" s="519"/>
      <c r="O83" s="519"/>
      <c r="P83" s="519"/>
      <c r="Q83" s="519"/>
      <c r="R83" s="519"/>
      <c r="S83" s="519"/>
      <c r="T83" s="519"/>
      <c r="U83" s="519"/>
      <c r="V83" s="519"/>
      <c r="W83" s="519"/>
      <c r="X83" s="519"/>
      <c r="Y83" s="519"/>
      <c r="Z83" s="519"/>
      <c r="AA83" s="519"/>
      <c r="AB83" s="519"/>
      <c r="AC83" s="519"/>
      <c r="AD83" s="519"/>
      <c r="AE83" s="519"/>
      <c r="AF83" s="519"/>
      <c r="AG83" s="519"/>
      <c r="AH83" s="519"/>
      <c r="AI83" s="519"/>
      <c r="AJ83" s="519"/>
      <c r="AK83" s="519"/>
      <c r="AL83" s="519"/>
      <c r="AM83" s="519"/>
      <c r="AN83" s="519"/>
      <c r="AO83" s="519"/>
      <c r="AP83" s="519"/>
      <c r="AQ83" s="519"/>
      <c r="AR83" s="519"/>
      <c r="AS83" s="519"/>
      <c r="AT83" s="519"/>
      <c r="AU83" s="521">
        <v>2</v>
      </c>
      <c r="AV83" s="521"/>
      <c r="AX83" s="233"/>
    </row>
    <row r="84" spans="1:50" ht="25.5" outlineLevel="1" x14ac:dyDescent="0.2">
      <c r="A84" s="442" t="str">
        <f>+'2.2'!C89</f>
        <v>URO1.1.3</v>
      </c>
      <c r="B84" s="442" t="str">
        <f>+'2.2'!D89</f>
        <v>Komplexe Chirurgie der Niere (Tumornephrektomie und Nierenteilsektion)</v>
      </c>
      <c r="C84" s="442" t="str">
        <f>+'2.2'!F89</f>
        <v>(Urologie mit Schwerpunkt operative Urologie)</v>
      </c>
      <c r="D84" s="239"/>
      <c r="E84" s="239"/>
      <c r="F84" s="239"/>
      <c r="G84" s="239"/>
      <c r="H84" s="239"/>
      <c r="I84" s="239"/>
      <c r="J84" s="239"/>
      <c r="K84" s="239"/>
      <c r="L84" s="239"/>
      <c r="M84" s="239"/>
      <c r="N84" s="239"/>
      <c r="O84" s="239"/>
      <c r="P84" s="239"/>
      <c r="Q84" s="266"/>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41">
        <v>2</v>
      </c>
      <c r="AV84" s="241"/>
      <c r="AX84" s="233">
        <f t="shared" si="1"/>
        <v>2</v>
      </c>
    </row>
    <row r="85" spans="1:50" ht="51" outlineLevel="1" x14ac:dyDescent="0.2">
      <c r="A85" s="442" t="str">
        <f>+'2.2'!C90</f>
        <v>URO1.1.4</v>
      </c>
      <c r="B85" s="442" t="str">
        <f>+'2.2'!D90</f>
        <v>Isolierte Adrenalektomie</v>
      </c>
      <c r="C85" s="442" t="str">
        <f>+'2.2'!F90</f>
        <v>(Urologie mit Schwerpunkt operative Urologie)
(Chirurgie mit Schwerpunkte Viszeralchirurgie)</v>
      </c>
      <c r="D85" s="239"/>
      <c r="E85" s="239"/>
      <c r="F85" s="239"/>
      <c r="G85" s="239"/>
      <c r="H85" s="239"/>
      <c r="I85" s="239"/>
      <c r="J85" s="239"/>
      <c r="K85" s="239"/>
      <c r="L85" s="241">
        <v>2</v>
      </c>
      <c r="M85" s="239"/>
      <c r="N85" s="239"/>
      <c r="O85" s="239"/>
      <c r="P85" s="239"/>
      <c r="Q85" s="266"/>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41">
        <v>2</v>
      </c>
      <c r="AV85" s="241"/>
      <c r="AX85" s="233">
        <f t="shared" si="1"/>
        <v>2</v>
      </c>
    </row>
    <row r="86" spans="1:50" ht="38.25" outlineLevel="1" x14ac:dyDescent="0.2">
      <c r="A86" s="442" t="str">
        <f>+'2.2'!C91</f>
        <v>URO1.1.7</v>
      </c>
      <c r="B86" s="442" t="str">
        <f>+'2.2'!D91</f>
        <v>Implantation eines künstlichen Harnblasensphinkters</v>
      </c>
      <c r="C86" s="442" t="str">
        <f>+'2.2'!F91</f>
        <v>(Urologie mit Schwerpunkte operative Urologie, Neuro-Urologie und Urologie der Frau)</v>
      </c>
      <c r="D86" s="239"/>
      <c r="E86" s="239"/>
      <c r="F86" s="239"/>
      <c r="G86" s="239"/>
      <c r="H86" s="239"/>
      <c r="I86" s="239"/>
      <c r="J86" s="239"/>
      <c r="K86" s="239"/>
      <c r="L86" s="241"/>
      <c r="M86" s="239"/>
      <c r="N86" s="239"/>
      <c r="O86" s="239"/>
      <c r="P86" s="239"/>
      <c r="Q86" s="266"/>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41">
        <v>2</v>
      </c>
      <c r="AV86" s="241"/>
      <c r="AX86" s="233">
        <f t="shared" si="1"/>
        <v>2</v>
      </c>
    </row>
    <row r="87" spans="1:50" ht="25.5" outlineLevel="1" x14ac:dyDescent="0.2">
      <c r="A87" s="442" t="str">
        <f>+'2.2'!C92</f>
        <v>URO1.1.8</v>
      </c>
      <c r="B87" s="442" t="str">
        <f>+'2.2'!D92</f>
        <v>Perkutane Nephrostomie mit Desintegration von Steinmaterial</v>
      </c>
      <c r="C87" s="442" t="str">
        <f>+'2.2'!F92</f>
        <v>(Urologie mit Schwerpunkt operative Urologie)</v>
      </c>
      <c r="D87" s="239"/>
      <c r="E87" s="239"/>
      <c r="F87" s="239"/>
      <c r="G87" s="239"/>
      <c r="H87" s="239"/>
      <c r="I87" s="239"/>
      <c r="J87" s="239"/>
      <c r="K87" s="239"/>
      <c r="L87" s="241"/>
      <c r="M87" s="239"/>
      <c r="N87" s="239"/>
      <c r="O87" s="239"/>
      <c r="P87" s="239"/>
      <c r="Q87" s="266"/>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41">
        <v>2</v>
      </c>
      <c r="AV87" s="241"/>
      <c r="AX87" s="233">
        <f t="shared" si="1"/>
        <v>2</v>
      </c>
    </row>
    <row r="88" spans="1:50" outlineLevel="1" x14ac:dyDescent="0.2">
      <c r="A88" s="442" t="str">
        <f>+'2.2'!C93</f>
        <v>PNE1</v>
      </c>
      <c r="B88" s="442" t="str">
        <f>+'2.2'!D93</f>
        <v>Pneumologie</v>
      </c>
      <c r="C88" s="442" t="str">
        <f>+'2.2'!F93</f>
        <v>(Pneumologie)</v>
      </c>
      <c r="D88" s="241"/>
      <c r="E88" s="241"/>
      <c r="F88" s="239"/>
      <c r="G88" s="239"/>
      <c r="H88" s="239"/>
      <c r="I88" s="239"/>
      <c r="J88" s="239"/>
      <c r="K88" s="239"/>
      <c r="L88" s="239"/>
      <c r="M88" s="239"/>
      <c r="N88" s="239"/>
      <c r="O88" s="239"/>
      <c r="P88" s="239"/>
      <c r="Q88" s="266"/>
      <c r="R88" s="239"/>
      <c r="S88" s="239"/>
      <c r="T88" s="239"/>
      <c r="U88" s="239"/>
      <c r="V88" s="241"/>
      <c r="W88" s="241"/>
      <c r="X88" s="239"/>
      <c r="Y88" s="239"/>
      <c r="Z88" s="239"/>
      <c r="AA88" s="239"/>
      <c r="AB88" s="239"/>
      <c r="AC88" s="239"/>
      <c r="AD88" s="239"/>
      <c r="AE88" s="239"/>
      <c r="AF88" s="239"/>
      <c r="AG88" s="239"/>
      <c r="AH88" s="239"/>
      <c r="AI88" s="239"/>
      <c r="AJ88" s="239"/>
      <c r="AK88" s="239"/>
      <c r="AL88" s="239"/>
      <c r="AM88" s="239"/>
      <c r="AN88" s="239">
        <v>2</v>
      </c>
      <c r="AO88" s="239"/>
      <c r="AP88" s="239"/>
      <c r="AQ88" s="239"/>
      <c r="AR88" s="239"/>
      <c r="AS88" s="239"/>
      <c r="AT88" s="239"/>
      <c r="AU88" s="239"/>
      <c r="AV88" s="241"/>
      <c r="AX88" s="233">
        <f t="shared" si="1"/>
        <v>2</v>
      </c>
    </row>
    <row r="89" spans="1:50" outlineLevel="1" x14ac:dyDescent="0.2">
      <c r="A89" s="442" t="str">
        <f>+'2.2'!C94</f>
        <v>PNE1.1</v>
      </c>
      <c r="B89" s="442" t="str">
        <f>+'2.2'!D94</f>
        <v>Pneumologie mit spez. Beatmungstherapie</v>
      </c>
      <c r="C89" s="442" t="str">
        <f>+'2.2'!F94</f>
        <v>Pneumologie</v>
      </c>
      <c r="D89" s="241"/>
      <c r="E89" s="241"/>
      <c r="F89" s="239"/>
      <c r="G89" s="239"/>
      <c r="H89" s="239"/>
      <c r="I89" s="239"/>
      <c r="J89" s="239"/>
      <c r="K89" s="239"/>
      <c r="L89" s="239"/>
      <c r="M89" s="239"/>
      <c r="N89" s="239"/>
      <c r="O89" s="239"/>
      <c r="P89" s="239"/>
      <c r="Q89" s="266"/>
      <c r="R89" s="239"/>
      <c r="S89" s="239"/>
      <c r="T89" s="239"/>
      <c r="U89" s="239"/>
      <c r="V89" s="241"/>
      <c r="W89" s="241"/>
      <c r="X89" s="239"/>
      <c r="Y89" s="239"/>
      <c r="Z89" s="239"/>
      <c r="AA89" s="239"/>
      <c r="AB89" s="239"/>
      <c r="AC89" s="239"/>
      <c r="AD89" s="239"/>
      <c r="AE89" s="239"/>
      <c r="AF89" s="239"/>
      <c r="AG89" s="239"/>
      <c r="AH89" s="239"/>
      <c r="AI89" s="239"/>
      <c r="AJ89" s="239"/>
      <c r="AK89" s="239"/>
      <c r="AL89" s="239"/>
      <c r="AM89" s="239"/>
      <c r="AN89" s="241">
        <v>2</v>
      </c>
      <c r="AO89" s="239"/>
      <c r="AP89" s="239"/>
      <c r="AQ89" s="239"/>
      <c r="AR89" s="239"/>
      <c r="AS89" s="239"/>
      <c r="AT89" s="239"/>
      <c r="AU89" s="239"/>
      <c r="AV89" s="241"/>
      <c r="AX89" s="233">
        <f t="shared" si="1"/>
        <v>2</v>
      </c>
    </row>
    <row r="90" spans="1:50" ht="25.5" outlineLevel="1" x14ac:dyDescent="0.2">
      <c r="A90" s="442" t="str">
        <f>+'2.2'!C95</f>
        <v>PNE1.2</v>
      </c>
      <c r="B90" s="442" t="str">
        <f>+'2.2'!D95</f>
        <v>Abklärung zur oder Status nach Lungentransplantation</v>
      </c>
      <c r="C90" s="442" t="str">
        <f>+'2.2'!F95</f>
        <v>Pneumologie</v>
      </c>
      <c r="D90" s="239"/>
      <c r="E90" s="239"/>
      <c r="F90" s="239"/>
      <c r="G90" s="239"/>
      <c r="H90" s="239"/>
      <c r="I90" s="239"/>
      <c r="J90" s="239"/>
      <c r="K90" s="239"/>
      <c r="L90" s="239"/>
      <c r="M90" s="239"/>
      <c r="N90" s="239"/>
      <c r="O90" s="239"/>
      <c r="P90" s="239"/>
      <c r="Q90" s="266"/>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v>2</v>
      </c>
      <c r="AO90" s="239"/>
      <c r="AP90" s="239"/>
      <c r="AQ90" s="239"/>
      <c r="AR90" s="239"/>
      <c r="AS90" s="239"/>
      <c r="AT90" s="239"/>
      <c r="AU90" s="239"/>
      <c r="AV90" s="241"/>
      <c r="AX90" s="233">
        <f t="shared" si="1"/>
        <v>2</v>
      </c>
    </row>
    <row r="91" spans="1:50" outlineLevel="1" x14ac:dyDescent="0.2">
      <c r="A91" s="442" t="str">
        <f>+'2.2'!C96</f>
        <v>PNE1.3</v>
      </c>
      <c r="B91" s="442" t="str">
        <f>+'2.2'!D96</f>
        <v>Cystische Fibrose</v>
      </c>
      <c r="C91" s="442" t="str">
        <f>+'2.2'!F96</f>
        <v>Pneumologie</v>
      </c>
      <c r="D91" s="239"/>
      <c r="E91" s="239"/>
      <c r="F91" s="239"/>
      <c r="G91" s="239"/>
      <c r="H91" s="239"/>
      <c r="I91" s="239"/>
      <c r="J91" s="239"/>
      <c r="K91" s="239"/>
      <c r="L91" s="239"/>
      <c r="M91" s="239"/>
      <c r="N91" s="239"/>
      <c r="O91" s="239"/>
      <c r="P91" s="239"/>
      <c r="Q91" s="266"/>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v>2</v>
      </c>
      <c r="AO91" s="239"/>
      <c r="AP91" s="239"/>
      <c r="AQ91" s="239"/>
      <c r="AR91" s="239"/>
      <c r="AS91" s="239"/>
      <c r="AT91" s="239"/>
      <c r="AU91" s="239"/>
      <c r="AV91" s="239"/>
      <c r="AX91" s="233">
        <f t="shared" si="1"/>
        <v>2</v>
      </c>
    </row>
    <row r="92" spans="1:50" ht="51" outlineLevel="1" x14ac:dyDescent="0.2">
      <c r="A92" s="442" t="str">
        <f>+'2.2'!C97</f>
        <v>PNE2</v>
      </c>
      <c r="B92" s="442" t="str">
        <f>+'2.2'!D97</f>
        <v>Polysomnographie</v>
      </c>
      <c r="C92" s="442" t="str">
        <f>+'2.2'!F97</f>
        <v>Fähigkeitsausweis Schlafmedizin mit Facharzt 
Pneumologie oder Neurologie oder
Psychiatrie und Psychotherapie</v>
      </c>
      <c r="D92" s="239"/>
      <c r="E92" s="239"/>
      <c r="F92" s="239"/>
      <c r="G92" s="239"/>
      <c r="H92" s="239"/>
      <c r="I92" s="239"/>
      <c r="J92" s="239"/>
      <c r="K92" s="239"/>
      <c r="L92" s="239"/>
      <c r="M92" s="239"/>
      <c r="N92" s="239"/>
      <c r="O92" s="239"/>
      <c r="P92" s="239"/>
      <c r="Q92" s="266"/>
      <c r="R92" s="239"/>
      <c r="S92" s="239"/>
      <c r="T92" s="239"/>
      <c r="U92" s="239"/>
      <c r="V92" s="239"/>
      <c r="W92" s="239"/>
      <c r="X92" s="239"/>
      <c r="Y92" s="239"/>
      <c r="Z92" s="239"/>
      <c r="AA92" s="239"/>
      <c r="AB92" s="239"/>
      <c r="AC92" s="239"/>
      <c r="AD92" s="239"/>
      <c r="AE92" s="239"/>
      <c r="AF92" s="240"/>
      <c r="AG92" s="239"/>
      <c r="AH92" s="239"/>
      <c r="AI92" s="239"/>
      <c r="AJ92" s="239"/>
      <c r="AK92" s="239"/>
      <c r="AL92" s="239"/>
      <c r="AM92" s="239"/>
      <c r="AN92" s="240"/>
      <c r="AO92" s="240"/>
      <c r="AP92" s="239"/>
      <c r="AQ92" s="239"/>
      <c r="AR92" s="239"/>
      <c r="AS92" s="239"/>
      <c r="AT92" s="239"/>
      <c r="AU92" s="239"/>
      <c r="AV92" s="239"/>
      <c r="AX92" s="233">
        <f t="shared" si="1"/>
        <v>0</v>
      </c>
    </row>
    <row r="93" spans="1:50" ht="51" outlineLevel="1" x14ac:dyDescent="0.2">
      <c r="A93" s="442" t="str">
        <f>+'2.2'!C98</f>
        <v>THO1</v>
      </c>
      <c r="B93" s="442" t="str">
        <f>+'2.2'!D98</f>
        <v>Thoraxchirurgie</v>
      </c>
      <c r="C93" s="442" t="str">
        <f>+'2.2'!F98</f>
        <v>Chirurgie mit Schwerpunkte Allgemeinchirurgie und Traumatologie resp. Viszeralchirurgie
Thoraxchirurgie</v>
      </c>
      <c r="D93" s="239"/>
      <c r="E93" s="239"/>
      <c r="F93" s="239"/>
      <c r="G93" s="239"/>
      <c r="H93" s="239"/>
      <c r="I93" s="244">
        <v>2</v>
      </c>
      <c r="J93" s="239"/>
      <c r="K93" s="239">
        <v>2</v>
      </c>
      <c r="L93" s="244">
        <v>2</v>
      </c>
      <c r="M93" s="239"/>
      <c r="N93" s="239"/>
      <c r="O93" s="239"/>
      <c r="P93" s="239"/>
      <c r="Q93" s="266"/>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X93" s="233">
        <f t="shared" si="1"/>
        <v>2</v>
      </c>
    </row>
    <row r="94" spans="1:50" ht="38.25" outlineLevel="1" x14ac:dyDescent="0.2">
      <c r="A94" s="442" t="str">
        <f>+'2.2'!C99</f>
        <v>THO1.1</v>
      </c>
      <c r="B94" s="442" t="str">
        <f>+'2.2'!D99</f>
        <v>Maligne Neoplasien des Atmungssystems (kurative Resektion durch Lobektomie / Pneumonektomie)</v>
      </c>
      <c r="C94" s="442" t="str">
        <f>+'2.2'!F99</f>
        <v>Thoraxchirurgie</v>
      </c>
      <c r="D94" s="239"/>
      <c r="E94" s="239"/>
      <c r="F94" s="239"/>
      <c r="G94" s="239"/>
      <c r="H94" s="239"/>
      <c r="I94" s="239"/>
      <c r="J94" s="239"/>
      <c r="K94" s="239">
        <v>2</v>
      </c>
      <c r="L94" s="239"/>
      <c r="M94" s="239"/>
      <c r="N94" s="239"/>
      <c r="O94" s="239"/>
      <c r="P94" s="239"/>
      <c r="Q94" s="266"/>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X94" s="233">
        <f t="shared" si="1"/>
        <v>2</v>
      </c>
    </row>
    <row r="95" spans="1:50" ht="21" customHeight="1" outlineLevel="1" x14ac:dyDescent="0.2">
      <c r="A95" s="442" t="str">
        <f>+'2.2'!C100</f>
        <v>THO1.2</v>
      </c>
      <c r="B95" s="442" t="str">
        <f>+'2.2'!D100</f>
        <v>Mediastinaleingriffe</v>
      </c>
      <c r="C95" s="442" t="str">
        <f>+'2.2'!F100</f>
        <v>Thoraxchirurgie</v>
      </c>
      <c r="D95" s="239"/>
      <c r="E95" s="239"/>
      <c r="F95" s="239"/>
      <c r="G95" s="239"/>
      <c r="H95" s="239"/>
      <c r="I95" s="239"/>
      <c r="J95" s="239"/>
      <c r="K95" s="239">
        <v>2</v>
      </c>
      <c r="L95" s="239"/>
      <c r="M95" s="239"/>
      <c r="N95" s="239"/>
      <c r="O95" s="239"/>
      <c r="P95" s="239"/>
      <c r="Q95" s="266"/>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X95" s="233">
        <f t="shared" si="1"/>
        <v>2</v>
      </c>
    </row>
    <row r="96" spans="1:50" s="520" customFormat="1" outlineLevel="1" x14ac:dyDescent="0.2">
      <c r="A96" s="518" t="str">
        <f>+'2.2'!C101</f>
        <v>TPL1</v>
      </c>
      <c r="B96" s="518" t="str">
        <f>+'2.2'!D101</f>
        <v>Herztransplantation (IVHSM)</v>
      </c>
      <c r="C96" s="518" t="str">
        <f>+'2.2'!F101</f>
        <v/>
      </c>
      <c r="D96" s="519"/>
      <c r="E96" s="519"/>
      <c r="F96" s="519"/>
      <c r="G96" s="519"/>
      <c r="H96" s="519"/>
      <c r="I96" s="519"/>
      <c r="J96" s="519"/>
      <c r="K96" s="519"/>
      <c r="L96" s="519"/>
      <c r="M96" s="519"/>
      <c r="N96" s="519"/>
      <c r="O96" s="519"/>
      <c r="P96" s="519"/>
      <c r="Q96" s="519"/>
      <c r="R96" s="519"/>
      <c r="S96" s="519"/>
      <c r="T96" s="519"/>
      <c r="U96" s="519"/>
      <c r="V96" s="519"/>
      <c r="W96" s="519"/>
      <c r="X96" s="519"/>
      <c r="Y96" s="519"/>
      <c r="Z96" s="519"/>
      <c r="AA96" s="519"/>
      <c r="AB96" s="519"/>
      <c r="AC96" s="519"/>
      <c r="AD96" s="519"/>
      <c r="AE96" s="519"/>
      <c r="AF96" s="519"/>
      <c r="AG96" s="519"/>
      <c r="AH96" s="519"/>
      <c r="AI96" s="519"/>
      <c r="AJ96" s="519"/>
      <c r="AK96" s="519"/>
      <c r="AL96" s="519"/>
      <c r="AM96" s="519"/>
      <c r="AN96" s="519"/>
      <c r="AO96" s="519"/>
      <c r="AP96" s="519"/>
      <c r="AQ96" s="519"/>
      <c r="AR96" s="519"/>
      <c r="AS96" s="519"/>
      <c r="AT96" s="519"/>
      <c r="AU96" s="519"/>
      <c r="AV96" s="519"/>
      <c r="AX96" s="233"/>
    </row>
    <row r="97" spans="1:50" s="520" customFormat="1" outlineLevel="1" x14ac:dyDescent="0.2">
      <c r="A97" s="518" t="str">
        <f>+'2.2'!C102</f>
        <v>TPL2</v>
      </c>
      <c r="B97" s="518" t="str">
        <f>+'2.2'!D102</f>
        <v>Lungentransplantation (IVHSM)</v>
      </c>
      <c r="C97" s="518" t="str">
        <f>+'2.2'!F102</f>
        <v/>
      </c>
      <c r="D97" s="519"/>
      <c r="E97" s="519"/>
      <c r="F97" s="519"/>
      <c r="G97" s="519"/>
      <c r="H97" s="519"/>
      <c r="I97" s="519"/>
      <c r="J97" s="519"/>
      <c r="K97" s="519"/>
      <c r="L97" s="519"/>
      <c r="M97" s="519"/>
      <c r="N97" s="519"/>
      <c r="O97" s="519"/>
      <c r="P97" s="519"/>
      <c r="Q97" s="519"/>
      <c r="R97" s="519"/>
      <c r="S97" s="519"/>
      <c r="T97" s="519"/>
      <c r="U97" s="519"/>
      <c r="V97" s="519"/>
      <c r="W97" s="519"/>
      <c r="X97" s="519"/>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X97" s="233"/>
    </row>
    <row r="98" spans="1:50" s="520" customFormat="1" outlineLevel="1" x14ac:dyDescent="0.2">
      <c r="A98" s="518" t="str">
        <f>+'2.2'!C103</f>
        <v>TPL3</v>
      </c>
      <c r="B98" s="518" t="str">
        <f>+'2.2'!D103</f>
        <v>Lebertransplantation (IVHSM)</v>
      </c>
      <c r="C98" s="518" t="str">
        <f>+'2.2'!F103</f>
        <v/>
      </c>
      <c r="D98" s="519"/>
      <c r="E98" s="519"/>
      <c r="F98" s="519"/>
      <c r="G98" s="519"/>
      <c r="H98" s="519"/>
      <c r="I98" s="519"/>
      <c r="J98" s="519"/>
      <c r="K98" s="519"/>
      <c r="L98" s="519"/>
      <c r="M98" s="519"/>
      <c r="N98" s="519"/>
      <c r="O98" s="519"/>
      <c r="P98" s="519"/>
      <c r="Q98" s="519"/>
      <c r="R98" s="519"/>
      <c r="S98" s="519"/>
      <c r="T98" s="519"/>
      <c r="U98" s="519"/>
      <c r="V98" s="519"/>
      <c r="W98" s="519"/>
      <c r="X98" s="519"/>
      <c r="Y98" s="519"/>
      <c r="Z98" s="519"/>
      <c r="AA98" s="519"/>
      <c r="AB98" s="519"/>
      <c r="AC98" s="519"/>
      <c r="AD98" s="519"/>
      <c r="AE98" s="519"/>
      <c r="AF98" s="519"/>
      <c r="AG98" s="519"/>
      <c r="AH98" s="519"/>
      <c r="AI98" s="519"/>
      <c r="AJ98" s="519"/>
      <c r="AK98" s="519"/>
      <c r="AL98" s="519"/>
      <c r="AM98" s="519"/>
      <c r="AN98" s="519"/>
      <c r="AO98" s="519"/>
      <c r="AP98" s="519"/>
      <c r="AQ98" s="519"/>
      <c r="AR98" s="519"/>
      <c r="AS98" s="519"/>
      <c r="AT98" s="519"/>
      <c r="AU98" s="519"/>
      <c r="AV98" s="519"/>
      <c r="AX98" s="233"/>
    </row>
    <row r="99" spans="1:50" s="520" customFormat="1" outlineLevel="1" x14ac:dyDescent="0.2">
      <c r="A99" s="518" t="str">
        <f>+'2.2'!C104</f>
        <v>TPL4</v>
      </c>
      <c r="B99" s="518" t="str">
        <f>+'2.2'!D104</f>
        <v>Pankreastransplantation (IVHSM)</v>
      </c>
      <c r="C99" s="518" t="str">
        <f>+'2.2'!F104</f>
        <v/>
      </c>
      <c r="D99" s="519"/>
      <c r="E99" s="519"/>
      <c r="F99" s="519"/>
      <c r="G99" s="519"/>
      <c r="H99" s="519"/>
      <c r="I99" s="519"/>
      <c r="J99" s="519"/>
      <c r="K99" s="519"/>
      <c r="L99" s="519"/>
      <c r="M99" s="519"/>
      <c r="N99" s="519"/>
      <c r="O99" s="519"/>
      <c r="P99" s="519"/>
      <c r="Q99" s="519"/>
      <c r="R99" s="519"/>
      <c r="S99" s="519"/>
      <c r="T99" s="519"/>
      <c r="U99" s="519"/>
      <c r="V99" s="519"/>
      <c r="W99" s="519"/>
      <c r="X99" s="519"/>
      <c r="Y99" s="519"/>
      <c r="Z99" s="519"/>
      <c r="AA99" s="519"/>
      <c r="AB99" s="519"/>
      <c r="AC99" s="519"/>
      <c r="AD99" s="519"/>
      <c r="AE99" s="519"/>
      <c r="AF99" s="519"/>
      <c r="AG99" s="519"/>
      <c r="AH99" s="519"/>
      <c r="AI99" s="519"/>
      <c r="AJ99" s="519"/>
      <c r="AK99" s="519"/>
      <c r="AL99" s="519"/>
      <c r="AM99" s="519"/>
      <c r="AN99" s="519"/>
      <c r="AO99" s="519"/>
      <c r="AP99" s="519"/>
      <c r="AQ99" s="519"/>
      <c r="AR99" s="519"/>
      <c r="AS99" s="519"/>
      <c r="AT99" s="519"/>
      <c r="AU99" s="519"/>
      <c r="AV99" s="519"/>
      <c r="AX99" s="233"/>
    </row>
    <row r="100" spans="1:50" s="520" customFormat="1" outlineLevel="1" x14ac:dyDescent="0.2">
      <c r="A100" s="518" t="str">
        <f>+'2.2'!C105</f>
        <v>TPL5</v>
      </c>
      <c r="B100" s="518" t="str">
        <f>+'2.2'!D105</f>
        <v>Nierentransplantation (IVHSM)</v>
      </c>
      <c r="C100" s="518" t="str">
        <f>+'2.2'!F105</f>
        <v/>
      </c>
      <c r="D100" s="519"/>
      <c r="E100" s="519"/>
      <c r="F100" s="519"/>
      <c r="G100" s="519"/>
      <c r="H100" s="519"/>
      <c r="I100" s="519"/>
      <c r="J100" s="519"/>
      <c r="K100" s="519"/>
      <c r="L100" s="519"/>
      <c r="M100" s="519"/>
      <c r="N100" s="519"/>
      <c r="O100" s="519"/>
      <c r="P100" s="519"/>
      <c r="Q100" s="519"/>
      <c r="R100" s="519"/>
      <c r="S100" s="519"/>
      <c r="T100" s="519"/>
      <c r="U100" s="519"/>
      <c r="V100" s="519"/>
      <c r="W100" s="519"/>
      <c r="X100" s="519"/>
      <c r="Y100" s="519"/>
      <c r="Z100" s="519"/>
      <c r="AA100" s="519"/>
      <c r="AB100" s="519"/>
      <c r="AC100" s="519"/>
      <c r="AD100" s="519"/>
      <c r="AE100" s="519"/>
      <c r="AF100" s="519"/>
      <c r="AG100" s="519"/>
      <c r="AH100" s="519"/>
      <c r="AI100" s="519"/>
      <c r="AJ100" s="519"/>
      <c r="AK100" s="519"/>
      <c r="AL100" s="519"/>
      <c r="AM100" s="519"/>
      <c r="AN100" s="519"/>
      <c r="AO100" s="519"/>
      <c r="AP100" s="519"/>
      <c r="AQ100" s="519"/>
      <c r="AR100" s="519"/>
      <c r="AS100" s="519"/>
      <c r="AT100" s="519"/>
      <c r="AU100" s="519"/>
      <c r="AV100" s="519"/>
      <c r="AX100" s="233"/>
    </row>
    <row r="101" spans="1:50" outlineLevel="1" x14ac:dyDescent="0.2">
      <c r="A101" s="442" t="str">
        <f>+'2.2'!C106</f>
        <v>TPL6</v>
      </c>
      <c r="B101" s="442" t="str">
        <f>+'2.2'!D106</f>
        <v>Darmtransplantation</v>
      </c>
      <c r="C101" s="442" t="str">
        <f>+'2.2'!F106</f>
        <v/>
      </c>
      <c r="D101" s="239"/>
      <c r="E101" s="239"/>
      <c r="F101" s="239"/>
      <c r="G101" s="239"/>
      <c r="H101" s="239"/>
      <c r="I101" s="239"/>
      <c r="J101" s="239"/>
      <c r="K101" s="239"/>
      <c r="L101" s="239"/>
      <c r="M101" s="239"/>
      <c r="N101" s="239"/>
      <c r="O101" s="239"/>
      <c r="P101" s="239"/>
      <c r="Q101" s="266"/>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X101" s="233">
        <f t="shared" si="1"/>
        <v>0</v>
      </c>
    </row>
    <row r="102" spans="1:50" outlineLevel="1" x14ac:dyDescent="0.2">
      <c r="A102" s="442" t="str">
        <f>+'2.2'!C107</f>
        <v>TPL7</v>
      </c>
      <c r="B102" s="442" t="str">
        <f>+'2.2'!D107</f>
        <v>Milztransplantation</v>
      </c>
      <c r="C102" s="442" t="str">
        <f>+'2.2'!F107</f>
        <v/>
      </c>
      <c r="D102" s="239"/>
      <c r="E102" s="239"/>
      <c r="F102" s="239"/>
      <c r="G102" s="239"/>
      <c r="H102" s="239"/>
      <c r="I102" s="239"/>
      <c r="J102" s="239"/>
      <c r="K102" s="239"/>
      <c r="L102" s="239"/>
      <c r="M102" s="239"/>
      <c r="N102" s="239"/>
      <c r="O102" s="239"/>
      <c r="P102" s="239"/>
      <c r="Q102" s="266"/>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X102" s="233">
        <f t="shared" si="1"/>
        <v>0</v>
      </c>
    </row>
    <row r="103" spans="1:50" ht="51" outlineLevel="1" x14ac:dyDescent="0.2">
      <c r="A103" s="442" t="str">
        <f>+'2.2'!C108</f>
        <v>BEW1</v>
      </c>
      <c r="B103" s="442" t="str">
        <f>+'2.2'!D108</f>
        <v>Chirurgie Bewegungsapparat</v>
      </c>
      <c r="C103" s="442" t="str">
        <f>+'2.2'!F108</f>
        <v>(Orthopädische Chirurgie und Traumatologie des Bewegungsapparates)
(Chirurgie mit Schwerpunkt Allgemeinchirurgie und Traumatologie)</v>
      </c>
      <c r="D103" s="239"/>
      <c r="E103" s="239"/>
      <c r="F103" s="239"/>
      <c r="G103" s="239"/>
      <c r="H103" s="239"/>
      <c r="I103" s="241">
        <v>2</v>
      </c>
      <c r="J103" s="239"/>
      <c r="K103" s="239"/>
      <c r="L103" s="239"/>
      <c r="M103" s="239"/>
      <c r="N103" s="239"/>
      <c r="O103" s="239"/>
      <c r="P103" s="239"/>
      <c r="Q103" s="266"/>
      <c r="R103" s="239"/>
      <c r="S103" s="239"/>
      <c r="T103" s="239"/>
      <c r="U103" s="239"/>
      <c r="V103" s="239"/>
      <c r="W103" s="239"/>
      <c r="X103" s="239"/>
      <c r="Y103" s="239"/>
      <c r="Z103" s="239"/>
      <c r="AA103" s="239"/>
      <c r="AB103" s="239"/>
      <c r="AC103" s="239"/>
      <c r="AD103" s="239"/>
      <c r="AE103" s="239"/>
      <c r="AF103" s="239"/>
      <c r="AG103" s="239"/>
      <c r="AH103" s="239"/>
      <c r="AI103" s="241">
        <v>2</v>
      </c>
      <c r="AJ103" s="239"/>
      <c r="AK103" s="239"/>
      <c r="AL103" s="239"/>
      <c r="AM103" s="239"/>
      <c r="AN103" s="239"/>
      <c r="AO103" s="239"/>
      <c r="AP103" s="239"/>
      <c r="AQ103" s="239"/>
      <c r="AR103" s="239"/>
      <c r="AS103" s="239"/>
      <c r="AT103" s="239"/>
      <c r="AU103" s="239"/>
      <c r="AV103" s="239"/>
      <c r="AX103" s="233">
        <f t="shared" si="1"/>
        <v>2</v>
      </c>
    </row>
    <row r="104" spans="1:50" ht="25.5" outlineLevel="1" x14ac:dyDescent="0.2">
      <c r="A104" s="442" t="str">
        <f>+'2.2'!C109</f>
        <v>BEW2</v>
      </c>
      <c r="B104" s="442" t="str">
        <f>+'2.2'!D109</f>
        <v>Orthopädie</v>
      </c>
      <c r="C104" s="442" t="str">
        <f>+'2.2'!F109</f>
        <v>(Orthopädische Chirurgie und Traumatologie des Bewegungsapparates)</v>
      </c>
      <c r="D104" s="239"/>
      <c r="E104" s="239"/>
      <c r="F104" s="239"/>
      <c r="G104" s="239"/>
      <c r="H104" s="239"/>
      <c r="I104" s="239"/>
      <c r="J104" s="239"/>
      <c r="K104" s="239"/>
      <c r="L104" s="239"/>
      <c r="M104" s="239"/>
      <c r="N104" s="239"/>
      <c r="O104" s="239"/>
      <c r="P104" s="239"/>
      <c r="Q104" s="266"/>
      <c r="R104" s="239"/>
      <c r="S104" s="239"/>
      <c r="T104" s="239"/>
      <c r="U104" s="239"/>
      <c r="V104" s="239"/>
      <c r="W104" s="239"/>
      <c r="X104" s="239"/>
      <c r="Y104" s="239"/>
      <c r="Z104" s="239"/>
      <c r="AA104" s="239"/>
      <c r="AB104" s="239"/>
      <c r="AC104" s="239"/>
      <c r="AD104" s="239"/>
      <c r="AE104" s="239"/>
      <c r="AF104" s="239"/>
      <c r="AG104" s="239"/>
      <c r="AH104" s="239"/>
      <c r="AI104" s="241">
        <v>2</v>
      </c>
      <c r="AJ104" s="239"/>
      <c r="AK104" s="239"/>
      <c r="AL104" s="239"/>
      <c r="AM104" s="239"/>
      <c r="AN104" s="239"/>
      <c r="AO104" s="239"/>
      <c r="AP104" s="239"/>
      <c r="AQ104" s="239"/>
      <c r="AR104" s="239"/>
      <c r="AS104" s="239"/>
      <c r="AT104" s="239"/>
      <c r="AU104" s="239"/>
      <c r="AV104" s="239"/>
      <c r="AX104" s="233">
        <f t="shared" si="1"/>
        <v>2</v>
      </c>
    </row>
    <row r="105" spans="1:50" outlineLevel="1" x14ac:dyDescent="0.2">
      <c r="A105" s="442" t="str">
        <f>+'2.2'!C110</f>
        <v>BEW3</v>
      </c>
      <c r="B105" s="442" t="str">
        <f>+'2.2'!D110</f>
        <v>Handchirurgie</v>
      </c>
      <c r="C105" s="442" t="str">
        <f>+'2.2'!F110</f>
        <v>(Handchirurgie)</v>
      </c>
      <c r="D105" s="239"/>
      <c r="E105" s="239"/>
      <c r="F105" s="239"/>
      <c r="G105" s="239"/>
      <c r="H105" s="239"/>
      <c r="I105" s="239"/>
      <c r="J105" s="239"/>
      <c r="K105" s="239"/>
      <c r="L105" s="239"/>
      <c r="M105" s="239"/>
      <c r="N105" s="239"/>
      <c r="O105" s="239"/>
      <c r="P105" s="239"/>
      <c r="Q105" s="266"/>
      <c r="R105" s="239"/>
      <c r="S105" s="241">
        <v>2</v>
      </c>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X105" s="233">
        <f t="shared" si="1"/>
        <v>2</v>
      </c>
    </row>
    <row r="106" spans="1:50" ht="51" outlineLevel="1" x14ac:dyDescent="0.2">
      <c r="A106" s="442" t="str">
        <f>+'2.2'!C111</f>
        <v>BEW4</v>
      </c>
      <c r="B106" s="442" t="str">
        <f>+'2.2'!D111</f>
        <v>Arthroskopie der Schulter und des Ellbogens</v>
      </c>
      <c r="C106" s="442" t="str">
        <f>+'2.2'!F111</f>
        <v>(Orthopädische Chirurgie und Traumatologie des Bewegungsapparates)
(Chirurgie mit Schwerpunkt Allgemeinchirurgie und Traumatologie)</v>
      </c>
      <c r="D106" s="239"/>
      <c r="E106" s="239"/>
      <c r="F106" s="239"/>
      <c r="G106" s="239"/>
      <c r="H106" s="239"/>
      <c r="I106" s="241">
        <v>2</v>
      </c>
      <c r="J106" s="239"/>
      <c r="K106" s="239"/>
      <c r="L106" s="239"/>
      <c r="M106" s="239"/>
      <c r="N106" s="239"/>
      <c r="O106" s="239"/>
      <c r="P106" s="239"/>
      <c r="Q106" s="266"/>
      <c r="R106" s="239"/>
      <c r="S106" s="239"/>
      <c r="T106" s="239"/>
      <c r="U106" s="239"/>
      <c r="V106" s="239"/>
      <c r="W106" s="239"/>
      <c r="X106" s="239"/>
      <c r="Y106" s="239"/>
      <c r="Z106" s="239"/>
      <c r="AA106" s="239"/>
      <c r="AB106" s="239"/>
      <c r="AC106" s="239"/>
      <c r="AD106" s="239"/>
      <c r="AE106" s="239"/>
      <c r="AF106" s="239"/>
      <c r="AG106" s="239"/>
      <c r="AH106" s="239"/>
      <c r="AI106" s="241">
        <v>2</v>
      </c>
      <c r="AJ106" s="239"/>
      <c r="AK106" s="239"/>
      <c r="AL106" s="239"/>
      <c r="AM106" s="239"/>
      <c r="AN106" s="239"/>
      <c r="AO106" s="239"/>
      <c r="AP106" s="239"/>
      <c r="AQ106" s="239"/>
      <c r="AR106" s="239"/>
      <c r="AS106" s="239"/>
      <c r="AT106" s="239"/>
      <c r="AU106" s="239"/>
      <c r="AV106" s="239"/>
      <c r="AX106" s="233">
        <f t="shared" si="1"/>
        <v>2</v>
      </c>
    </row>
    <row r="107" spans="1:50" ht="51" outlineLevel="1" x14ac:dyDescent="0.2">
      <c r="A107" s="442" t="str">
        <f>+'2.2'!C112</f>
        <v>BEW5</v>
      </c>
      <c r="B107" s="442" t="str">
        <f>+'2.2'!D112</f>
        <v>Arthroskopie des Knies</v>
      </c>
      <c r="C107" s="442" t="str">
        <f>+'2.2'!F112</f>
        <v>(Orthopädische Chirurgie und Traumatologie des Bewegungsapparates)
(Chirurgie mit Schwerpunkt Allgemeinchirurgie und Traumatologie)</v>
      </c>
      <c r="D107" s="239"/>
      <c r="E107" s="239"/>
      <c r="F107" s="239"/>
      <c r="G107" s="239"/>
      <c r="H107" s="239"/>
      <c r="I107" s="241">
        <v>2</v>
      </c>
      <c r="J107" s="239"/>
      <c r="K107" s="239"/>
      <c r="L107" s="239"/>
      <c r="M107" s="239"/>
      <c r="N107" s="239"/>
      <c r="O107" s="239"/>
      <c r="P107" s="239"/>
      <c r="Q107" s="266"/>
      <c r="R107" s="239"/>
      <c r="S107" s="239"/>
      <c r="T107" s="239"/>
      <c r="U107" s="239"/>
      <c r="V107" s="239"/>
      <c r="W107" s="239"/>
      <c r="X107" s="239"/>
      <c r="Y107" s="239"/>
      <c r="Z107" s="239"/>
      <c r="AA107" s="239"/>
      <c r="AB107" s="239"/>
      <c r="AC107" s="239"/>
      <c r="AD107" s="239"/>
      <c r="AE107" s="239"/>
      <c r="AF107" s="239"/>
      <c r="AG107" s="239"/>
      <c r="AH107" s="239"/>
      <c r="AI107" s="241">
        <v>2</v>
      </c>
      <c r="AJ107" s="239"/>
      <c r="AK107" s="239"/>
      <c r="AL107" s="239"/>
      <c r="AM107" s="239"/>
      <c r="AN107" s="239"/>
      <c r="AO107" s="239"/>
      <c r="AP107" s="239"/>
      <c r="AQ107" s="239"/>
      <c r="AR107" s="239"/>
      <c r="AS107" s="239"/>
      <c r="AT107" s="239"/>
      <c r="AU107" s="239"/>
      <c r="AV107" s="239"/>
      <c r="AX107" s="233">
        <f t="shared" si="1"/>
        <v>2</v>
      </c>
    </row>
    <row r="108" spans="1:50" ht="63.75" outlineLevel="1" x14ac:dyDescent="0.2">
      <c r="A108" s="442" t="str">
        <f>+'2.2'!C113</f>
        <v>BEW6</v>
      </c>
      <c r="B108" s="442" t="str">
        <f>+'2.2'!D113</f>
        <v>Rekonstruktion obere Extremität</v>
      </c>
      <c r="C108" s="442" t="str">
        <f>+'2.2'!F113</f>
        <v>(Orthopädische Chirurgie und Traumatologie des Bewegungsapparates)
(Chirurgie mit Schwerpunkt Allgemeinchirurgie und Traumatologie)
(Handchirurgie)</v>
      </c>
      <c r="D108" s="239"/>
      <c r="E108" s="239"/>
      <c r="F108" s="239"/>
      <c r="G108" s="239"/>
      <c r="H108" s="239"/>
      <c r="I108" s="241">
        <v>2</v>
      </c>
      <c r="J108" s="239"/>
      <c r="K108" s="239"/>
      <c r="L108" s="239"/>
      <c r="M108" s="239"/>
      <c r="N108" s="239"/>
      <c r="O108" s="239"/>
      <c r="P108" s="239"/>
      <c r="Q108" s="266"/>
      <c r="R108" s="239"/>
      <c r="S108" s="241">
        <v>2</v>
      </c>
      <c r="T108" s="239"/>
      <c r="U108" s="239"/>
      <c r="V108" s="239"/>
      <c r="W108" s="239"/>
      <c r="X108" s="239"/>
      <c r="Y108" s="239"/>
      <c r="Z108" s="239"/>
      <c r="AA108" s="239"/>
      <c r="AB108" s="239"/>
      <c r="AC108" s="239"/>
      <c r="AD108" s="239"/>
      <c r="AE108" s="239"/>
      <c r="AF108" s="239"/>
      <c r="AG108" s="239"/>
      <c r="AH108" s="239"/>
      <c r="AI108" s="241">
        <v>2</v>
      </c>
      <c r="AJ108" s="239"/>
      <c r="AK108" s="239"/>
      <c r="AL108" s="239"/>
      <c r="AM108" s="239"/>
      <c r="AN108" s="239"/>
      <c r="AO108" s="239"/>
      <c r="AP108" s="239"/>
      <c r="AQ108" s="239"/>
      <c r="AR108" s="239"/>
      <c r="AS108" s="239"/>
      <c r="AT108" s="239"/>
      <c r="AU108" s="239"/>
      <c r="AV108" s="239"/>
      <c r="AX108" s="233">
        <f t="shared" si="1"/>
        <v>2</v>
      </c>
    </row>
    <row r="109" spans="1:50" ht="51" outlineLevel="1" x14ac:dyDescent="0.2">
      <c r="A109" s="442" t="str">
        <f>+'2.2'!C114</f>
        <v>BEW7</v>
      </c>
      <c r="B109" s="442" t="str">
        <f>+'2.2'!D114</f>
        <v>Rekonstruktion untere Extremität</v>
      </c>
      <c r="C109" s="442" t="str">
        <f>+'2.2'!F114</f>
        <v>(Orthopädische Chirurgie und Traumatologie des Bewegungsapparates)
(Chirurgie mit Schwerpunkt Allgemeinchirurgie und Traumatologie)</v>
      </c>
      <c r="D109" s="239"/>
      <c r="E109" s="239"/>
      <c r="F109" s="239"/>
      <c r="G109" s="239"/>
      <c r="H109" s="239"/>
      <c r="I109" s="241">
        <v>2</v>
      </c>
      <c r="J109" s="239"/>
      <c r="K109" s="239"/>
      <c r="L109" s="239"/>
      <c r="M109" s="239"/>
      <c r="N109" s="239"/>
      <c r="O109" s="239"/>
      <c r="P109" s="239"/>
      <c r="Q109" s="266"/>
      <c r="R109" s="239"/>
      <c r="S109" s="239"/>
      <c r="T109" s="239"/>
      <c r="U109" s="239"/>
      <c r="V109" s="239"/>
      <c r="W109" s="239"/>
      <c r="X109" s="239"/>
      <c r="Y109" s="239"/>
      <c r="Z109" s="239"/>
      <c r="AA109" s="239"/>
      <c r="AB109" s="239"/>
      <c r="AC109" s="239"/>
      <c r="AD109" s="239"/>
      <c r="AE109" s="239"/>
      <c r="AF109" s="239"/>
      <c r="AG109" s="239"/>
      <c r="AH109" s="239"/>
      <c r="AI109" s="241">
        <v>2</v>
      </c>
      <c r="AJ109" s="239"/>
      <c r="AK109" s="239"/>
      <c r="AL109" s="239"/>
      <c r="AM109" s="239">
        <v>2</v>
      </c>
      <c r="AN109" s="239"/>
      <c r="AO109" s="239"/>
      <c r="AP109" s="239"/>
      <c r="AQ109" s="239"/>
      <c r="AR109" s="239"/>
      <c r="AS109" s="239"/>
      <c r="AT109" s="239"/>
      <c r="AU109" s="239"/>
      <c r="AV109" s="239"/>
      <c r="AX109" s="233">
        <f t="shared" si="1"/>
        <v>2</v>
      </c>
    </row>
    <row r="110" spans="1:50" ht="51" outlineLevel="1" x14ac:dyDescent="0.2">
      <c r="A110" s="517" t="str">
        <f>+'2.2'!C115</f>
        <v xml:space="preserve">BEW7.1 </v>
      </c>
      <c r="B110" s="517" t="str">
        <f>+'2.2'!D115</f>
        <v>Erstprothese Hüfte</v>
      </c>
      <c r="C110" s="442" t="str">
        <f>+'2.2'!F115</f>
        <v>(Orthopädische Chirurgie und Traumatologie des Bewegungsapparates)
(Chirurgie mit Schwerpunkt Allgemeinchirurgie und Traumatologie)</v>
      </c>
      <c r="D110" s="239"/>
      <c r="E110" s="239"/>
      <c r="F110" s="239"/>
      <c r="G110" s="239"/>
      <c r="H110" s="239"/>
      <c r="I110" s="246">
        <v>2</v>
      </c>
      <c r="J110" s="239"/>
      <c r="K110" s="239"/>
      <c r="L110" s="239"/>
      <c r="M110" s="239"/>
      <c r="N110" s="239"/>
      <c r="O110" s="239"/>
      <c r="P110" s="239"/>
      <c r="Q110" s="266"/>
      <c r="R110" s="239"/>
      <c r="S110" s="239"/>
      <c r="T110" s="239"/>
      <c r="U110" s="239"/>
      <c r="V110" s="239"/>
      <c r="W110" s="239"/>
      <c r="X110" s="239"/>
      <c r="Y110" s="239"/>
      <c r="Z110" s="239"/>
      <c r="AA110" s="239"/>
      <c r="AB110" s="239"/>
      <c r="AC110" s="239"/>
      <c r="AD110" s="239"/>
      <c r="AE110" s="239"/>
      <c r="AF110" s="239"/>
      <c r="AG110" s="239"/>
      <c r="AH110" s="239"/>
      <c r="AI110" s="241">
        <v>2</v>
      </c>
      <c r="AJ110" s="239"/>
      <c r="AK110" s="239"/>
      <c r="AL110" s="239"/>
      <c r="AM110" s="239"/>
      <c r="AN110" s="239"/>
      <c r="AO110" s="239"/>
      <c r="AP110" s="239"/>
      <c r="AQ110" s="239"/>
      <c r="AR110" s="239"/>
      <c r="AS110" s="239"/>
      <c r="AT110" s="239"/>
      <c r="AU110" s="239"/>
      <c r="AV110" s="239"/>
      <c r="AX110" s="233">
        <f t="shared" si="1"/>
        <v>2</v>
      </c>
    </row>
    <row r="111" spans="1:50" ht="38.25" outlineLevel="1" x14ac:dyDescent="0.2">
      <c r="A111" s="517" t="str">
        <f>+'2.2'!C116</f>
        <v>BEW7.1.1</v>
      </c>
      <c r="B111" s="517" t="str">
        <f>+'2.2'!D116</f>
        <v>Wechseloperationen Hüftprothesen</v>
      </c>
      <c r="C111" s="442" t="str">
        <f>+'2.2'!F116</f>
        <v xml:space="preserve">(Orthopädische Chirurgie und Traumatologie des Bewegungsapparates)
</v>
      </c>
      <c r="D111" s="239"/>
      <c r="E111" s="239"/>
      <c r="F111" s="239"/>
      <c r="G111" s="239"/>
      <c r="H111" s="239"/>
      <c r="I111" s="239"/>
      <c r="J111" s="239"/>
      <c r="K111" s="239"/>
      <c r="L111" s="239"/>
      <c r="M111" s="239"/>
      <c r="N111" s="239"/>
      <c r="O111" s="239"/>
      <c r="P111" s="239"/>
      <c r="Q111" s="266"/>
      <c r="R111" s="239"/>
      <c r="S111" s="239"/>
      <c r="T111" s="239"/>
      <c r="U111" s="239"/>
      <c r="V111" s="239"/>
      <c r="W111" s="239"/>
      <c r="X111" s="239"/>
      <c r="Y111" s="239"/>
      <c r="Z111" s="239"/>
      <c r="AA111" s="239"/>
      <c r="AB111" s="239"/>
      <c r="AC111" s="239"/>
      <c r="AD111" s="239"/>
      <c r="AE111" s="239"/>
      <c r="AF111" s="239"/>
      <c r="AG111" s="239"/>
      <c r="AH111" s="239"/>
      <c r="AI111" s="241">
        <v>2</v>
      </c>
      <c r="AJ111" s="239"/>
      <c r="AK111" s="239"/>
      <c r="AL111" s="239"/>
      <c r="AM111" s="239"/>
      <c r="AN111" s="239"/>
      <c r="AO111" s="239"/>
      <c r="AP111" s="239"/>
      <c r="AQ111" s="239"/>
      <c r="AR111" s="239"/>
      <c r="AS111" s="239"/>
      <c r="AT111" s="239"/>
      <c r="AU111" s="239"/>
      <c r="AV111" s="239"/>
      <c r="AX111" s="233">
        <f t="shared" si="1"/>
        <v>2</v>
      </c>
    </row>
    <row r="112" spans="1:50" ht="38.25" outlineLevel="1" x14ac:dyDescent="0.2">
      <c r="A112" s="517" t="str">
        <f>+'2.2'!C117</f>
        <v>BEW7.2</v>
      </c>
      <c r="B112" s="517" t="str">
        <f>+'2.2'!D117</f>
        <v>Erstprothese Knie</v>
      </c>
      <c r="C112" s="442" t="str">
        <f>+'2.2'!F117</f>
        <v xml:space="preserve">(Orthopädische Chirurgie und Traumatologie des Bewegungsapparates)
</v>
      </c>
      <c r="D112" s="239"/>
      <c r="E112" s="239"/>
      <c r="F112" s="239"/>
      <c r="G112" s="239"/>
      <c r="H112" s="239"/>
      <c r="I112" s="239"/>
      <c r="J112" s="239"/>
      <c r="K112" s="239"/>
      <c r="L112" s="239"/>
      <c r="M112" s="239"/>
      <c r="N112" s="239"/>
      <c r="O112" s="239"/>
      <c r="P112" s="239"/>
      <c r="Q112" s="266"/>
      <c r="R112" s="239"/>
      <c r="S112" s="239"/>
      <c r="T112" s="239"/>
      <c r="U112" s="239"/>
      <c r="V112" s="239"/>
      <c r="W112" s="239"/>
      <c r="X112" s="239"/>
      <c r="Y112" s="239"/>
      <c r="Z112" s="239"/>
      <c r="AA112" s="239"/>
      <c r="AB112" s="239"/>
      <c r="AC112" s="239"/>
      <c r="AD112" s="239"/>
      <c r="AE112" s="239"/>
      <c r="AF112" s="239"/>
      <c r="AG112" s="239"/>
      <c r="AH112" s="239"/>
      <c r="AI112" s="241">
        <v>2</v>
      </c>
      <c r="AJ112" s="239"/>
      <c r="AK112" s="239"/>
      <c r="AL112" s="239"/>
      <c r="AM112" s="239"/>
      <c r="AN112" s="239"/>
      <c r="AO112" s="239"/>
      <c r="AP112" s="239"/>
      <c r="AQ112" s="239"/>
      <c r="AR112" s="239"/>
      <c r="AS112" s="239"/>
      <c r="AT112" s="239"/>
      <c r="AU112" s="239"/>
      <c r="AV112" s="239"/>
      <c r="AX112" s="233">
        <f t="shared" si="1"/>
        <v>2</v>
      </c>
    </row>
    <row r="113" spans="1:50" ht="38.25" outlineLevel="1" x14ac:dyDescent="0.2">
      <c r="A113" s="517" t="str">
        <f>+'2.2'!C118</f>
        <v>BEW7.2.1</v>
      </c>
      <c r="B113" s="517" t="str">
        <f>+'2.2'!D118</f>
        <v>Wechseloperationen Knieprothesen</v>
      </c>
      <c r="C113" s="442" t="str">
        <f>+'2.2'!F118</f>
        <v xml:space="preserve">(Orthopädische Chirurgie und Traumatologie des Bewegungsapparates)
</v>
      </c>
      <c r="D113" s="239"/>
      <c r="E113" s="239"/>
      <c r="F113" s="239"/>
      <c r="G113" s="239"/>
      <c r="H113" s="239"/>
      <c r="I113" s="239"/>
      <c r="J113" s="239"/>
      <c r="K113" s="239"/>
      <c r="L113" s="239"/>
      <c r="M113" s="239"/>
      <c r="N113" s="239"/>
      <c r="O113" s="239"/>
      <c r="P113" s="239"/>
      <c r="Q113" s="266"/>
      <c r="R113" s="239"/>
      <c r="S113" s="239"/>
      <c r="T113" s="239"/>
      <c r="U113" s="239"/>
      <c r="V113" s="239"/>
      <c r="W113" s="239"/>
      <c r="X113" s="239"/>
      <c r="Y113" s="239"/>
      <c r="Z113" s="239"/>
      <c r="AA113" s="239"/>
      <c r="AB113" s="239"/>
      <c r="AC113" s="239"/>
      <c r="AD113" s="239"/>
      <c r="AE113" s="239"/>
      <c r="AF113" s="239"/>
      <c r="AG113" s="239"/>
      <c r="AH113" s="239"/>
      <c r="AI113" s="241">
        <v>2</v>
      </c>
      <c r="AJ113" s="239"/>
      <c r="AK113" s="239"/>
      <c r="AL113" s="239"/>
      <c r="AM113" s="239"/>
      <c r="AN113" s="239"/>
      <c r="AO113" s="239"/>
      <c r="AP113" s="239"/>
      <c r="AQ113" s="239"/>
      <c r="AR113" s="239"/>
      <c r="AS113" s="239"/>
      <c r="AT113" s="239"/>
      <c r="AU113" s="239"/>
      <c r="AV113" s="239"/>
      <c r="AX113" s="233">
        <f t="shared" si="1"/>
        <v>2</v>
      </c>
    </row>
    <row r="114" spans="1:50" ht="25.5" outlineLevel="1" x14ac:dyDescent="0.2">
      <c r="A114" s="442" t="str">
        <f>+'2.2'!C119</f>
        <v>BEW8</v>
      </c>
      <c r="B114" s="442" t="str">
        <f>+'2.2'!D119</f>
        <v>Wirbelsäulenchirurgie</v>
      </c>
      <c r="C114" s="442" t="str">
        <f>+'2.2'!F119</f>
        <v xml:space="preserve">(Schwerpunkttitel Wirbelsäulenchirurige)
</v>
      </c>
      <c r="D114" s="239"/>
      <c r="E114" s="239"/>
      <c r="F114" s="239"/>
      <c r="G114" s="239"/>
      <c r="H114" s="239"/>
      <c r="I114" s="241"/>
      <c r="J114" s="239"/>
      <c r="K114" s="239"/>
      <c r="L114" s="239"/>
      <c r="M114" s="239"/>
      <c r="N114" s="239"/>
      <c r="O114" s="239"/>
      <c r="P114" s="239"/>
      <c r="Q114" s="266"/>
      <c r="R114" s="239"/>
      <c r="S114" s="239"/>
      <c r="T114" s="239"/>
      <c r="U114" s="239"/>
      <c r="V114" s="239"/>
      <c r="W114" s="239"/>
      <c r="X114" s="239"/>
      <c r="Y114" s="239"/>
      <c r="Z114" s="239"/>
      <c r="AA114" s="239"/>
      <c r="AB114" s="239"/>
      <c r="AC114" s="239"/>
      <c r="AD114" s="239"/>
      <c r="AE114" s="241"/>
      <c r="AF114" s="239"/>
      <c r="AG114" s="239"/>
      <c r="AH114" s="239"/>
      <c r="AI114" s="241"/>
      <c r="AJ114" s="239"/>
      <c r="AK114" s="239"/>
      <c r="AL114" s="239"/>
      <c r="AM114" s="239"/>
      <c r="AN114" s="239"/>
      <c r="AO114" s="239"/>
      <c r="AP114" s="239"/>
      <c r="AQ114" s="239"/>
      <c r="AR114" s="239"/>
      <c r="AS114" s="239"/>
      <c r="AT114" s="239"/>
      <c r="AU114" s="239"/>
      <c r="AV114" s="239">
        <v>2</v>
      </c>
      <c r="AX114" s="233">
        <f t="shared" si="1"/>
        <v>2</v>
      </c>
    </row>
    <row r="115" spans="1:50" ht="25.5" outlineLevel="1" x14ac:dyDescent="0.2">
      <c r="A115" s="442" t="str">
        <f>+'2.2'!C120</f>
        <v>BEW8.1</v>
      </c>
      <c r="B115" s="442" t="str">
        <f>+'2.2'!D120</f>
        <v>Spezialisierte Wirbelsäulenchirurgie</v>
      </c>
      <c r="C115" s="442" t="str">
        <f>+'2.2'!F120</f>
        <v xml:space="preserve">(Schwerpunkttitel Wirbelsäulenchirurige)
</v>
      </c>
      <c r="D115" s="239"/>
      <c r="E115" s="239"/>
      <c r="F115" s="239"/>
      <c r="G115" s="239"/>
      <c r="H115" s="239"/>
      <c r="I115" s="241"/>
      <c r="J115" s="239"/>
      <c r="K115" s="239"/>
      <c r="L115" s="239"/>
      <c r="M115" s="239"/>
      <c r="N115" s="239"/>
      <c r="O115" s="239"/>
      <c r="P115" s="239"/>
      <c r="Q115" s="266"/>
      <c r="R115" s="239"/>
      <c r="S115" s="239"/>
      <c r="T115" s="239"/>
      <c r="U115" s="239"/>
      <c r="V115" s="239"/>
      <c r="W115" s="239"/>
      <c r="X115" s="239"/>
      <c r="Y115" s="239"/>
      <c r="Z115" s="239"/>
      <c r="AA115" s="239"/>
      <c r="AB115" s="239"/>
      <c r="AC115" s="239"/>
      <c r="AD115" s="239"/>
      <c r="AE115" s="241"/>
      <c r="AF115" s="239"/>
      <c r="AG115" s="239"/>
      <c r="AH115" s="239"/>
      <c r="AI115" s="241"/>
      <c r="AJ115" s="239"/>
      <c r="AK115" s="239"/>
      <c r="AL115" s="239"/>
      <c r="AM115" s="239"/>
      <c r="AN115" s="239"/>
      <c r="AO115" s="239"/>
      <c r="AP115" s="239"/>
      <c r="AQ115" s="239"/>
      <c r="AR115" s="239"/>
      <c r="AS115" s="239"/>
      <c r="AT115" s="239"/>
      <c r="AU115" s="239"/>
      <c r="AV115" s="239">
        <v>2</v>
      </c>
      <c r="AX115" s="233">
        <f t="shared" si="1"/>
        <v>2</v>
      </c>
    </row>
    <row r="116" spans="1:50" ht="25.5" outlineLevel="1" x14ac:dyDescent="0.2">
      <c r="A116" s="442" t="str">
        <f>+'2.2'!C121</f>
        <v>BEW8.1.1</v>
      </c>
      <c r="B116" s="442" t="str">
        <f>+'2.2'!D121</f>
        <v>Komplexe Wirbelsäulenchirurgie</v>
      </c>
      <c r="C116" s="442" t="str">
        <f>+'2.2'!F121</f>
        <v xml:space="preserve">(Schwerpunkttitel Wirbelsäulenchirurige)
</v>
      </c>
      <c r="D116" s="239"/>
      <c r="E116" s="239"/>
      <c r="F116" s="239"/>
      <c r="G116" s="239"/>
      <c r="H116" s="239"/>
      <c r="I116" s="241"/>
      <c r="J116" s="239"/>
      <c r="K116" s="239"/>
      <c r="L116" s="239"/>
      <c r="M116" s="239"/>
      <c r="N116" s="239"/>
      <c r="O116" s="239"/>
      <c r="P116" s="239"/>
      <c r="Q116" s="266"/>
      <c r="R116" s="239"/>
      <c r="S116" s="239"/>
      <c r="T116" s="239"/>
      <c r="U116" s="239"/>
      <c r="V116" s="239"/>
      <c r="W116" s="239"/>
      <c r="X116" s="239"/>
      <c r="Y116" s="239"/>
      <c r="Z116" s="239"/>
      <c r="AA116" s="239"/>
      <c r="AB116" s="239"/>
      <c r="AC116" s="239"/>
      <c r="AD116" s="239"/>
      <c r="AE116" s="241"/>
      <c r="AF116" s="239"/>
      <c r="AG116" s="239"/>
      <c r="AH116" s="239"/>
      <c r="AI116" s="241"/>
      <c r="AJ116" s="239"/>
      <c r="AK116" s="239"/>
      <c r="AL116" s="239"/>
      <c r="AM116" s="239"/>
      <c r="AN116" s="239"/>
      <c r="AO116" s="239"/>
      <c r="AP116" s="239"/>
      <c r="AQ116" s="239"/>
      <c r="AR116" s="239"/>
      <c r="AS116" s="239"/>
      <c r="AT116" s="239"/>
      <c r="AU116" s="239"/>
      <c r="AV116" s="239">
        <v>2</v>
      </c>
      <c r="AX116" s="233">
        <f t="shared" si="1"/>
        <v>2</v>
      </c>
    </row>
    <row r="117" spans="1:50" ht="25.5" outlineLevel="1" x14ac:dyDescent="0.2">
      <c r="A117" s="442" t="str">
        <f>+'2.2'!C122</f>
        <v>BEW9</v>
      </c>
      <c r="B117" s="442" t="str">
        <f>+'2.2'!D122</f>
        <v>Knochentumore</v>
      </c>
      <c r="C117" s="442" t="str">
        <f>+'2.2'!F122</f>
        <v>(Orthopädische Chirurgie und Traumatologie des Bewegungsapparates)</v>
      </c>
      <c r="D117" s="239"/>
      <c r="E117" s="239"/>
      <c r="F117" s="239"/>
      <c r="G117" s="239"/>
      <c r="H117" s="239"/>
      <c r="I117" s="239"/>
      <c r="J117" s="239"/>
      <c r="K117" s="239"/>
      <c r="L117" s="239"/>
      <c r="M117" s="239"/>
      <c r="N117" s="239"/>
      <c r="O117" s="239"/>
      <c r="P117" s="239"/>
      <c r="Q117" s="266"/>
      <c r="R117" s="239"/>
      <c r="S117" s="239"/>
      <c r="T117" s="239"/>
      <c r="U117" s="239"/>
      <c r="V117" s="239"/>
      <c r="W117" s="239"/>
      <c r="X117" s="239"/>
      <c r="Y117" s="239"/>
      <c r="Z117" s="239"/>
      <c r="AA117" s="239"/>
      <c r="AB117" s="239"/>
      <c r="AC117" s="239"/>
      <c r="AD117" s="239"/>
      <c r="AE117" s="239"/>
      <c r="AF117" s="239"/>
      <c r="AG117" s="239"/>
      <c r="AH117" s="239"/>
      <c r="AI117" s="241">
        <v>2</v>
      </c>
      <c r="AJ117" s="239"/>
      <c r="AK117" s="239"/>
      <c r="AL117" s="239"/>
      <c r="AM117" s="239"/>
      <c r="AN117" s="239"/>
      <c r="AO117" s="239"/>
      <c r="AP117" s="239"/>
      <c r="AQ117" s="239"/>
      <c r="AR117" s="239"/>
      <c r="AS117" s="239"/>
      <c r="AT117" s="239"/>
      <c r="AU117" s="239"/>
      <c r="AV117" s="239"/>
      <c r="AX117" s="233">
        <f t="shared" si="1"/>
        <v>2</v>
      </c>
    </row>
    <row r="118" spans="1:50" ht="25.5" outlineLevel="1" x14ac:dyDescent="0.2">
      <c r="A118" s="442" t="str">
        <f>+'2.2'!C123</f>
        <v>BEW10</v>
      </c>
      <c r="B118" s="442" t="str">
        <f>+'2.2'!D123</f>
        <v>Plexuschirurgie</v>
      </c>
      <c r="C118" s="442" t="str">
        <f>+'2.2'!F123</f>
        <v>(Handchirurgie)
(Neurochirurgie)</v>
      </c>
      <c r="D118" s="239"/>
      <c r="E118" s="239"/>
      <c r="F118" s="239"/>
      <c r="G118" s="239"/>
      <c r="H118" s="239"/>
      <c r="I118" s="239"/>
      <c r="J118" s="239"/>
      <c r="K118" s="239"/>
      <c r="L118" s="239"/>
      <c r="M118" s="239"/>
      <c r="N118" s="239"/>
      <c r="O118" s="239"/>
      <c r="P118" s="239"/>
      <c r="Q118" s="266"/>
      <c r="R118" s="239"/>
      <c r="S118" s="242">
        <v>2</v>
      </c>
      <c r="T118" s="239"/>
      <c r="U118" s="239"/>
      <c r="V118" s="239"/>
      <c r="W118" s="239"/>
      <c r="X118" s="239"/>
      <c r="Y118" s="239"/>
      <c r="Z118" s="239"/>
      <c r="AA118" s="239"/>
      <c r="AB118" s="239"/>
      <c r="AC118" s="239"/>
      <c r="AD118" s="239"/>
      <c r="AE118" s="241">
        <v>2</v>
      </c>
      <c r="AF118" s="239"/>
      <c r="AG118" s="239"/>
      <c r="AH118" s="239"/>
      <c r="AI118" s="239"/>
      <c r="AJ118" s="239"/>
      <c r="AK118" s="239"/>
      <c r="AL118" s="239"/>
      <c r="AM118" s="239"/>
      <c r="AN118" s="239"/>
      <c r="AO118" s="239"/>
      <c r="AP118" s="239"/>
      <c r="AQ118" s="239"/>
      <c r="AR118" s="239"/>
      <c r="AS118" s="239"/>
      <c r="AT118" s="239"/>
      <c r="AU118" s="239"/>
      <c r="AV118" s="239"/>
      <c r="AX118" s="233">
        <f t="shared" si="1"/>
        <v>2</v>
      </c>
    </row>
    <row r="119" spans="1:50" outlineLevel="1" x14ac:dyDescent="0.2">
      <c r="A119" s="442" t="str">
        <f>+'2.2'!C124</f>
        <v>BEW11</v>
      </c>
      <c r="B119" s="442" t="str">
        <f>+'2.2'!D124</f>
        <v>Replantationen</v>
      </c>
      <c r="C119" s="442" t="str">
        <f>+'2.2'!F124</f>
        <v>Handchirurgie</v>
      </c>
      <c r="D119" s="239"/>
      <c r="E119" s="239"/>
      <c r="F119" s="239"/>
      <c r="G119" s="239"/>
      <c r="H119" s="239"/>
      <c r="I119" s="239"/>
      <c r="J119" s="239"/>
      <c r="K119" s="239"/>
      <c r="L119" s="239"/>
      <c r="M119" s="239"/>
      <c r="N119" s="239"/>
      <c r="O119" s="239"/>
      <c r="P119" s="239"/>
      <c r="Q119" s="266"/>
      <c r="R119" s="239"/>
      <c r="S119" s="242">
        <v>2</v>
      </c>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X119" s="233">
        <f t="shared" si="1"/>
        <v>2</v>
      </c>
    </row>
    <row r="120" spans="1:50" ht="25.5" outlineLevel="1" x14ac:dyDescent="0.2">
      <c r="A120" s="442" t="s">
        <v>127</v>
      </c>
      <c r="B120" s="442" t="str">
        <f>+'2.2'!D125</f>
        <v>Rheumatologie</v>
      </c>
      <c r="C120" s="442" t="str">
        <f>+'2.2'!F125</f>
        <v>(Rheumatologie)
(Physikalische Medizin und Rehabilitation)</v>
      </c>
      <c r="D120" s="239"/>
      <c r="E120" s="239"/>
      <c r="F120" s="239"/>
      <c r="G120" s="239"/>
      <c r="H120" s="239"/>
      <c r="I120" s="239"/>
      <c r="J120" s="239"/>
      <c r="K120" s="239"/>
      <c r="L120" s="239"/>
      <c r="M120" s="239"/>
      <c r="N120" s="239"/>
      <c r="O120" s="239"/>
      <c r="P120" s="239"/>
      <c r="Q120" s="266"/>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v>2</v>
      </c>
      <c r="AM120" s="239"/>
      <c r="AN120" s="239"/>
      <c r="AO120" s="239"/>
      <c r="AP120" s="239"/>
      <c r="AQ120" s="239"/>
      <c r="AR120" s="239"/>
      <c r="AS120" s="239">
        <v>2</v>
      </c>
      <c r="AT120" s="239"/>
      <c r="AU120" s="239"/>
      <c r="AV120" s="239"/>
      <c r="AX120" s="233">
        <f t="shared" si="1"/>
        <v>2</v>
      </c>
    </row>
    <row r="121" spans="1:50" ht="38.25" outlineLevel="1" x14ac:dyDescent="0.2">
      <c r="A121" s="442" t="str">
        <f>+'2.2'!C126</f>
        <v>RHE2</v>
      </c>
      <c r="B121" s="442" t="str">
        <f>+'2.2'!D126</f>
        <v>Interdisziplinäre Rheumatologie</v>
      </c>
      <c r="C121" s="442" t="str">
        <f>+'2.2'!F126</f>
        <v>Rheumatologie
Rheumatologie und Physikalische Medizin und Rehabilitation</v>
      </c>
      <c r="D121" s="239"/>
      <c r="E121" s="239"/>
      <c r="F121" s="239"/>
      <c r="G121" s="239"/>
      <c r="H121" s="239"/>
      <c r="I121" s="239"/>
      <c r="J121" s="239"/>
      <c r="K121" s="239"/>
      <c r="L121" s="239"/>
      <c r="M121" s="239"/>
      <c r="N121" s="239"/>
      <c r="O121" s="239"/>
      <c r="P121" s="239"/>
      <c r="Q121" s="266"/>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v>2</v>
      </c>
      <c r="AM121" s="239"/>
      <c r="AN121" s="239"/>
      <c r="AO121" s="239"/>
      <c r="AP121" s="239"/>
      <c r="AQ121" s="239"/>
      <c r="AR121" s="239"/>
      <c r="AS121" s="239">
        <v>2</v>
      </c>
      <c r="AT121" s="239"/>
      <c r="AU121" s="239"/>
      <c r="AV121" s="239"/>
      <c r="AX121" s="233">
        <f t="shared" si="1"/>
        <v>2</v>
      </c>
    </row>
    <row r="122" spans="1:50" outlineLevel="1" x14ac:dyDescent="0.2">
      <c r="A122" s="442" t="str">
        <f>+'2.2'!C127</f>
        <v>GYN1</v>
      </c>
      <c r="B122" s="442" t="str">
        <f>+'2.2'!D127</f>
        <v>Gynäkologie</v>
      </c>
      <c r="C122" s="442" t="str">
        <f>+'2.2'!F127</f>
        <v>(Gynäkologie und Geburtshilfe)</v>
      </c>
      <c r="D122" s="239"/>
      <c r="E122" s="239"/>
      <c r="F122" s="239"/>
      <c r="G122" s="239"/>
      <c r="H122" s="239"/>
      <c r="I122" s="239"/>
      <c r="J122" s="239"/>
      <c r="K122" s="239"/>
      <c r="L122" s="239"/>
      <c r="M122" s="239"/>
      <c r="N122" s="239"/>
      <c r="O122" s="239"/>
      <c r="P122" s="242">
        <v>2</v>
      </c>
      <c r="Q122" s="243">
        <v>2</v>
      </c>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X122" s="233">
        <f t="shared" si="1"/>
        <v>2</v>
      </c>
    </row>
    <row r="123" spans="1:50" ht="51" outlineLevel="1" x14ac:dyDescent="0.2">
      <c r="A123" s="442" t="str">
        <f>+'2.2'!C128</f>
        <v>GYNT</v>
      </c>
      <c r="B123" s="442" t="str">
        <f>+'2.2'!D128</f>
        <v>Gynäkologische Tumore</v>
      </c>
      <c r="C123" s="442" t="str">
        <f>+'2.2'!F128</f>
        <v>Gynäkologie und Geburtshilfe mit Schwerpunkt gynäkologische Onkologie
In Ausnahmen Chirurgie mit Schwerpunkt Viszeralchirurgie</v>
      </c>
      <c r="D123" s="239"/>
      <c r="E123" s="239"/>
      <c r="F123" s="239"/>
      <c r="G123" s="239"/>
      <c r="H123" s="239"/>
      <c r="I123" s="239"/>
      <c r="J123" s="239"/>
      <c r="K123" s="239"/>
      <c r="L123" s="244">
        <v>2</v>
      </c>
      <c r="M123" s="239"/>
      <c r="N123" s="239"/>
      <c r="O123" s="239"/>
      <c r="P123" s="242">
        <v>2</v>
      </c>
      <c r="Q123" s="243">
        <v>2</v>
      </c>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X123" s="233">
        <f t="shared" si="1"/>
        <v>2</v>
      </c>
    </row>
    <row r="124" spans="1:50" ht="25.5" outlineLevel="1" x14ac:dyDescent="0.2">
      <c r="A124" s="442" t="str">
        <f>+'2.2'!C129</f>
        <v>GYN2</v>
      </c>
      <c r="B124" s="442" t="str">
        <f>+'2.2'!D129</f>
        <v>Anerkanntes zertifiziertes Brustzentrum</v>
      </c>
      <c r="C124" s="442" t="str">
        <f>+'2.2'!F129</f>
        <v>(Nachweis von 50 Operationen als Erstoperateur bei Neoplasien der Mamma)</v>
      </c>
      <c r="D124" s="239"/>
      <c r="E124" s="239"/>
      <c r="F124" s="239"/>
      <c r="G124" s="239"/>
      <c r="H124" s="239"/>
      <c r="I124" s="239"/>
      <c r="J124" s="239"/>
      <c r="K124" s="239"/>
      <c r="L124" s="239"/>
      <c r="M124" s="239"/>
      <c r="N124" s="239"/>
      <c r="O124" s="239"/>
      <c r="P124" s="239">
        <v>2</v>
      </c>
      <c r="Q124" s="266">
        <v>2</v>
      </c>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v>2</v>
      </c>
      <c r="AN124" s="239"/>
      <c r="AO124" s="239"/>
      <c r="AP124" s="239"/>
      <c r="AQ124" s="239"/>
      <c r="AR124" s="239"/>
      <c r="AS124" s="239"/>
      <c r="AT124" s="239"/>
      <c r="AU124" s="239"/>
      <c r="AV124" s="239"/>
      <c r="AX124" s="233">
        <f t="shared" si="1"/>
        <v>2</v>
      </c>
    </row>
    <row r="125" spans="1:50" ht="38.25" outlineLevel="1" x14ac:dyDescent="0.2">
      <c r="A125" s="442" t="str">
        <f>+'2.2'!C130</f>
        <v>PLC1</v>
      </c>
      <c r="B125" s="442" t="str">
        <f>+'2.2'!D130</f>
        <v>Eingriffe im Zusammenhang mit Transsexualität</v>
      </c>
      <c r="C125" s="442" t="str">
        <f>+'2.2'!F130</f>
        <v>Plastische, Rekonstruktive und Ästhetische Chirurgie
Gynäkologie und Geburtshilfe</v>
      </c>
      <c r="D125" s="239"/>
      <c r="E125" s="239"/>
      <c r="F125" s="239"/>
      <c r="G125" s="239"/>
      <c r="H125" s="239"/>
      <c r="I125" s="239"/>
      <c r="J125" s="239"/>
      <c r="K125" s="239"/>
      <c r="L125" s="239"/>
      <c r="M125" s="239"/>
      <c r="N125" s="239"/>
      <c r="O125" s="239"/>
      <c r="P125" s="239">
        <v>2</v>
      </c>
      <c r="Q125" s="266">
        <v>2</v>
      </c>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v>2</v>
      </c>
      <c r="AN125" s="239"/>
      <c r="AO125" s="239"/>
      <c r="AP125" s="239"/>
      <c r="AQ125" s="239"/>
      <c r="AR125" s="239"/>
      <c r="AS125" s="239"/>
      <c r="AT125" s="239"/>
      <c r="AU125" s="239"/>
      <c r="AV125" s="239"/>
      <c r="AX125" s="233">
        <f t="shared" si="1"/>
        <v>2</v>
      </c>
    </row>
    <row r="126" spans="1:50" outlineLevel="1" x14ac:dyDescent="0.2">
      <c r="A126" s="442" t="str">
        <f>+'2.2'!C131</f>
        <v>GEBH</v>
      </c>
      <c r="B126" s="442" t="str">
        <f>+'2.2'!D131</f>
        <v>GEBH Geburtshäuser ( ≥ 36 0/7 SSW)</v>
      </c>
      <c r="C126" s="442" t="str">
        <f>+'2.2'!F131</f>
        <v>(Gynäkologie und Geburtshilfe)</v>
      </c>
      <c r="D126" s="239"/>
      <c r="E126" s="239"/>
      <c r="F126" s="239"/>
      <c r="G126" s="239"/>
      <c r="H126" s="239"/>
      <c r="I126" s="239"/>
      <c r="J126" s="239"/>
      <c r="K126" s="239"/>
      <c r="L126" s="239"/>
      <c r="M126" s="239"/>
      <c r="N126" s="239"/>
      <c r="O126" s="239"/>
      <c r="P126" s="239"/>
      <c r="Q126" s="266"/>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X126" s="233">
        <f t="shared" si="1"/>
        <v>0</v>
      </c>
    </row>
    <row r="127" spans="1:50" ht="25.5" outlineLevel="1" x14ac:dyDescent="0.2">
      <c r="A127" s="442" t="str">
        <f>+'2.2'!C132</f>
        <v>GEBS</v>
      </c>
      <c r="B127" s="442" t="str">
        <f>+'2.2'!D132</f>
        <v>Hebammengeleitete Geburtshilfe am/im Spital</v>
      </c>
      <c r="C127" s="442" t="str">
        <f>+'2.2'!F132</f>
        <v/>
      </c>
      <c r="D127" s="239"/>
      <c r="E127" s="239"/>
      <c r="F127" s="239"/>
      <c r="G127" s="239"/>
      <c r="H127" s="239"/>
      <c r="I127" s="239"/>
      <c r="J127" s="239"/>
      <c r="K127" s="239"/>
      <c r="L127" s="239"/>
      <c r="M127" s="239"/>
      <c r="N127" s="239"/>
      <c r="O127" s="239"/>
      <c r="P127" s="239"/>
      <c r="Q127" s="266"/>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X127" s="233">
        <f t="shared" si="1"/>
        <v>0</v>
      </c>
    </row>
    <row r="128" spans="1:50" ht="25.5" outlineLevel="1" x14ac:dyDescent="0.2">
      <c r="A128" s="442" t="str">
        <f>+'2.2'!C133</f>
        <v>GEB1</v>
      </c>
      <c r="B128" s="442" t="str">
        <f>+'2.2'!D133</f>
        <v>Grundversorgung Geburtshilfe ( ≥ 35 0/7 SSW und GG 2000g)</v>
      </c>
      <c r="C128" s="442" t="str">
        <f>+'2.2'!F133</f>
        <v>(Gynäkologie und Geburtshilfe)</v>
      </c>
      <c r="D128" s="239"/>
      <c r="E128" s="239"/>
      <c r="F128" s="239"/>
      <c r="G128" s="239"/>
      <c r="H128" s="239"/>
      <c r="I128" s="239"/>
      <c r="J128" s="239"/>
      <c r="K128" s="239"/>
      <c r="L128" s="239"/>
      <c r="M128" s="239"/>
      <c r="N128" s="239"/>
      <c r="O128" s="239"/>
      <c r="P128" s="242">
        <v>2</v>
      </c>
      <c r="Q128" s="243">
        <v>2</v>
      </c>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c r="AS128" s="239"/>
      <c r="AT128" s="239"/>
      <c r="AU128" s="239"/>
      <c r="AV128" s="239"/>
      <c r="AX128" s="233">
        <f t="shared" si="1"/>
        <v>2</v>
      </c>
    </row>
    <row r="129" spans="1:50" outlineLevel="1" x14ac:dyDescent="0.2">
      <c r="A129" s="442" t="str">
        <f>+'2.2'!C134</f>
        <v>GEB1.1</v>
      </c>
      <c r="B129" s="442" t="str">
        <f>+'2.2'!D134</f>
        <v>Geburtshilfe (≥ 32 0/7 SSW und GG 1250g)</v>
      </c>
      <c r="C129" s="442" t="str">
        <f>+'2.2'!F134</f>
        <v>Gynäkologie und Geburtshilfe</v>
      </c>
      <c r="D129" s="239"/>
      <c r="E129" s="239"/>
      <c r="F129" s="239"/>
      <c r="G129" s="239"/>
      <c r="H129" s="239"/>
      <c r="I129" s="239"/>
      <c r="J129" s="239"/>
      <c r="K129" s="239"/>
      <c r="L129" s="239"/>
      <c r="M129" s="239"/>
      <c r="N129" s="239"/>
      <c r="O129" s="239"/>
      <c r="P129" s="242">
        <v>2</v>
      </c>
      <c r="Q129" s="243">
        <v>2</v>
      </c>
      <c r="R129" s="239"/>
      <c r="S129" s="239"/>
      <c r="T129" s="239"/>
      <c r="U129" s="239"/>
      <c r="V129" s="239"/>
      <c r="W129" s="239"/>
      <c r="X129" s="239"/>
      <c r="Y129" s="239"/>
      <c r="Z129" s="239"/>
      <c r="AA129" s="239"/>
      <c r="AB129" s="239"/>
      <c r="AC129" s="239"/>
      <c r="AD129" s="239"/>
      <c r="AE129" s="239"/>
      <c r="AF129" s="239"/>
      <c r="AG129" s="239"/>
      <c r="AH129" s="239"/>
      <c r="AI129" s="239"/>
      <c r="AJ129" s="239"/>
      <c r="AK129" s="239"/>
      <c r="AL129" s="239"/>
      <c r="AM129" s="239"/>
      <c r="AN129" s="239"/>
      <c r="AO129" s="239"/>
      <c r="AP129" s="239"/>
      <c r="AQ129" s="239"/>
      <c r="AR129" s="239"/>
      <c r="AS129" s="239"/>
      <c r="AT129" s="239"/>
      <c r="AU129" s="239"/>
      <c r="AV129" s="239"/>
      <c r="AX129" s="233">
        <f t="shared" si="1"/>
        <v>2</v>
      </c>
    </row>
    <row r="130" spans="1:50" ht="25.5" outlineLevel="1" x14ac:dyDescent="0.2">
      <c r="A130" s="442" t="str">
        <f>+'2.2'!C135</f>
        <v>GEB1.1.1</v>
      </c>
      <c r="B130" s="442" t="str">
        <f>+'2.2'!D135</f>
        <v>Spezialisierte Geburtshilfe</v>
      </c>
      <c r="C130" s="442" t="str">
        <f>+'2.2'!F135</f>
        <v>Gynäkologie und Geburtshilfe
mit Schwerpunkt fetomaternale Medizin</v>
      </c>
      <c r="D130" s="239"/>
      <c r="E130" s="239"/>
      <c r="F130" s="239"/>
      <c r="G130" s="239"/>
      <c r="H130" s="239"/>
      <c r="I130" s="239"/>
      <c r="J130" s="239"/>
      <c r="K130" s="239"/>
      <c r="L130" s="239"/>
      <c r="M130" s="239"/>
      <c r="N130" s="247"/>
      <c r="O130" s="247"/>
      <c r="P130" s="239"/>
      <c r="Q130" s="266">
        <v>2</v>
      </c>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c r="AP130" s="239"/>
      <c r="AQ130" s="239"/>
      <c r="AR130" s="239"/>
      <c r="AS130" s="239"/>
      <c r="AT130" s="239"/>
      <c r="AU130" s="239"/>
      <c r="AV130" s="239"/>
      <c r="AX130" s="233">
        <f t="shared" si="1"/>
        <v>2</v>
      </c>
    </row>
    <row r="131" spans="1:50" ht="25.5" outlineLevel="1" x14ac:dyDescent="0.2">
      <c r="A131" s="442" t="str">
        <f>+'2.2'!C136</f>
        <v>NEOG</v>
      </c>
      <c r="B131" s="442" t="str">
        <f>+'2.2'!D136</f>
        <v>Grundversorgung Neugeborene (≥ 36 0/7 SSW und GG 2000g)</v>
      </c>
      <c r="C131" s="442" t="str">
        <f>+'2.2'!F136</f>
        <v/>
      </c>
      <c r="D131" s="239"/>
      <c r="E131" s="239"/>
      <c r="F131" s="239"/>
      <c r="G131" s="239"/>
      <c r="H131" s="239"/>
      <c r="I131" s="239"/>
      <c r="J131" s="239"/>
      <c r="K131" s="239"/>
      <c r="L131" s="239"/>
      <c r="M131" s="239"/>
      <c r="N131" s="239"/>
      <c r="O131" s="239"/>
      <c r="P131" s="239"/>
      <c r="Q131" s="266"/>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239"/>
      <c r="AV131" s="239"/>
      <c r="AX131" s="233">
        <f t="shared" ref="AX131:AX148" si="2">+MAX(D131:AV131)</f>
        <v>0</v>
      </c>
    </row>
    <row r="132" spans="1:50" ht="25.5" outlineLevel="1" x14ac:dyDescent="0.2">
      <c r="A132" s="442" t="str">
        <f>+'2.2'!C137</f>
        <v>NEO1</v>
      </c>
      <c r="B132" s="442" t="str">
        <f>+'2.2'!D137</f>
        <v>Grundversorgung Neugeborene (≥ 35 0/7 SSW und GG 2000g)</v>
      </c>
      <c r="C132" s="442" t="str">
        <f>+'2.2'!F137</f>
        <v>(Gynäkologie und Geburtshilfe)
(Kinder- und Jugendmedizin)</v>
      </c>
      <c r="D132" s="247"/>
      <c r="E132" s="247"/>
      <c r="F132" s="247"/>
      <c r="G132" s="247"/>
      <c r="H132" s="247"/>
      <c r="I132" s="247"/>
      <c r="J132" s="247"/>
      <c r="K132" s="247"/>
      <c r="L132" s="247"/>
      <c r="M132" s="247"/>
      <c r="N132" s="239"/>
      <c r="O132" s="248"/>
      <c r="P132" s="249">
        <v>2</v>
      </c>
      <c r="Q132" s="267">
        <v>2</v>
      </c>
      <c r="R132" s="247"/>
      <c r="S132" s="247"/>
      <c r="T132" s="247"/>
      <c r="U132" s="247"/>
      <c r="V132" s="247"/>
      <c r="W132" s="247"/>
      <c r="X132" s="247"/>
      <c r="Y132" s="247"/>
      <c r="Z132" s="241">
        <v>2</v>
      </c>
      <c r="AA132" s="241">
        <v>2</v>
      </c>
      <c r="AB132" s="247"/>
      <c r="AC132" s="247"/>
      <c r="AD132" s="247"/>
      <c r="AE132" s="247"/>
      <c r="AF132" s="247"/>
      <c r="AG132" s="247"/>
      <c r="AH132" s="247"/>
      <c r="AI132" s="247"/>
      <c r="AJ132" s="247"/>
      <c r="AK132" s="247"/>
      <c r="AL132" s="247"/>
      <c r="AM132" s="247"/>
      <c r="AN132" s="247"/>
      <c r="AO132" s="247"/>
      <c r="AP132" s="247"/>
      <c r="AQ132" s="239"/>
      <c r="AR132" s="239"/>
      <c r="AS132" s="239"/>
      <c r="AT132" s="239"/>
      <c r="AU132" s="239"/>
      <c r="AV132" s="239"/>
      <c r="AX132" s="233">
        <f t="shared" si="2"/>
        <v>2</v>
      </c>
    </row>
    <row r="133" spans="1:50" ht="25.5" outlineLevel="1" x14ac:dyDescent="0.2">
      <c r="A133" s="442" t="str">
        <f>+'2.2'!C138</f>
        <v>NEO1.1</v>
      </c>
      <c r="B133" s="442" t="str">
        <f>+'2.2'!D138</f>
        <v>Neonatologie (≥  32 0/7 SSW und GG 1250g)</v>
      </c>
      <c r="C133" s="442" t="str">
        <f>+'2.2'!F138</f>
        <v>Kinder- und Jugendmedizin mit Schwerpunkt Neonatologie</v>
      </c>
      <c r="D133" s="239"/>
      <c r="E133" s="239"/>
      <c r="F133" s="239"/>
      <c r="G133" s="239"/>
      <c r="H133" s="239"/>
      <c r="I133" s="239"/>
      <c r="J133" s="239"/>
      <c r="K133" s="239"/>
      <c r="L133" s="239"/>
      <c r="M133" s="239"/>
      <c r="N133" s="239"/>
      <c r="O133" s="239"/>
      <c r="P133" s="239"/>
      <c r="Q133" s="266"/>
      <c r="R133" s="239"/>
      <c r="S133" s="239"/>
      <c r="T133" s="239"/>
      <c r="U133" s="239"/>
      <c r="V133" s="239"/>
      <c r="W133" s="239"/>
      <c r="X133" s="239"/>
      <c r="Y133" s="239"/>
      <c r="Z133" s="239"/>
      <c r="AA133" s="242">
        <v>2</v>
      </c>
      <c r="AB133" s="239"/>
      <c r="AC133" s="239"/>
      <c r="AD133" s="239"/>
      <c r="AE133" s="239"/>
      <c r="AF133" s="239"/>
      <c r="AG133" s="239"/>
      <c r="AH133" s="239"/>
      <c r="AI133" s="239"/>
      <c r="AJ133" s="239"/>
      <c r="AK133" s="239"/>
      <c r="AL133" s="239"/>
      <c r="AM133" s="239"/>
      <c r="AN133" s="239"/>
      <c r="AO133" s="239"/>
      <c r="AP133" s="239"/>
      <c r="AQ133" s="239"/>
      <c r="AR133" s="239"/>
      <c r="AS133" s="239"/>
      <c r="AT133" s="239"/>
      <c r="AU133" s="239"/>
      <c r="AV133" s="239"/>
      <c r="AX133" s="233">
        <f t="shared" si="2"/>
        <v>2</v>
      </c>
    </row>
    <row r="134" spans="1:50" ht="25.5" outlineLevel="1" x14ac:dyDescent="0.2">
      <c r="A134" s="442" t="str">
        <f>+'2.2'!C139</f>
        <v>NEO1.1.1</v>
      </c>
      <c r="B134" s="442" t="str">
        <f>+'2.2'!D139</f>
        <v>Spezialisierte Neonatologie (≥ 28 0/7 SSW und GG ≥1000g)</v>
      </c>
      <c r="C134" s="442" t="str">
        <f>+'2.2'!F139</f>
        <v>Kinder- und Jugendmedizin mit Schwerpunkt Neonatologie</v>
      </c>
      <c r="D134" s="239"/>
      <c r="E134" s="239"/>
      <c r="F134" s="239"/>
      <c r="G134" s="239"/>
      <c r="H134" s="239"/>
      <c r="I134" s="239"/>
      <c r="J134" s="239"/>
      <c r="K134" s="239"/>
      <c r="L134" s="239"/>
      <c r="M134" s="239"/>
      <c r="N134" s="239"/>
      <c r="O134" s="239"/>
      <c r="P134" s="239"/>
      <c r="Q134" s="266"/>
      <c r="R134" s="239"/>
      <c r="S134" s="239"/>
      <c r="T134" s="239"/>
      <c r="U134" s="239"/>
      <c r="V134" s="239"/>
      <c r="W134" s="239"/>
      <c r="X134" s="239"/>
      <c r="Y134" s="239"/>
      <c r="Z134" s="239"/>
      <c r="AA134" s="242">
        <v>2</v>
      </c>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X134" s="233">
        <f t="shared" si="2"/>
        <v>2</v>
      </c>
    </row>
    <row r="135" spans="1:50" ht="25.5" outlineLevel="1" x14ac:dyDescent="0.2">
      <c r="A135" s="442" t="str">
        <f>+'2.2'!C140</f>
        <v>NEO1.1.1.1</v>
      </c>
      <c r="B135" s="442" t="str">
        <f>+'2.2'!D140</f>
        <v>Hochspezialisierte Neonatologie (&lt; 32 0/7 SSW und GG &lt; 1500g)</v>
      </c>
      <c r="C135" s="442" t="str">
        <f>+'2.2'!F140</f>
        <v>Kinder- und Jugendmedizin mit Schwerpunkt Neonatologie</v>
      </c>
      <c r="D135" s="239"/>
      <c r="E135" s="239"/>
      <c r="F135" s="239"/>
      <c r="G135" s="239"/>
      <c r="H135" s="239"/>
      <c r="I135" s="239"/>
      <c r="J135" s="239"/>
      <c r="K135" s="239"/>
      <c r="L135" s="239"/>
      <c r="M135" s="239"/>
      <c r="N135" s="239"/>
      <c r="O135" s="239"/>
      <c r="P135" s="239"/>
      <c r="Q135" s="266"/>
      <c r="R135" s="239"/>
      <c r="S135" s="239"/>
      <c r="T135" s="239"/>
      <c r="U135" s="239"/>
      <c r="V135" s="239"/>
      <c r="W135" s="239"/>
      <c r="X135" s="239"/>
      <c r="Y135" s="239"/>
      <c r="Z135" s="239"/>
      <c r="AA135" s="242">
        <v>2</v>
      </c>
      <c r="AB135" s="239"/>
      <c r="AC135" s="239"/>
      <c r="AD135" s="239"/>
      <c r="AE135" s="239"/>
      <c r="AF135" s="239"/>
      <c r="AG135" s="239"/>
      <c r="AH135" s="239"/>
      <c r="AI135" s="239"/>
      <c r="AJ135" s="239"/>
      <c r="AK135" s="239"/>
      <c r="AL135" s="239"/>
      <c r="AM135" s="239"/>
      <c r="AN135" s="239"/>
      <c r="AO135" s="239"/>
      <c r="AP135" s="239"/>
      <c r="AQ135" s="239"/>
      <c r="AR135" s="239"/>
      <c r="AS135" s="239"/>
      <c r="AT135" s="239"/>
      <c r="AU135" s="239"/>
      <c r="AV135" s="239"/>
      <c r="AX135" s="233">
        <f t="shared" si="2"/>
        <v>2</v>
      </c>
    </row>
    <row r="136" spans="1:50" ht="25.5" outlineLevel="1" x14ac:dyDescent="0.2">
      <c r="A136" s="442" t="str">
        <f>+'2.2'!C141</f>
        <v>ONK1</v>
      </c>
      <c r="B136" s="442" t="str">
        <f>+'2.2'!D141</f>
        <v>Onkologie</v>
      </c>
      <c r="C136" s="442" t="str">
        <f>+'2.2'!F141</f>
        <v>(Medizinische Onkologie)
(Allgemeine Innere Medizin)</v>
      </c>
      <c r="D136" s="241">
        <v>2</v>
      </c>
      <c r="E136" s="241">
        <v>2</v>
      </c>
      <c r="F136" s="239"/>
      <c r="G136" s="239"/>
      <c r="H136" s="239"/>
      <c r="I136" s="239"/>
      <c r="J136" s="239"/>
      <c r="K136" s="239"/>
      <c r="L136" s="239"/>
      <c r="M136" s="239"/>
      <c r="N136" s="239"/>
      <c r="O136" s="239"/>
      <c r="P136" s="239"/>
      <c r="Q136" s="266"/>
      <c r="R136" s="239"/>
      <c r="S136" s="239"/>
      <c r="T136" s="239"/>
      <c r="U136" s="239"/>
      <c r="V136" s="239"/>
      <c r="W136" s="239"/>
      <c r="X136" s="239"/>
      <c r="Y136" s="239"/>
      <c r="Z136" s="239"/>
      <c r="AA136" s="239"/>
      <c r="AB136" s="239"/>
      <c r="AC136" s="241">
        <v>2</v>
      </c>
      <c r="AD136" s="239"/>
      <c r="AE136" s="239"/>
      <c r="AF136" s="239"/>
      <c r="AG136" s="239"/>
      <c r="AH136" s="239"/>
      <c r="AI136" s="239"/>
      <c r="AJ136" s="239"/>
      <c r="AK136" s="239"/>
      <c r="AL136" s="239"/>
      <c r="AM136" s="239"/>
      <c r="AN136" s="239"/>
      <c r="AO136" s="239"/>
      <c r="AP136" s="239"/>
      <c r="AQ136" s="239"/>
      <c r="AR136" s="239"/>
      <c r="AS136" s="239"/>
      <c r="AT136" s="239"/>
      <c r="AU136" s="239"/>
      <c r="AV136" s="239"/>
      <c r="AX136" s="233">
        <f t="shared" si="2"/>
        <v>2</v>
      </c>
    </row>
    <row r="137" spans="1:50" outlineLevel="1" x14ac:dyDescent="0.2">
      <c r="A137" s="442" t="str">
        <f>+'2.2'!C142</f>
        <v>RAO1</v>
      </c>
      <c r="B137" s="442" t="str">
        <f>+'2.2'!D142</f>
        <v>Radio-Onkologie</v>
      </c>
      <c r="C137" s="442" t="str">
        <f>+'2.2'!F142</f>
        <v>Radio-Onkologie / Strahlentherapie</v>
      </c>
      <c r="D137" s="241"/>
      <c r="E137" s="241"/>
      <c r="F137" s="239"/>
      <c r="G137" s="239"/>
      <c r="H137" s="239"/>
      <c r="I137" s="239"/>
      <c r="J137" s="239"/>
      <c r="K137" s="239"/>
      <c r="L137" s="239"/>
      <c r="M137" s="239"/>
      <c r="N137" s="239"/>
      <c r="O137" s="239"/>
      <c r="P137" s="239"/>
      <c r="Q137" s="266"/>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39"/>
      <c r="AP137" s="239"/>
      <c r="AQ137" s="239"/>
      <c r="AR137" s="241">
        <v>2</v>
      </c>
      <c r="AS137" s="239"/>
      <c r="AT137" s="239"/>
      <c r="AU137" s="239"/>
      <c r="AV137" s="239"/>
      <c r="AX137" s="233">
        <f t="shared" si="2"/>
        <v>2</v>
      </c>
    </row>
    <row r="138" spans="1:50" outlineLevel="1" x14ac:dyDescent="0.2">
      <c r="A138" s="442" t="str">
        <f>+'2.2'!C143</f>
        <v>NUK1</v>
      </c>
      <c r="B138" s="442" t="str">
        <f>+'2.2'!D143</f>
        <v>Nuklearmedizin</v>
      </c>
      <c r="C138" s="442" t="str">
        <f>+'2.2'!F143</f>
        <v>Nuklearmedizin</v>
      </c>
      <c r="D138" s="241"/>
      <c r="E138" s="241"/>
      <c r="F138" s="239"/>
      <c r="G138" s="239"/>
      <c r="H138" s="239"/>
      <c r="I138" s="239"/>
      <c r="J138" s="239"/>
      <c r="K138" s="239"/>
      <c r="L138" s="239"/>
      <c r="M138" s="239"/>
      <c r="N138" s="239"/>
      <c r="O138" s="239"/>
      <c r="P138" s="239"/>
      <c r="Q138" s="266"/>
      <c r="R138" s="239"/>
      <c r="S138" s="239"/>
      <c r="T138" s="239"/>
      <c r="U138" s="239"/>
      <c r="V138" s="239"/>
      <c r="W138" s="239"/>
      <c r="X138" s="239"/>
      <c r="Y138" s="239"/>
      <c r="Z138" s="239"/>
      <c r="AA138" s="239"/>
      <c r="AB138" s="239"/>
      <c r="AC138" s="239"/>
      <c r="AD138" s="239"/>
      <c r="AE138" s="239"/>
      <c r="AF138" s="239"/>
      <c r="AG138" s="268">
        <v>0</v>
      </c>
      <c r="AH138" s="239"/>
      <c r="AI138" s="239"/>
      <c r="AJ138" s="239"/>
      <c r="AK138" s="239"/>
      <c r="AL138" s="239"/>
      <c r="AM138" s="239"/>
      <c r="AN138" s="239"/>
      <c r="AO138" s="239"/>
      <c r="AP138" s="239"/>
      <c r="AQ138" s="239"/>
      <c r="AR138" s="239"/>
      <c r="AS138" s="239"/>
      <c r="AT138" s="239"/>
      <c r="AU138" s="239"/>
      <c r="AV138" s="239"/>
      <c r="AX138" s="233">
        <f>+MAX(D138:AV138)</f>
        <v>0</v>
      </c>
    </row>
    <row r="139" spans="1:50" outlineLevel="1" x14ac:dyDescent="0.2">
      <c r="A139" s="442" t="str">
        <f>+'2.2'!C144</f>
        <v>UNF1</v>
      </c>
      <c r="B139" s="517" t="str">
        <f>+'2.2'!D144</f>
        <v>Unfallchirurgie (Polytrauma)</v>
      </c>
      <c r="C139" s="442" t="str">
        <f>+'2.2'!F144</f>
        <v/>
      </c>
      <c r="D139" s="250"/>
      <c r="E139" s="250"/>
      <c r="F139" s="239"/>
      <c r="G139" s="239"/>
      <c r="H139" s="239"/>
      <c r="I139" s="250"/>
      <c r="J139" s="239"/>
      <c r="K139" s="239"/>
      <c r="L139" s="250"/>
      <c r="M139" s="239"/>
      <c r="N139" s="239"/>
      <c r="O139" s="239"/>
      <c r="P139" s="239"/>
      <c r="Q139" s="266"/>
      <c r="R139" s="239"/>
      <c r="S139" s="250"/>
      <c r="T139" s="239"/>
      <c r="U139" s="239"/>
      <c r="V139" s="250"/>
      <c r="W139" s="250"/>
      <c r="X139" s="239"/>
      <c r="Y139" s="239"/>
      <c r="Z139" s="239"/>
      <c r="AA139" s="239"/>
      <c r="AB139" s="239"/>
      <c r="AC139" s="239"/>
      <c r="AD139" s="239"/>
      <c r="AE139" s="239"/>
      <c r="AF139" s="239"/>
      <c r="AG139" s="239"/>
      <c r="AH139" s="239"/>
      <c r="AI139" s="239"/>
      <c r="AJ139" s="239"/>
      <c r="AK139" s="239"/>
      <c r="AL139" s="239"/>
      <c r="AM139" s="239"/>
      <c r="AN139" s="239"/>
      <c r="AO139" s="239"/>
      <c r="AP139" s="239"/>
      <c r="AQ139" s="239"/>
      <c r="AR139" s="239"/>
      <c r="AS139" s="239"/>
      <c r="AT139" s="239"/>
      <c r="AU139" s="239"/>
      <c r="AV139" s="239"/>
      <c r="AX139" s="233">
        <f t="shared" si="2"/>
        <v>0</v>
      </c>
    </row>
    <row r="140" spans="1:50" s="520" customFormat="1" outlineLevel="1" x14ac:dyDescent="0.2">
      <c r="A140" s="518" t="str">
        <f>+'2.2'!C145</f>
        <v>UNF1.1</v>
      </c>
      <c r="B140" s="522" t="str">
        <f>+'2.2'!D145</f>
        <v>Behandlung von Schwerverletzten (IVHSM)</v>
      </c>
      <c r="C140" s="518" t="str">
        <f>+'2.2'!F145</f>
        <v/>
      </c>
      <c r="D140" s="519"/>
      <c r="E140" s="519"/>
      <c r="F140" s="519"/>
      <c r="G140" s="519"/>
      <c r="H140" s="519"/>
      <c r="I140" s="519"/>
      <c r="J140" s="519"/>
      <c r="K140" s="519"/>
      <c r="L140" s="519"/>
      <c r="M140" s="519"/>
      <c r="N140" s="519"/>
      <c r="O140" s="519"/>
      <c r="P140" s="519"/>
      <c r="Q140" s="519"/>
      <c r="R140" s="519"/>
      <c r="S140" s="519"/>
      <c r="T140" s="519"/>
      <c r="U140" s="519"/>
      <c r="V140" s="519"/>
      <c r="W140" s="519"/>
      <c r="X140" s="519"/>
      <c r="Y140" s="519"/>
      <c r="Z140" s="519"/>
      <c r="AA140" s="519"/>
      <c r="AB140" s="519"/>
      <c r="AC140" s="519"/>
      <c r="AD140" s="519"/>
      <c r="AE140" s="519"/>
      <c r="AF140" s="519"/>
      <c r="AG140" s="519"/>
      <c r="AH140" s="519"/>
      <c r="AI140" s="519"/>
      <c r="AJ140" s="519"/>
      <c r="AK140" s="519"/>
      <c r="AL140" s="519"/>
      <c r="AM140" s="519"/>
      <c r="AN140" s="519"/>
      <c r="AO140" s="519"/>
      <c r="AP140" s="519"/>
      <c r="AQ140" s="519"/>
      <c r="AR140" s="519"/>
      <c r="AS140" s="519"/>
      <c r="AT140" s="519"/>
      <c r="AU140" s="519"/>
      <c r="AV140" s="519"/>
      <c r="AX140" s="233"/>
    </row>
    <row r="141" spans="1:50" s="520" customFormat="1" outlineLevel="1" x14ac:dyDescent="0.2">
      <c r="A141" s="518" t="str">
        <f>+'2.2'!C146</f>
        <v>UNF2</v>
      </c>
      <c r="B141" s="518" t="str">
        <f>+'2.2'!D146</f>
        <v>Schwere Verbrennungen (IVHSM)</v>
      </c>
      <c r="C141" s="518" t="str">
        <f>+'2.2'!F146</f>
        <v/>
      </c>
      <c r="D141" s="519"/>
      <c r="E141" s="519"/>
      <c r="F141" s="519"/>
      <c r="G141" s="519"/>
      <c r="H141" s="519"/>
      <c r="I141" s="519"/>
      <c r="J141" s="519"/>
      <c r="K141" s="519"/>
      <c r="L141" s="519"/>
      <c r="M141" s="519"/>
      <c r="N141" s="519"/>
      <c r="O141" s="519"/>
      <c r="P141" s="519"/>
      <c r="Q141" s="519"/>
      <c r="R141" s="519"/>
      <c r="S141" s="519"/>
      <c r="T141" s="519"/>
      <c r="U141" s="519"/>
      <c r="V141" s="519"/>
      <c r="W141" s="519"/>
      <c r="X141" s="519"/>
      <c r="Y141" s="519"/>
      <c r="Z141" s="519"/>
      <c r="AA141" s="519"/>
      <c r="AB141" s="519"/>
      <c r="AC141" s="519"/>
      <c r="AD141" s="519"/>
      <c r="AE141" s="519"/>
      <c r="AF141" s="519"/>
      <c r="AG141" s="519"/>
      <c r="AH141" s="519"/>
      <c r="AI141" s="519"/>
      <c r="AJ141" s="519"/>
      <c r="AK141" s="519"/>
      <c r="AL141" s="519"/>
      <c r="AM141" s="519"/>
      <c r="AN141" s="519"/>
      <c r="AO141" s="519"/>
      <c r="AP141" s="519"/>
      <c r="AQ141" s="519"/>
      <c r="AR141" s="519"/>
      <c r="AS141" s="519"/>
      <c r="AT141" s="519"/>
      <c r="AU141" s="519"/>
      <c r="AV141" s="519"/>
      <c r="AX141" s="233"/>
    </row>
    <row r="142" spans="1:50" outlineLevel="1" x14ac:dyDescent="0.2">
      <c r="A142" s="442" t="str">
        <f>+'2.2'!C147</f>
        <v>KINM</v>
      </c>
      <c r="B142" s="442" t="str">
        <f>+'2.2'!D147</f>
        <v>Kindermedizin</v>
      </c>
      <c r="C142" s="442" t="str">
        <f>+'2.2'!F147</f>
        <v>Kinder- und Jugendmedizin</v>
      </c>
      <c r="D142" s="239"/>
      <c r="E142" s="239"/>
      <c r="F142" s="239"/>
      <c r="G142" s="239"/>
      <c r="H142" s="239"/>
      <c r="I142" s="239"/>
      <c r="J142" s="239"/>
      <c r="K142" s="239"/>
      <c r="L142" s="239"/>
      <c r="M142" s="239"/>
      <c r="N142" s="239"/>
      <c r="O142" s="239"/>
      <c r="P142" s="239"/>
      <c r="Q142" s="266"/>
      <c r="R142" s="239"/>
      <c r="S142" s="239"/>
      <c r="T142" s="239"/>
      <c r="U142" s="239"/>
      <c r="V142" s="239"/>
      <c r="W142" s="239"/>
      <c r="X142" s="239"/>
      <c r="Y142" s="239"/>
      <c r="Z142" s="239">
        <v>2</v>
      </c>
      <c r="AA142" s="241">
        <v>2</v>
      </c>
      <c r="AB142" s="239"/>
      <c r="AC142" s="239"/>
      <c r="AD142" s="239"/>
      <c r="AE142" s="239"/>
      <c r="AF142" s="239"/>
      <c r="AG142" s="239"/>
      <c r="AH142" s="239"/>
      <c r="AI142" s="239"/>
      <c r="AJ142" s="239"/>
      <c r="AK142" s="239"/>
      <c r="AL142" s="239"/>
      <c r="AM142" s="239"/>
      <c r="AN142" s="239"/>
      <c r="AO142" s="239"/>
      <c r="AP142" s="239"/>
      <c r="AQ142" s="239"/>
      <c r="AR142" s="239"/>
      <c r="AS142" s="239"/>
      <c r="AT142" s="239"/>
      <c r="AU142" s="239"/>
      <c r="AV142" s="239"/>
      <c r="AX142" s="233">
        <f t="shared" si="2"/>
        <v>2</v>
      </c>
    </row>
    <row r="143" spans="1:50" outlineLevel="1" x14ac:dyDescent="0.2">
      <c r="A143" s="442" t="str">
        <f>+'2.2'!C148</f>
        <v>KINC</v>
      </c>
      <c r="B143" s="442" t="str">
        <f>+'2.2'!D148</f>
        <v>Kinderchirurgie</v>
      </c>
      <c r="C143" s="442" t="str">
        <f>+'2.2'!F148</f>
        <v>Kinderchirurgie</v>
      </c>
      <c r="D143" s="239"/>
      <c r="E143" s="239"/>
      <c r="F143" s="239"/>
      <c r="G143" s="239"/>
      <c r="H143" s="239"/>
      <c r="I143" s="239"/>
      <c r="J143" s="239"/>
      <c r="K143" s="239"/>
      <c r="L143" s="239"/>
      <c r="M143" s="239"/>
      <c r="N143" s="239"/>
      <c r="O143" s="239"/>
      <c r="P143" s="239"/>
      <c r="Q143" s="266"/>
      <c r="R143" s="239"/>
      <c r="S143" s="239"/>
      <c r="T143" s="239"/>
      <c r="U143" s="239"/>
      <c r="V143" s="239"/>
      <c r="W143" s="239"/>
      <c r="X143" s="239"/>
      <c r="Y143" s="239"/>
      <c r="Z143" s="239"/>
      <c r="AA143" s="239"/>
      <c r="AB143" s="239">
        <v>2</v>
      </c>
      <c r="AC143" s="239"/>
      <c r="AD143" s="239"/>
      <c r="AE143" s="239"/>
      <c r="AF143" s="239"/>
      <c r="AG143" s="239"/>
      <c r="AH143" s="239"/>
      <c r="AI143" s="239"/>
      <c r="AJ143" s="239"/>
      <c r="AK143" s="239"/>
      <c r="AL143" s="239"/>
      <c r="AM143" s="239"/>
      <c r="AN143" s="239"/>
      <c r="AO143" s="239"/>
      <c r="AP143" s="239"/>
      <c r="AQ143" s="239"/>
      <c r="AR143" s="239"/>
      <c r="AS143" s="239"/>
      <c r="AT143" s="239"/>
      <c r="AU143" s="239"/>
      <c r="AV143" s="239"/>
      <c r="AX143" s="233">
        <f t="shared" si="2"/>
        <v>2</v>
      </c>
    </row>
    <row r="144" spans="1:50" outlineLevel="1" x14ac:dyDescent="0.2">
      <c r="A144" s="442" t="str">
        <f>+'2.2'!C149</f>
        <v>KINB</v>
      </c>
      <c r="B144" s="442" t="str">
        <f>+'2.2'!D149</f>
        <v>Basis-Kinderchirurgie</v>
      </c>
      <c r="C144" s="442" t="str">
        <f>+'2.2'!F149</f>
        <v/>
      </c>
      <c r="D144" s="239"/>
      <c r="E144" s="239"/>
      <c r="F144" s="239"/>
      <c r="G144" s="239"/>
      <c r="H144" s="239"/>
      <c r="I144" s="239"/>
      <c r="J144" s="239"/>
      <c r="K144" s="239"/>
      <c r="L144" s="239"/>
      <c r="M144" s="239"/>
      <c r="N144" s="239"/>
      <c r="O144" s="239"/>
      <c r="P144" s="239"/>
      <c r="Q144" s="266"/>
      <c r="R144" s="239"/>
      <c r="S144" s="239"/>
      <c r="T144" s="239"/>
      <c r="U144" s="239"/>
      <c r="V144" s="239"/>
      <c r="W144" s="239"/>
      <c r="X144" s="239"/>
      <c r="Y144" s="239"/>
      <c r="Z144" s="239"/>
      <c r="AA144" s="239"/>
      <c r="AB144" s="239"/>
      <c r="AC144" s="239"/>
      <c r="AD144" s="239"/>
      <c r="AE144" s="239"/>
      <c r="AF144" s="239"/>
      <c r="AG144" s="239"/>
      <c r="AH144" s="239"/>
      <c r="AI144" s="239"/>
      <c r="AJ144" s="239"/>
      <c r="AK144" s="239"/>
      <c r="AL144" s="239"/>
      <c r="AM144" s="239"/>
      <c r="AN144" s="239"/>
      <c r="AO144" s="239"/>
      <c r="AP144" s="239"/>
      <c r="AQ144" s="239"/>
      <c r="AR144" s="239"/>
      <c r="AS144" s="239"/>
      <c r="AT144" s="239"/>
      <c r="AU144" s="239"/>
      <c r="AV144" s="239"/>
      <c r="AX144" s="233">
        <f t="shared" si="2"/>
        <v>0</v>
      </c>
    </row>
    <row r="145" spans="1:50" ht="25.5" outlineLevel="1" x14ac:dyDescent="0.2">
      <c r="A145" s="442" t="str">
        <f>+'2.2'!C150</f>
        <v>GER</v>
      </c>
      <c r="B145" s="442" t="str">
        <f>+'2.2'!D150</f>
        <v>Akutgeriatrie Kompetenzzentrum</v>
      </c>
      <c r="C145" s="442" t="str">
        <f>+'2.2'!F150</f>
        <v>Allgemeine Innere Medizin mit Schwerpunkt Geriatrie</v>
      </c>
      <c r="D145" s="239"/>
      <c r="E145" s="239">
        <v>2</v>
      </c>
      <c r="F145" s="239"/>
      <c r="G145" s="239"/>
      <c r="H145" s="239"/>
      <c r="I145" s="239"/>
      <c r="J145" s="239"/>
      <c r="K145" s="239"/>
      <c r="L145" s="239"/>
      <c r="M145" s="239"/>
      <c r="N145" s="239"/>
      <c r="O145" s="239"/>
      <c r="P145" s="239"/>
      <c r="Q145" s="266"/>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39"/>
      <c r="AO145" s="239"/>
      <c r="AP145" s="239"/>
      <c r="AQ145" s="239"/>
      <c r="AR145" s="239"/>
      <c r="AS145" s="239"/>
      <c r="AT145" s="239"/>
      <c r="AU145" s="239"/>
      <c r="AV145" s="239"/>
      <c r="AX145" s="233">
        <f t="shared" si="2"/>
        <v>2</v>
      </c>
    </row>
    <row r="146" spans="1:50" outlineLevel="1" x14ac:dyDescent="0.2">
      <c r="A146" s="442" t="str">
        <f>+'2.2'!C151</f>
        <v>PAL</v>
      </c>
      <c r="B146" s="442" t="str">
        <f>+'2.2'!D151</f>
        <v>Palliative Care Kompetenzzentrum</v>
      </c>
      <c r="C146" s="442" t="str">
        <f>+'2.2'!F151</f>
        <v>Allgemeine Innere Medizin</v>
      </c>
      <c r="D146" s="241">
        <v>2</v>
      </c>
      <c r="E146" s="241">
        <v>2</v>
      </c>
      <c r="F146" s="239"/>
      <c r="G146" s="239"/>
      <c r="H146" s="239"/>
      <c r="I146" s="239"/>
      <c r="J146" s="239"/>
      <c r="K146" s="239"/>
      <c r="L146" s="239"/>
      <c r="M146" s="239"/>
      <c r="N146" s="239"/>
      <c r="O146" s="239"/>
      <c r="P146" s="239"/>
      <c r="Q146" s="266"/>
      <c r="R146" s="239"/>
      <c r="S146" s="239"/>
      <c r="T146" s="239"/>
      <c r="U146" s="239"/>
      <c r="V146" s="239"/>
      <c r="W146" s="239"/>
      <c r="X146" s="239"/>
      <c r="Y146" s="239"/>
      <c r="Z146" s="239"/>
      <c r="AA146" s="239"/>
      <c r="AB146" s="239"/>
      <c r="AC146" s="239"/>
      <c r="AD146" s="239"/>
      <c r="AE146" s="239"/>
      <c r="AF146" s="239"/>
      <c r="AG146" s="239"/>
      <c r="AH146" s="239"/>
      <c r="AI146" s="239"/>
      <c r="AJ146" s="239"/>
      <c r="AK146" s="239"/>
      <c r="AL146" s="239"/>
      <c r="AM146" s="239"/>
      <c r="AN146" s="239"/>
      <c r="AO146" s="239"/>
      <c r="AP146" s="239"/>
      <c r="AQ146" s="239"/>
      <c r="AR146" s="239"/>
      <c r="AS146" s="239"/>
      <c r="AT146" s="239"/>
      <c r="AU146" s="239"/>
      <c r="AV146" s="239"/>
      <c r="AX146" s="233">
        <f t="shared" si="2"/>
        <v>2</v>
      </c>
    </row>
    <row r="147" spans="1:50" ht="45.95" customHeight="1" outlineLevel="1" x14ac:dyDescent="0.2">
      <c r="A147" s="442" t="str">
        <f>+'2.2'!C152</f>
        <v>AVA</v>
      </c>
      <c r="B147" s="442" t="str">
        <f>+'2.2'!D152</f>
        <v>Akutsomatische Versorgung Abhängigkeitskranker</v>
      </c>
      <c r="C147" s="442" t="str">
        <f>+'2.2'!F152</f>
        <v>Allgemeine Innere Medizin
(Psychiatrie und Psychotherapie)</v>
      </c>
      <c r="D147" s="241">
        <v>2</v>
      </c>
      <c r="E147" s="241">
        <v>2</v>
      </c>
      <c r="F147" s="239"/>
      <c r="G147" s="239"/>
      <c r="H147" s="239"/>
      <c r="I147" s="239"/>
      <c r="J147" s="239"/>
      <c r="K147" s="239"/>
      <c r="L147" s="239"/>
      <c r="M147" s="239"/>
      <c r="N147" s="239"/>
      <c r="O147" s="239"/>
      <c r="P147" s="239"/>
      <c r="Q147" s="266"/>
      <c r="R147" s="239"/>
      <c r="S147" s="239"/>
      <c r="T147" s="239"/>
      <c r="U147" s="239"/>
      <c r="V147" s="239"/>
      <c r="W147" s="239"/>
      <c r="X147" s="239"/>
      <c r="Y147" s="239"/>
      <c r="Z147" s="239"/>
      <c r="AA147" s="239"/>
      <c r="AB147" s="239"/>
      <c r="AC147" s="239"/>
      <c r="AD147" s="239"/>
      <c r="AE147" s="239"/>
      <c r="AF147" s="239"/>
      <c r="AG147" s="239"/>
      <c r="AH147" s="239"/>
      <c r="AI147" s="239"/>
      <c r="AJ147" s="239"/>
      <c r="AK147" s="239"/>
      <c r="AL147" s="239"/>
      <c r="AM147" s="239"/>
      <c r="AN147" s="239"/>
      <c r="AO147" s="239">
        <v>2</v>
      </c>
      <c r="AP147" s="239"/>
      <c r="AQ147" s="239"/>
      <c r="AR147" s="239"/>
      <c r="AS147" s="239"/>
      <c r="AT147" s="239"/>
      <c r="AU147" s="239"/>
      <c r="AV147" s="239"/>
      <c r="AX147" s="233">
        <f t="shared" si="2"/>
        <v>2</v>
      </c>
    </row>
    <row r="148" spans="1:50" outlineLevel="1" x14ac:dyDescent="0.2">
      <c r="A148" s="442" t="str">
        <f>+'2.2'!C153</f>
        <v>ISO</v>
      </c>
      <c r="B148" s="442" t="str">
        <f>+'2.2'!D153</f>
        <v>Sonderisolierstation (IVHSM)</v>
      </c>
      <c r="C148" s="442" t="str">
        <f>+'2.2'!F153</f>
        <v/>
      </c>
      <c r="D148" s="241"/>
      <c r="E148" s="241"/>
      <c r="F148" s="239"/>
      <c r="G148" s="239"/>
      <c r="H148" s="239"/>
      <c r="I148" s="239"/>
      <c r="J148" s="239"/>
      <c r="K148" s="239"/>
      <c r="L148" s="239"/>
      <c r="M148" s="239"/>
      <c r="N148" s="239"/>
      <c r="O148" s="239"/>
      <c r="P148" s="239"/>
      <c r="Q148" s="266"/>
      <c r="R148" s="239"/>
      <c r="S148" s="239"/>
      <c r="T148" s="239"/>
      <c r="U148" s="239"/>
      <c r="V148" s="239"/>
      <c r="W148" s="239"/>
      <c r="X148" s="239"/>
      <c r="Y148" s="239"/>
      <c r="Z148" s="239"/>
      <c r="AA148" s="239"/>
      <c r="AB148" s="239"/>
      <c r="AC148" s="239"/>
      <c r="AD148" s="239"/>
      <c r="AE148" s="239"/>
      <c r="AF148" s="239"/>
      <c r="AG148" s="239"/>
      <c r="AH148" s="239"/>
      <c r="AI148" s="239"/>
      <c r="AJ148" s="239"/>
      <c r="AK148" s="239"/>
      <c r="AL148" s="239"/>
      <c r="AM148" s="239"/>
      <c r="AN148" s="239"/>
      <c r="AO148" s="239"/>
      <c r="AP148" s="239"/>
      <c r="AQ148" s="239"/>
      <c r="AR148" s="239"/>
      <c r="AS148" s="239"/>
      <c r="AT148" s="239"/>
      <c r="AU148" s="239"/>
      <c r="AV148" s="239"/>
      <c r="AX148" s="233">
        <f t="shared" si="2"/>
        <v>0</v>
      </c>
    </row>
    <row r="149" spans="1:50" outlineLevel="1" x14ac:dyDescent="0.2">
      <c r="D149" s="231">
        <f t="shared" ref="D149:V149" si="3">+SUM(D5:D148)</f>
        <v>20</v>
      </c>
      <c r="E149" s="231">
        <f t="shared" si="3"/>
        <v>22</v>
      </c>
      <c r="F149" s="231">
        <f t="shared" si="3"/>
        <v>2</v>
      </c>
      <c r="G149" s="231">
        <f t="shared" si="3"/>
        <v>6</v>
      </c>
      <c r="H149" s="231">
        <f t="shared" si="3"/>
        <v>4</v>
      </c>
      <c r="I149" s="231">
        <f t="shared" si="3"/>
        <v>18</v>
      </c>
      <c r="J149" s="231">
        <f t="shared" si="3"/>
        <v>10</v>
      </c>
      <c r="K149" s="231">
        <f t="shared" si="3"/>
        <v>8</v>
      </c>
      <c r="L149" s="231">
        <f t="shared" si="3"/>
        <v>12</v>
      </c>
      <c r="M149" s="231">
        <f t="shared" si="3"/>
        <v>6</v>
      </c>
      <c r="N149" s="231">
        <f t="shared" si="3"/>
        <v>2</v>
      </c>
      <c r="O149" s="231">
        <f t="shared" si="3"/>
        <v>4</v>
      </c>
      <c r="P149" s="231">
        <f t="shared" si="3"/>
        <v>14</v>
      </c>
      <c r="Q149" s="231">
        <f t="shared" si="3"/>
        <v>16</v>
      </c>
      <c r="R149" s="231">
        <f t="shared" si="3"/>
        <v>10</v>
      </c>
      <c r="S149" s="231">
        <f t="shared" si="3"/>
        <v>8</v>
      </c>
      <c r="T149" s="231">
        <f t="shared" si="3"/>
        <v>26</v>
      </c>
      <c r="U149" s="231">
        <f t="shared" si="3"/>
        <v>0</v>
      </c>
      <c r="V149" s="231">
        <f t="shared" si="3"/>
        <v>2</v>
      </c>
      <c r="X149" s="231">
        <f t="shared" ref="X149:AT149" si="4">+SUM(X5:X148)</f>
        <v>18</v>
      </c>
      <c r="Y149" s="231">
        <f t="shared" si="4"/>
        <v>2</v>
      </c>
      <c r="Z149" s="231">
        <f t="shared" si="4"/>
        <v>4</v>
      </c>
      <c r="AA149" s="231">
        <f t="shared" si="4"/>
        <v>10</v>
      </c>
      <c r="AB149" s="231">
        <f t="shared" si="4"/>
        <v>2</v>
      </c>
      <c r="AC149" s="231">
        <f t="shared" si="4"/>
        <v>16</v>
      </c>
      <c r="AD149" s="231">
        <f t="shared" si="4"/>
        <v>2</v>
      </c>
      <c r="AE149" s="231">
        <f t="shared" si="4"/>
        <v>14</v>
      </c>
      <c r="AF149" s="231">
        <f t="shared" si="4"/>
        <v>12</v>
      </c>
      <c r="AG149" s="231">
        <f t="shared" si="4"/>
        <v>0</v>
      </c>
      <c r="AH149" s="231">
        <f t="shared" si="4"/>
        <v>12</v>
      </c>
      <c r="AI149" s="231">
        <f t="shared" si="4"/>
        <v>22</v>
      </c>
      <c r="AJ149" s="231">
        <f t="shared" si="4"/>
        <v>10</v>
      </c>
      <c r="AK149" s="231">
        <f t="shared" si="4"/>
        <v>16</v>
      </c>
      <c r="AL149" s="231">
        <f t="shared" si="4"/>
        <v>4</v>
      </c>
      <c r="AM149" s="231">
        <f t="shared" si="4"/>
        <v>8</v>
      </c>
      <c r="AN149" s="231">
        <f t="shared" si="4"/>
        <v>8</v>
      </c>
      <c r="AO149" s="231">
        <f t="shared" si="4"/>
        <v>2</v>
      </c>
      <c r="AP149" s="231">
        <f t="shared" si="4"/>
        <v>8</v>
      </c>
      <c r="AQ149" s="231">
        <f t="shared" si="4"/>
        <v>8</v>
      </c>
      <c r="AR149" s="231">
        <f t="shared" si="4"/>
        <v>4</v>
      </c>
      <c r="AS149" s="231">
        <f t="shared" si="4"/>
        <v>4</v>
      </c>
      <c r="AT149" s="231">
        <f t="shared" si="4"/>
        <v>2</v>
      </c>
      <c r="AV149" s="231">
        <f>+SUM(AV5:AV148)</f>
        <v>6</v>
      </c>
    </row>
    <row r="150" spans="1:50" outlineLevel="1" x14ac:dyDescent="0.2">
      <c r="B150" s="232" t="s">
        <v>208</v>
      </c>
      <c r="D150" s="231">
        <f t="shared" ref="D150:V150" si="5">+SUM(D5:D148)</f>
        <v>20</v>
      </c>
      <c r="E150" s="231">
        <f t="shared" si="5"/>
        <v>22</v>
      </c>
      <c r="F150" s="231">
        <f t="shared" si="5"/>
        <v>2</v>
      </c>
      <c r="G150" s="231">
        <f t="shared" si="5"/>
        <v>6</v>
      </c>
      <c r="H150" s="231">
        <f t="shared" si="5"/>
        <v>4</v>
      </c>
      <c r="I150" s="231">
        <f t="shared" si="5"/>
        <v>18</v>
      </c>
      <c r="J150" s="231">
        <f t="shared" si="5"/>
        <v>10</v>
      </c>
      <c r="K150" s="231">
        <f t="shared" si="5"/>
        <v>8</v>
      </c>
      <c r="L150" s="231">
        <f t="shared" si="5"/>
        <v>12</v>
      </c>
      <c r="M150" s="231">
        <f t="shared" si="5"/>
        <v>6</v>
      </c>
      <c r="N150" s="231">
        <f t="shared" si="5"/>
        <v>2</v>
      </c>
      <c r="O150" s="231">
        <f t="shared" si="5"/>
        <v>4</v>
      </c>
      <c r="P150" s="231">
        <f t="shared" si="5"/>
        <v>14</v>
      </c>
      <c r="Q150" s="231">
        <f t="shared" si="5"/>
        <v>16</v>
      </c>
      <c r="R150" s="231">
        <f t="shared" si="5"/>
        <v>10</v>
      </c>
      <c r="S150" s="231">
        <f t="shared" si="5"/>
        <v>8</v>
      </c>
      <c r="T150" s="231">
        <f t="shared" si="5"/>
        <v>26</v>
      </c>
      <c r="U150" s="231">
        <f t="shared" si="5"/>
        <v>0</v>
      </c>
      <c r="V150" s="231">
        <f t="shared" si="5"/>
        <v>2</v>
      </c>
      <c r="X150" s="231">
        <f t="shared" ref="X150:AT150" si="6">+SUM(X5:X148)</f>
        <v>18</v>
      </c>
      <c r="Y150" s="231">
        <f t="shared" si="6"/>
        <v>2</v>
      </c>
      <c r="Z150" s="231">
        <f t="shared" si="6"/>
        <v>4</v>
      </c>
      <c r="AA150" s="231">
        <f t="shared" si="6"/>
        <v>10</v>
      </c>
      <c r="AB150" s="231">
        <f t="shared" si="6"/>
        <v>2</v>
      </c>
      <c r="AC150" s="231">
        <f t="shared" si="6"/>
        <v>16</v>
      </c>
      <c r="AD150" s="231">
        <f t="shared" si="6"/>
        <v>2</v>
      </c>
      <c r="AE150" s="231">
        <f t="shared" si="6"/>
        <v>14</v>
      </c>
      <c r="AF150" s="231">
        <f t="shared" si="6"/>
        <v>12</v>
      </c>
      <c r="AG150" s="231">
        <f t="shared" si="6"/>
        <v>0</v>
      </c>
      <c r="AH150" s="231">
        <f t="shared" si="6"/>
        <v>12</v>
      </c>
      <c r="AI150" s="231">
        <f t="shared" si="6"/>
        <v>22</v>
      </c>
      <c r="AJ150" s="231">
        <f t="shared" si="6"/>
        <v>10</v>
      </c>
      <c r="AK150" s="231">
        <f t="shared" si="6"/>
        <v>16</v>
      </c>
      <c r="AL150" s="231">
        <f t="shared" si="6"/>
        <v>4</v>
      </c>
      <c r="AM150" s="231">
        <f t="shared" si="6"/>
        <v>8</v>
      </c>
      <c r="AN150" s="231">
        <f t="shared" si="6"/>
        <v>8</v>
      </c>
      <c r="AO150" s="231">
        <f t="shared" si="6"/>
        <v>2</v>
      </c>
      <c r="AP150" s="231">
        <f t="shared" si="6"/>
        <v>8</v>
      </c>
      <c r="AQ150" s="231">
        <f t="shared" si="6"/>
        <v>8</v>
      </c>
      <c r="AR150" s="231">
        <f t="shared" si="6"/>
        <v>4</v>
      </c>
      <c r="AS150" s="231">
        <f t="shared" si="6"/>
        <v>4</v>
      </c>
      <c r="AT150" s="231">
        <f t="shared" si="6"/>
        <v>2</v>
      </c>
      <c r="AV150" s="231">
        <f>+SUM(AV5:AV148)</f>
        <v>6</v>
      </c>
    </row>
    <row r="153" spans="1:50" x14ac:dyDescent="0.2">
      <c r="AX153" s="254"/>
    </row>
    <row r="154" spans="1:50" x14ac:dyDescent="0.2">
      <c r="AX154" s="254"/>
    </row>
    <row r="155" spans="1:50" x14ac:dyDescent="0.2">
      <c r="AX155" s="254"/>
    </row>
    <row r="156" spans="1:50" x14ac:dyDescent="0.2">
      <c r="A156" s="1499" t="s">
        <v>636</v>
      </c>
      <c r="B156" s="1499"/>
      <c r="AX156" s="254"/>
    </row>
    <row r="157" spans="1:50" ht="76.5" x14ac:dyDescent="0.2">
      <c r="A157" s="251"/>
      <c r="B157" s="252"/>
      <c r="C157" s="252"/>
      <c r="D157" s="253" t="str">
        <f t="shared" ref="D157:AV157" si="7">+D4</f>
        <v>Allgemeine Innere Medizin (ohne Schwerpunkt)</v>
      </c>
      <c r="E157" s="253" t="str">
        <f t="shared" si="7"/>
        <v>Allgemeine Innere Medizin inkl. Schwerpunkt Geriatrie</v>
      </c>
      <c r="F157" s="253" t="str">
        <f t="shared" si="7"/>
        <v>Anästhesiologie</v>
      </c>
      <c r="G157" s="253" t="str">
        <f t="shared" si="7"/>
        <v>Angiologie</v>
      </c>
      <c r="H157" s="253" t="str">
        <f t="shared" si="7"/>
        <v>Chirurgie (ohne Schwerpunkt)</v>
      </c>
      <c r="I157" s="253" t="str">
        <f t="shared" si="7"/>
        <v>Chirurgie inkl. Schwerpunkte - Allgemeinchirurgie und Traumatologie</v>
      </c>
      <c r="J157" s="253" t="str">
        <f t="shared" si="7"/>
        <v>Gefässchirurgie</v>
      </c>
      <c r="K157" s="253" t="str">
        <f t="shared" si="7"/>
        <v>Thoraxchirurgie</v>
      </c>
      <c r="L157" s="253" t="str">
        <f t="shared" si="7"/>
        <v>Chirurgie inkl. Schwerpunkte Viszeralchirurgie</v>
      </c>
      <c r="M157" s="253" t="str">
        <f t="shared" si="7"/>
        <v>Dermatologie und Venerologie</v>
      </c>
      <c r="N157" s="253" t="str">
        <f t="shared" si="7"/>
        <v>Endokrinologie / Diabetologie</v>
      </c>
      <c r="O157" s="253" t="str">
        <f t="shared" si="7"/>
        <v>Gastroenterologie</v>
      </c>
      <c r="P157" s="253" t="str">
        <f t="shared" si="7"/>
        <v>Gynäkologie und Geburtshilfe (ohne Schwerpunkt)</v>
      </c>
      <c r="Q157" s="253" t="str">
        <f t="shared" si="7"/>
        <v>Gynäkologie und Geburtshilfe inkl. Schwerpunkt fetomaternale Medizin</v>
      </c>
      <c r="R157" s="253" t="str">
        <f t="shared" si="7"/>
        <v>Hämatologie</v>
      </c>
      <c r="S157" s="253" t="str">
        <f t="shared" si="7"/>
        <v>Handchirurgie</v>
      </c>
      <c r="T157" s="253" t="str">
        <f t="shared" si="7"/>
        <v>Herz- und thorakale Gefässchirurgie</v>
      </c>
      <c r="U157" s="253" t="str">
        <f t="shared" si="7"/>
        <v>Infektiologie</v>
      </c>
      <c r="V157" s="253" t="str">
        <f t="shared" si="7"/>
        <v>Intensivmedizin</v>
      </c>
      <c r="W157" s="253" t="str">
        <f t="shared" si="7"/>
        <v>Interventionelle Radiologie EBIR</v>
      </c>
      <c r="X157" s="253" t="str">
        <f t="shared" si="7"/>
        <v>Kardiologie</v>
      </c>
      <c r="Y157" s="253" t="str">
        <f t="shared" si="7"/>
        <v>Mund-, Kiefer- und Gesichtschirurgie</v>
      </c>
      <c r="Z157" s="253" t="str">
        <f t="shared" si="7"/>
        <v>Kinder- und Jugendmedizin (ohne Schwerpunkt)</v>
      </c>
      <c r="AA157" s="253" t="str">
        <f t="shared" si="7"/>
        <v>Kinder- und Jugendmedizin inkl. Schwerpunkte Neonatologie</v>
      </c>
      <c r="AB157" s="253" t="str">
        <f t="shared" si="7"/>
        <v>Kinderchirurgie (ohne Schwerpunkt)</v>
      </c>
      <c r="AC157" s="253" t="str">
        <f t="shared" si="7"/>
        <v>Medizinische Onkologie</v>
      </c>
      <c r="AD157" s="253" t="str">
        <f t="shared" si="7"/>
        <v>Nephrologie</v>
      </c>
      <c r="AE157" s="253" t="str">
        <f t="shared" si="7"/>
        <v>Neurochirurgie</v>
      </c>
      <c r="AF157" s="253" t="str">
        <f t="shared" si="7"/>
        <v>Neurologie</v>
      </c>
      <c r="AG157" s="253" t="str">
        <f t="shared" si="7"/>
        <v>Nuklearmedizin</v>
      </c>
      <c r="AH157" s="253" t="str">
        <f t="shared" si="7"/>
        <v>Ophthalmologie inkl. Schwerpunkt Ophthalmochirurgie</v>
      </c>
      <c r="AI157" s="253" t="str">
        <f t="shared" si="7"/>
        <v>Orthopädische Chirurgie und Traumatologie des Bewegungsapparates</v>
      </c>
      <c r="AJ157" s="253" t="str">
        <f t="shared" si="7"/>
        <v>Oto-Rhino-Laryngologie  (ohne Schwerpunkt)</v>
      </c>
      <c r="AK157" s="253" t="str">
        <f t="shared" si="7"/>
        <v>Oto-Rhino-Laryngologie inkl. Schwerpunkte - Hals- und Gesichtschirurgie</v>
      </c>
      <c r="AL157" s="253" t="str">
        <f t="shared" si="7"/>
        <v>Physikalische Medizin und Rehabilitation</v>
      </c>
      <c r="AM157" s="253" t="str">
        <f t="shared" si="7"/>
        <v>Plastische, Rekonstruktive und Ästhetische Chirurgie</v>
      </c>
      <c r="AN157" s="253" t="str">
        <f t="shared" si="7"/>
        <v>Pneumologie</v>
      </c>
      <c r="AO157" s="253" t="str">
        <f t="shared" si="7"/>
        <v>Psychiatrie und Psychotherapie (ohne Schwerpunkt)</v>
      </c>
      <c r="AP157" s="253" t="str">
        <f t="shared" si="7"/>
        <v>Radiologie (ohne Schwerpunkt)</v>
      </c>
      <c r="AQ157" s="253" t="str">
        <f t="shared" si="7"/>
        <v>Radiologie inkl. Schwerpunkte Invasive Neuroradiologie</v>
      </c>
      <c r="AR157" s="253" t="str">
        <f t="shared" si="7"/>
        <v>Radio-Onkologie / Strahlentherapie</v>
      </c>
      <c r="AS157" s="253" t="str">
        <f t="shared" si="7"/>
        <v>Rheumatologie</v>
      </c>
      <c r="AT157" s="253" t="str">
        <f t="shared" si="7"/>
        <v>Urologie (ohne Schwerpunkt)</v>
      </c>
      <c r="AU157" s="253" t="str">
        <f t="shared" si="7"/>
        <v>Urologie inkl. Schwerpunkt - operative Urologie</v>
      </c>
      <c r="AV157" s="258" t="str">
        <f t="shared" si="7"/>
        <v>Schwerpunkttitel Wirbelsäulenchirurige</v>
      </c>
      <c r="AX157" s="259" t="s">
        <v>208</v>
      </c>
    </row>
    <row r="158" spans="1:50" ht="31.7" customHeight="1" x14ac:dyDescent="0.2">
      <c r="A158" s="255"/>
      <c r="B158" s="256"/>
      <c r="C158" s="260" t="s">
        <v>637</v>
      </c>
      <c r="D158" s="257">
        <f>VLOOKUP(D157,'3.2'!$A$17:$F$61,6,FALSE)</f>
        <v>0</v>
      </c>
      <c r="E158" s="257">
        <f>VLOOKUP(E157,'3.2'!$A$17:$F$61,6,FALSE)</f>
        <v>0</v>
      </c>
      <c r="F158" s="257">
        <f>VLOOKUP(F157,'3.2'!$A$17:$F$61,6,FALSE)</f>
        <v>0</v>
      </c>
      <c r="G158" s="257">
        <f>VLOOKUP(G157,'3.2'!$A$17:$F$61,6,FALSE)</f>
        <v>0</v>
      </c>
      <c r="H158" s="257">
        <f>VLOOKUP(H157,'3.2'!$A$17:$F$61,6,FALSE)</f>
        <v>0</v>
      </c>
      <c r="I158" s="257">
        <f>VLOOKUP(I157,'3.2'!$A$17:$F$61,6,FALSE)</f>
        <v>0</v>
      </c>
      <c r="J158" s="257">
        <f>VLOOKUP(J157,'3.2'!$A$17:$F$61,6,FALSE)</f>
        <v>0</v>
      </c>
      <c r="K158" s="257">
        <f>VLOOKUP(K157,'3.2'!$A$17:$F$61,6,FALSE)</f>
        <v>0</v>
      </c>
      <c r="L158" s="257">
        <f>VLOOKUP(L157,'3.2'!$A$17:$F$61,6,FALSE)</f>
        <v>0</v>
      </c>
      <c r="M158" s="257">
        <f>VLOOKUP(M157,'3.2'!$A$17:$F$61,6,FALSE)</f>
        <v>0</v>
      </c>
      <c r="N158" s="257">
        <f>VLOOKUP(N157,'3.2'!$A$17:$F$61,6,FALSE)</f>
        <v>0</v>
      </c>
      <c r="O158" s="257">
        <f>VLOOKUP(O157,'3.2'!$A$17:$F$61,6,FALSE)</f>
        <v>0</v>
      </c>
      <c r="P158" s="257">
        <f>VLOOKUP(P157,'3.2'!$A$17:$F$61,6,FALSE)</f>
        <v>0</v>
      </c>
      <c r="Q158" s="257">
        <f>VLOOKUP(Q157,'3.2'!$A$17:$F$61,6,FALSE)</f>
        <v>0</v>
      </c>
      <c r="R158" s="257">
        <f>VLOOKUP(R157,'3.2'!$A$17:$F$61,6,FALSE)</f>
        <v>0</v>
      </c>
      <c r="S158" s="257">
        <f>VLOOKUP(S157,'3.2'!$A$17:$F$61,6,FALSE)</f>
        <v>0</v>
      </c>
      <c r="T158" s="257">
        <f>VLOOKUP(T157,'3.2'!$A$17:$F$61,6,FALSE)</f>
        <v>0</v>
      </c>
      <c r="U158" s="257">
        <f>VLOOKUP(U157,'3.2'!$A$17:$F$61,6,FALSE)</f>
        <v>0</v>
      </c>
      <c r="V158" s="257">
        <f>VLOOKUP(V157,'3.2'!$A$17:$F$61,6,FALSE)</f>
        <v>0</v>
      </c>
      <c r="W158" s="257">
        <f>VLOOKUP(W157,'3.2'!$A$17:$F$61,6,FALSE)</f>
        <v>0</v>
      </c>
      <c r="X158" s="257">
        <f>VLOOKUP(X157,'3.2'!$A$17:$F$61,6,FALSE)</f>
        <v>0</v>
      </c>
      <c r="Y158" s="257">
        <f>VLOOKUP(Y157,'3.2'!$A$17:$F$61,6,FALSE)</f>
        <v>0</v>
      </c>
      <c r="Z158" s="257">
        <f>VLOOKUP(Z157,'3.2'!$A$17:$F$61,6,FALSE)</f>
        <v>0</v>
      </c>
      <c r="AA158" s="257">
        <f>VLOOKUP(AA157,'3.2'!$A$17:$F$61,6,FALSE)</f>
        <v>0</v>
      </c>
      <c r="AB158" s="257">
        <f>VLOOKUP(AB157,'3.2'!$A$17:$F$61,6,FALSE)</f>
        <v>0</v>
      </c>
      <c r="AC158" s="257">
        <f>VLOOKUP(AC157,'3.2'!$A$17:$F$61,6,FALSE)</f>
        <v>0</v>
      </c>
      <c r="AD158" s="257">
        <f>VLOOKUP(AD157,'3.2'!$A$17:$F$61,6,FALSE)</f>
        <v>0</v>
      </c>
      <c r="AE158" s="257">
        <f>VLOOKUP(AE157,'3.2'!$A$17:$F$61,6,FALSE)</f>
        <v>0</v>
      </c>
      <c r="AF158" s="257">
        <f>VLOOKUP(AF157,'3.2'!$A$17:$F$61,6,FALSE)</f>
        <v>0</v>
      </c>
      <c r="AG158" s="257">
        <f>VLOOKUP(AG157,'3.2'!$A$17:$F$61,6,FALSE)</f>
        <v>0</v>
      </c>
      <c r="AH158" s="257">
        <f>VLOOKUP(AH157,'3.2'!$A$17:$F$61,6,FALSE)</f>
        <v>0</v>
      </c>
      <c r="AI158" s="257">
        <f>VLOOKUP(AI157,'3.2'!$A$17:$F$61,6,FALSE)</f>
        <v>0</v>
      </c>
      <c r="AJ158" s="257">
        <f>VLOOKUP(AJ157,'3.2'!$A$17:$F$61,6,FALSE)</f>
        <v>0</v>
      </c>
      <c r="AK158" s="257">
        <f>VLOOKUP(AK157,'3.2'!$A$17:$F$61,6,FALSE)</f>
        <v>0</v>
      </c>
      <c r="AL158" s="257">
        <f>VLOOKUP(AL157,'3.2'!$A$17:$F$61,6,FALSE)</f>
        <v>0</v>
      </c>
      <c r="AM158" s="257">
        <f>VLOOKUP(AM157,'3.2'!$A$17:$F$61,6,FALSE)</f>
        <v>0</v>
      </c>
      <c r="AN158" s="257">
        <f>VLOOKUP(AN157,'3.2'!$A$17:$F$61,6,FALSE)</f>
        <v>0</v>
      </c>
      <c r="AO158" s="257">
        <f>VLOOKUP(AO157,'3.2'!$A$17:$F$61,6,FALSE)</f>
        <v>0</v>
      </c>
      <c r="AP158" s="257">
        <f>VLOOKUP(AP157,'3.2'!$A$17:$F$61,6,FALSE)</f>
        <v>0</v>
      </c>
      <c r="AQ158" s="257">
        <f>VLOOKUP(AQ157,'3.2'!$A$17:$F$61,6,FALSE)</f>
        <v>0</v>
      </c>
      <c r="AR158" s="257">
        <f>VLOOKUP(AR157,'3.2'!$A$17:$F$61,6,FALSE)</f>
        <v>0</v>
      </c>
      <c r="AS158" s="257">
        <f>VLOOKUP(AS157,'3.2'!$A$17:$F$61,6,FALSE)</f>
        <v>0</v>
      </c>
      <c r="AT158" s="257">
        <f>VLOOKUP(AT157,'3.2'!$A$17:$F$61,6,FALSE)</f>
        <v>0</v>
      </c>
      <c r="AU158" s="257">
        <f>VLOOKUP(AU157,'3.2'!$A$17:$F$61,6,FALSE)</f>
        <v>0</v>
      </c>
      <c r="AV158" s="257">
        <f>VLOOKUP(AV157,'3.2'!$A$17:$F$61,6,FALSE)</f>
        <v>0</v>
      </c>
      <c r="AX158" s="254"/>
    </row>
    <row r="159" spans="1:50" ht="18.600000000000001" customHeight="1" x14ac:dyDescent="0.2">
      <c r="A159" s="255"/>
      <c r="B159" s="256"/>
      <c r="C159" s="256"/>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61"/>
      <c r="AR159" s="261"/>
      <c r="AS159" s="261"/>
      <c r="AT159" s="261"/>
      <c r="AU159" s="262"/>
      <c r="AV159" s="262"/>
      <c r="AX159" s="254"/>
    </row>
    <row r="160" spans="1:50" x14ac:dyDescent="0.2">
      <c r="A160" s="255" t="str">
        <f t="shared" ref="A160:B179" si="8">+A5</f>
        <v>BP</v>
      </c>
      <c r="B160" s="256" t="str">
        <f t="shared" si="8"/>
        <v>Basispaket Chirurgie und Innere Medizin</v>
      </c>
      <c r="C160" s="256"/>
      <c r="D160" s="257">
        <f t="shared" ref="D160:AV160" si="9">+IF(AND(D$158=2,D5&gt;=1),2,IF(AND(D$158=1,D5=1),1,0))</f>
        <v>0</v>
      </c>
      <c r="E160" s="257">
        <f t="shared" si="9"/>
        <v>0</v>
      </c>
      <c r="F160" s="257">
        <f t="shared" si="9"/>
        <v>0</v>
      </c>
      <c r="G160" s="257">
        <f t="shared" si="9"/>
        <v>0</v>
      </c>
      <c r="H160" s="257">
        <f t="shared" si="9"/>
        <v>0</v>
      </c>
      <c r="I160" s="257">
        <f t="shared" si="9"/>
        <v>0</v>
      </c>
      <c r="J160" s="257">
        <f t="shared" si="9"/>
        <v>0</v>
      </c>
      <c r="K160" s="257">
        <f t="shared" si="9"/>
        <v>0</v>
      </c>
      <c r="L160" s="257">
        <f t="shared" si="9"/>
        <v>0</v>
      </c>
      <c r="M160" s="257">
        <f t="shared" si="9"/>
        <v>0</v>
      </c>
      <c r="N160" s="257">
        <f t="shared" si="9"/>
        <v>0</v>
      </c>
      <c r="O160" s="257">
        <f t="shared" si="9"/>
        <v>0</v>
      </c>
      <c r="P160" s="257">
        <f t="shared" si="9"/>
        <v>0</v>
      </c>
      <c r="Q160" s="257">
        <f t="shared" si="9"/>
        <v>0</v>
      </c>
      <c r="R160" s="257">
        <f t="shared" si="9"/>
        <v>0</v>
      </c>
      <c r="S160" s="257">
        <f t="shared" si="9"/>
        <v>0</v>
      </c>
      <c r="T160" s="257">
        <f t="shared" si="9"/>
        <v>0</v>
      </c>
      <c r="U160" s="257">
        <f t="shared" si="9"/>
        <v>0</v>
      </c>
      <c r="V160" s="257">
        <f t="shared" si="9"/>
        <v>0</v>
      </c>
      <c r="W160" s="257">
        <f t="shared" si="9"/>
        <v>0</v>
      </c>
      <c r="X160" s="257">
        <f t="shared" si="9"/>
        <v>0</v>
      </c>
      <c r="Y160" s="257">
        <f t="shared" si="9"/>
        <v>0</v>
      </c>
      <c r="Z160" s="257">
        <f t="shared" si="9"/>
        <v>0</v>
      </c>
      <c r="AA160" s="257">
        <f t="shared" si="9"/>
        <v>0</v>
      </c>
      <c r="AB160" s="257">
        <f t="shared" si="9"/>
        <v>0</v>
      </c>
      <c r="AC160" s="257">
        <f t="shared" si="9"/>
        <v>0</v>
      </c>
      <c r="AD160" s="257">
        <f t="shared" si="9"/>
        <v>0</v>
      </c>
      <c r="AE160" s="257">
        <f t="shared" si="9"/>
        <v>0</v>
      </c>
      <c r="AF160" s="257">
        <f t="shared" si="9"/>
        <v>0</v>
      </c>
      <c r="AG160" s="257">
        <f t="shared" si="9"/>
        <v>0</v>
      </c>
      <c r="AH160" s="257">
        <f t="shared" si="9"/>
        <v>0</v>
      </c>
      <c r="AI160" s="257">
        <f t="shared" si="9"/>
        <v>0</v>
      </c>
      <c r="AJ160" s="257">
        <f t="shared" si="9"/>
        <v>0</v>
      </c>
      <c r="AK160" s="257">
        <f t="shared" si="9"/>
        <v>0</v>
      </c>
      <c r="AL160" s="257">
        <f t="shared" si="9"/>
        <v>0</v>
      </c>
      <c r="AM160" s="257">
        <f t="shared" si="9"/>
        <v>0</v>
      </c>
      <c r="AN160" s="257">
        <f t="shared" si="9"/>
        <v>0</v>
      </c>
      <c r="AO160" s="257">
        <f t="shared" si="9"/>
        <v>0</v>
      </c>
      <c r="AP160" s="257">
        <f t="shared" si="9"/>
        <v>0</v>
      </c>
      <c r="AQ160" s="257">
        <f t="shared" si="9"/>
        <v>0</v>
      </c>
      <c r="AR160" s="257">
        <f t="shared" si="9"/>
        <v>0</v>
      </c>
      <c r="AS160" s="257">
        <f t="shared" si="9"/>
        <v>0</v>
      </c>
      <c r="AT160" s="257">
        <f t="shared" si="9"/>
        <v>0</v>
      </c>
      <c r="AU160" s="257">
        <f t="shared" si="9"/>
        <v>0</v>
      </c>
      <c r="AV160" s="257">
        <f t="shared" si="9"/>
        <v>0</v>
      </c>
      <c r="AX160" s="233">
        <f>+MAX(D160:F160)+MAX(H160:I160)</f>
        <v>0</v>
      </c>
    </row>
    <row r="161" spans="1:50" x14ac:dyDescent="0.2">
      <c r="A161" s="255" t="str">
        <f t="shared" si="8"/>
        <v>BPE</v>
      </c>
      <c r="B161" s="256" t="str">
        <f t="shared" si="8"/>
        <v>Basispaket für elektive Leistungserbringer</v>
      </c>
      <c r="C161" s="256"/>
      <c r="D161" s="257">
        <f t="shared" ref="D161:AV161" si="10">+IF(AND(D$158=2,D6&gt;=1),2,IF(AND(D$158=1,D6=1),1,0))</f>
        <v>0</v>
      </c>
      <c r="E161" s="257">
        <f t="shared" si="10"/>
        <v>0</v>
      </c>
      <c r="F161" s="257">
        <f t="shared" si="10"/>
        <v>0</v>
      </c>
      <c r="G161" s="257">
        <f t="shared" si="10"/>
        <v>0</v>
      </c>
      <c r="H161" s="257">
        <f t="shared" si="10"/>
        <v>0</v>
      </c>
      <c r="I161" s="257">
        <f t="shared" si="10"/>
        <v>0</v>
      </c>
      <c r="J161" s="257">
        <f t="shared" si="10"/>
        <v>0</v>
      </c>
      <c r="K161" s="257">
        <f t="shared" si="10"/>
        <v>0</v>
      </c>
      <c r="L161" s="257">
        <f t="shared" si="10"/>
        <v>0</v>
      </c>
      <c r="M161" s="257">
        <f t="shared" si="10"/>
        <v>0</v>
      </c>
      <c r="N161" s="257">
        <f t="shared" si="10"/>
        <v>0</v>
      </c>
      <c r="O161" s="257">
        <f t="shared" si="10"/>
        <v>0</v>
      </c>
      <c r="P161" s="257">
        <f t="shared" si="10"/>
        <v>0</v>
      </c>
      <c r="Q161" s="257">
        <f t="shared" si="10"/>
        <v>0</v>
      </c>
      <c r="R161" s="257">
        <f t="shared" si="10"/>
        <v>0</v>
      </c>
      <c r="S161" s="257">
        <f t="shared" si="10"/>
        <v>0</v>
      </c>
      <c r="T161" s="257">
        <f t="shared" si="10"/>
        <v>0</v>
      </c>
      <c r="U161" s="257">
        <f t="shared" si="10"/>
        <v>0</v>
      </c>
      <c r="V161" s="257">
        <f t="shared" si="10"/>
        <v>0</v>
      </c>
      <c r="W161" s="257">
        <f t="shared" si="10"/>
        <v>0</v>
      </c>
      <c r="X161" s="257">
        <f t="shared" si="10"/>
        <v>0</v>
      </c>
      <c r="Y161" s="257">
        <f t="shared" si="10"/>
        <v>0</v>
      </c>
      <c r="Z161" s="257">
        <f t="shared" si="10"/>
        <v>0</v>
      </c>
      <c r="AA161" s="257">
        <f t="shared" si="10"/>
        <v>0</v>
      </c>
      <c r="AB161" s="257">
        <f t="shared" si="10"/>
        <v>0</v>
      </c>
      <c r="AC161" s="257">
        <f t="shared" si="10"/>
        <v>0</v>
      </c>
      <c r="AD161" s="257">
        <f t="shared" si="10"/>
        <v>0</v>
      </c>
      <c r="AE161" s="257">
        <f t="shared" si="10"/>
        <v>0</v>
      </c>
      <c r="AF161" s="257">
        <f t="shared" si="10"/>
        <v>0</v>
      </c>
      <c r="AG161" s="257">
        <f t="shared" si="10"/>
        <v>0</v>
      </c>
      <c r="AH161" s="257">
        <f t="shared" si="10"/>
        <v>0</v>
      </c>
      <c r="AI161" s="257">
        <f t="shared" si="10"/>
        <v>0</v>
      </c>
      <c r="AJ161" s="257">
        <f t="shared" si="10"/>
        <v>0</v>
      </c>
      <c r="AK161" s="257">
        <f t="shared" si="10"/>
        <v>0</v>
      </c>
      <c r="AL161" s="257">
        <f t="shared" si="10"/>
        <v>0</v>
      </c>
      <c r="AM161" s="257">
        <f t="shared" si="10"/>
        <v>0</v>
      </c>
      <c r="AN161" s="257">
        <f t="shared" si="10"/>
        <v>0</v>
      </c>
      <c r="AO161" s="257">
        <f t="shared" si="10"/>
        <v>0</v>
      </c>
      <c r="AP161" s="257">
        <f t="shared" si="10"/>
        <v>0</v>
      </c>
      <c r="AQ161" s="257">
        <f t="shared" si="10"/>
        <v>0</v>
      </c>
      <c r="AR161" s="257">
        <f t="shared" si="10"/>
        <v>0</v>
      </c>
      <c r="AS161" s="257">
        <f t="shared" si="10"/>
        <v>0</v>
      </c>
      <c r="AT161" s="257">
        <f t="shared" si="10"/>
        <v>0</v>
      </c>
      <c r="AU161" s="257">
        <f t="shared" si="10"/>
        <v>0</v>
      </c>
      <c r="AV161" s="257">
        <f t="shared" si="10"/>
        <v>0</v>
      </c>
      <c r="AX161" s="254">
        <f>+MAX(D161:AV161)</f>
        <v>0</v>
      </c>
    </row>
    <row r="162" spans="1:50" x14ac:dyDescent="0.2">
      <c r="A162" s="255" t="str">
        <f t="shared" si="8"/>
        <v>DER1</v>
      </c>
      <c r="B162" s="256" t="str">
        <f t="shared" si="8"/>
        <v>Dermatologie (inkl. Geschlechtskrankheiten)</v>
      </c>
      <c r="C162" s="256"/>
      <c r="D162" s="257">
        <f t="shared" ref="D162:AV162" si="11">+IF(AND(D$158=2,D7&gt;=1),2,IF(AND(D$158=1,D7=1),1,0))</f>
        <v>0</v>
      </c>
      <c r="E162" s="257">
        <f t="shared" si="11"/>
        <v>0</v>
      </c>
      <c r="F162" s="257">
        <f t="shared" si="11"/>
        <v>0</v>
      </c>
      <c r="G162" s="257">
        <f t="shared" si="11"/>
        <v>0</v>
      </c>
      <c r="H162" s="257">
        <f t="shared" si="11"/>
        <v>0</v>
      </c>
      <c r="I162" s="257">
        <f t="shared" si="11"/>
        <v>0</v>
      </c>
      <c r="J162" s="257">
        <f t="shared" si="11"/>
        <v>0</v>
      </c>
      <c r="K162" s="257">
        <f t="shared" si="11"/>
        <v>0</v>
      </c>
      <c r="L162" s="257">
        <f t="shared" si="11"/>
        <v>0</v>
      </c>
      <c r="M162" s="257">
        <f t="shared" si="11"/>
        <v>0</v>
      </c>
      <c r="N162" s="257">
        <f t="shared" si="11"/>
        <v>0</v>
      </c>
      <c r="O162" s="257">
        <f t="shared" si="11"/>
        <v>0</v>
      </c>
      <c r="P162" s="257">
        <f t="shared" si="11"/>
        <v>0</v>
      </c>
      <c r="Q162" s="257">
        <f t="shared" si="11"/>
        <v>0</v>
      </c>
      <c r="R162" s="257">
        <f t="shared" si="11"/>
        <v>0</v>
      </c>
      <c r="S162" s="257">
        <f t="shared" si="11"/>
        <v>0</v>
      </c>
      <c r="T162" s="257">
        <f t="shared" si="11"/>
        <v>0</v>
      </c>
      <c r="U162" s="257">
        <f t="shared" si="11"/>
        <v>0</v>
      </c>
      <c r="V162" s="257">
        <f t="shared" si="11"/>
        <v>0</v>
      </c>
      <c r="W162" s="257">
        <f t="shared" si="11"/>
        <v>0</v>
      </c>
      <c r="X162" s="257">
        <f t="shared" si="11"/>
        <v>0</v>
      </c>
      <c r="Y162" s="257">
        <f t="shared" si="11"/>
        <v>0</v>
      </c>
      <c r="Z162" s="257">
        <f t="shared" si="11"/>
        <v>0</v>
      </c>
      <c r="AA162" s="257">
        <f t="shared" si="11"/>
        <v>0</v>
      </c>
      <c r="AB162" s="257">
        <f t="shared" si="11"/>
        <v>0</v>
      </c>
      <c r="AC162" s="257">
        <f t="shared" si="11"/>
        <v>0</v>
      </c>
      <c r="AD162" s="257">
        <f t="shared" si="11"/>
        <v>0</v>
      </c>
      <c r="AE162" s="257">
        <f t="shared" si="11"/>
        <v>0</v>
      </c>
      <c r="AF162" s="257">
        <f t="shared" si="11"/>
        <v>0</v>
      </c>
      <c r="AG162" s="257">
        <f t="shared" si="11"/>
        <v>0</v>
      </c>
      <c r="AH162" s="257">
        <f t="shared" si="11"/>
        <v>0</v>
      </c>
      <c r="AI162" s="257">
        <f t="shared" si="11"/>
        <v>0</v>
      </c>
      <c r="AJ162" s="257">
        <f t="shared" si="11"/>
        <v>0</v>
      </c>
      <c r="AK162" s="257">
        <f t="shared" si="11"/>
        <v>0</v>
      </c>
      <c r="AL162" s="257">
        <f t="shared" si="11"/>
        <v>0</v>
      </c>
      <c r="AM162" s="257">
        <f t="shared" si="11"/>
        <v>0</v>
      </c>
      <c r="AN162" s="257">
        <f t="shared" si="11"/>
        <v>0</v>
      </c>
      <c r="AO162" s="257">
        <f t="shared" si="11"/>
        <v>0</v>
      </c>
      <c r="AP162" s="257">
        <f t="shared" si="11"/>
        <v>0</v>
      </c>
      <c r="AQ162" s="257">
        <f t="shared" si="11"/>
        <v>0</v>
      </c>
      <c r="AR162" s="257">
        <f t="shared" si="11"/>
        <v>0</v>
      </c>
      <c r="AS162" s="257">
        <f t="shared" si="11"/>
        <v>0</v>
      </c>
      <c r="AT162" s="257">
        <f t="shared" si="11"/>
        <v>0</v>
      </c>
      <c r="AU162" s="257">
        <f t="shared" si="11"/>
        <v>0</v>
      </c>
      <c r="AV162" s="257">
        <f t="shared" si="11"/>
        <v>0</v>
      </c>
      <c r="AX162" s="254">
        <f t="shared" ref="AX162:AX225" si="12">+MAX(D162:AV162)</f>
        <v>0</v>
      </c>
    </row>
    <row r="163" spans="1:50" x14ac:dyDescent="0.2">
      <c r="A163" s="255" t="str">
        <f t="shared" si="8"/>
        <v>DER1.1</v>
      </c>
      <c r="B163" s="256" t="str">
        <f t="shared" si="8"/>
        <v>Dermatologische Onkologie</v>
      </c>
      <c r="C163" s="256"/>
      <c r="D163" s="257">
        <f t="shared" ref="D163:AV163" si="13">+IF(AND(D$158=2,D8&gt;=1),2,IF(AND(D$158=1,D8=1),1,0))</f>
        <v>0</v>
      </c>
      <c r="E163" s="257">
        <f t="shared" si="13"/>
        <v>0</v>
      </c>
      <c r="F163" s="257">
        <f t="shared" si="13"/>
        <v>0</v>
      </c>
      <c r="G163" s="257">
        <f t="shared" si="13"/>
        <v>0</v>
      </c>
      <c r="H163" s="257">
        <f t="shared" si="13"/>
        <v>0</v>
      </c>
      <c r="I163" s="257">
        <f t="shared" si="13"/>
        <v>0</v>
      </c>
      <c r="J163" s="257">
        <f t="shared" si="13"/>
        <v>0</v>
      </c>
      <c r="K163" s="257">
        <f t="shared" si="13"/>
        <v>0</v>
      </c>
      <c r="L163" s="257">
        <f t="shared" si="13"/>
        <v>0</v>
      </c>
      <c r="M163" s="257">
        <f t="shared" si="13"/>
        <v>0</v>
      </c>
      <c r="N163" s="257">
        <f t="shared" si="13"/>
        <v>0</v>
      </c>
      <c r="O163" s="257">
        <f t="shared" si="13"/>
        <v>0</v>
      </c>
      <c r="P163" s="257">
        <f t="shared" si="13"/>
        <v>0</v>
      </c>
      <c r="Q163" s="257">
        <f t="shared" si="13"/>
        <v>0</v>
      </c>
      <c r="R163" s="257">
        <f t="shared" si="13"/>
        <v>0</v>
      </c>
      <c r="S163" s="257">
        <f t="shared" si="13"/>
        <v>0</v>
      </c>
      <c r="T163" s="257">
        <f t="shared" si="13"/>
        <v>0</v>
      </c>
      <c r="U163" s="257">
        <f t="shared" si="13"/>
        <v>0</v>
      </c>
      <c r="V163" s="257">
        <f t="shared" si="13"/>
        <v>0</v>
      </c>
      <c r="W163" s="257">
        <f t="shared" si="13"/>
        <v>0</v>
      </c>
      <c r="X163" s="257">
        <f t="shared" si="13"/>
        <v>0</v>
      </c>
      <c r="Y163" s="257">
        <f t="shared" si="13"/>
        <v>0</v>
      </c>
      <c r="Z163" s="257">
        <f t="shared" si="13"/>
        <v>0</v>
      </c>
      <c r="AA163" s="257">
        <f t="shared" si="13"/>
        <v>0</v>
      </c>
      <c r="AB163" s="257">
        <f t="shared" si="13"/>
        <v>0</v>
      </c>
      <c r="AC163" s="257">
        <f t="shared" si="13"/>
        <v>0</v>
      </c>
      <c r="AD163" s="257">
        <f t="shared" si="13"/>
        <v>0</v>
      </c>
      <c r="AE163" s="257">
        <f t="shared" si="13"/>
        <v>0</v>
      </c>
      <c r="AF163" s="257">
        <f t="shared" si="13"/>
        <v>0</v>
      </c>
      <c r="AG163" s="257">
        <f t="shared" si="13"/>
        <v>0</v>
      </c>
      <c r="AH163" s="257">
        <f t="shared" si="13"/>
        <v>0</v>
      </c>
      <c r="AI163" s="257">
        <f t="shared" si="13"/>
        <v>0</v>
      </c>
      <c r="AJ163" s="257">
        <f t="shared" si="13"/>
        <v>0</v>
      </c>
      <c r="AK163" s="257">
        <f t="shared" si="13"/>
        <v>0</v>
      </c>
      <c r="AL163" s="257">
        <f t="shared" si="13"/>
        <v>0</v>
      </c>
      <c r="AM163" s="257">
        <f t="shared" si="13"/>
        <v>0</v>
      </c>
      <c r="AN163" s="257">
        <f t="shared" si="13"/>
        <v>0</v>
      </c>
      <c r="AO163" s="257">
        <f t="shared" si="13"/>
        <v>0</v>
      </c>
      <c r="AP163" s="257">
        <f t="shared" si="13"/>
        <v>0</v>
      </c>
      <c r="AQ163" s="257">
        <f t="shared" si="13"/>
        <v>0</v>
      </c>
      <c r="AR163" s="257">
        <f t="shared" si="13"/>
        <v>0</v>
      </c>
      <c r="AS163" s="257">
        <f t="shared" si="13"/>
        <v>0</v>
      </c>
      <c r="AT163" s="257">
        <f t="shared" si="13"/>
        <v>0</v>
      </c>
      <c r="AU163" s="257">
        <f t="shared" si="13"/>
        <v>0</v>
      </c>
      <c r="AV163" s="257">
        <f t="shared" si="13"/>
        <v>0</v>
      </c>
      <c r="AX163" s="254">
        <f t="shared" si="12"/>
        <v>0</v>
      </c>
    </row>
    <row r="164" spans="1:50" x14ac:dyDescent="0.2">
      <c r="A164" s="255" t="str">
        <f t="shared" si="8"/>
        <v>DER1.2</v>
      </c>
      <c r="B164" s="256" t="str">
        <f t="shared" si="8"/>
        <v>Schwere Hauterkrankungen</v>
      </c>
      <c r="C164" s="256"/>
      <c r="D164" s="257">
        <f t="shared" ref="D164:AV164" si="14">+IF(AND(D$158=2,D9&gt;=1),2,IF(AND(D$158=1,D9=1),1,0))</f>
        <v>0</v>
      </c>
      <c r="E164" s="257">
        <f t="shared" si="14"/>
        <v>0</v>
      </c>
      <c r="F164" s="257">
        <f t="shared" si="14"/>
        <v>0</v>
      </c>
      <c r="G164" s="257">
        <f t="shared" si="14"/>
        <v>0</v>
      </c>
      <c r="H164" s="257">
        <f t="shared" si="14"/>
        <v>0</v>
      </c>
      <c r="I164" s="257">
        <f t="shared" si="14"/>
        <v>0</v>
      </c>
      <c r="J164" s="257">
        <f t="shared" si="14"/>
        <v>0</v>
      </c>
      <c r="K164" s="257">
        <f t="shared" si="14"/>
        <v>0</v>
      </c>
      <c r="L164" s="257">
        <f t="shared" si="14"/>
        <v>0</v>
      </c>
      <c r="M164" s="257">
        <f t="shared" si="14"/>
        <v>0</v>
      </c>
      <c r="N164" s="257">
        <f t="shared" si="14"/>
        <v>0</v>
      </c>
      <c r="O164" s="257">
        <f t="shared" si="14"/>
        <v>0</v>
      </c>
      <c r="P164" s="257">
        <f t="shared" si="14"/>
        <v>0</v>
      </c>
      <c r="Q164" s="257">
        <f t="shared" si="14"/>
        <v>0</v>
      </c>
      <c r="R164" s="257">
        <f t="shared" si="14"/>
        <v>0</v>
      </c>
      <c r="S164" s="257">
        <f t="shared" si="14"/>
        <v>0</v>
      </c>
      <c r="T164" s="257">
        <f t="shared" si="14"/>
        <v>0</v>
      </c>
      <c r="U164" s="257">
        <f t="shared" si="14"/>
        <v>0</v>
      </c>
      <c r="V164" s="257">
        <f t="shared" si="14"/>
        <v>0</v>
      </c>
      <c r="W164" s="257">
        <f t="shared" si="14"/>
        <v>0</v>
      </c>
      <c r="X164" s="257">
        <f t="shared" si="14"/>
        <v>0</v>
      </c>
      <c r="Y164" s="257">
        <f t="shared" si="14"/>
        <v>0</v>
      </c>
      <c r="Z164" s="257">
        <f t="shared" si="14"/>
        <v>0</v>
      </c>
      <c r="AA164" s="257">
        <f t="shared" si="14"/>
        <v>0</v>
      </c>
      <c r="AB164" s="257">
        <f t="shared" si="14"/>
        <v>0</v>
      </c>
      <c r="AC164" s="257">
        <f t="shared" si="14"/>
        <v>0</v>
      </c>
      <c r="AD164" s="257">
        <f t="shared" si="14"/>
        <v>0</v>
      </c>
      <c r="AE164" s="257">
        <f t="shared" si="14"/>
        <v>0</v>
      </c>
      <c r="AF164" s="257">
        <f t="shared" si="14"/>
        <v>0</v>
      </c>
      <c r="AG164" s="257">
        <f t="shared" si="14"/>
        <v>0</v>
      </c>
      <c r="AH164" s="257">
        <f t="shared" si="14"/>
        <v>0</v>
      </c>
      <c r="AI164" s="257">
        <f t="shared" si="14"/>
        <v>0</v>
      </c>
      <c r="AJ164" s="257">
        <f t="shared" si="14"/>
        <v>0</v>
      </c>
      <c r="AK164" s="257">
        <f t="shared" si="14"/>
        <v>0</v>
      </c>
      <c r="AL164" s="257">
        <f t="shared" si="14"/>
        <v>0</v>
      </c>
      <c r="AM164" s="257">
        <f t="shared" si="14"/>
        <v>0</v>
      </c>
      <c r="AN164" s="257">
        <f t="shared" si="14"/>
        <v>0</v>
      </c>
      <c r="AO164" s="257">
        <f t="shared" si="14"/>
        <v>0</v>
      </c>
      <c r="AP164" s="257">
        <f t="shared" si="14"/>
        <v>0</v>
      </c>
      <c r="AQ164" s="257">
        <f t="shared" si="14"/>
        <v>0</v>
      </c>
      <c r="AR164" s="257">
        <f t="shared" si="14"/>
        <v>0</v>
      </c>
      <c r="AS164" s="257">
        <f t="shared" si="14"/>
        <v>0</v>
      </c>
      <c r="AT164" s="257">
        <f t="shared" si="14"/>
        <v>0</v>
      </c>
      <c r="AU164" s="257">
        <f t="shared" si="14"/>
        <v>0</v>
      </c>
      <c r="AV164" s="257">
        <f t="shared" si="14"/>
        <v>0</v>
      </c>
      <c r="AX164" s="254">
        <f t="shared" si="12"/>
        <v>0</v>
      </c>
    </row>
    <row r="165" spans="1:50" x14ac:dyDescent="0.2">
      <c r="A165" s="255" t="str">
        <f t="shared" si="8"/>
        <v>DER2</v>
      </c>
      <c r="B165" s="256" t="str">
        <f t="shared" si="8"/>
        <v>Wundpatienten</v>
      </c>
      <c r="C165" s="256"/>
      <c r="D165" s="257">
        <f t="shared" ref="D165:AV165" si="15">+IF(AND(D$158=2,D10&gt;=1),2,IF(AND(D$158=1,D10=1),1,0))</f>
        <v>0</v>
      </c>
      <c r="E165" s="257">
        <f t="shared" si="15"/>
        <v>0</v>
      </c>
      <c r="F165" s="257">
        <f t="shared" si="15"/>
        <v>0</v>
      </c>
      <c r="G165" s="257">
        <f t="shared" si="15"/>
        <v>0</v>
      </c>
      <c r="H165" s="257">
        <f t="shared" si="15"/>
        <v>0</v>
      </c>
      <c r="I165" s="257">
        <f t="shared" si="15"/>
        <v>0</v>
      </c>
      <c r="J165" s="257">
        <f t="shared" si="15"/>
        <v>0</v>
      </c>
      <c r="K165" s="257">
        <f t="shared" si="15"/>
        <v>0</v>
      </c>
      <c r="L165" s="257">
        <f t="shared" si="15"/>
        <v>0</v>
      </c>
      <c r="M165" s="257">
        <f t="shared" si="15"/>
        <v>0</v>
      </c>
      <c r="N165" s="257">
        <f t="shared" si="15"/>
        <v>0</v>
      </c>
      <c r="O165" s="257">
        <f t="shared" si="15"/>
        <v>0</v>
      </c>
      <c r="P165" s="257">
        <f t="shared" si="15"/>
        <v>0</v>
      </c>
      <c r="Q165" s="257">
        <f t="shared" si="15"/>
        <v>0</v>
      </c>
      <c r="R165" s="257">
        <f t="shared" si="15"/>
        <v>0</v>
      </c>
      <c r="S165" s="257">
        <f t="shared" si="15"/>
        <v>0</v>
      </c>
      <c r="T165" s="257">
        <f t="shared" si="15"/>
        <v>0</v>
      </c>
      <c r="U165" s="257">
        <f t="shared" si="15"/>
        <v>0</v>
      </c>
      <c r="V165" s="257">
        <f t="shared" si="15"/>
        <v>0</v>
      </c>
      <c r="W165" s="257">
        <f t="shared" si="15"/>
        <v>0</v>
      </c>
      <c r="X165" s="257">
        <f t="shared" si="15"/>
        <v>0</v>
      </c>
      <c r="Y165" s="257">
        <f t="shared" si="15"/>
        <v>0</v>
      </c>
      <c r="Z165" s="257">
        <f t="shared" si="15"/>
        <v>0</v>
      </c>
      <c r="AA165" s="257">
        <f t="shared" si="15"/>
        <v>0</v>
      </c>
      <c r="AB165" s="257">
        <f t="shared" si="15"/>
        <v>0</v>
      </c>
      <c r="AC165" s="257">
        <f t="shared" si="15"/>
        <v>0</v>
      </c>
      <c r="AD165" s="257">
        <f t="shared" si="15"/>
        <v>0</v>
      </c>
      <c r="AE165" s="257">
        <f t="shared" si="15"/>
        <v>0</v>
      </c>
      <c r="AF165" s="257">
        <f t="shared" si="15"/>
        <v>0</v>
      </c>
      <c r="AG165" s="257">
        <f t="shared" si="15"/>
        <v>0</v>
      </c>
      <c r="AH165" s="257">
        <f t="shared" si="15"/>
        <v>0</v>
      </c>
      <c r="AI165" s="257">
        <f t="shared" si="15"/>
        <v>0</v>
      </c>
      <c r="AJ165" s="257">
        <f t="shared" si="15"/>
        <v>0</v>
      </c>
      <c r="AK165" s="257">
        <f t="shared" si="15"/>
        <v>0</v>
      </c>
      <c r="AL165" s="257">
        <f t="shared" si="15"/>
        <v>0</v>
      </c>
      <c r="AM165" s="257">
        <f t="shared" si="15"/>
        <v>0</v>
      </c>
      <c r="AN165" s="257">
        <f t="shared" si="15"/>
        <v>0</v>
      </c>
      <c r="AO165" s="257">
        <f t="shared" si="15"/>
        <v>0</v>
      </c>
      <c r="AP165" s="257">
        <f t="shared" si="15"/>
        <v>0</v>
      </c>
      <c r="AQ165" s="257">
        <f t="shared" si="15"/>
        <v>0</v>
      </c>
      <c r="AR165" s="257">
        <f t="shared" si="15"/>
        <v>0</v>
      </c>
      <c r="AS165" s="257">
        <f t="shared" si="15"/>
        <v>0</v>
      </c>
      <c r="AT165" s="257">
        <f t="shared" si="15"/>
        <v>0</v>
      </c>
      <c r="AU165" s="257">
        <f t="shared" si="15"/>
        <v>0</v>
      </c>
      <c r="AV165" s="257">
        <f t="shared" si="15"/>
        <v>0</v>
      </c>
      <c r="AX165" s="254">
        <f t="shared" si="12"/>
        <v>0</v>
      </c>
    </row>
    <row r="166" spans="1:50" x14ac:dyDescent="0.2">
      <c r="A166" s="255" t="str">
        <f t="shared" si="8"/>
        <v>HNO1</v>
      </c>
      <c r="B166" s="256" t="str">
        <f t="shared" si="8"/>
        <v>Hals-Nasen-Ohren (HNO-Chirurgie)</v>
      </c>
      <c r="C166" s="256"/>
      <c r="D166" s="257">
        <f t="shared" ref="D166:AV166" si="16">+IF(AND(D$158=2,D11&gt;=1),2,IF(AND(D$158=1,D11=1),1,0))</f>
        <v>0</v>
      </c>
      <c r="E166" s="257">
        <f t="shared" si="16"/>
        <v>0</v>
      </c>
      <c r="F166" s="257">
        <f t="shared" si="16"/>
        <v>0</v>
      </c>
      <c r="G166" s="257">
        <f t="shared" si="16"/>
        <v>0</v>
      </c>
      <c r="H166" s="257">
        <f t="shared" si="16"/>
        <v>0</v>
      </c>
      <c r="I166" s="257">
        <f t="shared" si="16"/>
        <v>0</v>
      </c>
      <c r="J166" s="257">
        <f t="shared" si="16"/>
        <v>0</v>
      </c>
      <c r="K166" s="257">
        <f t="shared" si="16"/>
        <v>0</v>
      </c>
      <c r="L166" s="257">
        <f t="shared" si="16"/>
        <v>0</v>
      </c>
      <c r="M166" s="257">
        <f t="shared" si="16"/>
        <v>0</v>
      </c>
      <c r="N166" s="257">
        <f t="shared" si="16"/>
        <v>0</v>
      </c>
      <c r="O166" s="257">
        <f t="shared" si="16"/>
        <v>0</v>
      </c>
      <c r="P166" s="257">
        <f t="shared" si="16"/>
        <v>0</v>
      </c>
      <c r="Q166" s="257">
        <f t="shared" si="16"/>
        <v>0</v>
      </c>
      <c r="R166" s="257">
        <f t="shared" si="16"/>
        <v>0</v>
      </c>
      <c r="S166" s="257">
        <f t="shared" si="16"/>
        <v>0</v>
      </c>
      <c r="T166" s="257">
        <f t="shared" si="16"/>
        <v>0</v>
      </c>
      <c r="U166" s="257">
        <f t="shared" si="16"/>
        <v>0</v>
      </c>
      <c r="V166" s="257">
        <f t="shared" si="16"/>
        <v>0</v>
      </c>
      <c r="W166" s="257">
        <f t="shared" si="16"/>
        <v>0</v>
      </c>
      <c r="X166" s="257">
        <f t="shared" si="16"/>
        <v>0</v>
      </c>
      <c r="Y166" s="257">
        <f t="shared" si="16"/>
        <v>0</v>
      </c>
      <c r="Z166" s="257">
        <f t="shared" si="16"/>
        <v>0</v>
      </c>
      <c r="AA166" s="257">
        <f t="shared" si="16"/>
        <v>0</v>
      </c>
      <c r="AB166" s="257">
        <f t="shared" si="16"/>
        <v>0</v>
      </c>
      <c r="AC166" s="257">
        <f t="shared" si="16"/>
        <v>0</v>
      </c>
      <c r="AD166" s="257">
        <f t="shared" si="16"/>
        <v>0</v>
      </c>
      <c r="AE166" s="257">
        <f t="shared" si="16"/>
        <v>0</v>
      </c>
      <c r="AF166" s="257">
        <f t="shared" si="16"/>
        <v>0</v>
      </c>
      <c r="AG166" s="257">
        <f t="shared" si="16"/>
        <v>0</v>
      </c>
      <c r="AH166" s="257">
        <f t="shared" si="16"/>
        <v>0</v>
      </c>
      <c r="AI166" s="257">
        <f t="shared" si="16"/>
        <v>0</v>
      </c>
      <c r="AJ166" s="257">
        <f t="shared" si="16"/>
        <v>0</v>
      </c>
      <c r="AK166" s="257">
        <f t="shared" si="16"/>
        <v>0</v>
      </c>
      <c r="AL166" s="257">
        <f t="shared" si="16"/>
        <v>0</v>
      </c>
      <c r="AM166" s="257">
        <f t="shared" si="16"/>
        <v>0</v>
      </c>
      <c r="AN166" s="257">
        <f t="shared" si="16"/>
        <v>0</v>
      </c>
      <c r="AO166" s="257">
        <f t="shared" si="16"/>
        <v>0</v>
      </c>
      <c r="AP166" s="257">
        <f t="shared" si="16"/>
        <v>0</v>
      </c>
      <c r="AQ166" s="257">
        <f t="shared" si="16"/>
        <v>0</v>
      </c>
      <c r="AR166" s="257">
        <f t="shared" si="16"/>
        <v>0</v>
      </c>
      <c r="AS166" s="257">
        <f t="shared" si="16"/>
        <v>0</v>
      </c>
      <c r="AT166" s="257">
        <f t="shared" si="16"/>
        <v>0</v>
      </c>
      <c r="AU166" s="257">
        <f t="shared" si="16"/>
        <v>0</v>
      </c>
      <c r="AV166" s="257">
        <f t="shared" si="16"/>
        <v>0</v>
      </c>
      <c r="AX166" s="254">
        <f t="shared" si="12"/>
        <v>0</v>
      </c>
    </row>
    <row r="167" spans="1:50" x14ac:dyDescent="0.2">
      <c r="A167" s="255" t="str">
        <f t="shared" si="8"/>
        <v>HNO1.1</v>
      </c>
      <c r="B167" s="256" t="str">
        <f t="shared" si="8"/>
        <v>Hals- und Gesichtschirurgie</v>
      </c>
      <c r="C167" s="256"/>
      <c r="D167" s="257">
        <f t="shared" ref="D167:AV167" si="17">+IF(AND(D$158=2,D12&gt;=1),2,IF(AND(D$158=1,D12=1),1,0))</f>
        <v>0</v>
      </c>
      <c r="E167" s="257">
        <f t="shared" si="17"/>
        <v>0</v>
      </c>
      <c r="F167" s="257">
        <f t="shared" si="17"/>
        <v>0</v>
      </c>
      <c r="G167" s="257">
        <f t="shared" si="17"/>
        <v>0</v>
      </c>
      <c r="H167" s="257">
        <f t="shared" si="17"/>
        <v>0</v>
      </c>
      <c r="I167" s="257">
        <f t="shared" si="17"/>
        <v>0</v>
      </c>
      <c r="J167" s="257">
        <f t="shared" si="17"/>
        <v>0</v>
      </c>
      <c r="K167" s="257">
        <f t="shared" si="17"/>
        <v>0</v>
      </c>
      <c r="L167" s="257">
        <f t="shared" si="17"/>
        <v>0</v>
      </c>
      <c r="M167" s="257">
        <f t="shared" si="17"/>
        <v>0</v>
      </c>
      <c r="N167" s="257">
        <f t="shared" si="17"/>
        <v>0</v>
      </c>
      <c r="O167" s="257">
        <f t="shared" si="17"/>
        <v>0</v>
      </c>
      <c r="P167" s="257">
        <f t="shared" si="17"/>
        <v>0</v>
      </c>
      <c r="Q167" s="257">
        <f t="shared" si="17"/>
        <v>0</v>
      </c>
      <c r="R167" s="257">
        <f t="shared" si="17"/>
        <v>0</v>
      </c>
      <c r="S167" s="257">
        <f t="shared" si="17"/>
        <v>0</v>
      </c>
      <c r="T167" s="257">
        <f t="shared" si="17"/>
        <v>0</v>
      </c>
      <c r="U167" s="257">
        <f t="shared" si="17"/>
        <v>0</v>
      </c>
      <c r="V167" s="257">
        <f t="shared" si="17"/>
        <v>0</v>
      </c>
      <c r="W167" s="257">
        <f t="shared" si="17"/>
        <v>0</v>
      </c>
      <c r="X167" s="257">
        <f t="shared" si="17"/>
        <v>0</v>
      </c>
      <c r="Y167" s="257">
        <f t="shared" si="17"/>
        <v>0</v>
      </c>
      <c r="Z167" s="257">
        <f t="shared" si="17"/>
        <v>0</v>
      </c>
      <c r="AA167" s="257">
        <f t="shared" si="17"/>
        <v>0</v>
      </c>
      <c r="AB167" s="257">
        <f t="shared" si="17"/>
        <v>0</v>
      </c>
      <c r="AC167" s="257">
        <f t="shared" si="17"/>
        <v>0</v>
      </c>
      <c r="AD167" s="257">
        <f t="shared" si="17"/>
        <v>0</v>
      </c>
      <c r="AE167" s="257">
        <f t="shared" si="17"/>
        <v>0</v>
      </c>
      <c r="AF167" s="257">
        <f t="shared" si="17"/>
        <v>0</v>
      </c>
      <c r="AG167" s="257">
        <f t="shared" si="17"/>
        <v>0</v>
      </c>
      <c r="AH167" s="257">
        <f t="shared" si="17"/>
        <v>0</v>
      </c>
      <c r="AI167" s="257">
        <f t="shared" si="17"/>
        <v>0</v>
      </c>
      <c r="AJ167" s="257">
        <f t="shared" si="17"/>
        <v>0</v>
      </c>
      <c r="AK167" s="257">
        <f t="shared" si="17"/>
        <v>0</v>
      </c>
      <c r="AL167" s="257">
        <f t="shared" si="17"/>
        <v>0</v>
      </c>
      <c r="AM167" s="257">
        <f t="shared" si="17"/>
        <v>0</v>
      </c>
      <c r="AN167" s="257">
        <f t="shared" si="17"/>
        <v>0</v>
      </c>
      <c r="AO167" s="257">
        <f t="shared" si="17"/>
        <v>0</v>
      </c>
      <c r="AP167" s="257">
        <f t="shared" si="17"/>
        <v>0</v>
      </c>
      <c r="AQ167" s="257">
        <f t="shared" si="17"/>
        <v>0</v>
      </c>
      <c r="AR167" s="257">
        <f t="shared" si="17"/>
        <v>0</v>
      </c>
      <c r="AS167" s="257">
        <f t="shared" si="17"/>
        <v>0</v>
      </c>
      <c r="AT167" s="257">
        <f t="shared" si="17"/>
        <v>0</v>
      </c>
      <c r="AU167" s="257">
        <f t="shared" si="17"/>
        <v>0</v>
      </c>
      <c r="AV167" s="257">
        <f t="shared" si="17"/>
        <v>0</v>
      </c>
      <c r="AX167" s="254">
        <f t="shared" si="12"/>
        <v>0</v>
      </c>
    </row>
    <row r="168" spans="1:50" ht="25.5" x14ac:dyDescent="0.2">
      <c r="A168" s="255" t="str">
        <f t="shared" si="8"/>
        <v>HNO1.1.1</v>
      </c>
      <c r="B168" s="256" t="str">
        <f t="shared" si="8"/>
        <v>Komplexe Halseingriffe (Interdisziplinäre Tumorchirurgie)</v>
      </c>
      <c r="C168" s="256"/>
      <c r="D168" s="257">
        <f t="shared" ref="D168:AV168" si="18">+IF(AND(D$158=2,D13&gt;=1),2,IF(AND(D$158=1,D13=1),1,0))</f>
        <v>0</v>
      </c>
      <c r="E168" s="257">
        <f t="shared" si="18"/>
        <v>0</v>
      </c>
      <c r="F168" s="257">
        <f t="shared" si="18"/>
        <v>0</v>
      </c>
      <c r="G168" s="257">
        <f t="shared" si="18"/>
        <v>0</v>
      </c>
      <c r="H168" s="257">
        <f t="shared" si="18"/>
        <v>0</v>
      </c>
      <c r="I168" s="257">
        <f t="shared" si="18"/>
        <v>0</v>
      </c>
      <c r="J168" s="257">
        <f t="shared" si="18"/>
        <v>0</v>
      </c>
      <c r="K168" s="257">
        <f t="shared" si="18"/>
        <v>0</v>
      </c>
      <c r="L168" s="257">
        <f t="shared" si="18"/>
        <v>0</v>
      </c>
      <c r="M168" s="257">
        <f t="shared" si="18"/>
        <v>0</v>
      </c>
      <c r="N168" s="257">
        <f t="shared" si="18"/>
        <v>0</v>
      </c>
      <c r="O168" s="257">
        <f t="shared" si="18"/>
        <v>0</v>
      </c>
      <c r="P168" s="257">
        <f t="shared" si="18"/>
        <v>0</v>
      </c>
      <c r="Q168" s="257">
        <f t="shared" si="18"/>
        <v>0</v>
      </c>
      <c r="R168" s="257">
        <f t="shared" si="18"/>
        <v>0</v>
      </c>
      <c r="S168" s="257">
        <f t="shared" si="18"/>
        <v>0</v>
      </c>
      <c r="T168" s="257">
        <f t="shared" si="18"/>
        <v>0</v>
      </c>
      <c r="U168" s="257">
        <f t="shared" si="18"/>
        <v>0</v>
      </c>
      <c r="V168" s="257">
        <f t="shared" si="18"/>
        <v>0</v>
      </c>
      <c r="W168" s="257">
        <f t="shared" si="18"/>
        <v>0</v>
      </c>
      <c r="X168" s="257">
        <f t="shared" si="18"/>
        <v>0</v>
      </c>
      <c r="Y168" s="257">
        <f t="shared" si="18"/>
        <v>0</v>
      </c>
      <c r="Z168" s="257">
        <f t="shared" si="18"/>
        <v>0</v>
      </c>
      <c r="AA168" s="257">
        <f t="shared" si="18"/>
        <v>0</v>
      </c>
      <c r="AB168" s="257">
        <f t="shared" si="18"/>
        <v>0</v>
      </c>
      <c r="AC168" s="257">
        <f t="shared" si="18"/>
        <v>0</v>
      </c>
      <c r="AD168" s="257">
        <f t="shared" si="18"/>
        <v>0</v>
      </c>
      <c r="AE168" s="257">
        <f t="shared" si="18"/>
        <v>0</v>
      </c>
      <c r="AF168" s="257">
        <f t="shared" si="18"/>
        <v>0</v>
      </c>
      <c r="AG168" s="257">
        <f t="shared" si="18"/>
        <v>0</v>
      </c>
      <c r="AH168" s="257">
        <f t="shared" si="18"/>
        <v>0</v>
      </c>
      <c r="AI168" s="257">
        <f t="shared" si="18"/>
        <v>0</v>
      </c>
      <c r="AJ168" s="257">
        <f t="shared" si="18"/>
        <v>0</v>
      </c>
      <c r="AK168" s="257">
        <f t="shared" si="18"/>
        <v>0</v>
      </c>
      <c r="AL168" s="257">
        <f t="shared" si="18"/>
        <v>0</v>
      </c>
      <c r="AM168" s="257">
        <f t="shared" si="18"/>
        <v>0</v>
      </c>
      <c r="AN168" s="257">
        <f t="shared" si="18"/>
        <v>0</v>
      </c>
      <c r="AO168" s="257">
        <f t="shared" si="18"/>
        <v>0</v>
      </c>
      <c r="AP168" s="257">
        <f t="shared" si="18"/>
        <v>0</v>
      </c>
      <c r="AQ168" s="257">
        <f t="shared" si="18"/>
        <v>0</v>
      </c>
      <c r="AR168" s="257">
        <f t="shared" si="18"/>
        <v>0</v>
      </c>
      <c r="AS168" s="257">
        <f t="shared" si="18"/>
        <v>0</v>
      </c>
      <c r="AT168" s="257">
        <f t="shared" si="18"/>
        <v>0</v>
      </c>
      <c r="AU168" s="257">
        <f t="shared" si="18"/>
        <v>0</v>
      </c>
      <c r="AV168" s="257">
        <f t="shared" si="18"/>
        <v>0</v>
      </c>
      <c r="AX168" s="254">
        <f t="shared" si="12"/>
        <v>0</v>
      </c>
    </row>
    <row r="169" spans="1:50" x14ac:dyDescent="0.2">
      <c r="A169" s="255" t="str">
        <f t="shared" si="8"/>
        <v>HNO1.2</v>
      </c>
      <c r="B169" s="256" t="str">
        <f t="shared" si="8"/>
        <v>Erweiterte Nasenchirurgie mit Nebenhöhlen</v>
      </c>
      <c r="C169" s="256"/>
      <c r="D169" s="257">
        <f t="shared" ref="D169:AV169" si="19">+IF(AND(D$158=2,D14&gt;=1),2,IF(AND(D$158=1,D14=1),1,0))</f>
        <v>0</v>
      </c>
      <c r="E169" s="257">
        <f t="shared" si="19"/>
        <v>0</v>
      </c>
      <c r="F169" s="257">
        <f t="shared" si="19"/>
        <v>0</v>
      </c>
      <c r="G169" s="257">
        <f t="shared" si="19"/>
        <v>0</v>
      </c>
      <c r="H169" s="257">
        <f t="shared" si="19"/>
        <v>0</v>
      </c>
      <c r="I169" s="257">
        <f t="shared" si="19"/>
        <v>0</v>
      </c>
      <c r="J169" s="257">
        <f t="shared" si="19"/>
        <v>0</v>
      </c>
      <c r="K169" s="257">
        <f t="shared" si="19"/>
        <v>0</v>
      </c>
      <c r="L169" s="257">
        <f t="shared" si="19"/>
        <v>0</v>
      </c>
      <c r="M169" s="257">
        <f t="shared" si="19"/>
        <v>0</v>
      </c>
      <c r="N169" s="257">
        <f t="shared" si="19"/>
        <v>0</v>
      </c>
      <c r="O169" s="257">
        <f t="shared" si="19"/>
        <v>0</v>
      </c>
      <c r="P169" s="257">
        <f t="shared" si="19"/>
        <v>0</v>
      </c>
      <c r="Q169" s="257">
        <f t="shared" si="19"/>
        <v>0</v>
      </c>
      <c r="R169" s="257">
        <f t="shared" si="19"/>
        <v>0</v>
      </c>
      <c r="S169" s="257">
        <f t="shared" si="19"/>
        <v>0</v>
      </c>
      <c r="T169" s="257">
        <f t="shared" si="19"/>
        <v>0</v>
      </c>
      <c r="U169" s="257">
        <f t="shared" si="19"/>
        <v>0</v>
      </c>
      <c r="V169" s="257">
        <f t="shared" si="19"/>
        <v>0</v>
      </c>
      <c r="W169" s="257">
        <f t="shared" si="19"/>
        <v>0</v>
      </c>
      <c r="X169" s="257">
        <f t="shared" si="19"/>
        <v>0</v>
      </c>
      <c r="Y169" s="257">
        <f t="shared" si="19"/>
        <v>0</v>
      </c>
      <c r="Z169" s="257">
        <f t="shared" si="19"/>
        <v>0</v>
      </c>
      <c r="AA169" s="257">
        <f t="shared" si="19"/>
        <v>0</v>
      </c>
      <c r="AB169" s="257">
        <f t="shared" si="19"/>
        <v>0</v>
      </c>
      <c r="AC169" s="257">
        <f t="shared" si="19"/>
        <v>0</v>
      </c>
      <c r="AD169" s="257">
        <f t="shared" si="19"/>
        <v>0</v>
      </c>
      <c r="AE169" s="257">
        <f t="shared" si="19"/>
        <v>0</v>
      </c>
      <c r="AF169" s="257">
        <f t="shared" si="19"/>
        <v>0</v>
      </c>
      <c r="AG169" s="257">
        <f t="shared" si="19"/>
        <v>0</v>
      </c>
      <c r="AH169" s="257">
        <f t="shared" si="19"/>
        <v>0</v>
      </c>
      <c r="AI169" s="257">
        <f t="shared" si="19"/>
        <v>0</v>
      </c>
      <c r="AJ169" s="257">
        <f t="shared" si="19"/>
        <v>0</v>
      </c>
      <c r="AK169" s="257">
        <f t="shared" si="19"/>
        <v>0</v>
      </c>
      <c r="AL169" s="257">
        <f t="shared" si="19"/>
        <v>0</v>
      </c>
      <c r="AM169" s="257">
        <f t="shared" si="19"/>
        <v>0</v>
      </c>
      <c r="AN169" s="257">
        <f t="shared" si="19"/>
        <v>0</v>
      </c>
      <c r="AO169" s="257">
        <f t="shared" si="19"/>
        <v>0</v>
      </c>
      <c r="AP169" s="257">
        <f t="shared" si="19"/>
        <v>0</v>
      </c>
      <c r="AQ169" s="257">
        <f t="shared" si="19"/>
        <v>0</v>
      </c>
      <c r="AR169" s="257">
        <f t="shared" si="19"/>
        <v>0</v>
      </c>
      <c r="AS169" s="257">
        <f t="shared" si="19"/>
        <v>0</v>
      </c>
      <c r="AT169" s="257">
        <f t="shared" si="19"/>
        <v>0</v>
      </c>
      <c r="AU169" s="257">
        <f t="shared" si="19"/>
        <v>0</v>
      </c>
      <c r="AV169" s="257">
        <f t="shared" si="19"/>
        <v>0</v>
      </c>
      <c r="AX169" s="254">
        <f t="shared" si="12"/>
        <v>0</v>
      </c>
    </row>
    <row r="170" spans="1:50" ht="38.25" x14ac:dyDescent="0.2">
      <c r="A170" s="255" t="str">
        <f t="shared" si="8"/>
        <v>HNO1.2.1</v>
      </c>
      <c r="B170" s="256" t="str">
        <f t="shared" si="8"/>
        <v xml:space="preserve">Erweiterte Nasenchirurgie, Nebenhöhlen mit Duraeröffnung (interdisziplinäre Schädelbasischirurgie) </v>
      </c>
      <c r="C170" s="256"/>
      <c r="D170" s="257">
        <f t="shared" ref="D170:AV170" si="20">+IF(AND(D$158=2,D15&gt;=1),2,IF(AND(D$158=1,D15=1),1,0))</f>
        <v>0</v>
      </c>
      <c r="E170" s="257">
        <f t="shared" si="20"/>
        <v>0</v>
      </c>
      <c r="F170" s="257">
        <f t="shared" si="20"/>
        <v>0</v>
      </c>
      <c r="G170" s="257">
        <f t="shared" si="20"/>
        <v>0</v>
      </c>
      <c r="H170" s="257">
        <f t="shared" si="20"/>
        <v>0</v>
      </c>
      <c r="I170" s="257">
        <f t="shared" si="20"/>
        <v>0</v>
      </c>
      <c r="J170" s="257">
        <f t="shared" si="20"/>
        <v>0</v>
      </c>
      <c r="K170" s="257">
        <f t="shared" si="20"/>
        <v>0</v>
      </c>
      <c r="L170" s="257">
        <f t="shared" si="20"/>
        <v>0</v>
      </c>
      <c r="M170" s="257">
        <f t="shared" si="20"/>
        <v>0</v>
      </c>
      <c r="N170" s="257">
        <f t="shared" si="20"/>
        <v>0</v>
      </c>
      <c r="O170" s="257">
        <f t="shared" si="20"/>
        <v>0</v>
      </c>
      <c r="P170" s="257">
        <f t="shared" si="20"/>
        <v>0</v>
      </c>
      <c r="Q170" s="257">
        <f t="shared" si="20"/>
        <v>0</v>
      </c>
      <c r="R170" s="257">
        <f t="shared" si="20"/>
        <v>0</v>
      </c>
      <c r="S170" s="257">
        <f t="shared" si="20"/>
        <v>0</v>
      </c>
      <c r="T170" s="257">
        <f t="shared" si="20"/>
        <v>0</v>
      </c>
      <c r="U170" s="257">
        <f t="shared" si="20"/>
        <v>0</v>
      </c>
      <c r="V170" s="257">
        <f t="shared" si="20"/>
        <v>0</v>
      </c>
      <c r="W170" s="257">
        <f t="shared" si="20"/>
        <v>0</v>
      </c>
      <c r="X170" s="257">
        <f t="shared" si="20"/>
        <v>0</v>
      </c>
      <c r="Y170" s="257">
        <f t="shared" si="20"/>
        <v>0</v>
      </c>
      <c r="Z170" s="257">
        <f t="shared" si="20"/>
        <v>0</v>
      </c>
      <c r="AA170" s="257">
        <f t="shared" si="20"/>
        <v>0</v>
      </c>
      <c r="AB170" s="257">
        <f t="shared" si="20"/>
        <v>0</v>
      </c>
      <c r="AC170" s="257">
        <f t="shared" si="20"/>
        <v>0</v>
      </c>
      <c r="AD170" s="257">
        <f t="shared" si="20"/>
        <v>0</v>
      </c>
      <c r="AE170" s="257">
        <f t="shared" si="20"/>
        <v>0</v>
      </c>
      <c r="AF170" s="257">
        <f t="shared" si="20"/>
        <v>0</v>
      </c>
      <c r="AG170" s="257">
        <f t="shared" si="20"/>
        <v>0</v>
      </c>
      <c r="AH170" s="257">
        <f t="shared" si="20"/>
        <v>0</v>
      </c>
      <c r="AI170" s="257">
        <f t="shared" si="20"/>
        <v>0</v>
      </c>
      <c r="AJ170" s="257">
        <f t="shared" si="20"/>
        <v>0</v>
      </c>
      <c r="AK170" s="257">
        <f t="shared" si="20"/>
        <v>0</v>
      </c>
      <c r="AL170" s="257">
        <f t="shared" si="20"/>
        <v>0</v>
      </c>
      <c r="AM170" s="257">
        <f t="shared" si="20"/>
        <v>0</v>
      </c>
      <c r="AN170" s="257">
        <f t="shared" si="20"/>
        <v>0</v>
      </c>
      <c r="AO170" s="257">
        <f t="shared" si="20"/>
        <v>0</v>
      </c>
      <c r="AP170" s="257">
        <f t="shared" si="20"/>
        <v>0</v>
      </c>
      <c r="AQ170" s="257">
        <f t="shared" si="20"/>
        <v>0</v>
      </c>
      <c r="AR170" s="257">
        <f t="shared" si="20"/>
        <v>0</v>
      </c>
      <c r="AS170" s="257">
        <f t="shared" si="20"/>
        <v>0</v>
      </c>
      <c r="AT170" s="257">
        <f t="shared" si="20"/>
        <v>0</v>
      </c>
      <c r="AU170" s="257">
        <f t="shared" si="20"/>
        <v>0</v>
      </c>
      <c r="AV170" s="257">
        <f t="shared" si="20"/>
        <v>0</v>
      </c>
      <c r="AX170" s="254">
        <f t="shared" si="12"/>
        <v>0</v>
      </c>
    </row>
    <row r="171" spans="1:50" ht="38.25" x14ac:dyDescent="0.2">
      <c r="A171" s="255" t="str">
        <f t="shared" si="8"/>
        <v>HNO1.3</v>
      </c>
      <c r="B171" s="256" t="str">
        <f t="shared" si="8"/>
        <v>Mittelohrchirurgie (Tympanoplastik, Mastoidchirurgie, Osikuloplastik inkl. Stapesoperationen)</v>
      </c>
      <c r="C171" s="256"/>
      <c r="D171" s="257">
        <f t="shared" ref="D171:AV171" si="21">+IF(AND(D$158=2,D16&gt;=1),2,IF(AND(D$158=1,D16=1),1,0))</f>
        <v>0</v>
      </c>
      <c r="E171" s="257">
        <f t="shared" si="21"/>
        <v>0</v>
      </c>
      <c r="F171" s="257">
        <f t="shared" si="21"/>
        <v>0</v>
      </c>
      <c r="G171" s="257">
        <f t="shared" si="21"/>
        <v>0</v>
      </c>
      <c r="H171" s="257">
        <f t="shared" si="21"/>
        <v>0</v>
      </c>
      <c r="I171" s="257">
        <f t="shared" si="21"/>
        <v>0</v>
      </c>
      <c r="J171" s="257">
        <f t="shared" si="21"/>
        <v>0</v>
      </c>
      <c r="K171" s="257">
        <f t="shared" si="21"/>
        <v>0</v>
      </c>
      <c r="L171" s="257">
        <f t="shared" si="21"/>
        <v>0</v>
      </c>
      <c r="M171" s="257">
        <f t="shared" si="21"/>
        <v>0</v>
      </c>
      <c r="N171" s="257">
        <f t="shared" si="21"/>
        <v>0</v>
      </c>
      <c r="O171" s="257">
        <f t="shared" si="21"/>
        <v>0</v>
      </c>
      <c r="P171" s="257">
        <f t="shared" si="21"/>
        <v>0</v>
      </c>
      <c r="Q171" s="257">
        <f t="shared" si="21"/>
        <v>0</v>
      </c>
      <c r="R171" s="257">
        <f t="shared" si="21"/>
        <v>0</v>
      </c>
      <c r="S171" s="257">
        <f t="shared" si="21"/>
        <v>0</v>
      </c>
      <c r="T171" s="257">
        <f t="shared" si="21"/>
        <v>0</v>
      </c>
      <c r="U171" s="257">
        <f t="shared" si="21"/>
        <v>0</v>
      </c>
      <c r="V171" s="257">
        <f t="shared" si="21"/>
        <v>0</v>
      </c>
      <c r="W171" s="257">
        <f t="shared" si="21"/>
        <v>0</v>
      </c>
      <c r="X171" s="257">
        <f t="shared" si="21"/>
        <v>0</v>
      </c>
      <c r="Y171" s="257">
        <f t="shared" si="21"/>
        <v>0</v>
      </c>
      <c r="Z171" s="257">
        <f t="shared" si="21"/>
        <v>0</v>
      </c>
      <c r="AA171" s="257">
        <f t="shared" si="21"/>
        <v>0</v>
      </c>
      <c r="AB171" s="257">
        <f t="shared" si="21"/>
        <v>0</v>
      </c>
      <c r="AC171" s="257">
        <f t="shared" si="21"/>
        <v>0</v>
      </c>
      <c r="AD171" s="257">
        <f t="shared" si="21"/>
        <v>0</v>
      </c>
      <c r="AE171" s="257">
        <f t="shared" si="21"/>
        <v>0</v>
      </c>
      <c r="AF171" s="257">
        <f t="shared" si="21"/>
        <v>0</v>
      </c>
      <c r="AG171" s="257">
        <f t="shared" si="21"/>
        <v>0</v>
      </c>
      <c r="AH171" s="257">
        <f t="shared" si="21"/>
        <v>0</v>
      </c>
      <c r="AI171" s="257">
        <f t="shared" si="21"/>
        <v>0</v>
      </c>
      <c r="AJ171" s="257">
        <f t="shared" si="21"/>
        <v>0</v>
      </c>
      <c r="AK171" s="257">
        <f t="shared" si="21"/>
        <v>0</v>
      </c>
      <c r="AL171" s="257">
        <f t="shared" si="21"/>
        <v>0</v>
      </c>
      <c r="AM171" s="257">
        <f t="shared" si="21"/>
        <v>0</v>
      </c>
      <c r="AN171" s="257">
        <f t="shared" si="21"/>
        <v>0</v>
      </c>
      <c r="AO171" s="257">
        <f t="shared" si="21"/>
        <v>0</v>
      </c>
      <c r="AP171" s="257">
        <f t="shared" si="21"/>
        <v>0</v>
      </c>
      <c r="AQ171" s="257">
        <f t="shared" si="21"/>
        <v>0</v>
      </c>
      <c r="AR171" s="257">
        <f t="shared" si="21"/>
        <v>0</v>
      </c>
      <c r="AS171" s="257">
        <f t="shared" si="21"/>
        <v>0</v>
      </c>
      <c r="AT171" s="257">
        <f t="shared" si="21"/>
        <v>0</v>
      </c>
      <c r="AU171" s="257">
        <f t="shared" si="21"/>
        <v>0</v>
      </c>
      <c r="AV171" s="257">
        <f t="shared" si="21"/>
        <v>0</v>
      </c>
      <c r="AX171" s="254">
        <f t="shared" si="12"/>
        <v>0</v>
      </c>
    </row>
    <row r="172" spans="1:50" ht="25.5" x14ac:dyDescent="0.2">
      <c r="A172" s="255" t="str">
        <f t="shared" si="8"/>
        <v>HNO1.3.1</v>
      </c>
      <c r="B172" s="256" t="str">
        <f t="shared" si="8"/>
        <v>Erweiterte Ohrchirurgie mit Innenohr und/oder Duraeröffnung</v>
      </c>
      <c r="C172" s="256"/>
      <c r="D172" s="257">
        <f t="shared" ref="D172:AV172" si="22">+IF(AND(D$158=2,D17&gt;=1),2,IF(AND(D$158=1,D17=1),1,0))</f>
        <v>0</v>
      </c>
      <c r="E172" s="257">
        <f t="shared" si="22"/>
        <v>0</v>
      </c>
      <c r="F172" s="257">
        <f t="shared" si="22"/>
        <v>0</v>
      </c>
      <c r="G172" s="257">
        <f t="shared" si="22"/>
        <v>0</v>
      </c>
      <c r="H172" s="257">
        <f t="shared" si="22"/>
        <v>0</v>
      </c>
      <c r="I172" s="257">
        <f t="shared" si="22"/>
        <v>0</v>
      </c>
      <c r="J172" s="257">
        <f t="shared" si="22"/>
        <v>0</v>
      </c>
      <c r="K172" s="257">
        <f t="shared" si="22"/>
        <v>0</v>
      </c>
      <c r="L172" s="257">
        <f t="shared" si="22"/>
        <v>0</v>
      </c>
      <c r="M172" s="257">
        <f t="shared" si="22"/>
        <v>0</v>
      </c>
      <c r="N172" s="257">
        <f t="shared" si="22"/>
        <v>0</v>
      </c>
      <c r="O172" s="257">
        <f t="shared" si="22"/>
        <v>0</v>
      </c>
      <c r="P172" s="257">
        <f t="shared" si="22"/>
        <v>0</v>
      </c>
      <c r="Q172" s="257">
        <f t="shared" si="22"/>
        <v>0</v>
      </c>
      <c r="R172" s="257">
        <f t="shared" si="22"/>
        <v>0</v>
      </c>
      <c r="S172" s="257">
        <f t="shared" si="22"/>
        <v>0</v>
      </c>
      <c r="T172" s="257">
        <f t="shared" si="22"/>
        <v>0</v>
      </c>
      <c r="U172" s="257">
        <f t="shared" si="22"/>
        <v>0</v>
      </c>
      <c r="V172" s="257">
        <f t="shared" si="22"/>
        <v>0</v>
      </c>
      <c r="W172" s="257">
        <f t="shared" si="22"/>
        <v>0</v>
      </c>
      <c r="X172" s="257">
        <f t="shared" si="22"/>
        <v>0</v>
      </c>
      <c r="Y172" s="257">
        <f t="shared" si="22"/>
        <v>0</v>
      </c>
      <c r="Z172" s="257">
        <f t="shared" si="22"/>
        <v>0</v>
      </c>
      <c r="AA172" s="257">
        <f t="shared" si="22"/>
        <v>0</v>
      </c>
      <c r="AB172" s="257">
        <f t="shared" si="22"/>
        <v>0</v>
      </c>
      <c r="AC172" s="257">
        <f t="shared" si="22"/>
        <v>0</v>
      </c>
      <c r="AD172" s="257">
        <f t="shared" si="22"/>
        <v>0</v>
      </c>
      <c r="AE172" s="257">
        <f t="shared" si="22"/>
        <v>0</v>
      </c>
      <c r="AF172" s="257">
        <f t="shared" si="22"/>
        <v>0</v>
      </c>
      <c r="AG172" s="257">
        <f t="shared" si="22"/>
        <v>0</v>
      </c>
      <c r="AH172" s="257">
        <f t="shared" si="22"/>
        <v>0</v>
      </c>
      <c r="AI172" s="257">
        <f t="shared" si="22"/>
        <v>0</v>
      </c>
      <c r="AJ172" s="257">
        <f t="shared" si="22"/>
        <v>0</v>
      </c>
      <c r="AK172" s="257">
        <f t="shared" si="22"/>
        <v>0</v>
      </c>
      <c r="AL172" s="257">
        <f t="shared" si="22"/>
        <v>0</v>
      </c>
      <c r="AM172" s="257">
        <f t="shared" si="22"/>
        <v>0</v>
      </c>
      <c r="AN172" s="257">
        <f t="shared" si="22"/>
        <v>0</v>
      </c>
      <c r="AO172" s="257">
        <f t="shared" si="22"/>
        <v>0</v>
      </c>
      <c r="AP172" s="257">
        <f t="shared" si="22"/>
        <v>0</v>
      </c>
      <c r="AQ172" s="257">
        <f t="shared" si="22"/>
        <v>0</v>
      </c>
      <c r="AR172" s="257">
        <f t="shared" si="22"/>
        <v>0</v>
      </c>
      <c r="AS172" s="257">
        <f t="shared" si="22"/>
        <v>0</v>
      </c>
      <c r="AT172" s="257">
        <f t="shared" si="22"/>
        <v>0</v>
      </c>
      <c r="AU172" s="257">
        <f t="shared" si="22"/>
        <v>0</v>
      </c>
      <c r="AV172" s="257">
        <f t="shared" si="22"/>
        <v>0</v>
      </c>
      <c r="AX172" s="254">
        <f t="shared" si="12"/>
        <v>0</v>
      </c>
    </row>
    <row r="173" spans="1:50" x14ac:dyDescent="0.2">
      <c r="A173" s="255" t="str">
        <f t="shared" si="8"/>
        <v>HNO1.3.2</v>
      </c>
      <c r="B173" s="256" t="str">
        <f t="shared" si="8"/>
        <v>Cochlea Implantate (IVHSM)</v>
      </c>
      <c r="C173" s="256"/>
      <c r="D173" s="257">
        <f t="shared" ref="D173:AV173" si="23">+IF(AND(D$158=2,D18&gt;=1),2,IF(AND(D$158=1,D18=1),1,0))</f>
        <v>0</v>
      </c>
      <c r="E173" s="257">
        <f t="shared" si="23"/>
        <v>0</v>
      </c>
      <c r="F173" s="257">
        <f t="shared" si="23"/>
        <v>0</v>
      </c>
      <c r="G173" s="257">
        <f t="shared" si="23"/>
        <v>0</v>
      </c>
      <c r="H173" s="257">
        <f t="shared" si="23"/>
        <v>0</v>
      </c>
      <c r="I173" s="257">
        <f t="shared" si="23"/>
        <v>0</v>
      </c>
      <c r="J173" s="257">
        <f t="shared" si="23"/>
        <v>0</v>
      </c>
      <c r="K173" s="257">
        <f t="shared" si="23"/>
        <v>0</v>
      </c>
      <c r="L173" s="257">
        <f t="shared" si="23"/>
        <v>0</v>
      </c>
      <c r="M173" s="257">
        <f t="shared" si="23"/>
        <v>0</v>
      </c>
      <c r="N173" s="257">
        <f t="shared" si="23"/>
        <v>0</v>
      </c>
      <c r="O173" s="257">
        <f t="shared" si="23"/>
        <v>0</v>
      </c>
      <c r="P173" s="257">
        <f t="shared" si="23"/>
        <v>0</v>
      </c>
      <c r="Q173" s="257">
        <f t="shared" si="23"/>
        <v>0</v>
      </c>
      <c r="R173" s="257">
        <f t="shared" si="23"/>
        <v>0</v>
      </c>
      <c r="S173" s="257">
        <f t="shared" si="23"/>
        <v>0</v>
      </c>
      <c r="T173" s="257">
        <f t="shared" si="23"/>
        <v>0</v>
      </c>
      <c r="U173" s="257">
        <f t="shared" si="23"/>
        <v>0</v>
      </c>
      <c r="V173" s="257">
        <f t="shared" si="23"/>
        <v>0</v>
      </c>
      <c r="W173" s="257">
        <f t="shared" si="23"/>
        <v>0</v>
      </c>
      <c r="X173" s="257">
        <f t="shared" si="23"/>
        <v>0</v>
      </c>
      <c r="Y173" s="257">
        <f t="shared" si="23"/>
        <v>0</v>
      </c>
      <c r="Z173" s="257">
        <f t="shared" si="23"/>
        <v>0</v>
      </c>
      <c r="AA173" s="257">
        <f t="shared" si="23"/>
        <v>0</v>
      </c>
      <c r="AB173" s="257">
        <f t="shared" si="23"/>
        <v>0</v>
      </c>
      <c r="AC173" s="257">
        <f t="shared" si="23"/>
        <v>0</v>
      </c>
      <c r="AD173" s="257">
        <f t="shared" si="23"/>
        <v>0</v>
      </c>
      <c r="AE173" s="257">
        <f t="shared" si="23"/>
        <v>0</v>
      </c>
      <c r="AF173" s="257">
        <f t="shared" si="23"/>
        <v>0</v>
      </c>
      <c r="AG173" s="257">
        <f t="shared" si="23"/>
        <v>0</v>
      </c>
      <c r="AH173" s="257">
        <f t="shared" si="23"/>
        <v>0</v>
      </c>
      <c r="AI173" s="257">
        <f t="shared" si="23"/>
        <v>0</v>
      </c>
      <c r="AJ173" s="257">
        <f t="shared" si="23"/>
        <v>0</v>
      </c>
      <c r="AK173" s="257">
        <f t="shared" si="23"/>
        <v>0</v>
      </c>
      <c r="AL173" s="257">
        <f t="shared" si="23"/>
        <v>0</v>
      </c>
      <c r="AM173" s="257">
        <f t="shared" si="23"/>
        <v>0</v>
      </c>
      <c r="AN173" s="257">
        <f t="shared" si="23"/>
        <v>0</v>
      </c>
      <c r="AO173" s="257">
        <f t="shared" si="23"/>
        <v>0</v>
      </c>
      <c r="AP173" s="257">
        <f t="shared" si="23"/>
        <v>0</v>
      </c>
      <c r="AQ173" s="257">
        <f t="shared" si="23"/>
        <v>0</v>
      </c>
      <c r="AR173" s="257">
        <f t="shared" si="23"/>
        <v>0</v>
      </c>
      <c r="AS173" s="257">
        <f t="shared" si="23"/>
        <v>0</v>
      </c>
      <c r="AT173" s="257">
        <f t="shared" si="23"/>
        <v>0</v>
      </c>
      <c r="AU173" s="257">
        <f t="shared" si="23"/>
        <v>0</v>
      </c>
      <c r="AV173" s="257">
        <f t="shared" si="23"/>
        <v>0</v>
      </c>
      <c r="AX173" s="254">
        <f t="shared" si="12"/>
        <v>0</v>
      </c>
    </row>
    <row r="174" spans="1:50" x14ac:dyDescent="0.2">
      <c r="A174" s="255" t="str">
        <f t="shared" si="8"/>
        <v>HNO2</v>
      </c>
      <c r="B174" s="256" t="str">
        <f t="shared" si="8"/>
        <v>Schild- und Nebenschilddrüsenchirurgie</v>
      </c>
      <c r="C174" s="256"/>
      <c r="D174" s="257">
        <f t="shared" ref="D174:AV174" si="24">+IF(AND(D$158=2,D19&gt;=1),2,IF(AND(D$158=1,D19=1),1,0))</f>
        <v>0</v>
      </c>
      <c r="E174" s="257">
        <f t="shared" si="24"/>
        <v>0</v>
      </c>
      <c r="F174" s="257">
        <f t="shared" si="24"/>
        <v>0</v>
      </c>
      <c r="G174" s="257">
        <f t="shared" si="24"/>
        <v>0</v>
      </c>
      <c r="H174" s="257">
        <f t="shared" si="24"/>
        <v>0</v>
      </c>
      <c r="I174" s="257">
        <f t="shared" si="24"/>
        <v>0</v>
      </c>
      <c r="J174" s="257">
        <f t="shared" si="24"/>
        <v>0</v>
      </c>
      <c r="K174" s="257">
        <f t="shared" si="24"/>
        <v>0</v>
      </c>
      <c r="L174" s="257">
        <f t="shared" si="24"/>
        <v>0</v>
      </c>
      <c r="M174" s="257">
        <f t="shared" si="24"/>
        <v>0</v>
      </c>
      <c r="N174" s="257">
        <f t="shared" si="24"/>
        <v>0</v>
      </c>
      <c r="O174" s="257">
        <f t="shared" si="24"/>
        <v>0</v>
      </c>
      <c r="P174" s="257">
        <f t="shared" si="24"/>
        <v>0</v>
      </c>
      <c r="Q174" s="257">
        <f t="shared" si="24"/>
        <v>0</v>
      </c>
      <c r="R174" s="257">
        <f t="shared" si="24"/>
        <v>0</v>
      </c>
      <c r="S174" s="257">
        <f t="shared" si="24"/>
        <v>0</v>
      </c>
      <c r="T174" s="257">
        <f t="shared" si="24"/>
        <v>0</v>
      </c>
      <c r="U174" s="257">
        <f t="shared" si="24"/>
        <v>0</v>
      </c>
      <c r="V174" s="257">
        <f t="shared" si="24"/>
        <v>0</v>
      </c>
      <c r="W174" s="257">
        <f t="shared" si="24"/>
        <v>0</v>
      </c>
      <c r="X174" s="257">
        <f t="shared" si="24"/>
        <v>0</v>
      </c>
      <c r="Y174" s="257">
        <f t="shared" si="24"/>
        <v>0</v>
      </c>
      <c r="Z174" s="257">
        <f t="shared" si="24"/>
        <v>0</v>
      </c>
      <c r="AA174" s="257">
        <f t="shared" si="24"/>
        <v>0</v>
      </c>
      <c r="AB174" s="257">
        <f t="shared" si="24"/>
        <v>0</v>
      </c>
      <c r="AC174" s="257">
        <f t="shared" si="24"/>
        <v>0</v>
      </c>
      <c r="AD174" s="257">
        <f t="shared" si="24"/>
        <v>0</v>
      </c>
      <c r="AE174" s="257">
        <f t="shared" si="24"/>
        <v>0</v>
      </c>
      <c r="AF174" s="257">
        <f t="shared" si="24"/>
        <v>0</v>
      </c>
      <c r="AG174" s="257">
        <f t="shared" si="24"/>
        <v>0</v>
      </c>
      <c r="AH174" s="257">
        <f t="shared" si="24"/>
        <v>0</v>
      </c>
      <c r="AI174" s="257">
        <f t="shared" si="24"/>
        <v>0</v>
      </c>
      <c r="AJ174" s="257">
        <f t="shared" si="24"/>
        <v>0</v>
      </c>
      <c r="AK174" s="257">
        <f t="shared" si="24"/>
        <v>0</v>
      </c>
      <c r="AL174" s="257">
        <f t="shared" si="24"/>
        <v>0</v>
      </c>
      <c r="AM174" s="257">
        <f t="shared" si="24"/>
        <v>0</v>
      </c>
      <c r="AN174" s="257">
        <f t="shared" si="24"/>
        <v>0</v>
      </c>
      <c r="AO174" s="257">
        <f t="shared" si="24"/>
        <v>0</v>
      </c>
      <c r="AP174" s="257">
        <f t="shared" si="24"/>
        <v>0</v>
      </c>
      <c r="AQ174" s="257">
        <f t="shared" si="24"/>
        <v>0</v>
      </c>
      <c r="AR174" s="257">
        <f t="shared" si="24"/>
        <v>0</v>
      </c>
      <c r="AS174" s="257">
        <f t="shared" si="24"/>
        <v>0</v>
      </c>
      <c r="AT174" s="257">
        <f t="shared" si="24"/>
        <v>0</v>
      </c>
      <c r="AU174" s="257">
        <f t="shared" si="24"/>
        <v>0</v>
      </c>
      <c r="AV174" s="257">
        <f t="shared" si="24"/>
        <v>0</v>
      </c>
      <c r="AX174" s="254">
        <f t="shared" si="12"/>
        <v>0</v>
      </c>
    </row>
    <row r="175" spans="1:50" x14ac:dyDescent="0.2">
      <c r="A175" s="255" t="str">
        <f t="shared" si="8"/>
        <v>KIE1</v>
      </c>
      <c r="B175" s="256" t="str">
        <f t="shared" si="8"/>
        <v>Kieferchirurgie</v>
      </c>
      <c r="C175" s="256"/>
      <c r="D175" s="257">
        <f t="shared" ref="D175:AV175" si="25">+IF(AND(D$158=2,D20&gt;=1),2,IF(AND(D$158=1,D20=1),1,0))</f>
        <v>0</v>
      </c>
      <c r="E175" s="257">
        <f t="shared" si="25"/>
        <v>0</v>
      </c>
      <c r="F175" s="257">
        <f t="shared" si="25"/>
        <v>0</v>
      </c>
      <c r="G175" s="257">
        <f t="shared" si="25"/>
        <v>0</v>
      </c>
      <c r="H175" s="257">
        <f t="shared" si="25"/>
        <v>0</v>
      </c>
      <c r="I175" s="257">
        <f t="shared" si="25"/>
        <v>0</v>
      </c>
      <c r="J175" s="257">
        <f t="shared" si="25"/>
        <v>0</v>
      </c>
      <c r="K175" s="257">
        <f t="shared" si="25"/>
        <v>0</v>
      </c>
      <c r="L175" s="257">
        <f t="shared" si="25"/>
        <v>0</v>
      </c>
      <c r="M175" s="257">
        <f t="shared" si="25"/>
        <v>0</v>
      </c>
      <c r="N175" s="257">
        <f t="shared" si="25"/>
        <v>0</v>
      </c>
      <c r="O175" s="257">
        <f t="shared" si="25"/>
        <v>0</v>
      </c>
      <c r="P175" s="257">
        <f t="shared" si="25"/>
        <v>0</v>
      </c>
      <c r="Q175" s="257">
        <f t="shared" si="25"/>
        <v>0</v>
      </c>
      <c r="R175" s="257">
        <f t="shared" si="25"/>
        <v>0</v>
      </c>
      <c r="S175" s="257">
        <f t="shared" si="25"/>
        <v>0</v>
      </c>
      <c r="T175" s="257">
        <f t="shared" si="25"/>
        <v>0</v>
      </c>
      <c r="U175" s="257">
        <f t="shared" si="25"/>
        <v>0</v>
      </c>
      <c r="V175" s="257">
        <f t="shared" si="25"/>
        <v>0</v>
      </c>
      <c r="W175" s="257">
        <f t="shared" si="25"/>
        <v>0</v>
      </c>
      <c r="X175" s="257">
        <f t="shared" si="25"/>
        <v>0</v>
      </c>
      <c r="Y175" s="257">
        <f t="shared" si="25"/>
        <v>0</v>
      </c>
      <c r="Z175" s="257">
        <f t="shared" si="25"/>
        <v>0</v>
      </c>
      <c r="AA175" s="257">
        <f t="shared" si="25"/>
        <v>0</v>
      </c>
      <c r="AB175" s="257">
        <f t="shared" si="25"/>
        <v>0</v>
      </c>
      <c r="AC175" s="257">
        <f t="shared" si="25"/>
        <v>0</v>
      </c>
      <c r="AD175" s="257">
        <f t="shared" si="25"/>
        <v>0</v>
      </c>
      <c r="AE175" s="257">
        <f t="shared" si="25"/>
        <v>0</v>
      </c>
      <c r="AF175" s="257">
        <f t="shared" si="25"/>
        <v>0</v>
      </c>
      <c r="AG175" s="257">
        <f t="shared" si="25"/>
        <v>0</v>
      </c>
      <c r="AH175" s="257">
        <f t="shared" si="25"/>
        <v>0</v>
      </c>
      <c r="AI175" s="257">
        <f t="shared" si="25"/>
        <v>0</v>
      </c>
      <c r="AJ175" s="257">
        <f t="shared" si="25"/>
        <v>0</v>
      </c>
      <c r="AK175" s="257">
        <f t="shared" si="25"/>
        <v>0</v>
      </c>
      <c r="AL175" s="257">
        <f t="shared" si="25"/>
        <v>0</v>
      </c>
      <c r="AM175" s="257">
        <f t="shared" si="25"/>
        <v>0</v>
      </c>
      <c r="AN175" s="257">
        <f t="shared" si="25"/>
        <v>0</v>
      </c>
      <c r="AO175" s="257">
        <f t="shared" si="25"/>
        <v>0</v>
      </c>
      <c r="AP175" s="257">
        <f t="shared" si="25"/>
        <v>0</v>
      </c>
      <c r="AQ175" s="257">
        <f t="shared" si="25"/>
        <v>0</v>
      </c>
      <c r="AR175" s="257">
        <f t="shared" si="25"/>
        <v>0</v>
      </c>
      <c r="AS175" s="257">
        <f t="shared" si="25"/>
        <v>0</v>
      </c>
      <c r="AT175" s="257">
        <f t="shared" si="25"/>
        <v>0</v>
      </c>
      <c r="AU175" s="257">
        <f t="shared" si="25"/>
        <v>0</v>
      </c>
      <c r="AV175" s="257">
        <f t="shared" si="25"/>
        <v>0</v>
      </c>
      <c r="AX175" s="254">
        <f t="shared" si="12"/>
        <v>0</v>
      </c>
    </row>
    <row r="176" spans="1:50" x14ac:dyDescent="0.2">
      <c r="A176" s="255" t="str">
        <f t="shared" si="8"/>
        <v>NCH1</v>
      </c>
      <c r="B176" s="256" t="str">
        <f t="shared" si="8"/>
        <v>Kraniale Neurochirurgie</v>
      </c>
      <c r="C176" s="256"/>
      <c r="D176" s="257">
        <f t="shared" ref="D176:AV176" si="26">+IF(AND(D$158=2,D21&gt;=1),2,IF(AND(D$158=1,D21=1),1,0))</f>
        <v>0</v>
      </c>
      <c r="E176" s="257">
        <f t="shared" si="26"/>
        <v>0</v>
      </c>
      <c r="F176" s="257">
        <f t="shared" si="26"/>
        <v>0</v>
      </c>
      <c r="G176" s="257">
        <f t="shared" si="26"/>
        <v>0</v>
      </c>
      <c r="H176" s="257">
        <f t="shared" si="26"/>
        <v>0</v>
      </c>
      <c r="I176" s="257">
        <f t="shared" si="26"/>
        <v>0</v>
      </c>
      <c r="J176" s="257">
        <f t="shared" si="26"/>
        <v>0</v>
      </c>
      <c r="K176" s="257">
        <f t="shared" si="26"/>
        <v>0</v>
      </c>
      <c r="L176" s="257">
        <f t="shared" si="26"/>
        <v>0</v>
      </c>
      <c r="M176" s="257">
        <f t="shared" si="26"/>
        <v>0</v>
      </c>
      <c r="N176" s="257">
        <f t="shared" si="26"/>
        <v>0</v>
      </c>
      <c r="O176" s="257">
        <f t="shared" si="26"/>
        <v>0</v>
      </c>
      <c r="P176" s="257">
        <f t="shared" si="26"/>
        <v>0</v>
      </c>
      <c r="Q176" s="257">
        <f t="shared" si="26"/>
        <v>0</v>
      </c>
      <c r="R176" s="257">
        <f t="shared" si="26"/>
        <v>0</v>
      </c>
      <c r="S176" s="257">
        <f t="shared" si="26"/>
        <v>0</v>
      </c>
      <c r="T176" s="257">
        <f t="shared" si="26"/>
        <v>0</v>
      </c>
      <c r="U176" s="257">
        <f t="shared" si="26"/>
        <v>0</v>
      </c>
      <c r="V176" s="257">
        <f t="shared" si="26"/>
        <v>0</v>
      </c>
      <c r="W176" s="257">
        <f t="shared" si="26"/>
        <v>0</v>
      </c>
      <c r="X176" s="257">
        <f t="shared" si="26"/>
        <v>0</v>
      </c>
      <c r="Y176" s="257">
        <f t="shared" si="26"/>
        <v>0</v>
      </c>
      <c r="Z176" s="257">
        <f t="shared" si="26"/>
        <v>0</v>
      </c>
      <c r="AA176" s="257">
        <f t="shared" si="26"/>
        <v>0</v>
      </c>
      <c r="AB176" s="257">
        <f t="shared" si="26"/>
        <v>0</v>
      </c>
      <c r="AC176" s="257">
        <f t="shared" si="26"/>
        <v>0</v>
      </c>
      <c r="AD176" s="257">
        <f t="shared" si="26"/>
        <v>0</v>
      </c>
      <c r="AE176" s="257">
        <f t="shared" si="26"/>
        <v>0</v>
      </c>
      <c r="AF176" s="257">
        <f t="shared" si="26"/>
        <v>0</v>
      </c>
      <c r="AG176" s="257">
        <f t="shared" si="26"/>
        <v>0</v>
      </c>
      <c r="AH176" s="257">
        <f t="shared" si="26"/>
        <v>0</v>
      </c>
      <c r="AI176" s="257">
        <f t="shared" si="26"/>
        <v>0</v>
      </c>
      <c r="AJ176" s="257">
        <f t="shared" si="26"/>
        <v>0</v>
      </c>
      <c r="AK176" s="257">
        <f t="shared" si="26"/>
        <v>0</v>
      </c>
      <c r="AL176" s="257">
        <f t="shared" si="26"/>
        <v>0</v>
      </c>
      <c r="AM176" s="257">
        <f t="shared" si="26"/>
        <v>0</v>
      </c>
      <c r="AN176" s="257">
        <f t="shared" si="26"/>
        <v>0</v>
      </c>
      <c r="AO176" s="257">
        <f t="shared" si="26"/>
        <v>0</v>
      </c>
      <c r="AP176" s="257">
        <f t="shared" si="26"/>
        <v>0</v>
      </c>
      <c r="AQ176" s="257">
        <f t="shared" si="26"/>
        <v>0</v>
      </c>
      <c r="AR176" s="257">
        <f t="shared" si="26"/>
        <v>0</v>
      </c>
      <c r="AS176" s="257">
        <f t="shared" si="26"/>
        <v>0</v>
      </c>
      <c r="AT176" s="257">
        <f t="shared" si="26"/>
        <v>0</v>
      </c>
      <c r="AU176" s="257">
        <f t="shared" si="26"/>
        <v>0</v>
      </c>
      <c r="AV176" s="257">
        <f t="shared" si="26"/>
        <v>0</v>
      </c>
      <c r="AX176" s="254">
        <f t="shared" si="12"/>
        <v>0</v>
      </c>
    </row>
    <row r="177" spans="1:50" x14ac:dyDescent="0.2">
      <c r="A177" s="255" t="str">
        <f t="shared" si="8"/>
        <v>NCH1.1</v>
      </c>
      <c r="B177" s="256" t="str">
        <f t="shared" si="8"/>
        <v>Spezialisierte Neurochirurgie</v>
      </c>
      <c r="C177" s="256"/>
      <c r="D177" s="257">
        <f t="shared" ref="D177:AV177" si="27">+IF(AND(D$158=2,D22&gt;=1),2,IF(AND(D$158=1,D22=1),1,0))</f>
        <v>0</v>
      </c>
      <c r="E177" s="257">
        <f t="shared" si="27"/>
        <v>0</v>
      </c>
      <c r="F177" s="257">
        <f t="shared" si="27"/>
        <v>0</v>
      </c>
      <c r="G177" s="257">
        <f t="shared" si="27"/>
        <v>0</v>
      </c>
      <c r="H177" s="257">
        <f t="shared" si="27"/>
        <v>0</v>
      </c>
      <c r="I177" s="257">
        <f t="shared" si="27"/>
        <v>0</v>
      </c>
      <c r="J177" s="257">
        <f t="shared" si="27"/>
        <v>0</v>
      </c>
      <c r="K177" s="257">
        <f t="shared" si="27"/>
        <v>0</v>
      </c>
      <c r="L177" s="257">
        <f t="shared" si="27"/>
        <v>0</v>
      </c>
      <c r="M177" s="257">
        <f t="shared" si="27"/>
        <v>0</v>
      </c>
      <c r="N177" s="257">
        <f t="shared" si="27"/>
        <v>0</v>
      </c>
      <c r="O177" s="257">
        <f t="shared" si="27"/>
        <v>0</v>
      </c>
      <c r="P177" s="257">
        <f t="shared" si="27"/>
        <v>0</v>
      </c>
      <c r="Q177" s="257">
        <f t="shared" si="27"/>
        <v>0</v>
      </c>
      <c r="R177" s="257">
        <f t="shared" si="27"/>
        <v>0</v>
      </c>
      <c r="S177" s="257">
        <f t="shared" si="27"/>
        <v>0</v>
      </c>
      <c r="T177" s="257">
        <f t="shared" si="27"/>
        <v>0</v>
      </c>
      <c r="U177" s="257">
        <f t="shared" si="27"/>
        <v>0</v>
      </c>
      <c r="V177" s="257">
        <f t="shared" si="27"/>
        <v>0</v>
      </c>
      <c r="W177" s="257">
        <f t="shared" si="27"/>
        <v>0</v>
      </c>
      <c r="X177" s="257">
        <f t="shared" si="27"/>
        <v>0</v>
      </c>
      <c r="Y177" s="257">
        <f t="shared" si="27"/>
        <v>0</v>
      </c>
      <c r="Z177" s="257">
        <f t="shared" si="27"/>
        <v>0</v>
      </c>
      <c r="AA177" s="257">
        <f t="shared" si="27"/>
        <v>0</v>
      </c>
      <c r="AB177" s="257">
        <f t="shared" si="27"/>
        <v>0</v>
      </c>
      <c r="AC177" s="257">
        <f t="shared" si="27"/>
        <v>0</v>
      </c>
      <c r="AD177" s="257">
        <f t="shared" si="27"/>
        <v>0</v>
      </c>
      <c r="AE177" s="257">
        <f t="shared" si="27"/>
        <v>0</v>
      </c>
      <c r="AF177" s="257">
        <f t="shared" si="27"/>
        <v>0</v>
      </c>
      <c r="AG177" s="257">
        <f t="shared" si="27"/>
        <v>0</v>
      </c>
      <c r="AH177" s="257">
        <f t="shared" si="27"/>
        <v>0</v>
      </c>
      <c r="AI177" s="257">
        <f t="shared" si="27"/>
        <v>0</v>
      </c>
      <c r="AJ177" s="257">
        <f t="shared" si="27"/>
        <v>0</v>
      </c>
      <c r="AK177" s="257">
        <f t="shared" si="27"/>
        <v>0</v>
      </c>
      <c r="AL177" s="257">
        <f t="shared" si="27"/>
        <v>0</v>
      </c>
      <c r="AM177" s="257">
        <f t="shared" si="27"/>
        <v>0</v>
      </c>
      <c r="AN177" s="257">
        <f t="shared" si="27"/>
        <v>0</v>
      </c>
      <c r="AO177" s="257">
        <f t="shared" si="27"/>
        <v>0</v>
      </c>
      <c r="AP177" s="257">
        <f t="shared" si="27"/>
        <v>0</v>
      </c>
      <c r="AQ177" s="257">
        <f t="shared" si="27"/>
        <v>0</v>
      </c>
      <c r="AR177" s="257">
        <f t="shared" si="27"/>
        <v>0</v>
      </c>
      <c r="AS177" s="257">
        <f t="shared" si="27"/>
        <v>0</v>
      </c>
      <c r="AT177" s="257">
        <f t="shared" si="27"/>
        <v>0</v>
      </c>
      <c r="AU177" s="257">
        <f t="shared" si="27"/>
        <v>0</v>
      </c>
      <c r="AV177" s="257">
        <f t="shared" si="27"/>
        <v>0</v>
      </c>
      <c r="AX177" s="254">
        <f t="shared" si="12"/>
        <v>0</v>
      </c>
    </row>
    <row r="178" spans="1:50" ht="38.25" x14ac:dyDescent="0.2">
      <c r="A178" s="255" t="str">
        <f t="shared" si="8"/>
        <v>NCH1.1.1</v>
      </c>
      <c r="B178" s="256" t="str">
        <f t="shared" si="8"/>
        <v>Behandlungen von vaskulären Erkrankungen des ZNS ohne die komplexen vaskulären Anomalien (IVHSM)</v>
      </c>
      <c r="C178" s="256"/>
      <c r="D178" s="257">
        <f t="shared" ref="D178:AV178" si="28">+IF(AND(D$158=2,D23&gt;=1),2,IF(AND(D$158=1,D23=1),1,0))</f>
        <v>0</v>
      </c>
      <c r="E178" s="257">
        <f t="shared" si="28"/>
        <v>0</v>
      </c>
      <c r="F178" s="257">
        <f t="shared" si="28"/>
        <v>0</v>
      </c>
      <c r="G178" s="257">
        <f t="shared" si="28"/>
        <v>0</v>
      </c>
      <c r="H178" s="257">
        <f t="shared" si="28"/>
        <v>0</v>
      </c>
      <c r="I178" s="257">
        <f t="shared" si="28"/>
        <v>0</v>
      </c>
      <c r="J178" s="257">
        <f t="shared" si="28"/>
        <v>0</v>
      </c>
      <c r="K178" s="257">
        <f t="shared" si="28"/>
        <v>0</v>
      </c>
      <c r="L178" s="257">
        <f t="shared" si="28"/>
        <v>0</v>
      </c>
      <c r="M178" s="257">
        <f t="shared" si="28"/>
        <v>0</v>
      </c>
      <c r="N178" s="257">
        <f t="shared" si="28"/>
        <v>0</v>
      </c>
      <c r="O178" s="257">
        <f t="shared" si="28"/>
        <v>0</v>
      </c>
      <c r="P178" s="257">
        <f t="shared" si="28"/>
        <v>0</v>
      </c>
      <c r="Q178" s="257">
        <f t="shared" si="28"/>
        <v>0</v>
      </c>
      <c r="R178" s="257">
        <f t="shared" si="28"/>
        <v>0</v>
      </c>
      <c r="S178" s="257">
        <f t="shared" si="28"/>
        <v>0</v>
      </c>
      <c r="T178" s="257">
        <f t="shared" si="28"/>
        <v>0</v>
      </c>
      <c r="U178" s="257">
        <f t="shared" si="28"/>
        <v>0</v>
      </c>
      <c r="V178" s="257">
        <f t="shared" si="28"/>
        <v>0</v>
      </c>
      <c r="W178" s="257">
        <f t="shared" si="28"/>
        <v>0</v>
      </c>
      <c r="X178" s="257">
        <f t="shared" si="28"/>
        <v>0</v>
      </c>
      <c r="Y178" s="257">
        <f t="shared" si="28"/>
        <v>0</v>
      </c>
      <c r="Z178" s="257">
        <f t="shared" si="28"/>
        <v>0</v>
      </c>
      <c r="AA178" s="257">
        <f t="shared" si="28"/>
        <v>0</v>
      </c>
      <c r="AB178" s="257">
        <f t="shared" si="28"/>
        <v>0</v>
      </c>
      <c r="AC178" s="257">
        <f t="shared" si="28"/>
        <v>0</v>
      </c>
      <c r="AD178" s="257">
        <f t="shared" si="28"/>
        <v>0</v>
      </c>
      <c r="AE178" s="257">
        <f t="shared" si="28"/>
        <v>0</v>
      </c>
      <c r="AF178" s="257">
        <f t="shared" si="28"/>
        <v>0</v>
      </c>
      <c r="AG178" s="257">
        <f t="shared" si="28"/>
        <v>0</v>
      </c>
      <c r="AH178" s="257">
        <f t="shared" si="28"/>
        <v>0</v>
      </c>
      <c r="AI178" s="257">
        <f t="shared" si="28"/>
        <v>0</v>
      </c>
      <c r="AJ178" s="257">
        <f t="shared" si="28"/>
        <v>0</v>
      </c>
      <c r="AK178" s="257">
        <f t="shared" si="28"/>
        <v>0</v>
      </c>
      <c r="AL178" s="257">
        <f t="shared" si="28"/>
        <v>0</v>
      </c>
      <c r="AM178" s="257">
        <f t="shared" si="28"/>
        <v>0</v>
      </c>
      <c r="AN178" s="257">
        <f t="shared" si="28"/>
        <v>0</v>
      </c>
      <c r="AO178" s="257">
        <f t="shared" si="28"/>
        <v>0</v>
      </c>
      <c r="AP178" s="257">
        <f t="shared" si="28"/>
        <v>0</v>
      </c>
      <c r="AQ178" s="257">
        <f t="shared" si="28"/>
        <v>0</v>
      </c>
      <c r="AR178" s="257">
        <f t="shared" si="28"/>
        <v>0</v>
      </c>
      <c r="AS178" s="257">
        <f t="shared" si="28"/>
        <v>0</v>
      </c>
      <c r="AT178" s="257">
        <f t="shared" si="28"/>
        <v>0</v>
      </c>
      <c r="AU178" s="257">
        <f t="shared" si="28"/>
        <v>0</v>
      </c>
      <c r="AV178" s="257">
        <f t="shared" si="28"/>
        <v>0</v>
      </c>
      <c r="AX178" s="254">
        <f t="shared" si="12"/>
        <v>0</v>
      </c>
    </row>
    <row r="179" spans="1:50" ht="25.5" x14ac:dyDescent="0.2">
      <c r="A179" s="255" t="str">
        <f t="shared" si="8"/>
        <v>NCH1.1.1.1</v>
      </c>
      <c r="B179" s="256" t="str">
        <f t="shared" si="8"/>
        <v xml:space="preserve"> Behandlungen von komplexen vaskulären Anomalien des ZNS (IVHSM)</v>
      </c>
      <c r="C179" s="256"/>
      <c r="D179" s="257">
        <f t="shared" ref="D179:AV179" si="29">+IF(AND(D$158=2,D24&gt;=1),2,IF(AND(D$158=1,D24=1),1,0))</f>
        <v>0</v>
      </c>
      <c r="E179" s="257">
        <f t="shared" si="29"/>
        <v>0</v>
      </c>
      <c r="F179" s="257">
        <f t="shared" si="29"/>
        <v>0</v>
      </c>
      <c r="G179" s="257">
        <f t="shared" si="29"/>
        <v>0</v>
      </c>
      <c r="H179" s="257">
        <f t="shared" si="29"/>
        <v>0</v>
      </c>
      <c r="I179" s="257">
        <f t="shared" si="29"/>
        <v>0</v>
      </c>
      <c r="J179" s="257">
        <f t="shared" si="29"/>
        <v>0</v>
      </c>
      <c r="K179" s="257">
        <f t="shared" si="29"/>
        <v>0</v>
      </c>
      <c r="L179" s="257">
        <f t="shared" si="29"/>
        <v>0</v>
      </c>
      <c r="M179" s="257">
        <f t="shared" si="29"/>
        <v>0</v>
      </c>
      <c r="N179" s="257">
        <f t="shared" si="29"/>
        <v>0</v>
      </c>
      <c r="O179" s="257">
        <f t="shared" si="29"/>
        <v>0</v>
      </c>
      <c r="P179" s="257">
        <f t="shared" si="29"/>
        <v>0</v>
      </c>
      <c r="Q179" s="257">
        <f t="shared" si="29"/>
        <v>0</v>
      </c>
      <c r="R179" s="257">
        <f t="shared" si="29"/>
        <v>0</v>
      </c>
      <c r="S179" s="257">
        <f t="shared" si="29"/>
        <v>0</v>
      </c>
      <c r="T179" s="257">
        <f t="shared" si="29"/>
        <v>0</v>
      </c>
      <c r="U179" s="257">
        <f t="shared" si="29"/>
        <v>0</v>
      </c>
      <c r="V179" s="257">
        <f t="shared" si="29"/>
        <v>0</v>
      </c>
      <c r="W179" s="257">
        <f t="shared" si="29"/>
        <v>0</v>
      </c>
      <c r="X179" s="257">
        <f t="shared" si="29"/>
        <v>0</v>
      </c>
      <c r="Y179" s="257">
        <f t="shared" si="29"/>
        <v>0</v>
      </c>
      <c r="Z179" s="257">
        <f t="shared" si="29"/>
        <v>0</v>
      </c>
      <c r="AA179" s="257">
        <f t="shared" si="29"/>
        <v>0</v>
      </c>
      <c r="AB179" s="257">
        <f t="shared" si="29"/>
        <v>0</v>
      </c>
      <c r="AC179" s="257">
        <f t="shared" si="29"/>
        <v>0</v>
      </c>
      <c r="AD179" s="257">
        <f t="shared" si="29"/>
        <v>0</v>
      </c>
      <c r="AE179" s="257">
        <f t="shared" si="29"/>
        <v>0</v>
      </c>
      <c r="AF179" s="257">
        <f t="shared" si="29"/>
        <v>0</v>
      </c>
      <c r="AG179" s="257">
        <f t="shared" si="29"/>
        <v>0</v>
      </c>
      <c r="AH179" s="257">
        <f t="shared" si="29"/>
        <v>0</v>
      </c>
      <c r="AI179" s="257">
        <f t="shared" si="29"/>
        <v>0</v>
      </c>
      <c r="AJ179" s="257">
        <f t="shared" si="29"/>
        <v>0</v>
      </c>
      <c r="AK179" s="257">
        <f t="shared" si="29"/>
        <v>0</v>
      </c>
      <c r="AL179" s="257">
        <f t="shared" si="29"/>
        <v>0</v>
      </c>
      <c r="AM179" s="257">
        <f t="shared" si="29"/>
        <v>0</v>
      </c>
      <c r="AN179" s="257">
        <f t="shared" si="29"/>
        <v>0</v>
      </c>
      <c r="AO179" s="257">
        <f t="shared" si="29"/>
        <v>0</v>
      </c>
      <c r="AP179" s="257">
        <f t="shared" si="29"/>
        <v>0</v>
      </c>
      <c r="AQ179" s="257">
        <f t="shared" si="29"/>
        <v>0</v>
      </c>
      <c r="AR179" s="257">
        <f t="shared" si="29"/>
        <v>0</v>
      </c>
      <c r="AS179" s="257">
        <f t="shared" si="29"/>
        <v>0</v>
      </c>
      <c r="AT179" s="257">
        <f t="shared" si="29"/>
        <v>0</v>
      </c>
      <c r="AU179" s="257">
        <f t="shared" si="29"/>
        <v>0</v>
      </c>
      <c r="AV179" s="257">
        <f t="shared" si="29"/>
        <v>0</v>
      </c>
      <c r="AX179" s="254">
        <f t="shared" si="12"/>
        <v>0</v>
      </c>
    </row>
    <row r="180" spans="1:50" ht="25.5" x14ac:dyDescent="0.2">
      <c r="A180" s="255" t="str">
        <f t="shared" ref="A180:B199" si="30">+A25</f>
        <v>NCH1.1.2</v>
      </c>
      <c r="B180" s="256" t="str">
        <f t="shared" si="30"/>
        <v>Stereotaktische funktionelle Neurochirurgie (IVHSM)</v>
      </c>
      <c r="C180" s="256"/>
      <c r="D180" s="257">
        <f t="shared" ref="D180:AV180" si="31">+IF(AND(D$158=2,D25&gt;=1),2,IF(AND(D$158=1,D25=1),1,0))</f>
        <v>0</v>
      </c>
      <c r="E180" s="257">
        <f t="shared" si="31"/>
        <v>0</v>
      </c>
      <c r="F180" s="257">
        <f t="shared" si="31"/>
        <v>0</v>
      </c>
      <c r="G180" s="257">
        <f t="shared" si="31"/>
        <v>0</v>
      </c>
      <c r="H180" s="257">
        <f t="shared" si="31"/>
        <v>0</v>
      </c>
      <c r="I180" s="257">
        <f t="shared" si="31"/>
        <v>0</v>
      </c>
      <c r="J180" s="257">
        <f t="shared" si="31"/>
        <v>0</v>
      </c>
      <c r="K180" s="257">
        <f t="shared" si="31"/>
        <v>0</v>
      </c>
      <c r="L180" s="257">
        <f t="shared" si="31"/>
        <v>0</v>
      </c>
      <c r="M180" s="257">
        <f t="shared" si="31"/>
        <v>0</v>
      </c>
      <c r="N180" s="257">
        <f t="shared" si="31"/>
        <v>0</v>
      </c>
      <c r="O180" s="257">
        <f t="shared" si="31"/>
        <v>0</v>
      </c>
      <c r="P180" s="257">
        <f t="shared" si="31"/>
        <v>0</v>
      </c>
      <c r="Q180" s="257">
        <f t="shared" si="31"/>
        <v>0</v>
      </c>
      <c r="R180" s="257">
        <f t="shared" si="31"/>
        <v>0</v>
      </c>
      <c r="S180" s="257">
        <f t="shared" si="31"/>
        <v>0</v>
      </c>
      <c r="T180" s="257">
        <f t="shared" si="31"/>
        <v>0</v>
      </c>
      <c r="U180" s="257">
        <f t="shared" si="31"/>
        <v>0</v>
      </c>
      <c r="V180" s="257">
        <f t="shared" si="31"/>
        <v>0</v>
      </c>
      <c r="W180" s="257">
        <f t="shared" si="31"/>
        <v>0</v>
      </c>
      <c r="X180" s="257">
        <f t="shared" si="31"/>
        <v>0</v>
      </c>
      <c r="Y180" s="257">
        <f t="shared" si="31"/>
        <v>0</v>
      </c>
      <c r="Z180" s="257">
        <f t="shared" si="31"/>
        <v>0</v>
      </c>
      <c r="AA180" s="257">
        <f t="shared" si="31"/>
        <v>0</v>
      </c>
      <c r="AB180" s="257">
        <f t="shared" si="31"/>
        <v>0</v>
      </c>
      <c r="AC180" s="257">
        <f t="shared" si="31"/>
        <v>0</v>
      </c>
      <c r="AD180" s="257">
        <f t="shared" si="31"/>
        <v>0</v>
      </c>
      <c r="AE180" s="257">
        <f t="shared" si="31"/>
        <v>0</v>
      </c>
      <c r="AF180" s="257">
        <f t="shared" si="31"/>
        <v>0</v>
      </c>
      <c r="AG180" s="257">
        <f t="shared" si="31"/>
        <v>0</v>
      </c>
      <c r="AH180" s="257">
        <f t="shared" si="31"/>
        <v>0</v>
      </c>
      <c r="AI180" s="257">
        <f t="shared" si="31"/>
        <v>0</v>
      </c>
      <c r="AJ180" s="257">
        <f t="shared" si="31"/>
        <v>0</v>
      </c>
      <c r="AK180" s="257">
        <f t="shared" si="31"/>
        <v>0</v>
      </c>
      <c r="AL180" s="257">
        <f t="shared" si="31"/>
        <v>0</v>
      </c>
      <c r="AM180" s="257">
        <f t="shared" si="31"/>
        <v>0</v>
      </c>
      <c r="AN180" s="257">
        <f t="shared" si="31"/>
        <v>0</v>
      </c>
      <c r="AO180" s="257">
        <f t="shared" si="31"/>
        <v>0</v>
      </c>
      <c r="AP180" s="257">
        <f t="shared" si="31"/>
        <v>0</v>
      </c>
      <c r="AQ180" s="257">
        <f t="shared" si="31"/>
        <v>0</v>
      </c>
      <c r="AR180" s="257">
        <f t="shared" si="31"/>
        <v>0</v>
      </c>
      <c r="AS180" s="257">
        <f t="shared" si="31"/>
        <v>0</v>
      </c>
      <c r="AT180" s="257">
        <f t="shared" si="31"/>
        <v>0</v>
      </c>
      <c r="AU180" s="257">
        <f t="shared" si="31"/>
        <v>0</v>
      </c>
      <c r="AV180" s="257">
        <f t="shared" si="31"/>
        <v>0</v>
      </c>
      <c r="AX180" s="254">
        <f t="shared" si="12"/>
        <v>0</v>
      </c>
    </row>
    <row r="181" spans="1:50" x14ac:dyDescent="0.2">
      <c r="A181" s="255" t="str">
        <f t="shared" si="30"/>
        <v>NCH1.1.3</v>
      </c>
      <c r="B181" s="256" t="str">
        <f t="shared" si="30"/>
        <v>Epilepsiechirurgie (IVHSM)</v>
      </c>
      <c r="C181" s="256"/>
      <c r="D181" s="257">
        <f t="shared" ref="D181:AV181" si="32">+IF(AND(D$158=2,D26&gt;=1),2,IF(AND(D$158=1,D26=1),1,0))</f>
        <v>0</v>
      </c>
      <c r="E181" s="257">
        <f t="shared" si="32"/>
        <v>0</v>
      </c>
      <c r="F181" s="257">
        <f t="shared" si="32"/>
        <v>0</v>
      </c>
      <c r="G181" s="257">
        <f t="shared" si="32"/>
        <v>0</v>
      </c>
      <c r="H181" s="257">
        <f t="shared" si="32"/>
        <v>0</v>
      </c>
      <c r="I181" s="257">
        <f t="shared" si="32"/>
        <v>0</v>
      </c>
      <c r="J181" s="257">
        <f t="shared" si="32"/>
        <v>0</v>
      </c>
      <c r="K181" s="257">
        <f t="shared" si="32"/>
        <v>0</v>
      </c>
      <c r="L181" s="257">
        <f t="shared" si="32"/>
        <v>0</v>
      </c>
      <c r="M181" s="257">
        <f t="shared" si="32"/>
        <v>0</v>
      </c>
      <c r="N181" s="257">
        <f t="shared" si="32"/>
        <v>0</v>
      </c>
      <c r="O181" s="257">
        <f t="shared" si="32"/>
        <v>0</v>
      </c>
      <c r="P181" s="257">
        <f t="shared" si="32"/>
        <v>0</v>
      </c>
      <c r="Q181" s="257">
        <f t="shared" si="32"/>
        <v>0</v>
      </c>
      <c r="R181" s="257">
        <f t="shared" si="32"/>
        <v>0</v>
      </c>
      <c r="S181" s="257">
        <f t="shared" si="32"/>
        <v>0</v>
      </c>
      <c r="T181" s="257">
        <f t="shared" si="32"/>
        <v>0</v>
      </c>
      <c r="U181" s="257">
        <f t="shared" si="32"/>
        <v>0</v>
      </c>
      <c r="V181" s="257">
        <f t="shared" si="32"/>
        <v>0</v>
      </c>
      <c r="W181" s="257">
        <f t="shared" si="32"/>
        <v>0</v>
      </c>
      <c r="X181" s="257">
        <f t="shared" si="32"/>
        <v>0</v>
      </c>
      <c r="Y181" s="257">
        <f t="shared" si="32"/>
        <v>0</v>
      </c>
      <c r="Z181" s="257">
        <f t="shared" si="32"/>
        <v>0</v>
      </c>
      <c r="AA181" s="257">
        <f t="shared" si="32"/>
        <v>0</v>
      </c>
      <c r="AB181" s="257">
        <f t="shared" si="32"/>
        <v>0</v>
      </c>
      <c r="AC181" s="257">
        <f t="shared" si="32"/>
        <v>0</v>
      </c>
      <c r="AD181" s="257">
        <f t="shared" si="32"/>
        <v>0</v>
      </c>
      <c r="AE181" s="257">
        <f t="shared" si="32"/>
        <v>0</v>
      </c>
      <c r="AF181" s="257">
        <f t="shared" si="32"/>
        <v>0</v>
      </c>
      <c r="AG181" s="257">
        <f t="shared" si="32"/>
        <v>0</v>
      </c>
      <c r="AH181" s="257">
        <f t="shared" si="32"/>
        <v>0</v>
      </c>
      <c r="AI181" s="257">
        <f t="shared" si="32"/>
        <v>0</v>
      </c>
      <c r="AJ181" s="257">
        <f t="shared" si="32"/>
        <v>0</v>
      </c>
      <c r="AK181" s="257">
        <f t="shared" si="32"/>
        <v>0</v>
      </c>
      <c r="AL181" s="257">
        <f t="shared" si="32"/>
        <v>0</v>
      </c>
      <c r="AM181" s="257">
        <f t="shared" si="32"/>
        <v>0</v>
      </c>
      <c r="AN181" s="257">
        <f t="shared" si="32"/>
        <v>0</v>
      </c>
      <c r="AO181" s="257">
        <f t="shared" si="32"/>
        <v>0</v>
      </c>
      <c r="AP181" s="257">
        <f t="shared" si="32"/>
        <v>0</v>
      </c>
      <c r="AQ181" s="257">
        <f t="shared" si="32"/>
        <v>0</v>
      </c>
      <c r="AR181" s="257">
        <f t="shared" si="32"/>
        <v>0</v>
      </c>
      <c r="AS181" s="257">
        <f t="shared" si="32"/>
        <v>0</v>
      </c>
      <c r="AT181" s="257">
        <f t="shared" si="32"/>
        <v>0</v>
      </c>
      <c r="AU181" s="257">
        <f t="shared" si="32"/>
        <v>0</v>
      </c>
      <c r="AV181" s="257">
        <f t="shared" si="32"/>
        <v>0</v>
      </c>
      <c r="AX181" s="254">
        <f t="shared" si="12"/>
        <v>0</v>
      </c>
    </row>
    <row r="182" spans="1:50" x14ac:dyDescent="0.2">
      <c r="A182" s="255" t="str">
        <f t="shared" si="30"/>
        <v>NCH2</v>
      </c>
      <c r="B182" s="256" t="str">
        <f t="shared" si="30"/>
        <v>Spinale Neurochirurgie</v>
      </c>
      <c r="C182" s="256"/>
      <c r="D182" s="257">
        <f t="shared" ref="D182:AV182" si="33">+IF(AND(D$158=2,D27&gt;=1),2,IF(AND(D$158=1,D27=1),1,0))</f>
        <v>0</v>
      </c>
      <c r="E182" s="257">
        <f t="shared" si="33"/>
        <v>0</v>
      </c>
      <c r="F182" s="257">
        <f t="shared" si="33"/>
        <v>0</v>
      </c>
      <c r="G182" s="257">
        <f t="shared" si="33"/>
        <v>0</v>
      </c>
      <c r="H182" s="257">
        <f t="shared" si="33"/>
        <v>0</v>
      </c>
      <c r="I182" s="257">
        <f t="shared" si="33"/>
        <v>0</v>
      </c>
      <c r="J182" s="257">
        <f t="shared" si="33"/>
        <v>0</v>
      </c>
      <c r="K182" s="257">
        <f t="shared" si="33"/>
        <v>0</v>
      </c>
      <c r="L182" s="257">
        <f t="shared" si="33"/>
        <v>0</v>
      </c>
      <c r="M182" s="257">
        <f t="shared" si="33"/>
        <v>0</v>
      </c>
      <c r="N182" s="257">
        <f t="shared" si="33"/>
        <v>0</v>
      </c>
      <c r="O182" s="257">
        <f t="shared" si="33"/>
        <v>0</v>
      </c>
      <c r="P182" s="257">
        <f t="shared" si="33"/>
        <v>0</v>
      </c>
      <c r="Q182" s="257">
        <f t="shared" si="33"/>
        <v>0</v>
      </c>
      <c r="R182" s="257">
        <f t="shared" si="33"/>
        <v>0</v>
      </c>
      <c r="S182" s="257">
        <f t="shared" si="33"/>
        <v>0</v>
      </c>
      <c r="T182" s="257">
        <f t="shared" si="33"/>
        <v>0</v>
      </c>
      <c r="U182" s="257">
        <f t="shared" si="33"/>
        <v>0</v>
      </c>
      <c r="V182" s="257">
        <f t="shared" si="33"/>
        <v>0</v>
      </c>
      <c r="W182" s="257">
        <f t="shared" si="33"/>
        <v>0</v>
      </c>
      <c r="X182" s="257">
        <f t="shared" si="33"/>
        <v>0</v>
      </c>
      <c r="Y182" s="257">
        <f t="shared" si="33"/>
        <v>0</v>
      </c>
      <c r="Z182" s="257">
        <f t="shared" si="33"/>
        <v>0</v>
      </c>
      <c r="AA182" s="257">
        <f t="shared" si="33"/>
        <v>0</v>
      </c>
      <c r="AB182" s="257">
        <f t="shared" si="33"/>
        <v>0</v>
      </c>
      <c r="AC182" s="257">
        <f t="shared" si="33"/>
        <v>0</v>
      </c>
      <c r="AD182" s="257">
        <f t="shared" si="33"/>
        <v>0</v>
      </c>
      <c r="AE182" s="257">
        <f t="shared" si="33"/>
        <v>0</v>
      </c>
      <c r="AF182" s="257">
        <f t="shared" si="33"/>
        <v>0</v>
      </c>
      <c r="AG182" s="257">
        <f t="shared" si="33"/>
        <v>0</v>
      </c>
      <c r="AH182" s="257">
        <f t="shared" si="33"/>
        <v>0</v>
      </c>
      <c r="AI182" s="257">
        <f t="shared" si="33"/>
        <v>0</v>
      </c>
      <c r="AJ182" s="257">
        <f t="shared" si="33"/>
        <v>0</v>
      </c>
      <c r="AK182" s="257">
        <f t="shared" si="33"/>
        <v>0</v>
      </c>
      <c r="AL182" s="257">
        <f t="shared" si="33"/>
        <v>0</v>
      </c>
      <c r="AM182" s="257">
        <f t="shared" si="33"/>
        <v>0</v>
      </c>
      <c r="AN182" s="257">
        <f t="shared" si="33"/>
        <v>0</v>
      </c>
      <c r="AO182" s="257">
        <f t="shared" si="33"/>
        <v>0</v>
      </c>
      <c r="AP182" s="257">
        <f t="shared" si="33"/>
        <v>0</v>
      </c>
      <c r="AQ182" s="257">
        <f t="shared" si="33"/>
        <v>0</v>
      </c>
      <c r="AR182" s="257">
        <f t="shared" si="33"/>
        <v>0</v>
      </c>
      <c r="AS182" s="257">
        <f t="shared" si="33"/>
        <v>0</v>
      </c>
      <c r="AT182" s="257">
        <f t="shared" si="33"/>
        <v>0</v>
      </c>
      <c r="AU182" s="257">
        <f t="shared" si="33"/>
        <v>0</v>
      </c>
      <c r="AV182" s="257">
        <f t="shared" si="33"/>
        <v>0</v>
      </c>
      <c r="AX182" s="254">
        <f t="shared" si="12"/>
        <v>0</v>
      </c>
    </row>
    <row r="183" spans="1:50" ht="25.5" x14ac:dyDescent="0.2">
      <c r="A183" s="255" t="str">
        <f t="shared" si="30"/>
        <v>NCH2.1</v>
      </c>
      <c r="B183" s="256" t="str">
        <f t="shared" si="30"/>
        <v>Primäre und sekundäre intramedulläre Raumforderungen (IVHSM)</v>
      </c>
      <c r="C183" s="256"/>
      <c r="D183" s="257">
        <f t="shared" ref="D183:AV183" si="34">+IF(AND(D$158=2,D28&gt;=1),2,IF(AND(D$158=1,D28=1),1,0))</f>
        <v>0</v>
      </c>
      <c r="E183" s="257">
        <f t="shared" si="34"/>
        <v>0</v>
      </c>
      <c r="F183" s="257">
        <f t="shared" si="34"/>
        <v>0</v>
      </c>
      <c r="G183" s="257">
        <f t="shared" si="34"/>
        <v>0</v>
      </c>
      <c r="H183" s="257">
        <f t="shared" si="34"/>
        <v>0</v>
      </c>
      <c r="I183" s="257">
        <f t="shared" si="34"/>
        <v>0</v>
      </c>
      <c r="J183" s="257">
        <f t="shared" si="34"/>
        <v>0</v>
      </c>
      <c r="K183" s="257">
        <f t="shared" si="34"/>
        <v>0</v>
      </c>
      <c r="L183" s="257">
        <f t="shared" si="34"/>
        <v>0</v>
      </c>
      <c r="M183" s="257">
        <f t="shared" si="34"/>
        <v>0</v>
      </c>
      <c r="N183" s="257">
        <f t="shared" si="34"/>
        <v>0</v>
      </c>
      <c r="O183" s="257">
        <f t="shared" si="34"/>
        <v>0</v>
      </c>
      <c r="P183" s="257">
        <f t="shared" si="34"/>
        <v>0</v>
      </c>
      <c r="Q183" s="257">
        <f t="shared" si="34"/>
        <v>0</v>
      </c>
      <c r="R183" s="257">
        <f t="shared" si="34"/>
        <v>0</v>
      </c>
      <c r="S183" s="257">
        <f t="shared" si="34"/>
        <v>0</v>
      </c>
      <c r="T183" s="257">
        <f t="shared" si="34"/>
        <v>0</v>
      </c>
      <c r="U183" s="257">
        <f t="shared" si="34"/>
        <v>0</v>
      </c>
      <c r="V183" s="257">
        <f t="shared" si="34"/>
        <v>0</v>
      </c>
      <c r="W183" s="257">
        <f t="shared" si="34"/>
        <v>0</v>
      </c>
      <c r="X183" s="257">
        <f t="shared" si="34"/>
        <v>0</v>
      </c>
      <c r="Y183" s="257">
        <f t="shared" si="34"/>
        <v>0</v>
      </c>
      <c r="Z183" s="257">
        <f t="shared" si="34"/>
        <v>0</v>
      </c>
      <c r="AA183" s="257">
        <f t="shared" si="34"/>
        <v>0</v>
      </c>
      <c r="AB183" s="257">
        <f t="shared" si="34"/>
        <v>0</v>
      </c>
      <c r="AC183" s="257">
        <f t="shared" si="34"/>
        <v>0</v>
      </c>
      <c r="AD183" s="257">
        <f t="shared" si="34"/>
        <v>0</v>
      </c>
      <c r="AE183" s="257">
        <f t="shared" si="34"/>
        <v>0</v>
      </c>
      <c r="AF183" s="257">
        <f t="shared" si="34"/>
        <v>0</v>
      </c>
      <c r="AG183" s="257">
        <f t="shared" si="34"/>
        <v>0</v>
      </c>
      <c r="AH183" s="257">
        <f t="shared" si="34"/>
        <v>0</v>
      </c>
      <c r="AI183" s="257">
        <f t="shared" si="34"/>
        <v>0</v>
      </c>
      <c r="AJ183" s="257">
        <f t="shared" si="34"/>
        <v>0</v>
      </c>
      <c r="AK183" s="257">
        <f t="shared" si="34"/>
        <v>0</v>
      </c>
      <c r="AL183" s="257">
        <f t="shared" si="34"/>
        <v>0</v>
      </c>
      <c r="AM183" s="257">
        <f t="shared" si="34"/>
        <v>0</v>
      </c>
      <c r="AN183" s="257">
        <f t="shared" si="34"/>
        <v>0</v>
      </c>
      <c r="AO183" s="257">
        <f t="shared" si="34"/>
        <v>0</v>
      </c>
      <c r="AP183" s="257">
        <f t="shared" si="34"/>
        <v>0</v>
      </c>
      <c r="AQ183" s="257">
        <f t="shared" si="34"/>
        <v>0</v>
      </c>
      <c r="AR183" s="257">
        <f t="shared" si="34"/>
        <v>0</v>
      </c>
      <c r="AS183" s="257">
        <f t="shared" si="34"/>
        <v>0</v>
      </c>
      <c r="AT183" s="257">
        <f t="shared" si="34"/>
        <v>0</v>
      </c>
      <c r="AU183" s="257">
        <f t="shared" si="34"/>
        <v>0</v>
      </c>
      <c r="AV183" s="257">
        <f t="shared" si="34"/>
        <v>0</v>
      </c>
      <c r="AX183" s="254">
        <f t="shared" si="12"/>
        <v>0</v>
      </c>
    </row>
    <row r="184" spans="1:50" x14ac:dyDescent="0.2">
      <c r="A184" s="255" t="str">
        <f t="shared" si="30"/>
        <v>NCH3</v>
      </c>
      <c r="B184" s="256" t="str">
        <f t="shared" si="30"/>
        <v>Periphere Neurochirurgie</v>
      </c>
      <c r="C184" s="256"/>
      <c r="D184" s="257">
        <f t="shared" ref="D184:AV184" si="35">+IF(AND(D$158=2,D29&gt;=1),2,IF(AND(D$158=1,D29=1),1,0))</f>
        <v>0</v>
      </c>
      <c r="E184" s="257">
        <f t="shared" si="35"/>
        <v>0</v>
      </c>
      <c r="F184" s="257">
        <f t="shared" si="35"/>
        <v>0</v>
      </c>
      <c r="G184" s="257">
        <f t="shared" si="35"/>
        <v>0</v>
      </c>
      <c r="H184" s="257">
        <f t="shared" si="35"/>
        <v>0</v>
      </c>
      <c r="I184" s="257">
        <f t="shared" si="35"/>
        <v>0</v>
      </c>
      <c r="J184" s="257">
        <f t="shared" si="35"/>
        <v>0</v>
      </c>
      <c r="K184" s="257">
        <f t="shared" si="35"/>
        <v>0</v>
      </c>
      <c r="L184" s="257">
        <f t="shared" si="35"/>
        <v>0</v>
      </c>
      <c r="M184" s="257">
        <f t="shared" si="35"/>
        <v>0</v>
      </c>
      <c r="N184" s="257">
        <f t="shared" si="35"/>
        <v>0</v>
      </c>
      <c r="O184" s="257">
        <f t="shared" si="35"/>
        <v>0</v>
      </c>
      <c r="P184" s="257">
        <f t="shared" si="35"/>
        <v>0</v>
      </c>
      <c r="Q184" s="257">
        <f t="shared" si="35"/>
        <v>0</v>
      </c>
      <c r="R184" s="257">
        <f t="shared" si="35"/>
        <v>0</v>
      </c>
      <c r="S184" s="257">
        <f t="shared" si="35"/>
        <v>0</v>
      </c>
      <c r="T184" s="257">
        <f t="shared" si="35"/>
        <v>0</v>
      </c>
      <c r="U184" s="257">
        <f t="shared" si="35"/>
        <v>0</v>
      </c>
      <c r="V184" s="257">
        <f t="shared" si="35"/>
        <v>0</v>
      </c>
      <c r="W184" s="257">
        <f t="shared" si="35"/>
        <v>0</v>
      </c>
      <c r="X184" s="257">
        <f t="shared" si="35"/>
        <v>0</v>
      </c>
      <c r="Y184" s="257">
        <f t="shared" si="35"/>
        <v>0</v>
      </c>
      <c r="Z184" s="257">
        <f t="shared" si="35"/>
        <v>0</v>
      </c>
      <c r="AA184" s="257">
        <f t="shared" si="35"/>
        <v>0</v>
      </c>
      <c r="AB184" s="257">
        <f t="shared" si="35"/>
        <v>0</v>
      </c>
      <c r="AC184" s="257">
        <f t="shared" si="35"/>
        <v>0</v>
      </c>
      <c r="AD184" s="257">
        <f t="shared" si="35"/>
        <v>0</v>
      </c>
      <c r="AE184" s="257">
        <f t="shared" si="35"/>
        <v>0</v>
      </c>
      <c r="AF184" s="257">
        <f t="shared" si="35"/>
        <v>0</v>
      </c>
      <c r="AG184" s="257">
        <f t="shared" si="35"/>
        <v>0</v>
      </c>
      <c r="AH184" s="257">
        <f t="shared" si="35"/>
        <v>0</v>
      </c>
      <c r="AI184" s="257">
        <f t="shared" si="35"/>
        <v>0</v>
      </c>
      <c r="AJ184" s="257">
        <f t="shared" si="35"/>
        <v>0</v>
      </c>
      <c r="AK184" s="257">
        <f t="shared" si="35"/>
        <v>0</v>
      </c>
      <c r="AL184" s="257">
        <f t="shared" si="35"/>
        <v>0</v>
      </c>
      <c r="AM184" s="257">
        <f t="shared" si="35"/>
        <v>0</v>
      </c>
      <c r="AN184" s="257">
        <f t="shared" si="35"/>
        <v>0</v>
      </c>
      <c r="AO184" s="257">
        <f t="shared" si="35"/>
        <v>0</v>
      </c>
      <c r="AP184" s="257">
        <f t="shared" si="35"/>
        <v>0</v>
      </c>
      <c r="AQ184" s="257">
        <f t="shared" si="35"/>
        <v>0</v>
      </c>
      <c r="AR184" s="257">
        <f t="shared" si="35"/>
        <v>0</v>
      </c>
      <c r="AS184" s="257">
        <f t="shared" si="35"/>
        <v>0</v>
      </c>
      <c r="AT184" s="257">
        <f t="shared" si="35"/>
        <v>0</v>
      </c>
      <c r="AU184" s="257">
        <f t="shared" si="35"/>
        <v>0</v>
      </c>
      <c r="AV184" s="257">
        <f t="shared" si="35"/>
        <v>0</v>
      </c>
      <c r="AX184" s="254">
        <f t="shared" si="12"/>
        <v>0</v>
      </c>
    </row>
    <row r="185" spans="1:50" x14ac:dyDescent="0.2">
      <c r="A185" s="255" t="str">
        <f t="shared" si="30"/>
        <v>NEU1</v>
      </c>
      <c r="B185" s="256" t="str">
        <f t="shared" si="30"/>
        <v>Neurologie</v>
      </c>
      <c r="C185" s="256"/>
      <c r="D185" s="257">
        <f t="shared" ref="D185:AV185" si="36">+IF(AND(D$158=2,D30&gt;=1),2,IF(AND(D$158=1,D30=1),1,0))</f>
        <v>0</v>
      </c>
      <c r="E185" s="257">
        <f t="shared" si="36"/>
        <v>0</v>
      </c>
      <c r="F185" s="257">
        <f t="shared" si="36"/>
        <v>0</v>
      </c>
      <c r="G185" s="257">
        <f t="shared" si="36"/>
        <v>0</v>
      </c>
      <c r="H185" s="257">
        <f t="shared" si="36"/>
        <v>0</v>
      </c>
      <c r="I185" s="257">
        <f t="shared" si="36"/>
        <v>0</v>
      </c>
      <c r="J185" s="257">
        <f t="shared" si="36"/>
        <v>0</v>
      </c>
      <c r="K185" s="257">
        <f t="shared" si="36"/>
        <v>0</v>
      </c>
      <c r="L185" s="257">
        <f t="shared" si="36"/>
        <v>0</v>
      </c>
      <c r="M185" s="257">
        <f t="shared" si="36"/>
        <v>0</v>
      </c>
      <c r="N185" s="257">
        <f t="shared" si="36"/>
        <v>0</v>
      </c>
      <c r="O185" s="257">
        <f t="shared" si="36"/>
        <v>0</v>
      </c>
      <c r="P185" s="257">
        <f t="shared" si="36"/>
        <v>0</v>
      </c>
      <c r="Q185" s="257">
        <f t="shared" si="36"/>
        <v>0</v>
      </c>
      <c r="R185" s="257">
        <f t="shared" si="36"/>
        <v>0</v>
      </c>
      <c r="S185" s="257">
        <f t="shared" si="36"/>
        <v>0</v>
      </c>
      <c r="T185" s="257">
        <f t="shared" si="36"/>
        <v>0</v>
      </c>
      <c r="U185" s="257">
        <f t="shared" si="36"/>
        <v>0</v>
      </c>
      <c r="V185" s="257">
        <f t="shared" si="36"/>
        <v>0</v>
      </c>
      <c r="W185" s="257">
        <f t="shared" si="36"/>
        <v>0</v>
      </c>
      <c r="X185" s="257">
        <f t="shared" si="36"/>
        <v>0</v>
      </c>
      <c r="Y185" s="257">
        <f t="shared" si="36"/>
        <v>0</v>
      </c>
      <c r="Z185" s="257">
        <f t="shared" si="36"/>
        <v>0</v>
      </c>
      <c r="AA185" s="257">
        <f t="shared" si="36"/>
        <v>0</v>
      </c>
      <c r="AB185" s="257">
        <f t="shared" si="36"/>
        <v>0</v>
      </c>
      <c r="AC185" s="257">
        <f t="shared" si="36"/>
        <v>0</v>
      </c>
      <c r="AD185" s="257">
        <f t="shared" si="36"/>
        <v>0</v>
      </c>
      <c r="AE185" s="257">
        <f t="shared" si="36"/>
        <v>0</v>
      </c>
      <c r="AF185" s="257">
        <f t="shared" si="36"/>
        <v>0</v>
      </c>
      <c r="AG185" s="257">
        <f t="shared" si="36"/>
        <v>0</v>
      </c>
      <c r="AH185" s="257">
        <f t="shared" si="36"/>
        <v>0</v>
      </c>
      <c r="AI185" s="257">
        <f t="shared" si="36"/>
        <v>0</v>
      </c>
      <c r="AJ185" s="257">
        <f t="shared" si="36"/>
        <v>0</v>
      </c>
      <c r="AK185" s="257">
        <f t="shared" si="36"/>
        <v>0</v>
      </c>
      <c r="AL185" s="257">
        <f t="shared" si="36"/>
        <v>0</v>
      </c>
      <c r="AM185" s="257">
        <f t="shared" si="36"/>
        <v>0</v>
      </c>
      <c r="AN185" s="257">
        <f t="shared" si="36"/>
        <v>0</v>
      </c>
      <c r="AO185" s="257">
        <f t="shared" si="36"/>
        <v>0</v>
      </c>
      <c r="AP185" s="257">
        <f t="shared" si="36"/>
        <v>0</v>
      </c>
      <c r="AQ185" s="257">
        <f t="shared" si="36"/>
        <v>0</v>
      </c>
      <c r="AR185" s="257">
        <f t="shared" si="36"/>
        <v>0</v>
      </c>
      <c r="AS185" s="257">
        <f t="shared" si="36"/>
        <v>0</v>
      </c>
      <c r="AT185" s="257">
        <f t="shared" si="36"/>
        <v>0</v>
      </c>
      <c r="AU185" s="257">
        <f t="shared" si="36"/>
        <v>0</v>
      </c>
      <c r="AV185" s="257">
        <f t="shared" si="36"/>
        <v>0</v>
      </c>
      <c r="AX185" s="254">
        <f t="shared" si="12"/>
        <v>0</v>
      </c>
    </row>
    <row r="186" spans="1:50" ht="25.5" x14ac:dyDescent="0.2">
      <c r="A186" s="255" t="str">
        <f t="shared" si="30"/>
        <v>NEU2</v>
      </c>
      <c r="B186" s="256" t="str">
        <f t="shared" si="30"/>
        <v>Sekundäre bösartige Neubildung des Nervensystems</v>
      </c>
      <c r="C186" s="256"/>
      <c r="D186" s="257">
        <f t="shared" ref="D186:AV186" si="37">+IF(AND(D$158=2,D31&gt;=1),2,IF(AND(D$158=1,D31=1),1,0))</f>
        <v>0</v>
      </c>
      <c r="E186" s="257">
        <f t="shared" si="37"/>
        <v>0</v>
      </c>
      <c r="F186" s="257">
        <f t="shared" si="37"/>
        <v>0</v>
      </c>
      <c r="G186" s="257">
        <f t="shared" si="37"/>
        <v>0</v>
      </c>
      <c r="H186" s="257">
        <f t="shared" si="37"/>
        <v>0</v>
      </c>
      <c r="I186" s="257">
        <f t="shared" si="37"/>
        <v>0</v>
      </c>
      <c r="J186" s="257">
        <f t="shared" si="37"/>
        <v>0</v>
      </c>
      <c r="K186" s="257">
        <f t="shared" si="37"/>
        <v>0</v>
      </c>
      <c r="L186" s="257">
        <f t="shared" si="37"/>
        <v>0</v>
      </c>
      <c r="M186" s="257">
        <f t="shared" si="37"/>
        <v>0</v>
      </c>
      <c r="N186" s="257">
        <f t="shared" si="37"/>
        <v>0</v>
      </c>
      <c r="O186" s="257">
        <f t="shared" si="37"/>
        <v>0</v>
      </c>
      <c r="P186" s="257">
        <f t="shared" si="37"/>
        <v>0</v>
      </c>
      <c r="Q186" s="257">
        <f t="shared" si="37"/>
        <v>0</v>
      </c>
      <c r="R186" s="257">
        <f t="shared" si="37"/>
        <v>0</v>
      </c>
      <c r="S186" s="257">
        <f t="shared" si="37"/>
        <v>0</v>
      </c>
      <c r="T186" s="257">
        <f t="shared" si="37"/>
        <v>0</v>
      </c>
      <c r="U186" s="257">
        <f t="shared" si="37"/>
        <v>0</v>
      </c>
      <c r="V186" s="257">
        <f t="shared" si="37"/>
        <v>0</v>
      </c>
      <c r="W186" s="257">
        <f t="shared" si="37"/>
        <v>0</v>
      </c>
      <c r="X186" s="257">
        <f t="shared" si="37"/>
        <v>0</v>
      </c>
      <c r="Y186" s="257">
        <f t="shared" si="37"/>
        <v>0</v>
      </c>
      <c r="Z186" s="257">
        <f t="shared" si="37"/>
        <v>0</v>
      </c>
      <c r="AA186" s="257">
        <f t="shared" si="37"/>
        <v>0</v>
      </c>
      <c r="AB186" s="257">
        <f t="shared" si="37"/>
        <v>0</v>
      </c>
      <c r="AC186" s="257">
        <f t="shared" si="37"/>
        <v>0</v>
      </c>
      <c r="AD186" s="257">
        <f t="shared" si="37"/>
        <v>0</v>
      </c>
      <c r="AE186" s="257">
        <f t="shared" si="37"/>
        <v>0</v>
      </c>
      <c r="AF186" s="257">
        <f t="shared" si="37"/>
        <v>0</v>
      </c>
      <c r="AG186" s="257">
        <f t="shared" si="37"/>
        <v>0</v>
      </c>
      <c r="AH186" s="257">
        <f t="shared" si="37"/>
        <v>0</v>
      </c>
      <c r="AI186" s="257">
        <f t="shared" si="37"/>
        <v>0</v>
      </c>
      <c r="AJ186" s="257">
        <f t="shared" si="37"/>
        <v>0</v>
      </c>
      <c r="AK186" s="257">
        <f t="shared" si="37"/>
        <v>0</v>
      </c>
      <c r="AL186" s="257">
        <f t="shared" si="37"/>
        <v>0</v>
      </c>
      <c r="AM186" s="257">
        <f t="shared" si="37"/>
        <v>0</v>
      </c>
      <c r="AN186" s="257">
        <f t="shared" si="37"/>
        <v>0</v>
      </c>
      <c r="AO186" s="257">
        <f t="shared" si="37"/>
        <v>0</v>
      </c>
      <c r="AP186" s="257">
        <f t="shared" si="37"/>
        <v>0</v>
      </c>
      <c r="AQ186" s="257">
        <f t="shared" si="37"/>
        <v>0</v>
      </c>
      <c r="AR186" s="257">
        <f t="shared" si="37"/>
        <v>0</v>
      </c>
      <c r="AS186" s="257">
        <f t="shared" si="37"/>
        <v>0</v>
      </c>
      <c r="AT186" s="257">
        <f t="shared" si="37"/>
        <v>0</v>
      </c>
      <c r="AU186" s="257">
        <f t="shared" si="37"/>
        <v>0</v>
      </c>
      <c r="AV186" s="257">
        <f t="shared" si="37"/>
        <v>0</v>
      </c>
      <c r="AX186" s="254">
        <f t="shared" si="12"/>
        <v>0</v>
      </c>
    </row>
    <row r="187" spans="1:50" ht="38.25" x14ac:dyDescent="0.2">
      <c r="A187" s="255" t="str">
        <f t="shared" si="30"/>
        <v>NEU2.1</v>
      </c>
      <c r="B187" s="256" t="str">
        <f t="shared" si="30"/>
        <v>Primäre Neubildung des Zentralnervensystems (ohne Palliativpatienten)</v>
      </c>
      <c r="C187" s="256"/>
      <c r="D187" s="257">
        <f t="shared" ref="D187:AV187" si="38">+IF(AND(D$158=2,D32&gt;=1),2,IF(AND(D$158=1,D32=1),1,0))</f>
        <v>0</v>
      </c>
      <c r="E187" s="257">
        <f t="shared" si="38"/>
        <v>0</v>
      </c>
      <c r="F187" s="257">
        <f t="shared" si="38"/>
        <v>0</v>
      </c>
      <c r="G187" s="257">
        <f t="shared" si="38"/>
        <v>0</v>
      </c>
      <c r="H187" s="257">
        <f t="shared" si="38"/>
        <v>0</v>
      </c>
      <c r="I187" s="257">
        <f t="shared" si="38"/>
        <v>0</v>
      </c>
      <c r="J187" s="257">
        <f t="shared" si="38"/>
        <v>0</v>
      </c>
      <c r="K187" s="257">
        <f t="shared" si="38"/>
        <v>0</v>
      </c>
      <c r="L187" s="257">
        <f t="shared" si="38"/>
        <v>0</v>
      </c>
      <c r="M187" s="257">
        <f t="shared" si="38"/>
        <v>0</v>
      </c>
      <c r="N187" s="257">
        <f t="shared" si="38"/>
        <v>0</v>
      </c>
      <c r="O187" s="257">
        <f t="shared" si="38"/>
        <v>0</v>
      </c>
      <c r="P187" s="257">
        <f t="shared" si="38"/>
        <v>0</v>
      </c>
      <c r="Q187" s="257">
        <f t="shared" si="38"/>
        <v>0</v>
      </c>
      <c r="R187" s="257">
        <f t="shared" si="38"/>
        <v>0</v>
      </c>
      <c r="S187" s="257">
        <f t="shared" si="38"/>
        <v>0</v>
      </c>
      <c r="T187" s="257">
        <f t="shared" si="38"/>
        <v>0</v>
      </c>
      <c r="U187" s="257">
        <f t="shared" si="38"/>
        <v>0</v>
      </c>
      <c r="V187" s="257">
        <f t="shared" si="38"/>
        <v>0</v>
      </c>
      <c r="W187" s="257">
        <f t="shared" si="38"/>
        <v>0</v>
      </c>
      <c r="X187" s="257">
        <f t="shared" si="38"/>
        <v>0</v>
      </c>
      <c r="Y187" s="257">
        <f t="shared" si="38"/>
        <v>0</v>
      </c>
      <c r="Z187" s="257">
        <f t="shared" si="38"/>
        <v>0</v>
      </c>
      <c r="AA187" s="257">
        <f t="shared" si="38"/>
        <v>0</v>
      </c>
      <c r="AB187" s="257">
        <f t="shared" si="38"/>
        <v>0</v>
      </c>
      <c r="AC187" s="257">
        <f t="shared" si="38"/>
        <v>0</v>
      </c>
      <c r="AD187" s="257">
        <f t="shared" si="38"/>
        <v>0</v>
      </c>
      <c r="AE187" s="257">
        <f t="shared" si="38"/>
        <v>0</v>
      </c>
      <c r="AF187" s="257">
        <f t="shared" si="38"/>
        <v>0</v>
      </c>
      <c r="AG187" s="257">
        <f t="shared" si="38"/>
        <v>0</v>
      </c>
      <c r="AH187" s="257">
        <f t="shared" si="38"/>
        <v>0</v>
      </c>
      <c r="AI187" s="257">
        <f t="shared" si="38"/>
        <v>0</v>
      </c>
      <c r="AJ187" s="257">
        <f t="shared" si="38"/>
        <v>0</v>
      </c>
      <c r="AK187" s="257">
        <f t="shared" si="38"/>
        <v>0</v>
      </c>
      <c r="AL187" s="257">
        <f t="shared" si="38"/>
        <v>0</v>
      </c>
      <c r="AM187" s="257">
        <f t="shared" si="38"/>
        <v>0</v>
      </c>
      <c r="AN187" s="257">
        <f t="shared" si="38"/>
        <v>0</v>
      </c>
      <c r="AO187" s="257">
        <f t="shared" si="38"/>
        <v>0</v>
      </c>
      <c r="AP187" s="257">
        <f t="shared" si="38"/>
        <v>0</v>
      </c>
      <c r="AQ187" s="257">
        <f t="shared" si="38"/>
        <v>0</v>
      </c>
      <c r="AR187" s="257">
        <f t="shared" si="38"/>
        <v>0</v>
      </c>
      <c r="AS187" s="257">
        <f t="shared" si="38"/>
        <v>0</v>
      </c>
      <c r="AT187" s="257">
        <f t="shared" si="38"/>
        <v>0</v>
      </c>
      <c r="AU187" s="257">
        <f t="shared" si="38"/>
        <v>0</v>
      </c>
      <c r="AV187" s="257">
        <f t="shared" si="38"/>
        <v>0</v>
      </c>
      <c r="AX187" s="254">
        <f t="shared" si="12"/>
        <v>0</v>
      </c>
    </row>
    <row r="188" spans="1:50" x14ac:dyDescent="0.2">
      <c r="A188" s="255" t="str">
        <f t="shared" si="30"/>
        <v>NEU3</v>
      </c>
      <c r="B188" s="256" t="str">
        <f t="shared" si="30"/>
        <v>Zerebrovaskuläre Störungen</v>
      </c>
      <c r="C188" s="256"/>
      <c r="D188" s="257">
        <f t="shared" ref="D188:AV188" si="39">+IF(AND(D$158=2,D33&gt;=1),2,IF(AND(D$158=1,D33=1),1,0))</f>
        <v>0</v>
      </c>
      <c r="E188" s="257">
        <f t="shared" si="39"/>
        <v>0</v>
      </c>
      <c r="F188" s="257">
        <f t="shared" si="39"/>
        <v>0</v>
      </c>
      <c r="G188" s="257">
        <f t="shared" si="39"/>
        <v>0</v>
      </c>
      <c r="H188" s="257">
        <f t="shared" si="39"/>
        <v>0</v>
      </c>
      <c r="I188" s="257">
        <f t="shared" si="39"/>
        <v>0</v>
      </c>
      <c r="J188" s="257">
        <f t="shared" si="39"/>
        <v>0</v>
      </c>
      <c r="K188" s="257">
        <f t="shared" si="39"/>
        <v>0</v>
      </c>
      <c r="L188" s="257">
        <f t="shared" si="39"/>
        <v>0</v>
      </c>
      <c r="M188" s="257">
        <f t="shared" si="39"/>
        <v>0</v>
      </c>
      <c r="N188" s="257">
        <f t="shared" si="39"/>
        <v>0</v>
      </c>
      <c r="O188" s="257">
        <f t="shared" si="39"/>
        <v>0</v>
      </c>
      <c r="P188" s="257">
        <f t="shared" si="39"/>
        <v>0</v>
      </c>
      <c r="Q188" s="257">
        <f t="shared" si="39"/>
        <v>0</v>
      </c>
      <c r="R188" s="257">
        <f t="shared" si="39"/>
        <v>0</v>
      </c>
      <c r="S188" s="257">
        <f t="shared" si="39"/>
        <v>0</v>
      </c>
      <c r="T188" s="257">
        <f t="shared" si="39"/>
        <v>0</v>
      </c>
      <c r="U188" s="257">
        <f t="shared" si="39"/>
        <v>0</v>
      </c>
      <c r="V188" s="257">
        <f t="shared" si="39"/>
        <v>0</v>
      </c>
      <c r="W188" s="257">
        <f t="shared" si="39"/>
        <v>0</v>
      </c>
      <c r="X188" s="257">
        <f t="shared" si="39"/>
        <v>0</v>
      </c>
      <c r="Y188" s="257">
        <f t="shared" si="39"/>
        <v>0</v>
      </c>
      <c r="Z188" s="257">
        <f t="shared" si="39"/>
        <v>0</v>
      </c>
      <c r="AA188" s="257">
        <f t="shared" si="39"/>
        <v>0</v>
      </c>
      <c r="AB188" s="257">
        <f t="shared" si="39"/>
        <v>0</v>
      </c>
      <c r="AC188" s="257">
        <f t="shared" si="39"/>
        <v>0</v>
      </c>
      <c r="AD188" s="257">
        <f t="shared" si="39"/>
        <v>0</v>
      </c>
      <c r="AE188" s="257">
        <f t="shared" si="39"/>
        <v>0</v>
      </c>
      <c r="AF188" s="257">
        <f t="shared" si="39"/>
        <v>0</v>
      </c>
      <c r="AG188" s="257">
        <f t="shared" si="39"/>
        <v>0</v>
      </c>
      <c r="AH188" s="257">
        <f t="shared" si="39"/>
        <v>0</v>
      </c>
      <c r="AI188" s="257">
        <f t="shared" si="39"/>
        <v>0</v>
      </c>
      <c r="AJ188" s="257">
        <f t="shared" si="39"/>
        <v>0</v>
      </c>
      <c r="AK188" s="257">
        <f t="shared" si="39"/>
        <v>0</v>
      </c>
      <c r="AL188" s="257">
        <f t="shared" si="39"/>
        <v>0</v>
      </c>
      <c r="AM188" s="257">
        <f t="shared" si="39"/>
        <v>0</v>
      </c>
      <c r="AN188" s="257">
        <f t="shared" si="39"/>
        <v>0</v>
      </c>
      <c r="AO188" s="257">
        <f t="shared" si="39"/>
        <v>0</v>
      </c>
      <c r="AP188" s="257">
        <f t="shared" si="39"/>
        <v>0</v>
      </c>
      <c r="AQ188" s="257">
        <f t="shared" si="39"/>
        <v>0</v>
      </c>
      <c r="AR188" s="257">
        <f t="shared" si="39"/>
        <v>0</v>
      </c>
      <c r="AS188" s="257">
        <f t="shared" si="39"/>
        <v>0</v>
      </c>
      <c r="AT188" s="257">
        <f t="shared" si="39"/>
        <v>0</v>
      </c>
      <c r="AU188" s="257">
        <f t="shared" si="39"/>
        <v>0</v>
      </c>
      <c r="AV188" s="257">
        <f t="shared" si="39"/>
        <v>0</v>
      </c>
      <c r="AX188" s="254">
        <f t="shared" si="12"/>
        <v>0</v>
      </c>
    </row>
    <row r="189" spans="1:50" ht="25.5" x14ac:dyDescent="0.2">
      <c r="A189" s="255" t="str">
        <f t="shared" si="30"/>
        <v>NEU3.1</v>
      </c>
      <c r="B189" s="256" t="str">
        <f t="shared" si="30"/>
        <v>Zerebrovaskuläre Störungen im Stroke Center (IVHSM)</v>
      </c>
      <c r="C189" s="256"/>
      <c r="D189" s="257">
        <f t="shared" ref="D189:AV189" si="40">+IF(AND(D$158=2,D34&gt;=1),2,IF(AND(D$158=1,D34=1),1,0))</f>
        <v>0</v>
      </c>
      <c r="E189" s="257">
        <f t="shared" si="40"/>
        <v>0</v>
      </c>
      <c r="F189" s="257">
        <f t="shared" si="40"/>
        <v>0</v>
      </c>
      <c r="G189" s="257">
        <f t="shared" si="40"/>
        <v>0</v>
      </c>
      <c r="H189" s="257">
        <f t="shared" si="40"/>
        <v>0</v>
      </c>
      <c r="I189" s="257">
        <f t="shared" si="40"/>
        <v>0</v>
      </c>
      <c r="J189" s="257">
        <f t="shared" si="40"/>
        <v>0</v>
      </c>
      <c r="K189" s="257">
        <f t="shared" si="40"/>
        <v>0</v>
      </c>
      <c r="L189" s="257">
        <f t="shared" si="40"/>
        <v>0</v>
      </c>
      <c r="M189" s="257">
        <f t="shared" si="40"/>
        <v>0</v>
      </c>
      <c r="N189" s="257">
        <f t="shared" si="40"/>
        <v>0</v>
      </c>
      <c r="O189" s="257">
        <f t="shared" si="40"/>
        <v>0</v>
      </c>
      <c r="P189" s="257">
        <f t="shared" si="40"/>
        <v>0</v>
      </c>
      <c r="Q189" s="257">
        <f t="shared" si="40"/>
        <v>0</v>
      </c>
      <c r="R189" s="257">
        <f t="shared" si="40"/>
        <v>0</v>
      </c>
      <c r="S189" s="257">
        <f t="shared" si="40"/>
        <v>0</v>
      </c>
      <c r="T189" s="257">
        <f t="shared" si="40"/>
        <v>0</v>
      </c>
      <c r="U189" s="257">
        <f t="shared" si="40"/>
        <v>0</v>
      </c>
      <c r="V189" s="257">
        <f t="shared" si="40"/>
        <v>0</v>
      </c>
      <c r="W189" s="257">
        <f t="shared" si="40"/>
        <v>0</v>
      </c>
      <c r="X189" s="257">
        <f t="shared" si="40"/>
        <v>0</v>
      </c>
      <c r="Y189" s="257">
        <f t="shared" si="40"/>
        <v>0</v>
      </c>
      <c r="Z189" s="257">
        <f t="shared" si="40"/>
        <v>0</v>
      </c>
      <c r="AA189" s="257">
        <f t="shared" si="40"/>
        <v>0</v>
      </c>
      <c r="AB189" s="257">
        <f t="shared" si="40"/>
        <v>0</v>
      </c>
      <c r="AC189" s="257">
        <f t="shared" si="40"/>
        <v>0</v>
      </c>
      <c r="AD189" s="257">
        <f t="shared" si="40"/>
        <v>0</v>
      </c>
      <c r="AE189" s="257">
        <f t="shared" si="40"/>
        <v>0</v>
      </c>
      <c r="AF189" s="257">
        <f t="shared" si="40"/>
        <v>0</v>
      </c>
      <c r="AG189" s="257">
        <f t="shared" si="40"/>
        <v>0</v>
      </c>
      <c r="AH189" s="257">
        <f t="shared" si="40"/>
        <v>0</v>
      </c>
      <c r="AI189" s="257">
        <f t="shared" si="40"/>
        <v>0</v>
      </c>
      <c r="AJ189" s="257">
        <f t="shared" si="40"/>
        <v>0</v>
      </c>
      <c r="AK189" s="257">
        <f t="shared" si="40"/>
        <v>0</v>
      </c>
      <c r="AL189" s="257">
        <f t="shared" si="40"/>
        <v>0</v>
      </c>
      <c r="AM189" s="257">
        <f t="shared" si="40"/>
        <v>0</v>
      </c>
      <c r="AN189" s="257">
        <f t="shared" si="40"/>
        <v>0</v>
      </c>
      <c r="AO189" s="257">
        <f t="shared" si="40"/>
        <v>0</v>
      </c>
      <c r="AP189" s="257">
        <f t="shared" si="40"/>
        <v>0</v>
      </c>
      <c r="AQ189" s="257">
        <f t="shared" si="40"/>
        <v>0</v>
      </c>
      <c r="AR189" s="257">
        <f t="shared" si="40"/>
        <v>0</v>
      </c>
      <c r="AS189" s="257">
        <f t="shared" si="40"/>
        <v>0</v>
      </c>
      <c r="AT189" s="257">
        <f t="shared" si="40"/>
        <v>0</v>
      </c>
      <c r="AU189" s="257">
        <f t="shared" si="40"/>
        <v>0</v>
      </c>
      <c r="AV189" s="257">
        <f t="shared" si="40"/>
        <v>0</v>
      </c>
      <c r="AX189" s="254">
        <f t="shared" si="12"/>
        <v>0</v>
      </c>
    </row>
    <row r="190" spans="1:50" x14ac:dyDescent="0.2">
      <c r="A190" s="255" t="str">
        <f t="shared" si="30"/>
        <v>NEU4</v>
      </c>
      <c r="B190" s="256" t="str">
        <f t="shared" si="30"/>
        <v>Epileptologie: Komplex-Diagnostik</v>
      </c>
      <c r="C190" s="256"/>
      <c r="D190" s="257">
        <f t="shared" ref="D190:AV190" si="41">+IF(AND(D$158=2,D35&gt;=1),2,IF(AND(D$158=1,D35=1),1,0))</f>
        <v>0</v>
      </c>
      <c r="E190" s="257">
        <f t="shared" si="41"/>
        <v>0</v>
      </c>
      <c r="F190" s="257">
        <f t="shared" si="41"/>
        <v>0</v>
      </c>
      <c r="G190" s="257">
        <f t="shared" si="41"/>
        <v>0</v>
      </c>
      <c r="H190" s="257">
        <f t="shared" si="41"/>
        <v>0</v>
      </c>
      <c r="I190" s="257">
        <f t="shared" si="41"/>
        <v>0</v>
      </c>
      <c r="J190" s="257">
        <f t="shared" si="41"/>
        <v>0</v>
      </c>
      <c r="K190" s="257">
        <f t="shared" si="41"/>
        <v>0</v>
      </c>
      <c r="L190" s="257">
        <f t="shared" si="41"/>
        <v>0</v>
      </c>
      <c r="M190" s="257">
        <f t="shared" si="41"/>
        <v>0</v>
      </c>
      <c r="N190" s="257">
        <f t="shared" si="41"/>
        <v>0</v>
      </c>
      <c r="O190" s="257">
        <f t="shared" si="41"/>
        <v>0</v>
      </c>
      <c r="P190" s="257">
        <f t="shared" si="41"/>
        <v>0</v>
      </c>
      <c r="Q190" s="257">
        <f t="shared" si="41"/>
        <v>0</v>
      </c>
      <c r="R190" s="257">
        <f t="shared" si="41"/>
        <v>0</v>
      </c>
      <c r="S190" s="257">
        <f t="shared" si="41"/>
        <v>0</v>
      </c>
      <c r="T190" s="257">
        <f t="shared" si="41"/>
        <v>0</v>
      </c>
      <c r="U190" s="257">
        <f t="shared" si="41"/>
        <v>0</v>
      </c>
      <c r="V190" s="257">
        <f t="shared" si="41"/>
        <v>0</v>
      </c>
      <c r="W190" s="257">
        <f t="shared" si="41"/>
        <v>0</v>
      </c>
      <c r="X190" s="257">
        <f t="shared" si="41"/>
        <v>0</v>
      </c>
      <c r="Y190" s="257">
        <f t="shared" si="41"/>
        <v>0</v>
      </c>
      <c r="Z190" s="257">
        <f t="shared" si="41"/>
        <v>0</v>
      </c>
      <c r="AA190" s="257">
        <f t="shared" si="41"/>
        <v>0</v>
      </c>
      <c r="AB190" s="257">
        <f t="shared" si="41"/>
        <v>0</v>
      </c>
      <c r="AC190" s="257">
        <f t="shared" si="41"/>
        <v>0</v>
      </c>
      <c r="AD190" s="257">
        <f t="shared" si="41"/>
        <v>0</v>
      </c>
      <c r="AE190" s="257">
        <f t="shared" si="41"/>
        <v>0</v>
      </c>
      <c r="AF190" s="257">
        <f t="shared" si="41"/>
        <v>0</v>
      </c>
      <c r="AG190" s="257">
        <f t="shared" si="41"/>
        <v>0</v>
      </c>
      <c r="AH190" s="257">
        <f t="shared" si="41"/>
        <v>0</v>
      </c>
      <c r="AI190" s="257">
        <f t="shared" si="41"/>
        <v>0</v>
      </c>
      <c r="AJ190" s="257">
        <f t="shared" si="41"/>
        <v>0</v>
      </c>
      <c r="AK190" s="257">
        <f t="shared" si="41"/>
        <v>0</v>
      </c>
      <c r="AL190" s="257">
        <f t="shared" si="41"/>
        <v>0</v>
      </c>
      <c r="AM190" s="257">
        <f t="shared" si="41"/>
        <v>0</v>
      </c>
      <c r="AN190" s="257">
        <f t="shared" si="41"/>
        <v>0</v>
      </c>
      <c r="AO190" s="257">
        <f t="shared" si="41"/>
        <v>0</v>
      </c>
      <c r="AP190" s="257">
        <f t="shared" si="41"/>
        <v>0</v>
      </c>
      <c r="AQ190" s="257">
        <f t="shared" si="41"/>
        <v>0</v>
      </c>
      <c r="AR190" s="257">
        <f t="shared" si="41"/>
        <v>0</v>
      </c>
      <c r="AS190" s="257">
        <f t="shared" si="41"/>
        <v>0</v>
      </c>
      <c r="AT190" s="257">
        <f t="shared" si="41"/>
        <v>0</v>
      </c>
      <c r="AU190" s="257">
        <f t="shared" si="41"/>
        <v>0</v>
      </c>
      <c r="AV190" s="257">
        <f t="shared" si="41"/>
        <v>0</v>
      </c>
      <c r="AX190" s="254">
        <f t="shared" si="12"/>
        <v>0</v>
      </c>
    </row>
    <row r="191" spans="1:50" x14ac:dyDescent="0.2">
      <c r="A191" s="255" t="str">
        <f t="shared" si="30"/>
        <v>NEU4.1</v>
      </c>
      <c r="B191" s="256" t="str">
        <f t="shared" si="30"/>
        <v>Epileptologie: Komplex-Behandlung</v>
      </c>
      <c r="C191" s="256"/>
      <c r="D191" s="257">
        <f t="shared" ref="D191:AV191" si="42">+IF(AND(D$158=2,D36&gt;=1),2,IF(AND(D$158=1,D36=1),1,0))</f>
        <v>0</v>
      </c>
      <c r="E191" s="257">
        <f t="shared" si="42"/>
        <v>0</v>
      </c>
      <c r="F191" s="257">
        <f t="shared" si="42"/>
        <v>0</v>
      </c>
      <c r="G191" s="257">
        <f t="shared" si="42"/>
        <v>0</v>
      </c>
      <c r="H191" s="257">
        <f t="shared" si="42"/>
        <v>0</v>
      </c>
      <c r="I191" s="257">
        <f t="shared" si="42"/>
        <v>0</v>
      </c>
      <c r="J191" s="257">
        <f t="shared" si="42"/>
        <v>0</v>
      </c>
      <c r="K191" s="257">
        <f t="shared" si="42"/>
        <v>0</v>
      </c>
      <c r="L191" s="257">
        <f t="shared" si="42"/>
        <v>0</v>
      </c>
      <c r="M191" s="257">
        <f t="shared" si="42"/>
        <v>0</v>
      </c>
      <c r="N191" s="257">
        <f t="shared" si="42"/>
        <v>0</v>
      </c>
      <c r="O191" s="257">
        <f t="shared" si="42"/>
        <v>0</v>
      </c>
      <c r="P191" s="257">
        <f t="shared" si="42"/>
        <v>0</v>
      </c>
      <c r="Q191" s="257">
        <f t="shared" si="42"/>
        <v>0</v>
      </c>
      <c r="R191" s="257">
        <f t="shared" si="42"/>
        <v>0</v>
      </c>
      <c r="S191" s="257">
        <f t="shared" si="42"/>
        <v>0</v>
      </c>
      <c r="T191" s="257">
        <f t="shared" si="42"/>
        <v>0</v>
      </c>
      <c r="U191" s="257">
        <f t="shared" si="42"/>
        <v>0</v>
      </c>
      <c r="V191" s="257">
        <f t="shared" si="42"/>
        <v>0</v>
      </c>
      <c r="W191" s="257">
        <f t="shared" si="42"/>
        <v>0</v>
      </c>
      <c r="X191" s="257">
        <f t="shared" si="42"/>
        <v>0</v>
      </c>
      <c r="Y191" s="257">
        <f t="shared" si="42"/>
        <v>0</v>
      </c>
      <c r="Z191" s="257">
        <f t="shared" si="42"/>
        <v>0</v>
      </c>
      <c r="AA191" s="257">
        <f t="shared" si="42"/>
        <v>0</v>
      </c>
      <c r="AB191" s="257">
        <f t="shared" si="42"/>
        <v>0</v>
      </c>
      <c r="AC191" s="257">
        <f t="shared" si="42"/>
        <v>0</v>
      </c>
      <c r="AD191" s="257">
        <f t="shared" si="42"/>
        <v>0</v>
      </c>
      <c r="AE191" s="257">
        <f t="shared" si="42"/>
        <v>0</v>
      </c>
      <c r="AF191" s="257">
        <f t="shared" si="42"/>
        <v>0</v>
      </c>
      <c r="AG191" s="257">
        <f t="shared" si="42"/>
        <v>0</v>
      </c>
      <c r="AH191" s="257">
        <f t="shared" si="42"/>
        <v>0</v>
      </c>
      <c r="AI191" s="257">
        <f t="shared" si="42"/>
        <v>0</v>
      </c>
      <c r="AJ191" s="257">
        <f t="shared" si="42"/>
        <v>0</v>
      </c>
      <c r="AK191" s="257">
        <f t="shared" si="42"/>
        <v>0</v>
      </c>
      <c r="AL191" s="257">
        <f t="shared" si="42"/>
        <v>0</v>
      </c>
      <c r="AM191" s="257">
        <f t="shared" si="42"/>
        <v>0</v>
      </c>
      <c r="AN191" s="257">
        <f t="shared" si="42"/>
        <v>0</v>
      </c>
      <c r="AO191" s="257">
        <f t="shared" si="42"/>
        <v>0</v>
      </c>
      <c r="AP191" s="257">
        <f t="shared" si="42"/>
        <v>0</v>
      </c>
      <c r="AQ191" s="257">
        <f t="shared" si="42"/>
        <v>0</v>
      </c>
      <c r="AR191" s="257">
        <f t="shared" si="42"/>
        <v>0</v>
      </c>
      <c r="AS191" s="257">
        <f t="shared" si="42"/>
        <v>0</v>
      </c>
      <c r="AT191" s="257">
        <f t="shared" si="42"/>
        <v>0</v>
      </c>
      <c r="AU191" s="257">
        <f t="shared" si="42"/>
        <v>0</v>
      </c>
      <c r="AV191" s="257">
        <f t="shared" si="42"/>
        <v>0</v>
      </c>
      <c r="AX191" s="254">
        <f t="shared" si="12"/>
        <v>0</v>
      </c>
    </row>
    <row r="192" spans="1:50" ht="25.5" x14ac:dyDescent="0.2">
      <c r="A192" s="255" t="str">
        <f t="shared" si="30"/>
        <v>NEU4.2</v>
      </c>
      <c r="B192" s="256" t="str">
        <f t="shared" si="30"/>
        <v>Epileptologie: Prächirurgische Epilepsiediagnostik (IVHSM)</v>
      </c>
      <c r="C192" s="256"/>
      <c r="D192" s="257">
        <f t="shared" ref="D192:AV192" si="43">+IF(AND(D$158=2,D37&gt;=1),2,IF(AND(D$158=1,D37=1),1,0))</f>
        <v>0</v>
      </c>
      <c r="E192" s="257">
        <f t="shared" si="43"/>
        <v>0</v>
      </c>
      <c r="F192" s="257">
        <f t="shared" si="43"/>
        <v>0</v>
      </c>
      <c r="G192" s="257">
        <f t="shared" si="43"/>
        <v>0</v>
      </c>
      <c r="H192" s="257">
        <f t="shared" si="43"/>
        <v>0</v>
      </c>
      <c r="I192" s="257">
        <f t="shared" si="43"/>
        <v>0</v>
      </c>
      <c r="J192" s="257">
        <f t="shared" si="43"/>
        <v>0</v>
      </c>
      <c r="K192" s="257">
        <f t="shared" si="43"/>
        <v>0</v>
      </c>
      <c r="L192" s="257">
        <f t="shared" si="43"/>
        <v>0</v>
      </c>
      <c r="M192" s="257">
        <f t="shared" si="43"/>
        <v>0</v>
      </c>
      <c r="N192" s="257">
        <f t="shared" si="43"/>
        <v>0</v>
      </c>
      <c r="O192" s="257">
        <f t="shared" si="43"/>
        <v>0</v>
      </c>
      <c r="P192" s="257">
        <f t="shared" si="43"/>
        <v>0</v>
      </c>
      <c r="Q192" s="257">
        <f t="shared" si="43"/>
        <v>0</v>
      </c>
      <c r="R192" s="257">
        <f t="shared" si="43"/>
        <v>0</v>
      </c>
      <c r="S192" s="257">
        <f t="shared" si="43"/>
        <v>0</v>
      </c>
      <c r="T192" s="257">
        <f t="shared" si="43"/>
        <v>0</v>
      </c>
      <c r="U192" s="257">
        <f t="shared" si="43"/>
        <v>0</v>
      </c>
      <c r="V192" s="257">
        <f t="shared" si="43"/>
        <v>0</v>
      </c>
      <c r="W192" s="257">
        <f t="shared" si="43"/>
        <v>0</v>
      </c>
      <c r="X192" s="257">
        <f t="shared" si="43"/>
        <v>0</v>
      </c>
      <c r="Y192" s="257">
        <f t="shared" si="43"/>
        <v>0</v>
      </c>
      <c r="Z192" s="257">
        <f t="shared" si="43"/>
        <v>0</v>
      </c>
      <c r="AA192" s="257">
        <f t="shared" si="43"/>
        <v>0</v>
      </c>
      <c r="AB192" s="257">
        <f t="shared" si="43"/>
        <v>0</v>
      </c>
      <c r="AC192" s="257">
        <f t="shared" si="43"/>
        <v>0</v>
      </c>
      <c r="AD192" s="257">
        <f t="shared" si="43"/>
        <v>0</v>
      </c>
      <c r="AE192" s="257">
        <f t="shared" si="43"/>
        <v>0</v>
      </c>
      <c r="AF192" s="257">
        <f t="shared" si="43"/>
        <v>0</v>
      </c>
      <c r="AG192" s="257">
        <f t="shared" si="43"/>
        <v>0</v>
      </c>
      <c r="AH192" s="257">
        <f t="shared" si="43"/>
        <v>0</v>
      </c>
      <c r="AI192" s="257">
        <f t="shared" si="43"/>
        <v>0</v>
      </c>
      <c r="AJ192" s="257">
        <f t="shared" si="43"/>
        <v>0</v>
      </c>
      <c r="AK192" s="257">
        <f t="shared" si="43"/>
        <v>0</v>
      </c>
      <c r="AL192" s="257">
        <f t="shared" si="43"/>
        <v>0</v>
      </c>
      <c r="AM192" s="257">
        <f t="shared" si="43"/>
        <v>0</v>
      </c>
      <c r="AN192" s="257">
        <f t="shared" si="43"/>
        <v>0</v>
      </c>
      <c r="AO192" s="257">
        <f t="shared" si="43"/>
        <v>0</v>
      </c>
      <c r="AP192" s="257">
        <f t="shared" si="43"/>
        <v>0</v>
      </c>
      <c r="AQ192" s="257">
        <f t="shared" si="43"/>
        <v>0</v>
      </c>
      <c r="AR192" s="257">
        <f t="shared" si="43"/>
        <v>0</v>
      </c>
      <c r="AS192" s="257">
        <f t="shared" si="43"/>
        <v>0</v>
      </c>
      <c r="AT192" s="257">
        <f t="shared" si="43"/>
        <v>0</v>
      </c>
      <c r="AU192" s="257">
        <f t="shared" si="43"/>
        <v>0</v>
      </c>
      <c r="AV192" s="257">
        <f t="shared" si="43"/>
        <v>0</v>
      </c>
      <c r="AX192" s="254">
        <f t="shared" si="12"/>
        <v>0</v>
      </c>
    </row>
    <row r="193" spans="1:50" x14ac:dyDescent="0.2">
      <c r="A193" s="255" t="str">
        <f t="shared" si="30"/>
        <v>AUG1</v>
      </c>
      <c r="B193" s="256" t="str">
        <f t="shared" si="30"/>
        <v>Ophthalmologie</v>
      </c>
      <c r="C193" s="256"/>
      <c r="D193" s="257">
        <f t="shared" ref="D193:AV193" si="44">+IF(AND(D$158=2,D38&gt;=1),2,IF(AND(D$158=1,D38=1),1,0))</f>
        <v>0</v>
      </c>
      <c r="E193" s="257">
        <f t="shared" si="44"/>
        <v>0</v>
      </c>
      <c r="F193" s="257">
        <f t="shared" si="44"/>
        <v>0</v>
      </c>
      <c r="G193" s="257">
        <f t="shared" si="44"/>
        <v>0</v>
      </c>
      <c r="H193" s="257">
        <f t="shared" si="44"/>
        <v>0</v>
      </c>
      <c r="I193" s="257">
        <f t="shared" si="44"/>
        <v>0</v>
      </c>
      <c r="J193" s="257">
        <f t="shared" si="44"/>
        <v>0</v>
      </c>
      <c r="K193" s="257">
        <f t="shared" si="44"/>
        <v>0</v>
      </c>
      <c r="L193" s="257">
        <f t="shared" si="44"/>
        <v>0</v>
      </c>
      <c r="M193" s="257">
        <f t="shared" si="44"/>
        <v>0</v>
      </c>
      <c r="N193" s="257">
        <f t="shared" si="44"/>
        <v>0</v>
      </c>
      <c r="O193" s="257">
        <f t="shared" si="44"/>
        <v>0</v>
      </c>
      <c r="P193" s="257">
        <f t="shared" si="44"/>
        <v>0</v>
      </c>
      <c r="Q193" s="257">
        <f t="shared" si="44"/>
        <v>0</v>
      </c>
      <c r="R193" s="257">
        <f t="shared" si="44"/>
        <v>0</v>
      </c>
      <c r="S193" s="257">
        <f t="shared" si="44"/>
        <v>0</v>
      </c>
      <c r="T193" s="257">
        <f t="shared" si="44"/>
        <v>0</v>
      </c>
      <c r="U193" s="257">
        <f t="shared" si="44"/>
        <v>0</v>
      </c>
      <c r="V193" s="257">
        <f t="shared" si="44"/>
        <v>0</v>
      </c>
      <c r="W193" s="257">
        <f t="shared" si="44"/>
        <v>0</v>
      </c>
      <c r="X193" s="257">
        <f t="shared" si="44"/>
        <v>0</v>
      </c>
      <c r="Y193" s="257">
        <f t="shared" si="44"/>
        <v>0</v>
      </c>
      <c r="Z193" s="257">
        <f t="shared" si="44"/>
        <v>0</v>
      </c>
      <c r="AA193" s="257">
        <f t="shared" si="44"/>
        <v>0</v>
      </c>
      <c r="AB193" s="257">
        <f t="shared" si="44"/>
        <v>0</v>
      </c>
      <c r="AC193" s="257">
        <f t="shared" si="44"/>
        <v>0</v>
      </c>
      <c r="AD193" s="257">
        <f t="shared" si="44"/>
        <v>0</v>
      </c>
      <c r="AE193" s="257">
        <f t="shared" si="44"/>
        <v>0</v>
      </c>
      <c r="AF193" s="257">
        <f t="shared" si="44"/>
        <v>0</v>
      </c>
      <c r="AG193" s="257">
        <f t="shared" si="44"/>
        <v>0</v>
      </c>
      <c r="AH193" s="257">
        <f t="shared" si="44"/>
        <v>0</v>
      </c>
      <c r="AI193" s="257">
        <f t="shared" si="44"/>
        <v>0</v>
      </c>
      <c r="AJ193" s="257">
        <f t="shared" si="44"/>
        <v>0</v>
      </c>
      <c r="AK193" s="257">
        <f t="shared" si="44"/>
        <v>0</v>
      </c>
      <c r="AL193" s="257">
        <f t="shared" si="44"/>
        <v>0</v>
      </c>
      <c r="AM193" s="257">
        <f t="shared" si="44"/>
        <v>0</v>
      </c>
      <c r="AN193" s="257">
        <f t="shared" si="44"/>
        <v>0</v>
      </c>
      <c r="AO193" s="257">
        <f t="shared" si="44"/>
        <v>0</v>
      </c>
      <c r="AP193" s="257">
        <f t="shared" si="44"/>
        <v>0</v>
      </c>
      <c r="AQ193" s="257">
        <f t="shared" si="44"/>
        <v>0</v>
      </c>
      <c r="AR193" s="257">
        <f t="shared" si="44"/>
        <v>0</v>
      </c>
      <c r="AS193" s="257">
        <f t="shared" si="44"/>
        <v>0</v>
      </c>
      <c r="AT193" s="257">
        <f t="shared" si="44"/>
        <v>0</v>
      </c>
      <c r="AU193" s="257">
        <f t="shared" si="44"/>
        <v>0</v>
      </c>
      <c r="AV193" s="257">
        <f t="shared" si="44"/>
        <v>0</v>
      </c>
      <c r="AX193" s="254">
        <f t="shared" si="12"/>
        <v>0</v>
      </c>
    </row>
    <row r="194" spans="1:50" x14ac:dyDescent="0.2">
      <c r="A194" s="255" t="str">
        <f t="shared" si="30"/>
        <v>AUG1.1</v>
      </c>
      <c r="B194" s="256" t="str">
        <f t="shared" si="30"/>
        <v>Strabologie</v>
      </c>
      <c r="C194" s="256"/>
      <c r="D194" s="257">
        <f t="shared" ref="D194:AV194" si="45">+IF(AND(D$158=2,D39&gt;=1),2,IF(AND(D$158=1,D39=1),1,0))</f>
        <v>0</v>
      </c>
      <c r="E194" s="257">
        <f t="shared" si="45"/>
        <v>0</v>
      </c>
      <c r="F194" s="257">
        <f t="shared" si="45"/>
        <v>0</v>
      </c>
      <c r="G194" s="257">
        <f t="shared" si="45"/>
        <v>0</v>
      </c>
      <c r="H194" s="257">
        <f t="shared" si="45"/>
        <v>0</v>
      </c>
      <c r="I194" s="257">
        <f t="shared" si="45"/>
        <v>0</v>
      </c>
      <c r="J194" s="257">
        <f t="shared" si="45"/>
        <v>0</v>
      </c>
      <c r="K194" s="257">
        <f t="shared" si="45"/>
        <v>0</v>
      </c>
      <c r="L194" s="257">
        <f t="shared" si="45"/>
        <v>0</v>
      </c>
      <c r="M194" s="257">
        <f t="shared" si="45"/>
        <v>0</v>
      </c>
      <c r="N194" s="257">
        <f t="shared" si="45"/>
        <v>0</v>
      </c>
      <c r="O194" s="257">
        <f t="shared" si="45"/>
        <v>0</v>
      </c>
      <c r="P194" s="257">
        <f t="shared" si="45"/>
        <v>0</v>
      </c>
      <c r="Q194" s="257">
        <f t="shared" si="45"/>
        <v>0</v>
      </c>
      <c r="R194" s="257">
        <f t="shared" si="45"/>
        <v>0</v>
      </c>
      <c r="S194" s="257">
        <f t="shared" si="45"/>
        <v>0</v>
      </c>
      <c r="T194" s="257">
        <f t="shared" si="45"/>
        <v>0</v>
      </c>
      <c r="U194" s="257">
        <f t="shared" si="45"/>
        <v>0</v>
      </c>
      <c r="V194" s="257">
        <f t="shared" si="45"/>
        <v>0</v>
      </c>
      <c r="W194" s="257">
        <f t="shared" si="45"/>
        <v>0</v>
      </c>
      <c r="X194" s="257">
        <f t="shared" si="45"/>
        <v>0</v>
      </c>
      <c r="Y194" s="257">
        <f t="shared" si="45"/>
        <v>0</v>
      </c>
      <c r="Z194" s="257">
        <f t="shared" si="45"/>
        <v>0</v>
      </c>
      <c r="AA194" s="257">
        <f t="shared" si="45"/>
        <v>0</v>
      </c>
      <c r="AB194" s="257">
        <f t="shared" si="45"/>
        <v>0</v>
      </c>
      <c r="AC194" s="257">
        <f t="shared" si="45"/>
        <v>0</v>
      </c>
      <c r="AD194" s="257">
        <f t="shared" si="45"/>
        <v>0</v>
      </c>
      <c r="AE194" s="257">
        <f t="shared" si="45"/>
        <v>0</v>
      </c>
      <c r="AF194" s="257">
        <f t="shared" si="45"/>
        <v>0</v>
      </c>
      <c r="AG194" s="257">
        <f t="shared" si="45"/>
        <v>0</v>
      </c>
      <c r="AH194" s="257">
        <f t="shared" si="45"/>
        <v>0</v>
      </c>
      <c r="AI194" s="257">
        <f t="shared" si="45"/>
        <v>0</v>
      </c>
      <c r="AJ194" s="257">
        <f t="shared" si="45"/>
        <v>0</v>
      </c>
      <c r="AK194" s="257">
        <f t="shared" si="45"/>
        <v>0</v>
      </c>
      <c r="AL194" s="257">
        <f t="shared" si="45"/>
        <v>0</v>
      </c>
      <c r="AM194" s="257">
        <f t="shared" si="45"/>
        <v>0</v>
      </c>
      <c r="AN194" s="257">
        <f t="shared" si="45"/>
        <v>0</v>
      </c>
      <c r="AO194" s="257">
        <f t="shared" si="45"/>
        <v>0</v>
      </c>
      <c r="AP194" s="257">
        <f t="shared" si="45"/>
        <v>0</v>
      </c>
      <c r="AQ194" s="257">
        <f t="shared" si="45"/>
        <v>0</v>
      </c>
      <c r="AR194" s="257">
        <f t="shared" si="45"/>
        <v>0</v>
      </c>
      <c r="AS194" s="257">
        <f t="shared" si="45"/>
        <v>0</v>
      </c>
      <c r="AT194" s="257">
        <f t="shared" si="45"/>
        <v>0</v>
      </c>
      <c r="AU194" s="257">
        <f t="shared" si="45"/>
        <v>0</v>
      </c>
      <c r="AV194" s="257">
        <f t="shared" si="45"/>
        <v>0</v>
      </c>
      <c r="AX194" s="254">
        <f t="shared" si="12"/>
        <v>0</v>
      </c>
    </row>
    <row r="195" spans="1:50" x14ac:dyDescent="0.2">
      <c r="A195" s="255" t="str">
        <f t="shared" si="30"/>
        <v>AUG1.2</v>
      </c>
      <c r="B195" s="256" t="str">
        <f t="shared" si="30"/>
        <v>Orbita, Lider, Tränenwege</v>
      </c>
      <c r="C195" s="256"/>
      <c r="D195" s="257">
        <f t="shared" ref="D195:AV195" si="46">+IF(AND(D$158=2,D40&gt;=1),2,IF(AND(D$158=1,D40=1),1,0))</f>
        <v>0</v>
      </c>
      <c r="E195" s="257">
        <f t="shared" si="46"/>
        <v>0</v>
      </c>
      <c r="F195" s="257">
        <f t="shared" si="46"/>
        <v>0</v>
      </c>
      <c r="G195" s="257">
        <f t="shared" si="46"/>
        <v>0</v>
      </c>
      <c r="H195" s="257">
        <f t="shared" si="46"/>
        <v>0</v>
      </c>
      <c r="I195" s="257">
        <f t="shared" si="46"/>
        <v>0</v>
      </c>
      <c r="J195" s="257">
        <f t="shared" si="46"/>
        <v>0</v>
      </c>
      <c r="K195" s="257">
        <f t="shared" si="46"/>
        <v>0</v>
      </c>
      <c r="L195" s="257">
        <f t="shared" si="46"/>
        <v>0</v>
      </c>
      <c r="M195" s="257">
        <f t="shared" si="46"/>
        <v>0</v>
      </c>
      <c r="N195" s="257">
        <f t="shared" si="46"/>
        <v>0</v>
      </c>
      <c r="O195" s="257">
        <f t="shared" si="46"/>
        <v>0</v>
      </c>
      <c r="P195" s="257">
        <f t="shared" si="46"/>
        <v>0</v>
      </c>
      <c r="Q195" s="257">
        <f t="shared" si="46"/>
        <v>0</v>
      </c>
      <c r="R195" s="257">
        <f t="shared" si="46"/>
        <v>0</v>
      </c>
      <c r="S195" s="257">
        <f t="shared" si="46"/>
        <v>0</v>
      </c>
      <c r="T195" s="257">
        <f t="shared" si="46"/>
        <v>0</v>
      </c>
      <c r="U195" s="257">
        <f t="shared" si="46"/>
        <v>0</v>
      </c>
      <c r="V195" s="257">
        <f t="shared" si="46"/>
        <v>0</v>
      </c>
      <c r="W195" s="257">
        <f t="shared" si="46"/>
        <v>0</v>
      </c>
      <c r="X195" s="257">
        <f t="shared" si="46"/>
        <v>0</v>
      </c>
      <c r="Y195" s="257">
        <f t="shared" si="46"/>
        <v>0</v>
      </c>
      <c r="Z195" s="257">
        <f t="shared" si="46"/>
        <v>0</v>
      </c>
      <c r="AA195" s="257">
        <f t="shared" si="46"/>
        <v>0</v>
      </c>
      <c r="AB195" s="257">
        <f t="shared" si="46"/>
        <v>0</v>
      </c>
      <c r="AC195" s="257">
        <f t="shared" si="46"/>
        <v>0</v>
      </c>
      <c r="AD195" s="257">
        <f t="shared" si="46"/>
        <v>0</v>
      </c>
      <c r="AE195" s="257">
        <f t="shared" si="46"/>
        <v>0</v>
      </c>
      <c r="AF195" s="257">
        <f t="shared" si="46"/>
        <v>0</v>
      </c>
      <c r="AG195" s="257">
        <f t="shared" si="46"/>
        <v>0</v>
      </c>
      <c r="AH195" s="257">
        <f t="shared" si="46"/>
        <v>0</v>
      </c>
      <c r="AI195" s="257">
        <f t="shared" si="46"/>
        <v>0</v>
      </c>
      <c r="AJ195" s="257">
        <f t="shared" si="46"/>
        <v>0</v>
      </c>
      <c r="AK195" s="257">
        <f t="shared" si="46"/>
        <v>0</v>
      </c>
      <c r="AL195" s="257">
        <f t="shared" si="46"/>
        <v>0</v>
      </c>
      <c r="AM195" s="257">
        <f t="shared" si="46"/>
        <v>0</v>
      </c>
      <c r="AN195" s="257">
        <f t="shared" si="46"/>
        <v>0</v>
      </c>
      <c r="AO195" s="257">
        <f t="shared" si="46"/>
        <v>0</v>
      </c>
      <c r="AP195" s="257">
        <f t="shared" si="46"/>
        <v>0</v>
      </c>
      <c r="AQ195" s="257">
        <f t="shared" si="46"/>
        <v>0</v>
      </c>
      <c r="AR195" s="257">
        <f t="shared" si="46"/>
        <v>0</v>
      </c>
      <c r="AS195" s="257">
        <f t="shared" si="46"/>
        <v>0</v>
      </c>
      <c r="AT195" s="257">
        <f t="shared" si="46"/>
        <v>0</v>
      </c>
      <c r="AU195" s="257">
        <f t="shared" si="46"/>
        <v>0</v>
      </c>
      <c r="AV195" s="257">
        <f t="shared" si="46"/>
        <v>0</v>
      </c>
      <c r="AX195" s="254">
        <f t="shared" si="12"/>
        <v>0</v>
      </c>
    </row>
    <row r="196" spans="1:50" x14ac:dyDescent="0.2">
      <c r="A196" s="255" t="str">
        <f t="shared" si="30"/>
        <v>AUG1.3</v>
      </c>
      <c r="B196" s="256" t="str">
        <f t="shared" si="30"/>
        <v>Spezialisierte Vordersegmentchirurgie</v>
      </c>
      <c r="C196" s="256"/>
      <c r="D196" s="257">
        <f t="shared" ref="D196:AV196" si="47">+IF(AND(D$158=2,D41&gt;=1),2,IF(AND(D$158=1,D41=1),1,0))</f>
        <v>0</v>
      </c>
      <c r="E196" s="257">
        <f t="shared" si="47"/>
        <v>0</v>
      </c>
      <c r="F196" s="257">
        <f t="shared" si="47"/>
        <v>0</v>
      </c>
      <c r="G196" s="257">
        <f t="shared" si="47"/>
        <v>0</v>
      </c>
      <c r="H196" s="257">
        <f t="shared" si="47"/>
        <v>0</v>
      </c>
      <c r="I196" s="257">
        <f t="shared" si="47"/>
        <v>0</v>
      </c>
      <c r="J196" s="257">
        <f t="shared" si="47"/>
        <v>0</v>
      </c>
      <c r="K196" s="257">
        <f t="shared" si="47"/>
        <v>0</v>
      </c>
      <c r="L196" s="257">
        <f t="shared" si="47"/>
        <v>0</v>
      </c>
      <c r="M196" s="257">
        <f t="shared" si="47"/>
        <v>0</v>
      </c>
      <c r="N196" s="257">
        <f t="shared" si="47"/>
        <v>0</v>
      </c>
      <c r="O196" s="257">
        <f t="shared" si="47"/>
        <v>0</v>
      </c>
      <c r="P196" s="257">
        <f t="shared" si="47"/>
        <v>0</v>
      </c>
      <c r="Q196" s="257">
        <f t="shared" si="47"/>
        <v>0</v>
      </c>
      <c r="R196" s="257">
        <f t="shared" si="47"/>
        <v>0</v>
      </c>
      <c r="S196" s="257">
        <f t="shared" si="47"/>
        <v>0</v>
      </c>
      <c r="T196" s="257">
        <f t="shared" si="47"/>
        <v>0</v>
      </c>
      <c r="U196" s="257">
        <f t="shared" si="47"/>
        <v>0</v>
      </c>
      <c r="V196" s="257">
        <f t="shared" si="47"/>
        <v>0</v>
      </c>
      <c r="W196" s="257">
        <f t="shared" si="47"/>
        <v>0</v>
      </c>
      <c r="X196" s="257">
        <f t="shared" si="47"/>
        <v>0</v>
      </c>
      <c r="Y196" s="257">
        <f t="shared" si="47"/>
        <v>0</v>
      </c>
      <c r="Z196" s="257">
        <f t="shared" si="47"/>
        <v>0</v>
      </c>
      <c r="AA196" s="257">
        <f t="shared" si="47"/>
        <v>0</v>
      </c>
      <c r="AB196" s="257">
        <f t="shared" si="47"/>
        <v>0</v>
      </c>
      <c r="AC196" s="257">
        <f t="shared" si="47"/>
        <v>0</v>
      </c>
      <c r="AD196" s="257">
        <f t="shared" si="47"/>
        <v>0</v>
      </c>
      <c r="AE196" s="257">
        <f t="shared" si="47"/>
        <v>0</v>
      </c>
      <c r="AF196" s="257">
        <f t="shared" si="47"/>
        <v>0</v>
      </c>
      <c r="AG196" s="257">
        <f t="shared" si="47"/>
        <v>0</v>
      </c>
      <c r="AH196" s="257">
        <f t="shared" si="47"/>
        <v>0</v>
      </c>
      <c r="AI196" s="257">
        <f t="shared" si="47"/>
        <v>0</v>
      </c>
      <c r="AJ196" s="257">
        <f t="shared" si="47"/>
        <v>0</v>
      </c>
      <c r="AK196" s="257">
        <f t="shared" si="47"/>
        <v>0</v>
      </c>
      <c r="AL196" s="257">
        <f t="shared" si="47"/>
        <v>0</v>
      </c>
      <c r="AM196" s="257">
        <f t="shared" si="47"/>
        <v>0</v>
      </c>
      <c r="AN196" s="257">
        <f t="shared" si="47"/>
        <v>0</v>
      </c>
      <c r="AO196" s="257">
        <f t="shared" si="47"/>
        <v>0</v>
      </c>
      <c r="AP196" s="257">
        <f t="shared" si="47"/>
        <v>0</v>
      </c>
      <c r="AQ196" s="257">
        <f t="shared" si="47"/>
        <v>0</v>
      </c>
      <c r="AR196" s="257">
        <f t="shared" si="47"/>
        <v>0</v>
      </c>
      <c r="AS196" s="257">
        <f t="shared" si="47"/>
        <v>0</v>
      </c>
      <c r="AT196" s="257">
        <f t="shared" si="47"/>
        <v>0</v>
      </c>
      <c r="AU196" s="257">
        <f t="shared" si="47"/>
        <v>0</v>
      </c>
      <c r="AV196" s="257">
        <f t="shared" si="47"/>
        <v>0</v>
      </c>
      <c r="AX196" s="254">
        <f t="shared" si="12"/>
        <v>0</v>
      </c>
    </row>
    <row r="197" spans="1:50" x14ac:dyDescent="0.2">
      <c r="A197" s="255" t="str">
        <f t="shared" si="30"/>
        <v>AUG1.4</v>
      </c>
      <c r="B197" s="256" t="str">
        <f t="shared" si="30"/>
        <v>Katarakt</v>
      </c>
      <c r="C197" s="256"/>
      <c r="D197" s="257">
        <f t="shared" ref="D197:AV197" si="48">+IF(AND(D$158=2,D42&gt;=1),2,IF(AND(D$158=1,D42=1),1,0))</f>
        <v>0</v>
      </c>
      <c r="E197" s="257">
        <f t="shared" si="48"/>
        <v>0</v>
      </c>
      <c r="F197" s="257">
        <f t="shared" si="48"/>
        <v>0</v>
      </c>
      <c r="G197" s="257">
        <f t="shared" si="48"/>
        <v>0</v>
      </c>
      <c r="H197" s="257">
        <f t="shared" si="48"/>
        <v>0</v>
      </c>
      <c r="I197" s="257">
        <f t="shared" si="48"/>
        <v>0</v>
      </c>
      <c r="J197" s="257">
        <f t="shared" si="48"/>
        <v>0</v>
      </c>
      <c r="K197" s="257">
        <f t="shared" si="48"/>
        <v>0</v>
      </c>
      <c r="L197" s="257">
        <f t="shared" si="48"/>
        <v>0</v>
      </c>
      <c r="M197" s="257">
        <f t="shared" si="48"/>
        <v>0</v>
      </c>
      <c r="N197" s="257">
        <f t="shared" si="48"/>
        <v>0</v>
      </c>
      <c r="O197" s="257">
        <f t="shared" si="48"/>
        <v>0</v>
      </c>
      <c r="P197" s="257">
        <f t="shared" si="48"/>
        <v>0</v>
      </c>
      <c r="Q197" s="257">
        <f t="shared" si="48"/>
        <v>0</v>
      </c>
      <c r="R197" s="257">
        <f t="shared" si="48"/>
        <v>0</v>
      </c>
      <c r="S197" s="257">
        <f t="shared" si="48"/>
        <v>0</v>
      </c>
      <c r="T197" s="257">
        <f t="shared" si="48"/>
        <v>0</v>
      </c>
      <c r="U197" s="257">
        <f t="shared" si="48"/>
        <v>0</v>
      </c>
      <c r="V197" s="257">
        <f t="shared" si="48"/>
        <v>0</v>
      </c>
      <c r="W197" s="257">
        <f t="shared" si="48"/>
        <v>0</v>
      </c>
      <c r="X197" s="257">
        <f t="shared" si="48"/>
        <v>0</v>
      </c>
      <c r="Y197" s="257">
        <f t="shared" si="48"/>
        <v>0</v>
      </c>
      <c r="Z197" s="257">
        <f t="shared" si="48"/>
        <v>0</v>
      </c>
      <c r="AA197" s="257">
        <f t="shared" si="48"/>
        <v>0</v>
      </c>
      <c r="AB197" s="257">
        <f t="shared" si="48"/>
        <v>0</v>
      </c>
      <c r="AC197" s="257">
        <f t="shared" si="48"/>
        <v>0</v>
      </c>
      <c r="AD197" s="257">
        <f t="shared" si="48"/>
        <v>0</v>
      </c>
      <c r="AE197" s="257">
        <f t="shared" si="48"/>
        <v>0</v>
      </c>
      <c r="AF197" s="257">
        <f t="shared" si="48"/>
        <v>0</v>
      </c>
      <c r="AG197" s="257">
        <f t="shared" si="48"/>
        <v>0</v>
      </c>
      <c r="AH197" s="257">
        <f t="shared" si="48"/>
        <v>0</v>
      </c>
      <c r="AI197" s="257">
        <f t="shared" si="48"/>
        <v>0</v>
      </c>
      <c r="AJ197" s="257">
        <f t="shared" si="48"/>
        <v>0</v>
      </c>
      <c r="AK197" s="257">
        <f t="shared" si="48"/>
        <v>0</v>
      </c>
      <c r="AL197" s="257">
        <f t="shared" si="48"/>
        <v>0</v>
      </c>
      <c r="AM197" s="257">
        <f t="shared" si="48"/>
        <v>0</v>
      </c>
      <c r="AN197" s="257">
        <f t="shared" si="48"/>
        <v>0</v>
      </c>
      <c r="AO197" s="257">
        <f t="shared" si="48"/>
        <v>0</v>
      </c>
      <c r="AP197" s="257">
        <f t="shared" si="48"/>
        <v>0</v>
      </c>
      <c r="AQ197" s="257">
        <f t="shared" si="48"/>
        <v>0</v>
      </c>
      <c r="AR197" s="257">
        <f t="shared" si="48"/>
        <v>0</v>
      </c>
      <c r="AS197" s="257">
        <f t="shared" si="48"/>
        <v>0</v>
      </c>
      <c r="AT197" s="257">
        <f t="shared" si="48"/>
        <v>0</v>
      </c>
      <c r="AU197" s="257">
        <f t="shared" si="48"/>
        <v>0</v>
      </c>
      <c r="AV197" s="257">
        <f t="shared" si="48"/>
        <v>0</v>
      </c>
      <c r="AX197" s="254">
        <f t="shared" si="12"/>
        <v>0</v>
      </c>
    </row>
    <row r="198" spans="1:50" x14ac:dyDescent="0.2">
      <c r="A198" s="255" t="str">
        <f t="shared" si="30"/>
        <v>AUG1.5</v>
      </c>
      <c r="B198" s="256" t="str">
        <f t="shared" si="30"/>
        <v>Glaskörper/Netzhautprobleme</v>
      </c>
      <c r="C198" s="256"/>
      <c r="D198" s="257">
        <f t="shared" ref="D198:AV198" si="49">+IF(AND(D$158=2,D43&gt;=1),2,IF(AND(D$158=1,D43=1),1,0))</f>
        <v>0</v>
      </c>
      <c r="E198" s="257">
        <f t="shared" si="49"/>
        <v>0</v>
      </c>
      <c r="F198" s="257">
        <f t="shared" si="49"/>
        <v>0</v>
      </c>
      <c r="G198" s="257">
        <f t="shared" si="49"/>
        <v>0</v>
      </c>
      <c r="H198" s="257">
        <f t="shared" si="49"/>
        <v>0</v>
      </c>
      <c r="I198" s="257">
        <f t="shared" si="49"/>
        <v>0</v>
      </c>
      <c r="J198" s="257">
        <f t="shared" si="49"/>
        <v>0</v>
      </c>
      <c r="K198" s="257">
        <f t="shared" si="49"/>
        <v>0</v>
      </c>
      <c r="L198" s="257">
        <f t="shared" si="49"/>
        <v>0</v>
      </c>
      <c r="M198" s="257">
        <f t="shared" si="49"/>
        <v>0</v>
      </c>
      <c r="N198" s="257">
        <f t="shared" si="49"/>
        <v>0</v>
      </c>
      <c r="O198" s="257">
        <f t="shared" si="49"/>
        <v>0</v>
      </c>
      <c r="P198" s="257">
        <f t="shared" si="49"/>
        <v>0</v>
      </c>
      <c r="Q198" s="257">
        <f t="shared" si="49"/>
        <v>0</v>
      </c>
      <c r="R198" s="257">
        <f t="shared" si="49"/>
        <v>0</v>
      </c>
      <c r="S198" s="257">
        <f t="shared" si="49"/>
        <v>0</v>
      </c>
      <c r="T198" s="257">
        <f t="shared" si="49"/>
        <v>0</v>
      </c>
      <c r="U198" s="257">
        <f t="shared" si="49"/>
        <v>0</v>
      </c>
      <c r="V198" s="257">
        <f t="shared" si="49"/>
        <v>0</v>
      </c>
      <c r="W198" s="257">
        <f t="shared" si="49"/>
        <v>0</v>
      </c>
      <c r="X198" s="257">
        <f t="shared" si="49"/>
        <v>0</v>
      </c>
      <c r="Y198" s="257">
        <f t="shared" si="49"/>
        <v>0</v>
      </c>
      <c r="Z198" s="257">
        <f t="shared" si="49"/>
        <v>0</v>
      </c>
      <c r="AA198" s="257">
        <f t="shared" si="49"/>
        <v>0</v>
      </c>
      <c r="AB198" s="257">
        <f t="shared" si="49"/>
        <v>0</v>
      </c>
      <c r="AC198" s="257">
        <f t="shared" si="49"/>
        <v>0</v>
      </c>
      <c r="AD198" s="257">
        <f t="shared" si="49"/>
        <v>0</v>
      </c>
      <c r="AE198" s="257">
        <f t="shared" si="49"/>
        <v>0</v>
      </c>
      <c r="AF198" s="257">
        <f t="shared" si="49"/>
        <v>0</v>
      </c>
      <c r="AG198" s="257">
        <f t="shared" si="49"/>
        <v>0</v>
      </c>
      <c r="AH198" s="257">
        <f t="shared" si="49"/>
        <v>0</v>
      </c>
      <c r="AI198" s="257">
        <f t="shared" si="49"/>
        <v>0</v>
      </c>
      <c r="AJ198" s="257">
        <f t="shared" si="49"/>
        <v>0</v>
      </c>
      <c r="AK198" s="257">
        <f t="shared" si="49"/>
        <v>0</v>
      </c>
      <c r="AL198" s="257">
        <f t="shared" si="49"/>
        <v>0</v>
      </c>
      <c r="AM198" s="257">
        <f t="shared" si="49"/>
        <v>0</v>
      </c>
      <c r="AN198" s="257">
        <f t="shared" si="49"/>
        <v>0</v>
      </c>
      <c r="AO198" s="257">
        <f t="shared" si="49"/>
        <v>0</v>
      </c>
      <c r="AP198" s="257">
        <f t="shared" si="49"/>
        <v>0</v>
      </c>
      <c r="AQ198" s="257">
        <f t="shared" si="49"/>
        <v>0</v>
      </c>
      <c r="AR198" s="257">
        <f t="shared" si="49"/>
        <v>0</v>
      </c>
      <c r="AS198" s="257">
        <f t="shared" si="49"/>
        <v>0</v>
      </c>
      <c r="AT198" s="257">
        <f t="shared" si="49"/>
        <v>0</v>
      </c>
      <c r="AU198" s="257">
        <f t="shared" si="49"/>
        <v>0</v>
      </c>
      <c r="AV198" s="257">
        <f t="shared" si="49"/>
        <v>0</v>
      </c>
      <c r="AX198" s="254">
        <f t="shared" si="12"/>
        <v>0</v>
      </c>
    </row>
    <row r="199" spans="1:50" x14ac:dyDescent="0.2">
      <c r="A199" s="255" t="str">
        <f t="shared" si="30"/>
        <v>END1</v>
      </c>
      <c r="B199" s="256" t="str">
        <f t="shared" si="30"/>
        <v>Endokrinologie</v>
      </c>
      <c r="C199" s="256"/>
      <c r="D199" s="257">
        <f t="shared" ref="D199:AV199" si="50">+IF(AND(D$158=2,D44&gt;=1),2,IF(AND(D$158=1,D44=1),1,0))</f>
        <v>0</v>
      </c>
      <c r="E199" s="257">
        <f t="shared" si="50"/>
        <v>0</v>
      </c>
      <c r="F199" s="257">
        <f t="shared" si="50"/>
        <v>0</v>
      </c>
      <c r="G199" s="257">
        <f t="shared" si="50"/>
        <v>0</v>
      </c>
      <c r="H199" s="257">
        <f t="shared" si="50"/>
        <v>0</v>
      </c>
      <c r="I199" s="257">
        <f t="shared" si="50"/>
        <v>0</v>
      </c>
      <c r="J199" s="257">
        <f t="shared" si="50"/>
        <v>0</v>
      </c>
      <c r="K199" s="257">
        <f t="shared" si="50"/>
        <v>0</v>
      </c>
      <c r="L199" s="257">
        <f t="shared" si="50"/>
        <v>0</v>
      </c>
      <c r="M199" s="257">
        <f t="shared" si="50"/>
        <v>0</v>
      </c>
      <c r="N199" s="257">
        <f t="shared" si="50"/>
        <v>0</v>
      </c>
      <c r="O199" s="257">
        <f t="shared" si="50"/>
        <v>0</v>
      </c>
      <c r="P199" s="257">
        <f t="shared" si="50"/>
        <v>0</v>
      </c>
      <c r="Q199" s="257">
        <f t="shared" si="50"/>
        <v>0</v>
      </c>
      <c r="R199" s="257">
        <f t="shared" si="50"/>
        <v>0</v>
      </c>
      <c r="S199" s="257">
        <f t="shared" si="50"/>
        <v>0</v>
      </c>
      <c r="T199" s="257">
        <f t="shared" si="50"/>
        <v>0</v>
      </c>
      <c r="U199" s="257">
        <f t="shared" si="50"/>
        <v>0</v>
      </c>
      <c r="V199" s="257">
        <f t="shared" si="50"/>
        <v>0</v>
      </c>
      <c r="W199" s="257">
        <f t="shared" si="50"/>
        <v>0</v>
      </c>
      <c r="X199" s="257">
        <f t="shared" si="50"/>
        <v>0</v>
      </c>
      <c r="Y199" s="257">
        <f t="shared" si="50"/>
        <v>0</v>
      </c>
      <c r="Z199" s="257">
        <f t="shared" si="50"/>
        <v>0</v>
      </c>
      <c r="AA199" s="257">
        <f t="shared" si="50"/>
        <v>0</v>
      </c>
      <c r="AB199" s="257">
        <f t="shared" si="50"/>
        <v>0</v>
      </c>
      <c r="AC199" s="257">
        <f t="shared" si="50"/>
        <v>0</v>
      </c>
      <c r="AD199" s="257">
        <f t="shared" si="50"/>
        <v>0</v>
      </c>
      <c r="AE199" s="257">
        <f t="shared" si="50"/>
        <v>0</v>
      </c>
      <c r="AF199" s="257">
        <f t="shared" si="50"/>
        <v>0</v>
      </c>
      <c r="AG199" s="257">
        <f t="shared" si="50"/>
        <v>0</v>
      </c>
      <c r="AH199" s="257">
        <f t="shared" si="50"/>
        <v>0</v>
      </c>
      <c r="AI199" s="257">
        <f t="shared" si="50"/>
        <v>0</v>
      </c>
      <c r="AJ199" s="257">
        <f t="shared" si="50"/>
        <v>0</v>
      </c>
      <c r="AK199" s="257">
        <f t="shared" si="50"/>
        <v>0</v>
      </c>
      <c r="AL199" s="257">
        <f t="shared" si="50"/>
        <v>0</v>
      </c>
      <c r="AM199" s="257">
        <f t="shared" si="50"/>
        <v>0</v>
      </c>
      <c r="AN199" s="257">
        <f t="shared" si="50"/>
        <v>0</v>
      </c>
      <c r="AO199" s="257">
        <f t="shared" si="50"/>
        <v>0</v>
      </c>
      <c r="AP199" s="257">
        <f t="shared" si="50"/>
        <v>0</v>
      </c>
      <c r="AQ199" s="257">
        <f t="shared" si="50"/>
        <v>0</v>
      </c>
      <c r="AR199" s="257">
        <f t="shared" si="50"/>
        <v>0</v>
      </c>
      <c r="AS199" s="257">
        <f t="shared" si="50"/>
        <v>0</v>
      </c>
      <c r="AT199" s="257">
        <f t="shared" si="50"/>
        <v>0</v>
      </c>
      <c r="AU199" s="257">
        <f t="shared" si="50"/>
        <v>0</v>
      </c>
      <c r="AV199" s="257">
        <f t="shared" si="50"/>
        <v>0</v>
      </c>
      <c r="AX199" s="254">
        <f t="shared" si="12"/>
        <v>0</v>
      </c>
    </row>
    <row r="200" spans="1:50" x14ac:dyDescent="0.2">
      <c r="A200" s="255" t="str">
        <f t="shared" ref="A200:B219" si="51">+A45</f>
        <v>GAE1</v>
      </c>
      <c r="B200" s="256" t="str">
        <f t="shared" si="51"/>
        <v>Gastroenterologie</v>
      </c>
      <c r="C200" s="256"/>
      <c r="D200" s="257">
        <f t="shared" ref="D200:AV200" si="52">+IF(AND(D$158=2,D45&gt;=1),2,IF(AND(D$158=1,D45=1),1,0))</f>
        <v>0</v>
      </c>
      <c r="E200" s="257">
        <f t="shared" si="52"/>
        <v>0</v>
      </c>
      <c r="F200" s="257">
        <f t="shared" si="52"/>
        <v>0</v>
      </c>
      <c r="G200" s="257">
        <f t="shared" si="52"/>
        <v>0</v>
      </c>
      <c r="H200" s="257">
        <f t="shared" si="52"/>
        <v>0</v>
      </c>
      <c r="I200" s="257">
        <f t="shared" si="52"/>
        <v>0</v>
      </c>
      <c r="J200" s="257">
        <f t="shared" si="52"/>
        <v>0</v>
      </c>
      <c r="K200" s="257">
        <f t="shared" si="52"/>
        <v>0</v>
      </c>
      <c r="L200" s="257">
        <f t="shared" si="52"/>
        <v>0</v>
      </c>
      <c r="M200" s="257">
        <f t="shared" si="52"/>
        <v>0</v>
      </c>
      <c r="N200" s="257">
        <f t="shared" si="52"/>
        <v>0</v>
      </c>
      <c r="O200" s="257">
        <f t="shared" si="52"/>
        <v>0</v>
      </c>
      <c r="P200" s="257">
        <f t="shared" si="52"/>
        <v>0</v>
      </c>
      <c r="Q200" s="257">
        <f t="shared" si="52"/>
        <v>0</v>
      </c>
      <c r="R200" s="257">
        <f t="shared" si="52"/>
        <v>0</v>
      </c>
      <c r="S200" s="257">
        <f t="shared" si="52"/>
        <v>0</v>
      </c>
      <c r="T200" s="257">
        <f t="shared" si="52"/>
        <v>0</v>
      </c>
      <c r="U200" s="257">
        <f t="shared" si="52"/>
        <v>0</v>
      </c>
      <c r="V200" s="257">
        <f t="shared" si="52"/>
        <v>0</v>
      </c>
      <c r="W200" s="257">
        <f t="shared" si="52"/>
        <v>0</v>
      </c>
      <c r="X200" s="257">
        <f t="shared" si="52"/>
        <v>0</v>
      </c>
      <c r="Y200" s="257">
        <f t="shared" si="52"/>
        <v>0</v>
      </c>
      <c r="Z200" s="257">
        <f t="shared" si="52"/>
        <v>0</v>
      </c>
      <c r="AA200" s="257">
        <f t="shared" si="52"/>
        <v>0</v>
      </c>
      <c r="AB200" s="257">
        <f t="shared" si="52"/>
        <v>0</v>
      </c>
      <c r="AC200" s="257">
        <f t="shared" si="52"/>
        <v>0</v>
      </c>
      <c r="AD200" s="257">
        <f t="shared" si="52"/>
        <v>0</v>
      </c>
      <c r="AE200" s="257">
        <f t="shared" si="52"/>
        <v>0</v>
      </c>
      <c r="AF200" s="257">
        <f t="shared" si="52"/>
        <v>0</v>
      </c>
      <c r="AG200" s="257">
        <f t="shared" si="52"/>
        <v>0</v>
      </c>
      <c r="AH200" s="257">
        <f t="shared" si="52"/>
        <v>0</v>
      </c>
      <c r="AI200" s="257">
        <f t="shared" si="52"/>
        <v>0</v>
      </c>
      <c r="AJ200" s="257">
        <f t="shared" si="52"/>
        <v>0</v>
      </c>
      <c r="AK200" s="257">
        <f t="shared" si="52"/>
        <v>0</v>
      </c>
      <c r="AL200" s="257">
        <f t="shared" si="52"/>
        <v>0</v>
      </c>
      <c r="AM200" s="257">
        <f t="shared" si="52"/>
        <v>0</v>
      </c>
      <c r="AN200" s="257">
        <f t="shared" si="52"/>
        <v>0</v>
      </c>
      <c r="AO200" s="257">
        <f t="shared" si="52"/>
        <v>0</v>
      </c>
      <c r="AP200" s="257">
        <f t="shared" si="52"/>
        <v>0</v>
      </c>
      <c r="AQ200" s="257">
        <f t="shared" si="52"/>
        <v>0</v>
      </c>
      <c r="AR200" s="257">
        <f t="shared" si="52"/>
        <v>0</v>
      </c>
      <c r="AS200" s="257">
        <f t="shared" si="52"/>
        <v>0</v>
      </c>
      <c r="AT200" s="257">
        <f t="shared" si="52"/>
        <v>0</v>
      </c>
      <c r="AU200" s="257">
        <f t="shared" si="52"/>
        <v>0</v>
      </c>
      <c r="AV200" s="257">
        <f t="shared" si="52"/>
        <v>0</v>
      </c>
      <c r="AX200" s="254">
        <f t="shared" si="12"/>
        <v>0</v>
      </c>
    </row>
    <row r="201" spans="1:50" x14ac:dyDescent="0.2">
      <c r="A201" s="255" t="str">
        <f t="shared" si="51"/>
        <v>GAE1.1</v>
      </c>
      <c r="B201" s="256" t="str">
        <f t="shared" si="51"/>
        <v>Spezialisierte Gastroenterologie</v>
      </c>
      <c r="C201" s="256"/>
      <c r="D201" s="257">
        <f t="shared" ref="D201:AV201" si="53">+IF(AND(D$158=2,D46&gt;=1),2,IF(AND(D$158=1,D46=1),1,0))</f>
        <v>0</v>
      </c>
      <c r="E201" s="257">
        <f t="shared" si="53"/>
        <v>0</v>
      </c>
      <c r="F201" s="257">
        <f t="shared" si="53"/>
        <v>0</v>
      </c>
      <c r="G201" s="257">
        <f t="shared" si="53"/>
        <v>0</v>
      </c>
      <c r="H201" s="257">
        <f t="shared" si="53"/>
        <v>0</v>
      </c>
      <c r="I201" s="257">
        <f t="shared" si="53"/>
        <v>0</v>
      </c>
      <c r="J201" s="257">
        <f t="shared" si="53"/>
        <v>0</v>
      </c>
      <c r="K201" s="257">
        <f t="shared" si="53"/>
        <v>0</v>
      </c>
      <c r="L201" s="257">
        <f t="shared" si="53"/>
        <v>0</v>
      </c>
      <c r="M201" s="257">
        <f t="shared" si="53"/>
        <v>0</v>
      </c>
      <c r="N201" s="257">
        <f t="shared" si="53"/>
        <v>0</v>
      </c>
      <c r="O201" s="257">
        <f t="shared" si="53"/>
        <v>0</v>
      </c>
      <c r="P201" s="257">
        <f t="shared" si="53"/>
        <v>0</v>
      </c>
      <c r="Q201" s="257">
        <f t="shared" si="53"/>
        <v>0</v>
      </c>
      <c r="R201" s="257">
        <f t="shared" si="53"/>
        <v>0</v>
      </c>
      <c r="S201" s="257">
        <f t="shared" si="53"/>
        <v>0</v>
      </c>
      <c r="T201" s="257">
        <f t="shared" si="53"/>
        <v>0</v>
      </c>
      <c r="U201" s="257">
        <f t="shared" si="53"/>
        <v>0</v>
      </c>
      <c r="V201" s="257">
        <f t="shared" si="53"/>
        <v>0</v>
      </c>
      <c r="W201" s="257">
        <f t="shared" si="53"/>
        <v>0</v>
      </c>
      <c r="X201" s="257">
        <f t="shared" si="53"/>
        <v>0</v>
      </c>
      <c r="Y201" s="257">
        <f t="shared" si="53"/>
        <v>0</v>
      </c>
      <c r="Z201" s="257">
        <f t="shared" si="53"/>
        <v>0</v>
      </c>
      <c r="AA201" s="257">
        <f t="shared" si="53"/>
        <v>0</v>
      </c>
      <c r="AB201" s="257">
        <f t="shared" si="53"/>
        <v>0</v>
      </c>
      <c r="AC201" s="257">
        <f t="shared" si="53"/>
        <v>0</v>
      </c>
      <c r="AD201" s="257">
        <f t="shared" si="53"/>
        <v>0</v>
      </c>
      <c r="AE201" s="257">
        <f t="shared" si="53"/>
        <v>0</v>
      </c>
      <c r="AF201" s="257">
        <f t="shared" si="53"/>
        <v>0</v>
      </c>
      <c r="AG201" s="257">
        <f t="shared" si="53"/>
        <v>0</v>
      </c>
      <c r="AH201" s="257">
        <f t="shared" si="53"/>
        <v>0</v>
      </c>
      <c r="AI201" s="257">
        <f t="shared" si="53"/>
        <v>0</v>
      </c>
      <c r="AJ201" s="257">
        <f t="shared" si="53"/>
        <v>0</v>
      </c>
      <c r="AK201" s="257">
        <f t="shared" si="53"/>
        <v>0</v>
      </c>
      <c r="AL201" s="257">
        <f t="shared" si="53"/>
        <v>0</v>
      </c>
      <c r="AM201" s="257">
        <f t="shared" si="53"/>
        <v>0</v>
      </c>
      <c r="AN201" s="257">
        <f t="shared" si="53"/>
        <v>0</v>
      </c>
      <c r="AO201" s="257">
        <f t="shared" si="53"/>
        <v>0</v>
      </c>
      <c r="AP201" s="257">
        <f t="shared" si="53"/>
        <v>0</v>
      </c>
      <c r="AQ201" s="257">
        <f t="shared" si="53"/>
        <v>0</v>
      </c>
      <c r="AR201" s="257">
        <f t="shared" si="53"/>
        <v>0</v>
      </c>
      <c r="AS201" s="257">
        <f t="shared" si="53"/>
        <v>0</v>
      </c>
      <c r="AT201" s="257">
        <f t="shared" si="53"/>
        <v>0</v>
      </c>
      <c r="AU201" s="257">
        <f t="shared" si="53"/>
        <v>0</v>
      </c>
      <c r="AV201" s="257">
        <f t="shared" si="53"/>
        <v>0</v>
      </c>
      <c r="AX201" s="254">
        <f t="shared" si="12"/>
        <v>0</v>
      </c>
    </row>
    <row r="202" spans="1:50" x14ac:dyDescent="0.2">
      <c r="A202" s="255" t="str">
        <f t="shared" si="51"/>
        <v>VIS1</v>
      </c>
      <c r="B202" s="256" t="str">
        <f t="shared" si="51"/>
        <v>Viszeralchirurgie</v>
      </c>
      <c r="C202" s="256"/>
      <c r="D202" s="257">
        <f t="shared" ref="D202:AV202" si="54">+IF(AND(D$158=2,D47&gt;=1),2,IF(AND(D$158=1,D47=1),1,0))</f>
        <v>0</v>
      </c>
      <c r="E202" s="257">
        <f t="shared" si="54"/>
        <v>0</v>
      </c>
      <c r="F202" s="257">
        <f t="shared" si="54"/>
        <v>0</v>
      </c>
      <c r="G202" s="257">
        <f t="shared" si="54"/>
        <v>0</v>
      </c>
      <c r="H202" s="257">
        <f t="shared" si="54"/>
        <v>0</v>
      </c>
      <c r="I202" s="257">
        <f t="shared" si="54"/>
        <v>0</v>
      </c>
      <c r="J202" s="257">
        <f t="shared" si="54"/>
        <v>0</v>
      </c>
      <c r="K202" s="257">
        <f t="shared" si="54"/>
        <v>0</v>
      </c>
      <c r="L202" s="257">
        <f t="shared" si="54"/>
        <v>0</v>
      </c>
      <c r="M202" s="257">
        <f t="shared" si="54"/>
        <v>0</v>
      </c>
      <c r="N202" s="257">
        <f t="shared" si="54"/>
        <v>0</v>
      </c>
      <c r="O202" s="257">
        <f t="shared" si="54"/>
        <v>0</v>
      </c>
      <c r="P202" s="257">
        <f t="shared" si="54"/>
        <v>0</v>
      </c>
      <c r="Q202" s="257">
        <f t="shared" si="54"/>
        <v>0</v>
      </c>
      <c r="R202" s="257">
        <f t="shared" si="54"/>
        <v>0</v>
      </c>
      <c r="S202" s="257">
        <f t="shared" si="54"/>
        <v>0</v>
      </c>
      <c r="T202" s="257">
        <f t="shared" si="54"/>
        <v>0</v>
      </c>
      <c r="U202" s="257">
        <f t="shared" si="54"/>
        <v>0</v>
      </c>
      <c r="V202" s="257">
        <f t="shared" si="54"/>
        <v>0</v>
      </c>
      <c r="W202" s="257">
        <f t="shared" si="54"/>
        <v>0</v>
      </c>
      <c r="X202" s="257">
        <f t="shared" si="54"/>
        <v>0</v>
      </c>
      <c r="Y202" s="257">
        <f t="shared" si="54"/>
        <v>0</v>
      </c>
      <c r="Z202" s="257">
        <f t="shared" si="54"/>
        <v>0</v>
      </c>
      <c r="AA202" s="257">
        <f t="shared" si="54"/>
        <v>0</v>
      </c>
      <c r="AB202" s="257">
        <f t="shared" si="54"/>
        <v>0</v>
      </c>
      <c r="AC202" s="257">
        <f t="shared" si="54"/>
        <v>0</v>
      </c>
      <c r="AD202" s="257">
        <f t="shared" si="54"/>
        <v>0</v>
      </c>
      <c r="AE202" s="257">
        <f t="shared" si="54"/>
        <v>0</v>
      </c>
      <c r="AF202" s="257">
        <f t="shared" si="54"/>
        <v>0</v>
      </c>
      <c r="AG202" s="257">
        <f t="shared" si="54"/>
        <v>0</v>
      </c>
      <c r="AH202" s="257">
        <f t="shared" si="54"/>
        <v>0</v>
      </c>
      <c r="AI202" s="257">
        <f t="shared" si="54"/>
        <v>0</v>
      </c>
      <c r="AJ202" s="257">
        <f t="shared" si="54"/>
        <v>0</v>
      </c>
      <c r="AK202" s="257">
        <f t="shared" si="54"/>
        <v>0</v>
      </c>
      <c r="AL202" s="257">
        <f t="shared" si="54"/>
        <v>0</v>
      </c>
      <c r="AM202" s="257">
        <f t="shared" si="54"/>
        <v>0</v>
      </c>
      <c r="AN202" s="257">
        <f t="shared" si="54"/>
        <v>0</v>
      </c>
      <c r="AO202" s="257">
        <f t="shared" si="54"/>
        <v>0</v>
      </c>
      <c r="AP202" s="257">
        <f t="shared" si="54"/>
        <v>0</v>
      </c>
      <c r="AQ202" s="257">
        <f t="shared" si="54"/>
        <v>0</v>
      </c>
      <c r="AR202" s="257">
        <f t="shared" si="54"/>
        <v>0</v>
      </c>
      <c r="AS202" s="257">
        <f t="shared" si="54"/>
        <v>0</v>
      </c>
      <c r="AT202" s="257">
        <f t="shared" si="54"/>
        <v>0</v>
      </c>
      <c r="AU202" s="257">
        <f t="shared" si="54"/>
        <v>0</v>
      </c>
      <c r="AV202" s="257">
        <f t="shared" si="54"/>
        <v>0</v>
      </c>
      <c r="AX202" s="254">
        <f t="shared" si="12"/>
        <v>0</v>
      </c>
    </row>
    <row r="203" spans="1:50" x14ac:dyDescent="0.2">
      <c r="A203" s="255" t="str">
        <f t="shared" si="51"/>
        <v>VIS1.1</v>
      </c>
      <c r="B203" s="256" t="str">
        <f t="shared" si="51"/>
        <v>Grosse Pankreaseingriffe (IVHSM)</v>
      </c>
      <c r="C203" s="256"/>
      <c r="D203" s="257">
        <f t="shared" ref="D203:AV203" si="55">+IF(AND(D$158=2,D48&gt;=1),2,IF(AND(D$158=1,D48=1),1,0))</f>
        <v>0</v>
      </c>
      <c r="E203" s="257">
        <f t="shared" si="55"/>
        <v>0</v>
      </c>
      <c r="F203" s="257">
        <f t="shared" si="55"/>
        <v>0</v>
      </c>
      <c r="G203" s="257">
        <f t="shared" si="55"/>
        <v>0</v>
      </c>
      <c r="H203" s="257">
        <f t="shared" si="55"/>
        <v>0</v>
      </c>
      <c r="I203" s="257">
        <f t="shared" si="55"/>
        <v>0</v>
      </c>
      <c r="J203" s="257">
        <f t="shared" si="55"/>
        <v>0</v>
      </c>
      <c r="K203" s="257">
        <f t="shared" si="55"/>
        <v>0</v>
      </c>
      <c r="L203" s="257">
        <f t="shared" si="55"/>
        <v>0</v>
      </c>
      <c r="M203" s="257">
        <f t="shared" si="55"/>
        <v>0</v>
      </c>
      <c r="N203" s="257">
        <f t="shared" si="55"/>
        <v>0</v>
      </c>
      <c r="O203" s="257">
        <f t="shared" si="55"/>
        <v>0</v>
      </c>
      <c r="P203" s="257">
        <f t="shared" si="55"/>
        <v>0</v>
      </c>
      <c r="Q203" s="257">
        <f t="shared" si="55"/>
        <v>0</v>
      </c>
      <c r="R203" s="257">
        <f t="shared" si="55"/>
        <v>0</v>
      </c>
      <c r="S203" s="257">
        <f t="shared" si="55"/>
        <v>0</v>
      </c>
      <c r="T203" s="257">
        <f t="shared" si="55"/>
        <v>0</v>
      </c>
      <c r="U203" s="257">
        <f t="shared" si="55"/>
        <v>0</v>
      </c>
      <c r="V203" s="257">
        <f t="shared" si="55"/>
        <v>0</v>
      </c>
      <c r="W203" s="257">
        <f t="shared" si="55"/>
        <v>0</v>
      </c>
      <c r="X203" s="257">
        <f t="shared" si="55"/>
        <v>0</v>
      </c>
      <c r="Y203" s="257">
        <f t="shared" si="55"/>
        <v>0</v>
      </c>
      <c r="Z203" s="257">
        <f t="shared" si="55"/>
        <v>0</v>
      </c>
      <c r="AA203" s="257">
        <f t="shared" si="55"/>
        <v>0</v>
      </c>
      <c r="AB203" s="257">
        <f t="shared" si="55"/>
        <v>0</v>
      </c>
      <c r="AC203" s="257">
        <f t="shared" si="55"/>
        <v>0</v>
      </c>
      <c r="AD203" s="257">
        <f t="shared" si="55"/>
        <v>0</v>
      </c>
      <c r="AE203" s="257">
        <f t="shared" si="55"/>
        <v>0</v>
      </c>
      <c r="AF203" s="257">
        <f t="shared" si="55"/>
        <v>0</v>
      </c>
      <c r="AG203" s="257">
        <f t="shared" si="55"/>
        <v>0</v>
      </c>
      <c r="AH203" s="257">
        <f t="shared" si="55"/>
        <v>0</v>
      </c>
      <c r="AI203" s="257">
        <f t="shared" si="55"/>
        <v>0</v>
      </c>
      <c r="AJ203" s="257">
        <f t="shared" si="55"/>
        <v>0</v>
      </c>
      <c r="AK203" s="257">
        <f t="shared" si="55"/>
        <v>0</v>
      </c>
      <c r="AL203" s="257">
        <f t="shared" si="55"/>
        <v>0</v>
      </c>
      <c r="AM203" s="257">
        <f t="shared" si="55"/>
        <v>0</v>
      </c>
      <c r="AN203" s="257">
        <f t="shared" si="55"/>
        <v>0</v>
      </c>
      <c r="AO203" s="257">
        <f t="shared" si="55"/>
        <v>0</v>
      </c>
      <c r="AP203" s="257">
        <f t="shared" si="55"/>
        <v>0</v>
      </c>
      <c r="AQ203" s="257">
        <f t="shared" si="55"/>
        <v>0</v>
      </c>
      <c r="AR203" s="257">
        <f t="shared" si="55"/>
        <v>0</v>
      </c>
      <c r="AS203" s="257">
        <f t="shared" si="55"/>
        <v>0</v>
      </c>
      <c r="AT203" s="257">
        <f t="shared" si="55"/>
        <v>0</v>
      </c>
      <c r="AU203" s="257">
        <f t="shared" si="55"/>
        <v>0</v>
      </c>
      <c r="AV203" s="257">
        <f t="shared" si="55"/>
        <v>0</v>
      </c>
      <c r="AX203" s="254">
        <f t="shared" si="12"/>
        <v>0</v>
      </c>
    </row>
    <row r="204" spans="1:50" x14ac:dyDescent="0.2">
      <c r="A204" s="255" t="str">
        <f t="shared" si="51"/>
        <v>VIS1.2</v>
      </c>
      <c r="B204" s="256" t="str">
        <f t="shared" si="51"/>
        <v>Grosse Lebereingriffe (IVHSM)</v>
      </c>
      <c r="C204" s="256"/>
      <c r="D204" s="257">
        <f t="shared" ref="D204:AV204" si="56">+IF(AND(D$158=2,D49&gt;=1),2,IF(AND(D$158=1,D49=1),1,0))</f>
        <v>0</v>
      </c>
      <c r="E204" s="257">
        <f t="shared" si="56"/>
        <v>0</v>
      </c>
      <c r="F204" s="257">
        <f t="shared" si="56"/>
        <v>0</v>
      </c>
      <c r="G204" s="257">
        <f t="shared" si="56"/>
        <v>0</v>
      </c>
      <c r="H204" s="257">
        <f t="shared" si="56"/>
        <v>0</v>
      </c>
      <c r="I204" s="257">
        <f t="shared" si="56"/>
        <v>0</v>
      </c>
      <c r="J204" s="257">
        <f t="shared" si="56"/>
        <v>0</v>
      </c>
      <c r="K204" s="257">
        <f t="shared" si="56"/>
        <v>0</v>
      </c>
      <c r="L204" s="257">
        <f t="shared" si="56"/>
        <v>0</v>
      </c>
      <c r="M204" s="257">
        <f t="shared" si="56"/>
        <v>0</v>
      </c>
      <c r="N204" s="257">
        <f t="shared" si="56"/>
        <v>0</v>
      </c>
      <c r="O204" s="257">
        <f t="shared" si="56"/>
        <v>0</v>
      </c>
      <c r="P204" s="257">
        <f t="shared" si="56"/>
        <v>0</v>
      </c>
      <c r="Q204" s="257">
        <f t="shared" si="56"/>
        <v>0</v>
      </c>
      <c r="R204" s="257">
        <f t="shared" si="56"/>
        <v>0</v>
      </c>
      <c r="S204" s="257">
        <f t="shared" si="56"/>
        <v>0</v>
      </c>
      <c r="T204" s="257">
        <f t="shared" si="56"/>
        <v>0</v>
      </c>
      <c r="U204" s="257">
        <f t="shared" si="56"/>
        <v>0</v>
      </c>
      <c r="V204" s="257">
        <f t="shared" si="56"/>
        <v>0</v>
      </c>
      <c r="W204" s="257">
        <f t="shared" si="56"/>
        <v>0</v>
      </c>
      <c r="X204" s="257">
        <f t="shared" si="56"/>
        <v>0</v>
      </c>
      <c r="Y204" s="257">
        <f t="shared" si="56"/>
        <v>0</v>
      </c>
      <c r="Z204" s="257">
        <f t="shared" si="56"/>
        <v>0</v>
      </c>
      <c r="AA204" s="257">
        <f t="shared" si="56"/>
        <v>0</v>
      </c>
      <c r="AB204" s="257">
        <f t="shared" si="56"/>
        <v>0</v>
      </c>
      <c r="AC204" s="257">
        <f t="shared" si="56"/>
        <v>0</v>
      </c>
      <c r="AD204" s="257">
        <f t="shared" si="56"/>
        <v>0</v>
      </c>
      <c r="AE204" s="257">
        <f t="shared" si="56"/>
        <v>0</v>
      </c>
      <c r="AF204" s="257">
        <f t="shared" si="56"/>
        <v>0</v>
      </c>
      <c r="AG204" s="257">
        <f t="shared" si="56"/>
        <v>0</v>
      </c>
      <c r="AH204" s="257">
        <f t="shared" si="56"/>
        <v>0</v>
      </c>
      <c r="AI204" s="257">
        <f t="shared" si="56"/>
        <v>0</v>
      </c>
      <c r="AJ204" s="257">
        <f t="shared" si="56"/>
        <v>0</v>
      </c>
      <c r="AK204" s="257">
        <f t="shared" si="56"/>
        <v>0</v>
      </c>
      <c r="AL204" s="257">
        <f t="shared" si="56"/>
        <v>0</v>
      </c>
      <c r="AM204" s="257">
        <f t="shared" si="56"/>
        <v>0</v>
      </c>
      <c r="AN204" s="257">
        <f t="shared" si="56"/>
        <v>0</v>
      </c>
      <c r="AO204" s="257">
        <f t="shared" si="56"/>
        <v>0</v>
      </c>
      <c r="AP204" s="257">
        <f t="shared" si="56"/>
        <v>0</v>
      </c>
      <c r="AQ204" s="257">
        <f t="shared" si="56"/>
        <v>0</v>
      </c>
      <c r="AR204" s="257">
        <f t="shared" si="56"/>
        <v>0</v>
      </c>
      <c r="AS204" s="257">
        <f t="shared" si="56"/>
        <v>0</v>
      </c>
      <c r="AT204" s="257">
        <f t="shared" si="56"/>
        <v>0</v>
      </c>
      <c r="AU204" s="257">
        <f t="shared" si="56"/>
        <v>0</v>
      </c>
      <c r="AV204" s="257">
        <f t="shared" si="56"/>
        <v>0</v>
      </c>
      <c r="AX204" s="254">
        <f t="shared" si="12"/>
        <v>0</v>
      </c>
    </row>
    <row r="205" spans="1:50" x14ac:dyDescent="0.2">
      <c r="A205" s="255" t="str">
        <f t="shared" si="51"/>
        <v>VIS1.3</v>
      </c>
      <c r="B205" s="256" t="str">
        <f t="shared" si="51"/>
        <v>Oesophaguschirurgie (IVHSM)</v>
      </c>
      <c r="C205" s="256"/>
      <c r="D205" s="257">
        <f t="shared" ref="D205:AV205" si="57">+IF(AND(D$158=2,D50&gt;=1),2,IF(AND(D$158=1,D50=1),1,0))</f>
        <v>0</v>
      </c>
      <c r="E205" s="257">
        <f t="shared" si="57"/>
        <v>0</v>
      </c>
      <c r="F205" s="257">
        <f t="shared" si="57"/>
        <v>0</v>
      </c>
      <c r="G205" s="257">
        <f t="shared" si="57"/>
        <v>0</v>
      </c>
      <c r="H205" s="257">
        <f t="shared" si="57"/>
        <v>0</v>
      </c>
      <c r="I205" s="257">
        <f t="shared" si="57"/>
        <v>0</v>
      </c>
      <c r="J205" s="257">
        <f t="shared" si="57"/>
        <v>0</v>
      </c>
      <c r="K205" s="257">
        <f t="shared" si="57"/>
        <v>0</v>
      </c>
      <c r="L205" s="257">
        <f t="shared" si="57"/>
        <v>0</v>
      </c>
      <c r="M205" s="257">
        <f t="shared" si="57"/>
        <v>0</v>
      </c>
      <c r="N205" s="257">
        <f t="shared" si="57"/>
        <v>0</v>
      </c>
      <c r="O205" s="257">
        <f t="shared" si="57"/>
        <v>0</v>
      </c>
      <c r="P205" s="257">
        <f t="shared" si="57"/>
        <v>0</v>
      </c>
      <c r="Q205" s="257">
        <f t="shared" si="57"/>
        <v>0</v>
      </c>
      <c r="R205" s="257">
        <f t="shared" si="57"/>
        <v>0</v>
      </c>
      <c r="S205" s="257">
        <f t="shared" si="57"/>
        <v>0</v>
      </c>
      <c r="T205" s="257">
        <f t="shared" si="57"/>
        <v>0</v>
      </c>
      <c r="U205" s="257">
        <f t="shared" si="57"/>
        <v>0</v>
      </c>
      <c r="V205" s="257">
        <f t="shared" si="57"/>
        <v>0</v>
      </c>
      <c r="W205" s="257">
        <f t="shared" si="57"/>
        <v>0</v>
      </c>
      <c r="X205" s="257">
        <f t="shared" si="57"/>
        <v>0</v>
      </c>
      <c r="Y205" s="257">
        <f t="shared" si="57"/>
        <v>0</v>
      </c>
      <c r="Z205" s="257">
        <f t="shared" si="57"/>
        <v>0</v>
      </c>
      <c r="AA205" s="257">
        <f t="shared" si="57"/>
        <v>0</v>
      </c>
      <c r="AB205" s="257">
        <f t="shared" si="57"/>
        <v>0</v>
      </c>
      <c r="AC205" s="257">
        <f t="shared" si="57"/>
        <v>0</v>
      </c>
      <c r="AD205" s="257">
        <f t="shared" si="57"/>
        <v>0</v>
      </c>
      <c r="AE205" s="257">
        <f t="shared" si="57"/>
        <v>0</v>
      </c>
      <c r="AF205" s="257">
        <f t="shared" si="57"/>
        <v>0</v>
      </c>
      <c r="AG205" s="257">
        <f t="shared" si="57"/>
        <v>0</v>
      </c>
      <c r="AH205" s="257">
        <f t="shared" si="57"/>
        <v>0</v>
      </c>
      <c r="AI205" s="257">
        <f t="shared" si="57"/>
        <v>0</v>
      </c>
      <c r="AJ205" s="257">
        <f t="shared" si="57"/>
        <v>0</v>
      </c>
      <c r="AK205" s="257">
        <f t="shared" si="57"/>
        <v>0</v>
      </c>
      <c r="AL205" s="257">
        <f t="shared" si="57"/>
        <v>0</v>
      </c>
      <c r="AM205" s="257">
        <f t="shared" si="57"/>
        <v>0</v>
      </c>
      <c r="AN205" s="257">
        <f t="shared" si="57"/>
        <v>0</v>
      </c>
      <c r="AO205" s="257">
        <f t="shared" si="57"/>
        <v>0</v>
      </c>
      <c r="AP205" s="257">
        <f t="shared" si="57"/>
        <v>0</v>
      </c>
      <c r="AQ205" s="257">
        <f t="shared" si="57"/>
        <v>0</v>
      </c>
      <c r="AR205" s="257">
        <f t="shared" si="57"/>
        <v>0</v>
      </c>
      <c r="AS205" s="257">
        <f t="shared" si="57"/>
        <v>0</v>
      </c>
      <c r="AT205" s="257">
        <f t="shared" si="57"/>
        <v>0</v>
      </c>
      <c r="AU205" s="257">
        <f t="shared" si="57"/>
        <v>0</v>
      </c>
      <c r="AV205" s="257">
        <f t="shared" si="57"/>
        <v>0</v>
      </c>
      <c r="AX205" s="254">
        <f t="shared" si="12"/>
        <v>0</v>
      </c>
    </row>
    <row r="206" spans="1:50" x14ac:dyDescent="0.2">
      <c r="A206" s="255" t="str">
        <f t="shared" si="51"/>
        <v>VIS1.4</v>
      </c>
      <c r="B206" s="256" t="str">
        <f t="shared" si="51"/>
        <v>Bariatrische Chirurgie</v>
      </c>
      <c r="C206" s="256"/>
      <c r="D206" s="257">
        <f t="shared" ref="D206:AV206" si="58">+IF(AND(D$158=2,D51&gt;=1),2,IF(AND(D$158=1,D51=1),1,0))</f>
        <v>0</v>
      </c>
      <c r="E206" s="257">
        <f t="shared" si="58"/>
        <v>0</v>
      </c>
      <c r="F206" s="257">
        <f t="shared" si="58"/>
        <v>0</v>
      </c>
      <c r="G206" s="257">
        <f t="shared" si="58"/>
        <v>0</v>
      </c>
      <c r="H206" s="257">
        <f t="shared" si="58"/>
        <v>0</v>
      </c>
      <c r="I206" s="257">
        <f t="shared" si="58"/>
        <v>0</v>
      </c>
      <c r="J206" s="257">
        <f t="shared" si="58"/>
        <v>0</v>
      </c>
      <c r="K206" s="257">
        <f t="shared" si="58"/>
        <v>0</v>
      </c>
      <c r="L206" s="257">
        <f t="shared" si="58"/>
        <v>0</v>
      </c>
      <c r="M206" s="257">
        <f t="shared" si="58"/>
        <v>0</v>
      </c>
      <c r="N206" s="257">
        <f t="shared" si="58"/>
        <v>0</v>
      </c>
      <c r="O206" s="257">
        <f t="shared" si="58"/>
        <v>0</v>
      </c>
      <c r="P206" s="257">
        <f t="shared" si="58"/>
        <v>0</v>
      </c>
      <c r="Q206" s="257">
        <f t="shared" si="58"/>
        <v>0</v>
      </c>
      <c r="R206" s="257">
        <f t="shared" si="58"/>
        <v>0</v>
      </c>
      <c r="S206" s="257">
        <f t="shared" si="58"/>
        <v>0</v>
      </c>
      <c r="T206" s="257">
        <f t="shared" si="58"/>
        <v>0</v>
      </c>
      <c r="U206" s="257">
        <f t="shared" si="58"/>
        <v>0</v>
      </c>
      <c r="V206" s="257">
        <f t="shared" si="58"/>
        <v>0</v>
      </c>
      <c r="W206" s="257">
        <f t="shared" si="58"/>
        <v>0</v>
      </c>
      <c r="X206" s="257">
        <f t="shared" si="58"/>
        <v>0</v>
      </c>
      <c r="Y206" s="257">
        <f t="shared" si="58"/>
        <v>0</v>
      </c>
      <c r="Z206" s="257">
        <f t="shared" si="58"/>
        <v>0</v>
      </c>
      <c r="AA206" s="257">
        <f t="shared" si="58"/>
        <v>0</v>
      </c>
      <c r="AB206" s="257">
        <f t="shared" si="58"/>
        <v>0</v>
      </c>
      <c r="AC206" s="257">
        <f t="shared" si="58"/>
        <v>0</v>
      </c>
      <c r="AD206" s="257">
        <f t="shared" si="58"/>
        <v>0</v>
      </c>
      <c r="AE206" s="257">
        <f t="shared" si="58"/>
        <v>0</v>
      </c>
      <c r="AF206" s="257">
        <f t="shared" si="58"/>
        <v>0</v>
      </c>
      <c r="AG206" s="257">
        <f t="shared" si="58"/>
        <v>0</v>
      </c>
      <c r="AH206" s="257">
        <f t="shared" si="58"/>
        <v>0</v>
      </c>
      <c r="AI206" s="257">
        <f t="shared" si="58"/>
        <v>0</v>
      </c>
      <c r="AJ206" s="257">
        <f t="shared" si="58"/>
        <v>0</v>
      </c>
      <c r="AK206" s="257">
        <f t="shared" si="58"/>
        <v>0</v>
      </c>
      <c r="AL206" s="257">
        <f t="shared" si="58"/>
        <v>0</v>
      </c>
      <c r="AM206" s="257">
        <f t="shared" si="58"/>
        <v>0</v>
      </c>
      <c r="AN206" s="257">
        <f t="shared" si="58"/>
        <v>0</v>
      </c>
      <c r="AO206" s="257">
        <f t="shared" si="58"/>
        <v>0</v>
      </c>
      <c r="AP206" s="257">
        <f t="shared" si="58"/>
        <v>0</v>
      </c>
      <c r="AQ206" s="257">
        <f t="shared" si="58"/>
        <v>0</v>
      </c>
      <c r="AR206" s="257">
        <f t="shared" si="58"/>
        <v>0</v>
      </c>
      <c r="AS206" s="257">
        <f t="shared" si="58"/>
        <v>0</v>
      </c>
      <c r="AT206" s="257">
        <f t="shared" si="58"/>
        <v>0</v>
      </c>
      <c r="AU206" s="257">
        <f t="shared" si="58"/>
        <v>0</v>
      </c>
      <c r="AV206" s="257">
        <f t="shared" si="58"/>
        <v>0</v>
      </c>
      <c r="AX206" s="254">
        <f t="shared" si="12"/>
        <v>0</v>
      </c>
    </row>
    <row r="207" spans="1:50" x14ac:dyDescent="0.2">
      <c r="A207" s="255" t="str">
        <f t="shared" si="51"/>
        <v>VIS1.4.1</v>
      </c>
      <c r="B207" s="256" t="str">
        <f t="shared" si="51"/>
        <v>Spezialisierte Bariatrische Chirurgie (IVHSM)</v>
      </c>
      <c r="C207" s="256"/>
      <c r="D207" s="257">
        <f t="shared" ref="D207:AV207" si="59">+IF(AND(D$158=2,D52&gt;=1),2,IF(AND(D$158=1,D52=1),1,0))</f>
        <v>0</v>
      </c>
      <c r="E207" s="257">
        <f t="shared" si="59"/>
        <v>0</v>
      </c>
      <c r="F207" s="257">
        <f t="shared" si="59"/>
        <v>0</v>
      </c>
      <c r="G207" s="257">
        <f t="shared" si="59"/>
        <v>0</v>
      </c>
      <c r="H207" s="257">
        <f t="shared" si="59"/>
        <v>0</v>
      </c>
      <c r="I207" s="257">
        <f t="shared" si="59"/>
        <v>0</v>
      </c>
      <c r="J207" s="257">
        <f t="shared" si="59"/>
        <v>0</v>
      </c>
      <c r="K207" s="257">
        <f t="shared" si="59"/>
        <v>0</v>
      </c>
      <c r="L207" s="257">
        <f t="shared" si="59"/>
        <v>0</v>
      </c>
      <c r="M207" s="257">
        <f t="shared" si="59"/>
        <v>0</v>
      </c>
      <c r="N207" s="257">
        <f t="shared" si="59"/>
        <v>0</v>
      </c>
      <c r="O207" s="257">
        <f t="shared" si="59"/>
        <v>0</v>
      </c>
      <c r="P207" s="257">
        <f t="shared" si="59"/>
        <v>0</v>
      </c>
      <c r="Q207" s="257">
        <f t="shared" si="59"/>
        <v>0</v>
      </c>
      <c r="R207" s="257">
        <f t="shared" si="59"/>
        <v>0</v>
      </c>
      <c r="S207" s="257">
        <f t="shared" si="59"/>
        <v>0</v>
      </c>
      <c r="T207" s="257">
        <f t="shared" si="59"/>
        <v>0</v>
      </c>
      <c r="U207" s="257">
        <f t="shared" si="59"/>
        <v>0</v>
      </c>
      <c r="V207" s="257">
        <f t="shared" si="59"/>
        <v>0</v>
      </c>
      <c r="W207" s="257">
        <f t="shared" si="59"/>
        <v>0</v>
      </c>
      <c r="X207" s="257">
        <f t="shared" si="59"/>
        <v>0</v>
      </c>
      <c r="Y207" s="257">
        <f t="shared" si="59"/>
        <v>0</v>
      </c>
      <c r="Z207" s="257">
        <f t="shared" si="59"/>
        <v>0</v>
      </c>
      <c r="AA207" s="257">
        <f t="shared" si="59"/>
        <v>0</v>
      </c>
      <c r="AB207" s="257">
        <f t="shared" si="59"/>
        <v>0</v>
      </c>
      <c r="AC207" s="257">
        <f t="shared" si="59"/>
        <v>0</v>
      </c>
      <c r="AD207" s="257">
        <f t="shared" si="59"/>
        <v>0</v>
      </c>
      <c r="AE207" s="257">
        <f t="shared" si="59"/>
        <v>0</v>
      </c>
      <c r="AF207" s="257">
        <f t="shared" si="59"/>
        <v>0</v>
      </c>
      <c r="AG207" s="257">
        <f t="shared" si="59"/>
        <v>0</v>
      </c>
      <c r="AH207" s="257">
        <f t="shared" si="59"/>
        <v>0</v>
      </c>
      <c r="AI207" s="257">
        <f t="shared" si="59"/>
        <v>0</v>
      </c>
      <c r="AJ207" s="257">
        <f t="shared" si="59"/>
        <v>0</v>
      </c>
      <c r="AK207" s="257">
        <f t="shared" si="59"/>
        <v>0</v>
      </c>
      <c r="AL207" s="257">
        <f t="shared" si="59"/>
        <v>0</v>
      </c>
      <c r="AM207" s="257">
        <f t="shared" si="59"/>
        <v>0</v>
      </c>
      <c r="AN207" s="257">
        <f t="shared" si="59"/>
        <v>0</v>
      </c>
      <c r="AO207" s="257">
        <f t="shared" si="59"/>
        <v>0</v>
      </c>
      <c r="AP207" s="257">
        <f t="shared" si="59"/>
        <v>0</v>
      </c>
      <c r="AQ207" s="257">
        <f t="shared" si="59"/>
        <v>0</v>
      </c>
      <c r="AR207" s="257">
        <f t="shared" si="59"/>
        <v>0</v>
      </c>
      <c r="AS207" s="257">
        <f t="shared" si="59"/>
        <v>0</v>
      </c>
      <c r="AT207" s="257">
        <f t="shared" si="59"/>
        <v>0</v>
      </c>
      <c r="AU207" s="257">
        <f t="shared" si="59"/>
        <v>0</v>
      </c>
      <c r="AV207" s="257">
        <f t="shared" si="59"/>
        <v>0</v>
      </c>
      <c r="AX207" s="254">
        <f t="shared" si="12"/>
        <v>0</v>
      </c>
    </row>
    <row r="208" spans="1:50" x14ac:dyDescent="0.2">
      <c r="A208" s="255" t="str">
        <f t="shared" si="51"/>
        <v>VIS1.5</v>
      </c>
      <c r="B208" s="256" t="str">
        <f t="shared" si="51"/>
        <v>Tiefe Rektumeingriffe (IVHSM)</v>
      </c>
      <c r="C208" s="256"/>
      <c r="D208" s="257">
        <f t="shared" ref="D208:AV208" si="60">+IF(AND(D$158=2,D53&gt;=1),2,IF(AND(D$158=1,D53=1),1,0))</f>
        <v>0</v>
      </c>
      <c r="E208" s="257">
        <f t="shared" si="60"/>
        <v>0</v>
      </c>
      <c r="F208" s="257">
        <f t="shared" si="60"/>
        <v>0</v>
      </c>
      <c r="G208" s="257">
        <f t="shared" si="60"/>
        <v>0</v>
      </c>
      <c r="H208" s="257">
        <f t="shared" si="60"/>
        <v>0</v>
      </c>
      <c r="I208" s="257">
        <f t="shared" si="60"/>
        <v>0</v>
      </c>
      <c r="J208" s="257">
        <f t="shared" si="60"/>
        <v>0</v>
      </c>
      <c r="K208" s="257">
        <f t="shared" si="60"/>
        <v>0</v>
      </c>
      <c r="L208" s="257">
        <f t="shared" si="60"/>
        <v>0</v>
      </c>
      <c r="M208" s="257">
        <f t="shared" si="60"/>
        <v>0</v>
      </c>
      <c r="N208" s="257">
        <f t="shared" si="60"/>
        <v>0</v>
      </c>
      <c r="O208" s="257">
        <f t="shared" si="60"/>
        <v>0</v>
      </c>
      <c r="P208" s="257">
        <f t="shared" si="60"/>
        <v>0</v>
      </c>
      <c r="Q208" s="257">
        <f t="shared" si="60"/>
        <v>0</v>
      </c>
      <c r="R208" s="257">
        <f t="shared" si="60"/>
        <v>0</v>
      </c>
      <c r="S208" s="257">
        <f t="shared" si="60"/>
        <v>0</v>
      </c>
      <c r="T208" s="257">
        <f t="shared" si="60"/>
        <v>0</v>
      </c>
      <c r="U208" s="257">
        <f t="shared" si="60"/>
        <v>0</v>
      </c>
      <c r="V208" s="257">
        <f t="shared" si="60"/>
        <v>0</v>
      </c>
      <c r="W208" s="257">
        <f t="shared" si="60"/>
        <v>0</v>
      </c>
      <c r="X208" s="257">
        <f t="shared" si="60"/>
        <v>0</v>
      </c>
      <c r="Y208" s="257">
        <f t="shared" si="60"/>
        <v>0</v>
      </c>
      <c r="Z208" s="257">
        <f t="shared" si="60"/>
        <v>0</v>
      </c>
      <c r="AA208" s="257">
        <f t="shared" si="60"/>
        <v>0</v>
      </c>
      <c r="AB208" s="257">
        <f t="shared" si="60"/>
        <v>0</v>
      </c>
      <c r="AC208" s="257">
        <f t="shared" si="60"/>
        <v>0</v>
      </c>
      <c r="AD208" s="257">
        <f t="shared" si="60"/>
        <v>0</v>
      </c>
      <c r="AE208" s="257">
        <f t="shared" si="60"/>
        <v>0</v>
      </c>
      <c r="AF208" s="257">
        <f t="shared" si="60"/>
        <v>0</v>
      </c>
      <c r="AG208" s="257">
        <f t="shared" si="60"/>
        <v>0</v>
      </c>
      <c r="AH208" s="257">
        <f t="shared" si="60"/>
        <v>0</v>
      </c>
      <c r="AI208" s="257">
        <f t="shared" si="60"/>
        <v>0</v>
      </c>
      <c r="AJ208" s="257">
        <f t="shared" si="60"/>
        <v>0</v>
      </c>
      <c r="AK208" s="257">
        <f t="shared" si="60"/>
        <v>0</v>
      </c>
      <c r="AL208" s="257">
        <f t="shared" si="60"/>
        <v>0</v>
      </c>
      <c r="AM208" s="257">
        <f t="shared" si="60"/>
        <v>0</v>
      </c>
      <c r="AN208" s="257">
        <f t="shared" si="60"/>
        <v>0</v>
      </c>
      <c r="AO208" s="257">
        <f t="shared" si="60"/>
        <v>0</v>
      </c>
      <c r="AP208" s="257">
        <f t="shared" si="60"/>
        <v>0</v>
      </c>
      <c r="AQ208" s="257">
        <f t="shared" si="60"/>
        <v>0</v>
      </c>
      <c r="AR208" s="257">
        <f t="shared" si="60"/>
        <v>0</v>
      </c>
      <c r="AS208" s="257">
        <f t="shared" si="60"/>
        <v>0</v>
      </c>
      <c r="AT208" s="257">
        <f t="shared" si="60"/>
        <v>0</v>
      </c>
      <c r="AU208" s="257">
        <f t="shared" si="60"/>
        <v>0</v>
      </c>
      <c r="AV208" s="257">
        <f t="shared" si="60"/>
        <v>0</v>
      </c>
      <c r="AX208" s="254">
        <f t="shared" si="12"/>
        <v>0</v>
      </c>
    </row>
    <row r="209" spans="1:50" x14ac:dyDescent="0.2">
      <c r="A209" s="255" t="str">
        <f t="shared" si="51"/>
        <v>HAE1</v>
      </c>
      <c r="B209" s="256" t="str">
        <f t="shared" si="51"/>
        <v>Aggressive Lymphome und akute Leukämien</v>
      </c>
      <c r="C209" s="256"/>
      <c r="D209" s="257">
        <f t="shared" ref="D209:AV209" si="61">+IF(AND(D$158=2,D54&gt;=1),2,IF(AND(D$158=1,D54=1),1,0))</f>
        <v>0</v>
      </c>
      <c r="E209" s="257">
        <f t="shared" si="61"/>
        <v>0</v>
      </c>
      <c r="F209" s="257">
        <f t="shared" si="61"/>
        <v>0</v>
      </c>
      <c r="G209" s="257">
        <f t="shared" si="61"/>
        <v>0</v>
      </c>
      <c r="H209" s="257">
        <f t="shared" si="61"/>
        <v>0</v>
      </c>
      <c r="I209" s="257">
        <f t="shared" si="61"/>
        <v>0</v>
      </c>
      <c r="J209" s="257">
        <f t="shared" si="61"/>
        <v>0</v>
      </c>
      <c r="K209" s="257">
        <f t="shared" si="61"/>
        <v>0</v>
      </c>
      <c r="L209" s="257">
        <f t="shared" si="61"/>
        <v>0</v>
      </c>
      <c r="M209" s="257">
        <f t="shared" si="61"/>
        <v>0</v>
      </c>
      <c r="N209" s="257">
        <f t="shared" si="61"/>
        <v>0</v>
      </c>
      <c r="O209" s="257">
        <f t="shared" si="61"/>
        <v>0</v>
      </c>
      <c r="P209" s="257">
        <f t="shared" si="61"/>
        <v>0</v>
      </c>
      <c r="Q209" s="257">
        <f t="shared" si="61"/>
        <v>0</v>
      </c>
      <c r="R209" s="257">
        <f t="shared" si="61"/>
        <v>0</v>
      </c>
      <c r="S209" s="257">
        <f t="shared" si="61"/>
        <v>0</v>
      </c>
      <c r="T209" s="257">
        <f t="shared" si="61"/>
        <v>0</v>
      </c>
      <c r="U209" s="257">
        <f t="shared" si="61"/>
        <v>0</v>
      </c>
      <c r="V209" s="257">
        <f t="shared" si="61"/>
        <v>0</v>
      </c>
      <c r="W209" s="257">
        <f t="shared" si="61"/>
        <v>0</v>
      </c>
      <c r="X209" s="257">
        <f t="shared" si="61"/>
        <v>0</v>
      </c>
      <c r="Y209" s="257">
        <f t="shared" si="61"/>
        <v>0</v>
      </c>
      <c r="Z209" s="257">
        <f t="shared" si="61"/>
        <v>0</v>
      </c>
      <c r="AA209" s="257">
        <f t="shared" si="61"/>
        <v>0</v>
      </c>
      <c r="AB209" s="257">
        <f t="shared" si="61"/>
        <v>0</v>
      </c>
      <c r="AC209" s="257">
        <f t="shared" si="61"/>
        <v>0</v>
      </c>
      <c r="AD209" s="257">
        <f t="shared" si="61"/>
        <v>0</v>
      </c>
      <c r="AE209" s="257">
        <f t="shared" si="61"/>
        <v>0</v>
      </c>
      <c r="AF209" s="257">
        <f t="shared" si="61"/>
        <v>0</v>
      </c>
      <c r="AG209" s="257">
        <f t="shared" si="61"/>
        <v>0</v>
      </c>
      <c r="AH209" s="257">
        <f t="shared" si="61"/>
        <v>0</v>
      </c>
      <c r="AI209" s="257">
        <f t="shared" si="61"/>
        <v>0</v>
      </c>
      <c r="AJ209" s="257">
        <f t="shared" si="61"/>
        <v>0</v>
      </c>
      <c r="AK209" s="257">
        <f t="shared" si="61"/>
        <v>0</v>
      </c>
      <c r="AL209" s="257">
        <f t="shared" si="61"/>
        <v>0</v>
      </c>
      <c r="AM209" s="257">
        <f t="shared" si="61"/>
        <v>0</v>
      </c>
      <c r="AN209" s="257">
        <f t="shared" si="61"/>
        <v>0</v>
      </c>
      <c r="AO209" s="257">
        <f t="shared" si="61"/>
        <v>0</v>
      </c>
      <c r="AP209" s="257">
        <f t="shared" si="61"/>
        <v>0</v>
      </c>
      <c r="AQ209" s="257">
        <f t="shared" si="61"/>
        <v>0</v>
      </c>
      <c r="AR209" s="257">
        <f t="shared" si="61"/>
        <v>0</v>
      </c>
      <c r="AS209" s="257">
        <f t="shared" si="61"/>
        <v>0</v>
      </c>
      <c r="AT209" s="257">
        <f t="shared" si="61"/>
        <v>0</v>
      </c>
      <c r="AU209" s="257">
        <f t="shared" si="61"/>
        <v>0</v>
      </c>
      <c r="AV209" s="257">
        <f t="shared" si="61"/>
        <v>0</v>
      </c>
      <c r="AX209" s="254">
        <f t="shared" si="12"/>
        <v>0</v>
      </c>
    </row>
    <row r="210" spans="1:50" ht="25.5" x14ac:dyDescent="0.2">
      <c r="A210" s="255" t="str">
        <f t="shared" si="51"/>
        <v>HAE1.1</v>
      </c>
      <c r="B210" s="256" t="str">
        <f t="shared" si="51"/>
        <v>Hoch-aggressive Lymphome und akute Leukämien mit kurativer Chemotherapie</v>
      </c>
      <c r="C210" s="256"/>
      <c r="D210" s="257">
        <f t="shared" ref="D210:AV210" si="62">+IF(AND(D$158=2,D55&gt;=1),2,IF(AND(D$158=1,D55=1),1,0))</f>
        <v>0</v>
      </c>
      <c r="E210" s="257">
        <f t="shared" si="62"/>
        <v>0</v>
      </c>
      <c r="F210" s="257">
        <f t="shared" si="62"/>
        <v>0</v>
      </c>
      <c r="G210" s="257">
        <f t="shared" si="62"/>
        <v>0</v>
      </c>
      <c r="H210" s="257">
        <f t="shared" si="62"/>
        <v>0</v>
      </c>
      <c r="I210" s="257">
        <f t="shared" si="62"/>
        <v>0</v>
      </c>
      <c r="J210" s="257">
        <f t="shared" si="62"/>
        <v>0</v>
      </c>
      <c r="K210" s="257">
        <f t="shared" si="62"/>
        <v>0</v>
      </c>
      <c r="L210" s="257">
        <f t="shared" si="62"/>
        <v>0</v>
      </c>
      <c r="M210" s="257">
        <f t="shared" si="62"/>
        <v>0</v>
      </c>
      <c r="N210" s="257">
        <f t="shared" si="62"/>
        <v>0</v>
      </c>
      <c r="O210" s="257">
        <f t="shared" si="62"/>
        <v>0</v>
      </c>
      <c r="P210" s="257">
        <f t="shared" si="62"/>
        <v>0</v>
      </c>
      <c r="Q210" s="257">
        <f t="shared" si="62"/>
        <v>0</v>
      </c>
      <c r="R210" s="257">
        <f t="shared" si="62"/>
        <v>0</v>
      </c>
      <c r="S210" s="257">
        <f t="shared" si="62"/>
        <v>0</v>
      </c>
      <c r="T210" s="257">
        <f t="shared" si="62"/>
        <v>0</v>
      </c>
      <c r="U210" s="257">
        <f t="shared" si="62"/>
        <v>0</v>
      </c>
      <c r="V210" s="257">
        <f t="shared" si="62"/>
        <v>0</v>
      </c>
      <c r="W210" s="257">
        <f t="shared" si="62"/>
        <v>0</v>
      </c>
      <c r="X210" s="257">
        <f t="shared" si="62"/>
        <v>0</v>
      </c>
      <c r="Y210" s="257">
        <f t="shared" si="62"/>
        <v>0</v>
      </c>
      <c r="Z210" s="257">
        <f t="shared" si="62"/>
        <v>0</v>
      </c>
      <c r="AA210" s="257">
        <f t="shared" si="62"/>
        <v>0</v>
      </c>
      <c r="AB210" s="257">
        <f t="shared" si="62"/>
        <v>0</v>
      </c>
      <c r="AC210" s="257">
        <f t="shared" si="62"/>
        <v>0</v>
      </c>
      <c r="AD210" s="257">
        <f t="shared" si="62"/>
        <v>0</v>
      </c>
      <c r="AE210" s="257">
        <f t="shared" si="62"/>
        <v>0</v>
      </c>
      <c r="AF210" s="257">
        <f t="shared" si="62"/>
        <v>0</v>
      </c>
      <c r="AG210" s="257">
        <f t="shared" si="62"/>
        <v>0</v>
      </c>
      <c r="AH210" s="257">
        <f t="shared" si="62"/>
        <v>0</v>
      </c>
      <c r="AI210" s="257">
        <f t="shared" si="62"/>
        <v>0</v>
      </c>
      <c r="AJ210" s="257">
        <f t="shared" si="62"/>
        <v>0</v>
      </c>
      <c r="AK210" s="257">
        <f t="shared" si="62"/>
        <v>0</v>
      </c>
      <c r="AL210" s="257">
        <f t="shared" si="62"/>
        <v>0</v>
      </c>
      <c r="AM210" s="257">
        <f t="shared" si="62"/>
        <v>0</v>
      </c>
      <c r="AN210" s="257">
        <f t="shared" si="62"/>
        <v>0</v>
      </c>
      <c r="AO210" s="257">
        <f t="shared" si="62"/>
        <v>0</v>
      </c>
      <c r="AP210" s="257">
        <f t="shared" si="62"/>
        <v>0</v>
      </c>
      <c r="AQ210" s="257">
        <f t="shared" si="62"/>
        <v>0</v>
      </c>
      <c r="AR210" s="257">
        <f t="shared" si="62"/>
        <v>0</v>
      </c>
      <c r="AS210" s="257">
        <f t="shared" si="62"/>
        <v>0</v>
      </c>
      <c r="AT210" s="257">
        <f t="shared" si="62"/>
        <v>0</v>
      </c>
      <c r="AU210" s="257">
        <f t="shared" si="62"/>
        <v>0</v>
      </c>
      <c r="AV210" s="257">
        <f t="shared" si="62"/>
        <v>0</v>
      </c>
      <c r="AX210" s="254">
        <f t="shared" si="12"/>
        <v>0</v>
      </c>
    </row>
    <row r="211" spans="1:50" ht="25.5" x14ac:dyDescent="0.2">
      <c r="A211" s="255" t="str">
        <f t="shared" si="51"/>
        <v>HAE2</v>
      </c>
      <c r="B211" s="256" t="str">
        <f t="shared" si="51"/>
        <v>Indolente Lymphome und chronische Leukämien</v>
      </c>
      <c r="C211" s="256"/>
      <c r="D211" s="257">
        <f t="shared" ref="D211:AV211" si="63">+IF(AND(D$158=2,D56&gt;=1),2,IF(AND(D$158=1,D56=1),1,0))</f>
        <v>0</v>
      </c>
      <c r="E211" s="257">
        <f t="shared" si="63"/>
        <v>0</v>
      </c>
      <c r="F211" s="257">
        <f t="shared" si="63"/>
        <v>0</v>
      </c>
      <c r="G211" s="257">
        <f t="shared" si="63"/>
        <v>0</v>
      </c>
      <c r="H211" s="257">
        <f t="shared" si="63"/>
        <v>0</v>
      </c>
      <c r="I211" s="257">
        <f t="shared" si="63"/>
        <v>0</v>
      </c>
      <c r="J211" s="257">
        <f t="shared" si="63"/>
        <v>0</v>
      </c>
      <c r="K211" s="257">
        <f t="shared" si="63"/>
        <v>0</v>
      </c>
      <c r="L211" s="257">
        <f t="shared" si="63"/>
        <v>0</v>
      </c>
      <c r="M211" s="257">
        <f t="shared" si="63"/>
        <v>0</v>
      </c>
      <c r="N211" s="257">
        <f t="shared" si="63"/>
        <v>0</v>
      </c>
      <c r="O211" s="257">
        <f t="shared" si="63"/>
        <v>0</v>
      </c>
      <c r="P211" s="257">
        <f t="shared" si="63"/>
        <v>0</v>
      </c>
      <c r="Q211" s="257">
        <f t="shared" si="63"/>
        <v>0</v>
      </c>
      <c r="R211" s="257">
        <f t="shared" si="63"/>
        <v>0</v>
      </c>
      <c r="S211" s="257">
        <f t="shared" si="63"/>
        <v>0</v>
      </c>
      <c r="T211" s="257">
        <f t="shared" si="63"/>
        <v>0</v>
      </c>
      <c r="U211" s="257">
        <f t="shared" si="63"/>
        <v>0</v>
      </c>
      <c r="V211" s="257">
        <f t="shared" si="63"/>
        <v>0</v>
      </c>
      <c r="W211" s="257">
        <f t="shared" si="63"/>
        <v>0</v>
      </c>
      <c r="X211" s="257">
        <f t="shared" si="63"/>
        <v>0</v>
      </c>
      <c r="Y211" s="257">
        <f t="shared" si="63"/>
        <v>0</v>
      </c>
      <c r="Z211" s="257">
        <f t="shared" si="63"/>
        <v>0</v>
      </c>
      <c r="AA211" s="257">
        <f t="shared" si="63"/>
        <v>0</v>
      </c>
      <c r="AB211" s="257">
        <f t="shared" si="63"/>
        <v>0</v>
      </c>
      <c r="AC211" s="257">
        <f t="shared" si="63"/>
        <v>0</v>
      </c>
      <c r="AD211" s="257">
        <f t="shared" si="63"/>
        <v>0</v>
      </c>
      <c r="AE211" s="257">
        <f t="shared" si="63"/>
        <v>0</v>
      </c>
      <c r="AF211" s="257">
        <f t="shared" si="63"/>
        <v>0</v>
      </c>
      <c r="AG211" s="257">
        <f t="shared" si="63"/>
        <v>0</v>
      </c>
      <c r="AH211" s="257">
        <f t="shared" si="63"/>
        <v>0</v>
      </c>
      <c r="AI211" s="257">
        <f t="shared" si="63"/>
        <v>0</v>
      </c>
      <c r="AJ211" s="257">
        <f t="shared" si="63"/>
        <v>0</v>
      </c>
      <c r="AK211" s="257">
        <f t="shared" si="63"/>
        <v>0</v>
      </c>
      <c r="AL211" s="257">
        <f t="shared" si="63"/>
        <v>0</v>
      </c>
      <c r="AM211" s="257">
        <f t="shared" si="63"/>
        <v>0</v>
      </c>
      <c r="AN211" s="257">
        <f t="shared" si="63"/>
        <v>0</v>
      </c>
      <c r="AO211" s="257">
        <f t="shared" si="63"/>
        <v>0</v>
      </c>
      <c r="AP211" s="257">
        <f t="shared" si="63"/>
        <v>0</v>
      </c>
      <c r="AQ211" s="257">
        <f t="shared" si="63"/>
        <v>0</v>
      </c>
      <c r="AR211" s="257">
        <f t="shared" si="63"/>
        <v>0</v>
      </c>
      <c r="AS211" s="257">
        <f t="shared" si="63"/>
        <v>0</v>
      </c>
      <c r="AT211" s="257">
        <f t="shared" si="63"/>
        <v>0</v>
      </c>
      <c r="AU211" s="257">
        <f t="shared" si="63"/>
        <v>0</v>
      </c>
      <c r="AV211" s="257">
        <f t="shared" si="63"/>
        <v>0</v>
      </c>
      <c r="AX211" s="254">
        <f t="shared" si="12"/>
        <v>0</v>
      </c>
    </row>
    <row r="212" spans="1:50" ht="25.5" x14ac:dyDescent="0.2">
      <c r="A212" s="255" t="str">
        <f t="shared" si="51"/>
        <v>HAE3</v>
      </c>
      <c r="B212" s="256" t="str">
        <f t="shared" si="51"/>
        <v>Myeloproliferative Erkrankungen und Myelodysplastische Syndrome</v>
      </c>
      <c r="C212" s="256"/>
      <c r="D212" s="257">
        <f t="shared" ref="D212:AV212" si="64">+IF(AND(D$158=2,D57&gt;=1),2,IF(AND(D$158=1,D57=1),1,0))</f>
        <v>0</v>
      </c>
      <c r="E212" s="257">
        <f t="shared" si="64"/>
        <v>0</v>
      </c>
      <c r="F212" s="257">
        <f t="shared" si="64"/>
        <v>0</v>
      </c>
      <c r="G212" s="257">
        <f t="shared" si="64"/>
        <v>0</v>
      </c>
      <c r="H212" s="257">
        <f t="shared" si="64"/>
        <v>0</v>
      </c>
      <c r="I212" s="257">
        <f t="shared" si="64"/>
        <v>0</v>
      </c>
      <c r="J212" s="257">
        <f t="shared" si="64"/>
        <v>0</v>
      </c>
      <c r="K212" s="257">
        <f t="shared" si="64"/>
        <v>0</v>
      </c>
      <c r="L212" s="257">
        <f t="shared" si="64"/>
        <v>0</v>
      </c>
      <c r="M212" s="257">
        <f t="shared" si="64"/>
        <v>0</v>
      </c>
      <c r="N212" s="257">
        <f t="shared" si="64"/>
        <v>0</v>
      </c>
      <c r="O212" s="257">
        <f t="shared" si="64"/>
        <v>0</v>
      </c>
      <c r="P212" s="257">
        <f t="shared" si="64"/>
        <v>0</v>
      </c>
      <c r="Q212" s="257">
        <f t="shared" si="64"/>
        <v>0</v>
      </c>
      <c r="R212" s="257">
        <f t="shared" si="64"/>
        <v>0</v>
      </c>
      <c r="S212" s="257">
        <f t="shared" si="64"/>
        <v>0</v>
      </c>
      <c r="T212" s="257">
        <f t="shared" si="64"/>
        <v>0</v>
      </c>
      <c r="U212" s="257">
        <f t="shared" si="64"/>
        <v>0</v>
      </c>
      <c r="V212" s="257">
        <f t="shared" si="64"/>
        <v>0</v>
      </c>
      <c r="W212" s="257">
        <f t="shared" si="64"/>
        <v>0</v>
      </c>
      <c r="X212" s="257">
        <f t="shared" si="64"/>
        <v>0</v>
      </c>
      <c r="Y212" s="257">
        <f t="shared" si="64"/>
        <v>0</v>
      </c>
      <c r="Z212" s="257">
        <f t="shared" si="64"/>
        <v>0</v>
      </c>
      <c r="AA212" s="257">
        <f t="shared" si="64"/>
        <v>0</v>
      </c>
      <c r="AB212" s="257">
        <f t="shared" si="64"/>
        <v>0</v>
      </c>
      <c r="AC212" s="257">
        <f t="shared" si="64"/>
        <v>0</v>
      </c>
      <c r="AD212" s="257">
        <f t="shared" si="64"/>
        <v>0</v>
      </c>
      <c r="AE212" s="257">
        <f t="shared" si="64"/>
        <v>0</v>
      </c>
      <c r="AF212" s="257">
        <f t="shared" si="64"/>
        <v>0</v>
      </c>
      <c r="AG212" s="257">
        <f t="shared" si="64"/>
        <v>0</v>
      </c>
      <c r="AH212" s="257">
        <f t="shared" si="64"/>
        <v>0</v>
      </c>
      <c r="AI212" s="257">
        <f t="shared" si="64"/>
        <v>0</v>
      </c>
      <c r="AJ212" s="257">
        <f t="shared" si="64"/>
        <v>0</v>
      </c>
      <c r="AK212" s="257">
        <f t="shared" si="64"/>
        <v>0</v>
      </c>
      <c r="AL212" s="257">
        <f t="shared" si="64"/>
        <v>0</v>
      </c>
      <c r="AM212" s="257">
        <f t="shared" si="64"/>
        <v>0</v>
      </c>
      <c r="AN212" s="257">
        <f t="shared" si="64"/>
        <v>0</v>
      </c>
      <c r="AO212" s="257">
        <f t="shared" si="64"/>
        <v>0</v>
      </c>
      <c r="AP212" s="257">
        <f t="shared" si="64"/>
        <v>0</v>
      </c>
      <c r="AQ212" s="257">
        <f t="shared" si="64"/>
        <v>0</v>
      </c>
      <c r="AR212" s="257">
        <f t="shared" si="64"/>
        <v>0</v>
      </c>
      <c r="AS212" s="257">
        <f t="shared" si="64"/>
        <v>0</v>
      </c>
      <c r="AT212" s="257">
        <f t="shared" si="64"/>
        <v>0</v>
      </c>
      <c r="AU212" s="257">
        <f t="shared" si="64"/>
        <v>0</v>
      </c>
      <c r="AV212" s="257">
        <f t="shared" si="64"/>
        <v>0</v>
      </c>
      <c r="AX212" s="254">
        <f t="shared" si="12"/>
        <v>0</v>
      </c>
    </row>
    <row r="213" spans="1:50" x14ac:dyDescent="0.2">
      <c r="A213" s="255" t="str">
        <f t="shared" si="51"/>
        <v>HAE4</v>
      </c>
      <c r="B213" s="256" t="str">
        <f t="shared" si="51"/>
        <v>Autologe Blutstammzelltransplantation</v>
      </c>
      <c r="C213" s="256"/>
      <c r="D213" s="257">
        <f t="shared" ref="D213:AV213" si="65">+IF(AND(D$158=2,D58&gt;=1),2,IF(AND(D$158=1,D58=1),1,0))</f>
        <v>0</v>
      </c>
      <c r="E213" s="257">
        <f t="shared" si="65"/>
        <v>0</v>
      </c>
      <c r="F213" s="257">
        <f t="shared" si="65"/>
        <v>0</v>
      </c>
      <c r="G213" s="257">
        <f t="shared" si="65"/>
        <v>0</v>
      </c>
      <c r="H213" s="257">
        <f t="shared" si="65"/>
        <v>0</v>
      </c>
      <c r="I213" s="257">
        <f t="shared" si="65"/>
        <v>0</v>
      </c>
      <c r="J213" s="257">
        <f t="shared" si="65"/>
        <v>0</v>
      </c>
      <c r="K213" s="257">
        <f t="shared" si="65"/>
        <v>0</v>
      </c>
      <c r="L213" s="257">
        <f t="shared" si="65"/>
        <v>0</v>
      </c>
      <c r="M213" s="257">
        <f t="shared" si="65"/>
        <v>0</v>
      </c>
      <c r="N213" s="257">
        <f t="shared" si="65"/>
        <v>0</v>
      </c>
      <c r="O213" s="257">
        <f t="shared" si="65"/>
        <v>0</v>
      </c>
      <c r="P213" s="257">
        <f t="shared" si="65"/>
        <v>0</v>
      </c>
      <c r="Q213" s="257">
        <f t="shared" si="65"/>
        <v>0</v>
      </c>
      <c r="R213" s="257">
        <f t="shared" si="65"/>
        <v>0</v>
      </c>
      <c r="S213" s="257">
        <f t="shared" si="65"/>
        <v>0</v>
      </c>
      <c r="T213" s="257">
        <f t="shared" si="65"/>
        <v>0</v>
      </c>
      <c r="U213" s="257">
        <f t="shared" si="65"/>
        <v>0</v>
      </c>
      <c r="V213" s="257">
        <f t="shared" si="65"/>
        <v>0</v>
      </c>
      <c r="W213" s="257">
        <f t="shared" si="65"/>
        <v>0</v>
      </c>
      <c r="X213" s="257">
        <f t="shared" si="65"/>
        <v>0</v>
      </c>
      <c r="Y213" s="257">
        <f t="shared" si="65"/>
        <v>0</v>
      </c>
      <c r="Z213" s="257">
        <f t="shared" si="65"/>
        <v>0</v>
      </c>
      <c r="AA213" s="257">
        <f t="shared" si="65"/>
        <v>0</v>
      </c>
      <c r="AB213" s="257">
        <f t="shared" si="65"/>
        <v>0</v>
      </c>
      <c r="AC213" s="257">
        <f t="shared" si="65"/>
        <v>0</v>
      </c>
      <c r="AD213" s="257">
        <f t="shared" si="65"/>
        <v>0</v>
      </c>
      <c r="AE213" s="257">
        <f t="shared" si="65"/>
        <v>0</v>
      </c>
      <c r="AF213" s="257">
        <f t="shared" si="65"/>
        <v>0</v>
      </c>
      <c r="AG213" s="257">
        <f t="shared" si="65"/>
        <v>0</v>
      </c>
      <c r="AH213" s="257">
        <f t="shared" si="65"/>
        <v>0</v>
      </c>
      <c r="AI213" s="257">
        <f t="shared" si="65"/>
        <v>0</v>
      </c>
      <c r="AJ213" s="257">
        <f t="shared" si="65"/>
        <v>0</v>
      </c>
      <c r="AK213" s="257">
        <f t="shared" si="65"/>
        <v>0</v>
      </c>
      <c r="AL213" s="257">
        <f t="shared" si="65"/>
        <v>0</v>
      </c>
      <c r="AM213" s="257">
        <f t="shared" si="65"/>
        <v>0</v>
      </c>
      <c r="AN213" s="257">
        <f t="shared" si="65"/>
        <v>0</v>
      </c>
      <c r="AO213" s="257">
        <f t="shared" si="65"/>
        <v>0</v>
      </c>
      <c r="AP213" s="257">
        <f t="shared" si="65"/>
        <v>0</v>
      </c>
      <c r="AQ213" s="257">
        <f t="shared" si="65"/>
        <v>0</v>
      </c>
      <c r="AR213" s="257">
        <f t="shared" si="65"/>
        <v>0</v>
      </c>
      <c r="AS213" s="257">
        <f t="shared" si="65"/>
        <v>0</v>
      </c>
      <c r="AT213" s="257">
        <f t="shared" si="65"/>
        <v>0</v>
      </c>
      <c r="AU213" s="257">
        <f t="shared" si="65"/>
        <v>0</v>
      </c>
      <c r="AV213" s="257">
        <f t="shared" si="65"/>
        <v>0</v>
      </c>
      <c r="AX213" s="254">
        <f t="shared" si="12"/>
        <v>0</v>
      </c>
    </row>
    <row r="214" spans="1:50" ht="25.5" x14ac:dyDescent="0.2">
      <c r="A214" s="255" t="str">
        <f t="shared" si="51"/>
        <v>HAE5</v>
      </c>
      <c r="B214" s="256" t="str">
        <f t="shared" si="51"/>
        <v>Allogene Blutstammzelltransplantation (IVHSM)</v>
      </c>
      <c r="C214" s="256"/>
      <c r="D214" s="257">
        <f t="shared" ref="D214:AV214" si="66">+IF(AND(D$158=2,D59&gt;=1),2,IF(AND(D$158=1,D59=1),1,0))</f>
        <v>0</v>
      </c>
      <c r="E214" s="257">
        <f t="shared" si="66"/>
        <v>0</v>
      </c>
      <c r="F214" s="257">
        <f t="shared" si="66"/>
        <v>0</v>
      </c>
      <c r="G214" s="257">
        <f t="shared" si="66"/>
        <v>0</v>
      </c>
      <c r="H214" s="257">
        <f t="shared" si="66"/>
        <v>0</v>
      </c>
      <c r="I214" s="257">
        <f t="shared" si="66"/>
        <v>0</v>
      </c>
      <c r="J214" s="257">
        <f t="shared" si="66"/>
        <v>0</v>
      </c>
      <c r="K214" s="257">
        <f t="shared" si="66"/>
        <v>0</v>
      </c>
      <c r="L214" s="257">
        <f t="shared" si="66"/>
        <v>0</v>
      </c>
      <c r="M214" s="257">
        <f t="shared" si="66"/>
        <v>0</v>
      </c>
      <c r="N214" s="257">
        <f t="shared" si="66"/>
        <v>0</v>
      </c>
      <c r="O214" s="257">
        <f t="shared" si="66"/>
        <v>0</v>
      </c>
      <c r="P214" s="257">
        <f t="shared" si="66"/>
        <v>0</v>
      </c>
      <c r="Q214" s="257">
        <f t="shared" si="66"/>
        <v>0</v>
      </c>
      <c r="R214" s="257">
        <f t="shared" si="66"/>
        <v>0</v>
      </c>
      <c r="S214" s="257">
        <f t="shared" si="66"/>
        <v>0</v>
      </c>
      <c r="T214" s="257">
        <f t="shared" si="66"/>
        <v>0</v>
      </c>
      <c r="U214" s="257">
        <f t="shared" si="66"/>
        <v>0</v>
      </c>
      <c r="V214" s="257">
        <f t="shared" si="66"/>
        <v>0</v>
      </c>
      <c r="W214" s="257">
        <f t="shared" si="66"/>
        <v>0</v>
      </c>
      <c r="X214" s="257">
        <f t="shared" si="66"/>
        <v>0</v>
      </c>
      <c r="Y214" s="257">
        <f t="shared" si="66"/>
        <v>0</v>
      </c>
      <c r="Z214" s="257">
        <f t="shared" si="66"/>
        <v>0</v>
      </c>
      <c r="AA214" s="257">
        <f t="shared" si="66"/>
        <v>0</v>
      </c>
      <c r="AB214" s="257">
        <f t="shared" si="66"/>
        <v>0</v>
      </c>
      <c r="AC214" s="257">
        <f t="shared" si="66"/>
        <v>0</v>
      </c>
      <c r="AD214" s="257">
        <f t="shared" si="66"/>
        <v>0</v>
      </c>
      <c r="AE214" s="257">
        <f t="shared" si="66"/>
        <v>0</v>
      </c>
      <c r="AF214" s="257">
        <f t="shared" si="66"/>
        <v>0</v>
      </c>
      <c r="AG214" s="257">
        <f t="shared" si="66"/>
        <v>0</v>
      </c>
      <c r="AH214" s="257">
        <f t="shared" si="66"/>
        <v>0</v>
      </c>
      <c r="AI214" s="257">
        <f t="shared" si="66"/>
        <v>0</v>
      </c>
      <c r="AJ214" s="257">
        <f t="shared" si="66"/>
        <v>0</v>
      </c>
      <c r="AK214" s="257">
        <f t="shared" si="66"/>
        <v>0</v>
      </c>
      <c r="AL214" s="257">
        <f t="shared" si="66"/>
        <v>0</v>
      </c>
      <c r="AM214" s="257">
        <f t="shared" si="66"/>
        <v>0</v>
      </c>
      <c r="AN214" s="257">
        <f t="shared" si="66"/>
        <v>0</v>
      </c>
      <c r="AO214" s="257">
        <f t="shared" si="66"/>
        <v>0</v>
      </c>
      <c r="AP214" s="257">
        <f t="shared" si="66"/>
        <v>0</v>
      </c>
      <c r="AQ214" s="257">
        <f t="shared" si="66"/>
        <v>0</v>
      </c>
      <c r="AR214" s="257">
        <f t="shared" si="66"/>
        <v>0</v>
      </c>
      <c r="AS214" s="257">
        <f t="shared" si="66"/>
        <v>0</v>
      </c>
      <c r="AT214" s="257">
        <f t="shared" si="66"/>
        <v>0</v>
      </c>
      <c r="AU214" s="257">
        <f t="shared" si="66"/>
        <v>0</v>
      </c>
      <c r="AV214" s="257">
        <f t="shared" si="66"/>
        <v>0</v>
      </c>
      <c r="AX214" s="254">
        <f t="shared" si="12"/>
        <v>0</v>
      </c>
    </row>
    <row r="215" spans="1:50" x14ac:dyDescent="0.2">
      <c r="A215" s="255" t="str">
        <f t="shared" si="51"/>
        <v>GEF1</v>
      </c>
      <c r="B215" s="256" t="str">
        <f t="shared" si="51"/>
        <v>Gefässchirurgie periphere Gefässe (arteriell)</v>
      </c>
      <c r="C215" s="256"/>
      <c r="D215" s="257">
        <f t="shared" ref="D215:AV215" si="67">+IF(AND(D$158=2,D60&gt;=1),2,IF(AND(D$158=1,D60=1),1,0))</f>
        <v>0</v>
      </c>
      <c r="E215" s="257">
        <f t="shared" si="67"/>
        <v>0</v>
      </c>
      <c r="F215" s="257">
        <f t="shared" si="67"/>
        <v>0</v>
      </c>
      <c r="G215" s="257">
        <f t="shared" si="67"/>
        <v>0</v>
      </c>
      <c r="H215" s="257">
        <f t="shared" si="67"/>
        <v>0</v>
      </c>
      <c r="I215" s="257">
        <f t="shared" si="67"/>
        <v>0</v>
      </c>
      <c r="J215" s="257">
        <f t="shared" si="67"/>
        <v>0</v>
      </c>
      <c r="K215" s="257">
        <f t="shared" si="67"/>
        <v>0</v>
      </c>
      <c r="L215" s="257">
        <f t="shared" si="67"/>
        <v>0</v>
      </c>
      <c r="M215" s="257">
        <f t="shared" si="67"/>
        <v>0</v>
      </c>
      <c r="N215" s="257">
        <f t="shared" si="67"/>
        <v>0</v>
      </c>
      <c r="O215" s="257">
        <f t="shared" si="67"/>
        <v>0</v>
      </c>
      <c r="P215" s="257">
        <f t="shared" si="67"/>
        <v>0</v>
      </c>
      <c r="Q215" s="257">
        <f t="shared" si="67"/>
        <v>0</v>
      </c>
      <c r="R215" s="257">
        <f t="shared" si="67"/>
        <v>0</v>
      </c>
      <c r="S215" s="257">
        <f t="shared" si="67"/>
        <v>0</v>
      </c>
      <c r="T215" s="257">
        <f t="shared" si="67"/>
        <v>0</v>
      </c>
      <c r="U215" s="257">
        <f t="shared" si="67"/>
        <v>0</v>
      </c>
      <c r="V215" s="257">
        <f t="shared" si="67"/>
        <v>0</v>
      </c>
      <c r="W215" s="257">
        <f t="shared" si="67"/>
        <v>0</v>
      </c>
      <c r="X215" s="257">
        <f t="shared" si="67"/>
        <v>0</v>
      </c>
      <c r="Y215" s="257">
        <f t="shared" si="67"/>
        <v>0</v>
      </c>
      <c r="Z215" s="257">
        <f t="shared" si="67"/>
        <v>0</v>
      </c>
      <c r="AA215" s="257">
        <f t="shared" si="67"/>
        <v>0</v>
      </c>
      <c r="AB215" s="257">
        <f t="shared" si="67"/>
        <v>0</v>
      </c>
      <c r="AC215" s="257">
        <f t="shared" si="67"/>
        <v>0</v>
      </c>
      <c r="AD215" s="257">
        <f t="shared" si="67"/>
        <v>0</v>
      </c>
      <c r="AE215" s="257">
        <f t="shared" si="67"/>
        <v>0</v>
      </c>
      <c r="AF215" s="257">
        <f t="shared" si="67"/>
        <v>0</v>
      </c>
      <c r="AG215" s="257">
        <f t="shared" si="67"/>
        <v>0</v>
      </c>
      <c r="AH215" s="257">
        <f t="shared" si="67"/>
        <v>0</v>
      </c>
      <c r="AI215" s="257">
        <f t="shared" si="67"/>
        <v>0</v>
      </c>
      <c r="AJ215" s="257">
        <f t="shared" si="67"/>
        <v>0</v>
      </c>
      <c r="AK215" s="257">
        <f t="shared" si="67"/>
        <v>0</v>
      </c>
      <c r="AL215" s="257">
        <f t="shared" si="67"/>
        <v>0</v>
      </c>
      <c r="AM215" s="257">
        <f t="shared" si="67"/>
        <v>0</v>
      </c>
      <c r="AN215" s="257">
        <f t="shared" si="67"/>
        <v>0</v>
      </c>
      <c r="AO215" s="257">
        <f t="shared" si="67"/>
        <v>0</v>
      </c>
      <c r="AP215" s="257">
        <f t="shared" si="67"/>
        <v>0</v>
      </c>
      <c r="AQ215" s="257">
        <f t="shared" si="67"/>
        <v>0</v>
      </c>
      <c r="AR215" s="257">
        <f t="shared" si="67"/>
        <v>0</v>
      </c>
      <c r="AS215" s="257">
        <f t="shared" si="67"/>
        <v>0</v>
      </c>
      <c r="AT215" s="257">
        <f t="shared" si="67"/>
        <v>0</v>
      </c>
      <c r="AU215" s="257">
        <f t="shared" si="67"/>
        <v>0</v>
      </c>
      <c r="AV215" s="257">
        <f t="shared" si="67"/>
        <v>0</v>
      </c>
      <c r="AX215" s="254">
        <f t="shared" si="12"/>
        <v>0</v>
      </c>
    </row>
    <row r="216" spans="1:50" x14ac:dyDescent="0.2">
      <c r="A216" s="255" t="str">
        <f t="shared" si="51"/>
        <v>ANG1</v>
      </c>
      <c r="B216" s="256" t="str">
        <f t="shared" si="51"/>
        <v>Interventionen periphere Gefässe (arteriell)</v>
      </c>
      <c r="C216" s="256"/>
      <c r="D216" s="257">
        <f t="shared" ref="D216:AV216" si="68">+IF(AND(D$158=2,D61&gt;=1),2,IF(AND(D$158=1,D61=1),1,0))</f>
        <v>0</v>
      </c>
      <c r="E216" s="257">
        <f t="shared" si="68"/>
        <v>0</v>
      </c>
      <c r="F216" s="257">
        <f t="shared" si="68"/>
        <v>0</v>
      </c>
      <c r="G216" s="257">
        <f t="shared" si="68"/>
        <v>0</v>
      </c>
      <c r="H216" s="257">
        <f t="shared" si="68"/>
        <v>0</v>
      </c>
      <c r="I216" s="257">
        <f t="shared" si="68"/>
        <v>0</v>
      </c>
      <c r="J216" s="257">
        <f t="shared" si="68"/>
        <v>0</v>
      </c>
      <c r="K216" s="257">
        <f t="shared" si="68"/>
        <v>0</v>
      </c>
      <c r="L216" s="257">
        <f t="shared" si="68"/>
        <v>0</v>
      </c>
      <c r="M216" s="257">
        <f t="shared" si="68"/>
        <v>0</v>
      </c>
      <c r="N216" s="257">
        <f t="shared" si="68"/>
        <v>0</v>
      </c>
      <c r="O216" s="257">
        <f t="shared" si="68"/>
        <v>0</v>
      </c>
      <c r="P216" s="257">
        <f t="shared" si="68"/>
        <v>0</v>
      </c>
      <c r="Q216" s="257">
        <f t="shared" si="68"/>
        <v>0</v>
      </c>
      <c r="R216" s="257">
        <f t="shared" si="68"/>
        <v>0</v>
      </c>
      <c r="S216" s="257">
        <f t="shared" si="68"/>
        <v>0</v>
      </c>
      <c r="T216" s="257">
        <f t="shared" si="68"/>
        <v>0</v>
      </c>
      <c r="U216" s="257">
        <f t="shared" si="68"/>
        <v>0</v>
      </c>
      <c r="V216" s="257">
        <f t="shared" si="68"/>
        <v>0</v>
      </c>
      <c r="W216" s="257">
        <f t="shared" si="68"/>
        <v>0</v>
      </c>
      <c r="X216" s="257">
        <f t="shared" si="68"/>
        <v>0</v>
      </c>
      <c r="Y216" s="257">
        <f t="shared" si="68"/>
        <v>0</v>
      </c>
      <c r="Z216" s="257">
        <f t="shared" si="68"/>
        <v>0</v>
      </c>
      <c r="AA216" s="257">
        <f t="shared" si="68"/>
        <v>0</v>
      </c>
      <c r="AB216" s="257">
        <f t="shared" si="68"/>
        <v>0</v>
      </c>
      <c r="AC216" s="257">
        <f t="shared" si="68"/>
        <v>0</v>
      </c>
      <c r="AD216" s="257">
        <f t="shared" si="68"/>
        <v>0</v>
      </c>
      <c r="AE216" s="257">
        <f t="shared" si="68"/>
        <v>0</v>
      </c>
      <c r="AF216" s="257">
        <f t="shared" si="68"/>
        <v>0</v>
      </c>
      <c r="AG216" s="257">
        <f t="shared" si="68"/>
        <v>0</v>
      </c>
      <c r="AH216" s="257">
        <f t="shared" si="68"/>
        <v>0</v>
      </c>
      <c r="AI216" s="257">
        <f t="shared" si="68"/>
        <v>0</v>
      </c>
      <c r="AJ216" s="257">
        <f t="shared" si="68"/>
        <v>0</v>
      </c>
      <c r="AK216" s="257">
        <f t="shared" si="68"/>
        <v>0</v>
      </c>
      <c r="AL216" s="257">
        <f t="shared" si="68"/>
        <v>0</v>
      </c>
      <c r="AM216" s="257">
        <f t="shared" si="68"/>
        <v>0</v>
      </c>
      <c r="AN216" s="257">
        <f t="shared" si="68"/>
        <v>0</v>
      </c>
      <c r="AO216" s="257">
        <f t="shared" si="68"/>
        <v>0</v>
      </c>
      <c r="AP216" s="257">
        <f t="shared" si="68"/>
        <v>0</v>
      </c>
      <c r="AQ216" s="257">
        <f t="shared" si="68"/>
        <v>0</v>
      </c>
      <c r="AR216" s="257">
        <f t="shared" si="68"/>
        <v>0</v>
      </c>
      <c r="AS216" s="257">
        <f t="shared" si="68"/>
        <v>0</v>
      </c>
      <c r="AT216" s="257">
        <f t="shared" si="68"/>
        <v>0</v>
      </c>
      <c r="AU216" s="257">
        <f t="shared" si="68"/>
        <v>0</v>
      </c>
      <c r="AV216" s="257">
        <f t="shared" si="68"/>
        <v>0</v>
      </c>
      <c r="AX216" s="254">
        <f t="shared" si="12"/>
        <v>0</v>
      </c>
    </row>
    <row r="217" spans="1:50" ht="25.5" x14ac:dyDescent="0.2">
      <c r="A217" s="255" t="str">
        <f t="shared" si="51"/>
        <v>GEFA</v>
      </c>
      <c r="B217" s="256" t="str">
        <f t="shared" si="51"/>
        <v>Interventionen und Gefässchirurgie intraabdominale Gefässe</v>
      </c>
      <c r="C217" s="256"/>
      <c r="D217" s="257">
        <f t="shared" ref="D217:AV217" si="69">+IF(AND(D$158=2,D62&gt;=1),2,IF(AND(D$158=1,D62=1),1,0))</f>
        <v>0</v>
      </c>
      <c r="E217" s="257">
        <f t="shared" si="69"/>
        <v>0</v>
      </c>
      <c r="F217" s="257">
        <f t="shared" si="69"/>
        <v>0</v>
      </c>
      <c r="G217" s="257">
        <f t="shared" si="69"/>
        <v>0</v>
      </c>
      <c r="H217" s="257">
        <f t="shared" si="69"/>
        <v>0</v>
      </c>
      <c r="I217" s="257">
        <f t="shared" si="69"/>
        <v>0</v>
      </c>
      <c r="J217" s="257">
        <f t="shared" si="69"/>
        <v>0</v>
      </c>
      <c r="K217" s="257">
        <f t="shared" si="69"/>
        <v>0</v>
      </c>
      <c r="L217" s="257">
        <f t="shared" si="69"/>
        <v>0</v>
      </c>
      <c r="M217" s="257">
        <f t="shared" si="69"/>
        <v>0</v>
      </c>
      <c r="N217" s="257">
        <f t="shared" si="69"/>
        <v>0</v>
      </c>
      <c r="O217" s="257">
        <f t="shared" si="69"/>
        <v>0</v>
      </c>
      <c r="P217" s="257">
        <f t="shared" si="69"/>
        <v>0</v>
      </c>
      <c r="Q217" s="257">
        <f t="shared" si="69"/>
        <v>0</v>
      </c>
      <c r="R217" s="257">
        <f t="shared" si="69"/>
        <v>0</v>
      </c>
      <c r="S217" s="257">
        <f t="shared" si="69"/>
        <v>0</v>
      </c>
      <c r="T217" s="257">
        <f t="shared" si="69"/>
        <v>0</v>
      </c>
      <c r="U217" s="257">
        <f t="shared" si="69"/>
        <v>0</v>
      </c>
      <c r="V217" s="257">
        <f t="shared" si="69"/>
        <v>0</v>
      </c>
      <c r="W217" s="257">
        <f t="shared" si="69"/>
        <v>0</v>
      </c>
      <c r="X217" s="257">
        <f t="shared" si="69"/>
        <v>0</v>
      </c>
      <c r="Y217" s="257">
        <f t="shared" si="69"/>
        <v>0</v>
      </c>
      <c r="Z217" s="257">
        <f t="shared" si="69"/>
        <v>0</v>
      </c>
      <c r="AA217" s="257">
        <f t="shared" si="69"/>
        <v>0</v>
      </c>
      <c r="AB217" s="257">
        <f t="shared" si="69"/>
        <v>0</v>
      </c>
      <c r="AC217" s="257">
        <f t="shared" si="69"/>
        <v>0</v>
      </c>
      <c r="AD217" s="257">
        <f t="shared" si="69"/>
        <v>0</v>
      </c>
      <c r="AE217" s="257">
        <f t="shared" si="69"/>
        <v>0</v>
      </c>
      <c r="AF217" s="257">
        <f t="shared" si="69"/>
        <v>0</v>
      </c>
      <c r="AG217" s="257">
        <f t="shared" si="69"/>
        <v>0</v>
      </c>
      <c r="AH217" s="257">
        <f t="shared" si="69"/>
        <v>0</v>
      </c>
      <c r="AI217" s="257">
        <f t="shared" si="69"/>
        <v>0</v>
      </c>
      <c r="AJ217" s="257">
        <f t="shared" si="69"/>
        <v>0</v>
      </c>
      <c r="AK217" s="257">
        <f t="shared" si="69"/>
        <v>0</v>
      </c>
      <c r="AL217" s="257">
        <f t="shared" si="69"/>
        <v>0</v>
      </c>
      <c r="AM217" s="257">
        <f t="shared" si="69"/>
        <v>0</v>
      </c>
      <c r="AN217" s="257">
        <f t="shared" si="69"/>
        <v>0</v>
      </c>
      <c r="AO217" s="257">
        <f t="shared" si="69"/>
        <v>0</v>
      </c>
      <c r="AP217" s="257">
        <f t="shared" si="69"/>
        <v>0</v>
      </c>
      <c r="AQ217" s="257">
        <f t="shared" si="69"/>
        <v>0</v>
      </c>
      <c r="AR217" s="257">
        <f t="shared" si="69"/>
        <v>0</v>
      </c>
      <c r="AS217" s="257">
        <f t="shared" si="69"/>
        <v>0</v>
      </c>
      <c r="AT217" s="257">
        <f t="shared" si="69"/>
        <v>0</v>
      </c>
      <c r="AU217" s="257">
        <f t="shared" si="69"/>
        <v>0</v>
      </c>
      <c r="AV217" s="257">
        <f t="shared" si="69"/>
        <v>0</v>
      </c>
      <c r="AX217" s="254">
        <f t="shared" si="12"/>
        <v>0</v>
      </c>
    </row>
    <row r="218" spans="1:50" x14ac:dyDescent="0.2">
      <c r="A218" s="255" t="str">
        <f t="shared" si="51"/>
        <v>GEF3</v>
      </c>
      <c r="B218" s="256" t="str">
        <f t="shared" si="51"/>
        <v>Gefässchirurgie Carotis</v>
      </c>
      <c r="C218" s="256"/>
      <c r="D218" s="257">
        <f t="shared" ref="D218:AV218" si="70">+IF(AND(D$158=2,D63&gt;=1),2,IF(AND(D$158=1,D63=1),1,0))</f>
        <v>0</v>
      </c>
      <c r="E218" s="257">
        <f t="shared" si="70"/>
        <v>0</v>
      </c>
      <c r="F218" s="257">
        <f t="shared" si="70"/>
        <v>0</v>
      </c>
      <c r="G218" s="257">
        <f t="shared" si="70"/>
        <v>0</v>
      </c>
      <c r="H218" s="257">
        <f t="shared" si="70"/>
        <v>0</v>
      </c>
      <c r="I218" s="257">
        <f t="shared" si="70"/>
        <v>0</v>
      </c>
      <c r="J218" s="257">
        <f t="shared" si="70"/>
        <v>0</v>
      </c>
      <c r="K218" s="257">
        <f t="shared" si="70"/>
        <v>0</v>
      </c>
      <c r="L218" s="257">
        <f t="shared" si="70"/>
        <v>0</v>
      </c>
      <c r="M218" s="257">
        <f t="shared" si="70"/>
        <v>0</v>
      </c>
      <c r="N218" s="257">
        <f t="shared" si="70"/>
        <v>0</v>
      </c>
      <c r="O218" s="257">
        <f t="shared" si="70"/>
        <v>0</v>
      </c>
      <c r="P218" s="257">
        <f t="shared" si="70"/>
        <v>0</v>
      </c>
      <c r="Q218" s="257">
        <f t="shared" si="70"/>
        <v>0</v>
      </c>
      <c r="R218" s="257">
        <f t="shared" si="70"/>
        <v>0</v>
      </c>
      <c r="S218" s="257">
        <f t="shared" si="70"/>
        <v>0</v>
      </c>
      <c r="T218" s="257">
        <f t="shared" si="70"/>
        <v>0</v>
      </c>
      <c r="U218" s="257">
        <f t="shared" si="70"/>
        <v>0</v>
      </c>
      <c r="V218" s="257">
        <f t="shared" si="70"/>
        <v>0</v>
      </c>
      <c r="W218" s="257">
        <f t="shared" si="70"/>
        <v>0</v>
      </c>
      <c r="X218" s="257">
        <f t="shared" si="70"/>
        <v>0</v>
      </c>
      <c r="Y218" s="257">
        <f t="shared" si="70"/>
        <v>0</v>
      </c>
      <c r="Z218" s="257">
        <f t="shared" si="70"/>
        <v>0</v>
      </c>
      <c r="AA218" s="257">
        <f t="shared" si="70"/>
        <v>0</v>
      </c>
      <c r="AB218" s="257">
        <f t="shared" si="70"/>
        <v>0</v>
      </c>
      <c r="AC218" s="257">
        <f t="shared" si="70"/>
        <v>0</v>
      </c>
      <c r="AD218" s="257">
        <f t="shared" si="70"/>
        <v>0</v>
      </c>
      <c r="AE218" s="257">
        <f t="shared" si="70"/>
        <v>0</v>
      </c>
      <c r="AF218" s="257">
        <f t="shared" si="70"/>
        <v>0</v>
      </c>
      <c r="AG218" s="257">
        <f t="shared" si="70"/>
        <v>0</v>
      </c>
      <c r="AH218" s="257">
        <f t="shared" si="70"/>
        <v>0</v>
      </c>
      <c r="AI218" s="257">
        <f t="shared" si="70"/>
        <v>0</v>
      </c>
      <c r="AJ218" s="257">
        <f t="shared" si="70"/>
        <v>0</v>
      </c>
      <c r="AK218" s="257">
        <f t="shared" si="70"/>
        <v>0</v>
      </c>
      <c r="AL218" s="257">
        <f t="shared" si="70"/>
        <v>0</v>
      </c>
      <c r="AM218" s="257">
        <f t="shared" si="70"/>
        <v>0</v>
      </c>
      <c r="AN218" s="257">
        <f t="shared" si="70"/>
        <v>0</v>
      </c>
      <c r="AO218" s="257">
        <f t="shared" si="70"/>
        <v>0</v>
      </c>
      <c r="AP218" s="257">
        <f t="shared" si="70"/>
        <v>0</v>
      </c>
      <c r="AQ218" s="257">
        <f t="shared" si="70"/>
        <v>0</v>
      </c>
      <c r="AR218" s="257">
        <f t="shared" si="70"/>
        <v>0</v>
      </c>
      <c r="AS218" s="257">
        <f t="shared" si="70"/>
        <v>0</v>
      </c>
      <c r="AT218" s="257">
        <f t="shared" si="70"/>
        <v>0</v>
      </c>
      <c r="AU218" s="257">
        <f t="shared" si="70"/>
        <v>0</v>
      </c>
      <c r="AV218" s="257">
        <f t="shared" si="70"/>
        <v>0</v>
      </c>
      <c r="AX218" s="254">
        <f t="shared" si="12"/>
        <v>0</v>
      </c>
    </row>
    <row r="219" spans="1:50" ht="25.5" x14ac:dyDescent="0.2">
      <c r="A219" s="255" t="str">
        <f t="shared" si="51"/>
        <v>ANG3</v>
      </c>
      <c r="B219" s="256" t="str">
        <f t="shared" si="51"/>
        <v>Interventionen Carotis und extrakranielle Gefässe</v>
      </c>
      <c r="C219" s="256"/>
      <c r="D219" s="257">
        <f t="shared" ref="D219:AV219" si="71">+IF(AND(D$158=2,D64&gt;=1),2,IF(AND(D$158=1,D64=1),1,0))</f>
        <v>0</v>
      </c>
      <c r="E219" s="257">
        <f t="shared" si="71"/>
        <v>0</v>
      </c>
      <c r="F219" s="257">
        <f t="shared" si="71"/>
        <v>0</v>
      </c>
      <c r="G219" s="257">
        <f t="shared" si="71"/>
        <v>0</v>
      </c>
      <c r="H219" s="257">
        <f t="shared" si="71"/>
        <v>0</v>
      </c>
      <c r="I219" s="257">
        <f t="shared" si="71"/>
        <v>0</v>
      </c>
      <c r="J219" s="257">
        <f t="shared" si="71"/>
        <v>0</v>
      </c>
      <c r="K219" s="257">
        <f t="shared" si="71"/>
        <v>0</v>
      </c>
      <c r="L219" s="257">
        <f t="shared" si="71"/>
        <v>0</v>
      </c>
      <c r="M219" s="257">
        <f t="shared" si="71"/>
        <v>0</v>
      </c>
      <c r="N219" s="257">
        <f t="shared" si="71"/>
        <v>0</v>
      </c>
      <c r="O219" s="257">
        <f t="shared" si="71"/>
        <v>0</v>
      </c>
      <c r="P219" s="257">
        <f t="shared" si="71"/>
        <v>0</v>
      </c>
      <c r="Q219" s="257">
        <f t="shared" si="71"/>
        <v>0</v>
      </c>
      <c r="R219" s="257">
        <f t="shared" si="71"/>
        <v>0</v>
      </c>
      <c r="S219" s="257">
        <f t="shared" si="71"/>
        <v>0</v>
      </c>
      <c r="T219" s="257">
        <f t="shared" si="71"/>
        <v>0</v>
      </c>
      <c r="U219" s="257">
        <f t="shared" si="71"/>
        <v>0</v>
      </c>
      <c r="V219" s="257">
        <f t="shared" si="71"/>
        <v>0</v>
      </c>
      <c r="W219" s="257">
        <f t="shared" si="71"/>
        <v>0</v>
      </c>
      <c r="X219" s="257">
        <f t="shared" si="71"/>
        <v>0</v>
      </c>
      <c r="Y219" s="257">
        <f t="shared" si="71"/>
        <v>0</v>
      </c>
      <c r="Z219" s="257">
        <f t="shared" si="71"/>
        <v>0</v>
      </c>
      <c r="AA219" s="257">
        <f t="shared" si="71"/>
        <v>0</v>
      </c>
      <c r="AB219" s="257">
        <f t="shared" si="71"/>
        <v>0</v>
      </c>
      <c r="AC219" s="257">
        <f t="shared" si="71"/>
        <v>0</v>
      </c>
      <c r="AD219" s="257">
        <f t="shared" si="71"/>
        <v>0</v>
      </c>
      <c r="AE219" s="257">
        <f t="shared" si="71"/>
        <v>0</v>
      </c>
      <c r="AF219" s="257">
        <f t="shared" si="71"/>
        <v>0</v>
      </c>
      <c r="AG219" s="257">
        <f t="shared" si="71"/>
        <v>0</v>
      </c>
      <c r="AH219" s="257">
        <f t="shared" si="71"/>
        <v>0</v>
      </c>
      <c r="AI219" s="257">
        <f t="shared" si="71"/>
        <v>0</v>
      </c>
      <c r="AJ219" s="257">
        <f t="shared" si="71"/>
        <v>0</v>
      </c>
      <c r="AK219" s="257">
        <f t="shared" si="71"/>
        <v>0</v>
      </c>
      <c r="AL219" s="257">
        <f t="shared" si="71"/>
        <v>0</v>
      </c>
      <c r="AM219" s="257">
        <f t="shared" si="71"/>
        <v>0</v>
      </c>
      <c r="AN219" s="257">
        <f t="shared" si="71"/>
        <v>0</v>
      </c>
      <c r="AO219" s="257">
        <f t="shared" si="71"/>
        <v>0</v>
      </c>
      <c r="AP219" s="257">
        <f t="shared" si="71"/>
        <v>0</v>
      </c>
      <c r="AQ219" s="257">
        <f t="shared" si="71"/>
        <v>0</v>
      </c>
      <c r="AR219" s="257">
        <f t="shared" si="71"/>
        <v>0</v>
      </c>
      <c r="AS219" s="257">
        <f t="shared" si="71"/>
        <v>0</v>
      </c>
      <c r="AT219" s="257">
        <f t="shared" si="71"/>
        <v>0</v>
      </c>
      <c r="AU219" s="257">
        <f t="shared" si="71"/>
        <v>0</v>
      </c>
      <c r="AV219" s="257">
        <f t="shared" si="71"/>
        <v>0</v>
      </c>
      <c r="AX219" s="254">
        <f t="shared" si="12"/>
        <v>0</v>
      </c>
    </row>
    <row r="220" spans="1:50" ht="25.5" x14ac:dyDescent="0.2">
      <c r="A220" s="255" t="str">
        <f t="shared" ref="A220:B228" si="72">+A65</f>
        <v>RAD1</v>
      </c>
      <c r="B220" s="256" t="str">
        <f t="shared" si="72"/>
        <v>Interventionelle Radiologie (bei Gefässen nur Diagnostik)</v>
      </c>
      <c r="C220" s="256"/>
      <c r="D220" s="257">
        <f t="shared" ref="D220:AV220" si="73">+IF(AND(D$158=2,D65&gt;=1),2,IF(AND(D$158=1,D65=1),1,0))</f>
        <v>0</v>
      </c>
      <c r="E220" s="257">
        <f t="shared" si="73"/>
        <v>0</v>
      </c>
      <c r="F220" s="257">
        <f t="shared" si="73"/>
        <v>0</v>
      </c>
      <c r="G220" s="257">
        <f t="shared" si="73"/>
        <v>0</v>
      </c>
      <c r="H220" s="257">
        <f t="shared" si="73"/>
        <v>0</v>
      </c>
      <c r="I220" s="257">
        <f t="shared" si="73"/>
        <v>0</v>
      </c>
      <c r="J220" s="257">
        <f t="shared" si="73"/>
        <v>0</v>
      </c>
      <c r="K220" s="257">
        <f t="shared" si="73"/>
        <v>0</v>
      </c>
      <c r="L220" s="257">
        <f t="shared" si="73"/>
        <v>0</v>
      </c>
      <c r="M220" s="257">
        <f t="shared" si="73"/>
        <v>0</v>
      </c>
      <c r="N220" s="257">
        <f t="shared" si="73"/>
        <v>0</v>
      </c>
      <c r="O220" s="257">
        <f t="shared" si="73"/>
        <v>0</v>
      </c>
      <c r="P220" s="257">
        <f t="shared" si="73"/>
        <v>0</v>
      </c>
      <c r="Q220" s="257">
        <f t="shared" si="73"/>
        <v>0</v>
      </c>
      <c r="R220" s="257">
        <f t="shared" si="73"/>
        <v>0</v>
      </c>
      <c r="S220" s="257">
        <f t="shared" si="73"/>
        <v>0</v>
      </c>
      <c r="T220" s="257">
        <f t="shared" si="73"/>
        <v>0</v>
      </c>
      <c r="U220" s="257">
        <f t="shared" si="73"/>
        <v>0</v>
      </c>
      <c r="V220" s="257">
        <f t="shared" si="73"/>
        <v>0</v>
      </c>
      <c r="W220" s="257">
        <f t="shared" si="73"/>
        <v>0</v>
      </c>
      <c r="X220" s="257">
        <f t="shared" si="73"/>
        <v>0</v>
      </c>
      <c r="Y220" s="257">
        <f t="shared" si="73"/>
        <v>0</v>
      </c>
      <c r="Z220" s="257">
        <f t="shared" si="73"/>
        <v>0</v>
      </c>
      <c r="AA220" s="257">
        <f t="shared" si="73"/>
        <v>0</v>
      </c>
      <c r="AB220" s="257">
        <f t="shared" si="73"/>
        <v>0</v>
      </c>
      <c r="AC220" s="257">
        <f t="shared" si="73"/>
        <v>0</v>
      </c>
      <c r="AD220" s="257">
        <f t="shared" si="73"/>
        <v>0</v>
      </c>
      <c r="AE220" s="257">
        <f t="shared" si="73"/>
        <v>0</v>
      </c>
      <c r="AF220" s="257">
        <f t="shared" si="73"/>
        <v>0</v>
      </c>
      <c r="AG220" s="257">
        <f t="shared" si="73"/>
        <v>0</v>
      </c>
      <c r="AH220" s="257">
        <f t="shared" si="73"/>
        <v>0</v>
      </c>
      <c r="AI220" s="257">
        <f t="shared" si="73"/>
        <v>0</v>
      </c>
      <c r="AJ220" s="257">
        <f t="shared" si="73"/>
        <v>0</v>
      </c>
      <c r="AK220" s="257">
        <f t="shared" si="73"/>
        <v>0</v>
      </c>
      <c r="AL220" s="257">
        <f t="shared" si="73"/>
        <v>0</v>
      </c>
      <c r="AM220" s="257">
        <f t="shared" si="73"/>
        <v>0</v>
      </c>
      <c r="AN220" s="257">
        <f t="shared" si="73"/>
        <v>0</v>
      </c>
      <c r="AO220" s="257">
        <f t="shared" si="73"/>
        <v>0</v>
      </c>
      <c r="AP220" s="257">
        <f t="shared" si="73"/>
        <v>0</v>
      </c>
      <c r="AQ220" s="257">
        <f t="shared" si="73"/>
        <v>0</v>
      </c>
      <c r="AR220" s="257">
        <f t="shared" si="73"/>
        <v>0</v>
      </c>
      <c r="AS220" s="257">
        <f t="shared" si="73"/>
        <v>0</v>
      </c>
      <c r="AT220" s="257">
        <f t="shared" si="73"/>
        <v>0</v>
      </c>
      <c r="AU220" s="257">
        <f t="shared" si="73"/>
        <v>0</v>
      </c>
      <c r="AV220" s="257">
        <f t="shared" si="73"/>
        <v>0</v>
      </c>
      <c r="AX220" s="254">
        <f t="shared" si="12"/>
        <v>0</v>
      </c>
    </row>
    <row r="221" spans="1:50" x14ac:dyDescent="0.2">
      <c r="A221" s="255" t="str">
        <f t="shared" si="72"/>
        <v>RAD2</v>
      </c>
      <c r="B221" s="256" t="str">
        <f t="shared" si="72"/>
        <v>Komplexe Interventionelle Radiologie</v>
      </c>
      <c r="C221" s="256"/>
      <c r="D221" s="257">
        <f t="shared" ref="D221:AV221" si="74">+IF(AND(D$158=2,D66&gt;=1),2,IF(AND(D$158=1,D66=1),1,0))</f>
        <v>0</v>
      </c>
      <c r="E221" s="257">
        <f t="shared" si="74"/>
        <v>0</v>
      </c>
      <c r="F221" s="257">
        <f t="shared" si="74"/>
        <v>0</v>
      </c>
      <c r="G221" s="257">
        <f t="shared" si="74"/>
        <v>0</v>
      </c>
      <c r="H221" s="257">
        <f t="shared" si="74"/>
        <v>0</v>
      </c>
      <c r="I221" s="257">
        <f t="shared" si="74"/>
        <v>0</v>
      </c>
      <c r="J221" s="257">
        <f t="shared" si="74"/>
        <v>0</v>
      </c>
      <c r="K221" s="257">
        <f t="shared" si="74"/>
        <v>0</v>
      </c>
      <c r="L221" s="257">
        <f t="shared" si="74"/>
        <v>0</v>
      </c>
      <c r="M221" s="257">
        <f t="shared" si="74"/>
        <v>0</v>
      </c>
      <c r="N221" s="257">
        <f t="shared" si="74"/>
        <v>0</v>
      </c>
      <c r="O221" s="257">
        <f t="shared" si="74"/>
        <v>0</v>
      </c>
      <c r="P221" s="257">
        <f t="shared" si="74"/>
        <v>0</v>
      </c>
      <c r="Q221" s="257">
        <f t="shared" si="74"/>
        <v>0</v>
      </c>
      <c r="R221" s="257">
        <f t="shared" si="74"/>
        <v>0</v>
      </c>
      <c r="S221" s="257">
        <f t="shared" si="74"/>
        <v>0</v>
      </c>
      <c r="T221" s="257">
        <f t="shared" si="74"/>
        <v>0</v>
      </c>
      <c r="U221" s="257">
        <f t="shared" si="74"/>
        <v>0</v>
      </c>
      <c r="V221" s="257">
        <f t="shared" si="74"/>
        <v>0</v>
      </c>
      <c r="W221" s="257">
        <f t="shared" si="74"/>
        <v>0</v>
      </c>
      <c r="X221" s="257">
        <f t="shared" si="74"/>
        <v>0</v>
      </c>
      <c r="Y221" s="257">
        <f t="shared" si="74"/>
        <v>0</v>
      </c>
      <c r="Z221" s="257">
        <f t="shared" si="74"/>
        <v>0</v>
      </c>
      <c r="AA221" s="257">
        <f t="shared" si="74"/>
        <v>0</v>
      </c>
      <c r="AB221" s="257">
        <f t="shared" si="74"/>
        <v>0</v>
      </c>
      <c r="AC221" s="257">
        <f t="shared" si="74"/>
        <v>0</v>
      </c>
      <c r="AD221" s="257">
        <f t="shared" si="74"/>
        <v>0</v>
      </c>
      <c r="AE221" s="257">
        <f t="shared" si="74"/>
        <v>0</v>
      </c>
      <c r="AF221" s="257">
        <f t="shared" si="74"/>
        <v>0</v>
      </c>
      <c r="AG221" s="257">
        <f t="shared" si="74"/>
        <v>0</v>
      </c>
      <c r="AH221" s="257">
        <f t="shared" si="74"/>
        <v>0</v>
      </c>
      <c r="AI221" s="257">
        <f t="shared" si="74"/>
        <v>0</v>
      </c>
      <c r="AJ221" s="257">
        <f t="shared" si="74"/>
        <v>0</v>
      </c>
      <c r="AK221" s="257">
        <f t="shared" si="74"/>
        <v>0</v>
      </c>
      <c r="AL221" s="257">
        <f t="shared" si="74"/>
        <v>0</v>
      </c>
      <c r="AM221" s="257">
        <f t="shared" si="74"/>
        <v>0</v>
      </c>
      <c r="AN221" s="257">
        <f t="shared" si="74"/>
        <v>0</v>
      </c>
      <c r="AO221" s="257">
        <f t="shared" si="74"/>
        <v>0</v>
      </c>
      <c r="AP221" s="257">
        <f t="shared" si="74"/>
        <v>0</v>
      </c>
      <c r="AQ221" s="257">
        <f t="shared" si="74"/>
        <v>0</v>
      </c>
      <c r="AR221" s="257">
        <f t="shared" si="74"/>
        <v>0</v>
      </c>
      <c r="AS221" s="257">
        <f t="shared" si="74"/>
        <v>0</v>
      </c>
      <c r="AT221" s="257">
        <f t="shared" si="74"/>
        <v>0</v>
      </c>
      <c r="AU221" s="257">
        <f t="shared" si="74"/>
        <v>0</v>
      </c>
      <c r="AV221" s="257">
        <f t="shared" si="74"/>
        <v>0</v>
      </c>
      <c r="AX221" s="254">
        <f t="shared" si="12"/>
        <v>0</v>
      </c>
    </row>
    <row r="222" spans="1:50" x14ac:dyDescent="0.2">
      <c r="A222" s="255" t="str">
        <f t="shared" si="72"/>
        <v>HER1</v>
      </c>
      <c r="B222" s="256" t="str">
        <f t="shared" si="72"/>
        <v>Einfache Herzchirurgie</v>
      </c>
      <c r="C222" s="256"/>
      <c r="D222" s="257">
        <f t="shared" ref="D222:AV222" si="75">+IF(AND(D$158=2,D67&gt;=1),2,IF(AND(D$158=1,D67=1),1,0))</f>
        <v>0</v>
      </c>
      <c r="E222" s="257">
        <f t="shared" si="75"/>
        <v>0</v>
      </c>
      <c r="F222" s="257">
        <f t="shared" si="75"/>
        <v>0</v>
      </c>
      <c r="G222" s="257">
        <f t="shared" si="75"/>
        <v>0</v>
      </c>
      <c r="H222" s="257">
        <f t="shared" si="75"/>
        <v>0</v>
      </c>
      <c r="I222" s="257">
        <f t="shared" si="75"/>
        <v>0</v>
      </c>
      <c r="J222" s="257">
        <f t="shared" si="75"/>
        <v>0</v>
      </c>
      <c r="K222" s="257">
        <f t="shared" si="75"/>
        <v>0</v>
      </c>
      <c r="L222" s="257">
        <f t="shared" si="75"/>
        <v>0</v>
      </c>
      <c r="M222" s="257">
        <f t="shared" si="75"/>
        <v>0</v>
      </c>
      <c r="N222" s="257">
        <f t="shared" si="75"/>
        <v>0</v>
      </c>
      <c r="O222" s="257">
        <f t="shared" si="75"/>
        <v>0</v>
      </c>
      <c r="P222" s="257">
        <f t="shared" si="75"/>
        <v>0</v>
      </c>
      <c r="Q222" s="257">
        <f t="shared" si="75"/>
        <v>0</v>
      </c>
      <c r="R222" s="257">
        <f t="shared" si="75"/>
        <v>0</v>
      </c>
      <c r="S222" s="257">
        <f t="shared" si="75"/>
        <v>0</v>
      </c>
      <c r="T222" s="257">
        <f t="shared" si="75"/>
        <v>0</v>
      </c>
      <c r="U222" s="257">
        <f t="shared" si="75"/>
        <v>0</v>
      </c>
      <c r="V222" s="257">
        <f t="shared" si="75"/>
        <v>0</v>
      </c>
      <c r="W222" s="257">
        <f t="shared" si="75"/>
        <v>0</v>
      </c>
      <c r="X222" s="257">
        <f t="shared" si="75"/>
        <v>0</v>
      </c>
      <c r="Y222" s="257">
        <f t="shared" si="75"/>
        <v>0</v>
      </c>
      <c r="Z222" s="257">
        <f t="shared" si="75"/>
        <v>0</v>
      </c>
      <c r="AA222" s="257">
        <f t="shared" si="75"/>
        <v>0</v>
      </c>
      <c r="AB222" s="257">
        <f t="shared" si="75"/>
        <v>0</v>
      </c>
      <c r="AC222" s="257">
        <f t="shared" si="75"/>
        <v>0</v>
      </c>
      <c r="AD222" s="257">
        <f t="shared" si="75"/>
        <v>0</v>
      </c>
      <c r="AE222" s="257">
        <f t="shared" si="75"/>
        <v>0</v>
      </c>
      <c r="AF222" s="257">
        <f t="shared" si="75"/>
        <v>0</v>
      </c>
      <c r="AG222" s="257">
        <f t="shared" si="75"/>
        <v>0</v>
      </c>
      <c r="AH222" s="257">
        <f t="shared" si="75"/>
        <v>0</v>
      </c>
      <c r="AI222" s="257">
        <f t="shared" si="75"/>
        <v>0</v>
      </c>
      <c r="AJ222" s="257">
        <f t="shared" si="75"/>
        <v>0</v>
      </c>
      <c r="AK222" s="257">
        <f t="shared" si="75"/>
        <v>0</v>
      </c>
      <c r="AL222" s="257">
        <f t="shared" si="75"/>
        <v>0</v>
      </c>
      <c r="AM222" s="257">
        <f t="shared" si="75"/>
        <v>0</v>
      </c>
      <c r="AN222" s="257">
        <f t="shared" si="75"/>
        <v>0</v>
      </c>
      <c r="AO222" s="257">
        <f t="shared" si="75"/>
        <v>0</v>
      </c>
      <c r="AP222" s="257">
        <f t="shared" si="75"/>
        <v>0</v>
      </c>
      <c r="AQ222" s="257">
        <f t="shared" si="75"/>
        <v>0</v>
      </c>
      <c r="AR222" s="257">
        <f t="shared" si="75"/>
        <v>0</v>
      </c>
      <c r="AS222" s="257">
        <f t="shared" si="75"/>
        <v>0</v>
      </c>
      <c r="AT222" s="257">
        <f t="shared" si="75"/>
        <v>0</v>
      </c>
      <c r="AU222" s="257">
        <f t="shared" si="75"/>
        <v>0</v>
      </c>
      <c r="AV222" s="257">
        <f t="shared" si="75"/>
        <v>0</v>
      </c>
      <c r="AX222" s="254">
        <f t="shared" si="12"/>
        <v>0</v>
      </c>
    </row>
    <row r="223" spans="1:50" ht="25.5" x14ac:dyDescent="0.2">
      <c r="A223" s="255" t="str">
        <f t="shared" si="72"/>
        <v>HER1.1</v>
      </c>
      <c r="B223" s="256" t="str">
        <f t="shared" si="72"/>
        <v>Herzchirurgie und Gefässeingriffe mit Herzlungenmaschine (ohne Koronarchirurgie)</v>
      </c>
      <c r="C223" s="256"/>
      <c r="D223" s="257">
        <f t="shared" ref="D223:AV223" si="76">+IF(AND(D$158=2,D68&gt;=1),2,IF(AND(D$158=1,D68=1),1,0))</f>
        <v>0</v>
      </c>
      <c r="E223" s="257">
        <f t="shared" si="76"/>
        <v>0</v>
      </c>
      <c r="F223" s="257">
        <f t="shared" si="76"/>
        <v>0</v>
      </c>
      <c r="G223" s="257">
        <f t="shared" si="76"/>
        <v>0</v>
      </c>
      <c r="H223" s="257">
        <f t="shared" si="76"/>
        <v>0</v>
      </c>
      <c r="I223" s="257">
        <f t="shared" si="76"/>
        <v>0</v>
      </c>
      <c r="J223" s="257">
        <f t="shared" si="76"/>
        <v>0</v>
      </c>
      <c r="K223" s="257">
        <f t="shared" si="76"/>
        <v>0</v>
      </c>
      <c r="L223" s="257">
        <f t="shared" si="76"/>
        <v>0</v>
      </c>
      <c r="M223" s="257">
        <f t="shared" si="76"/>
        <v>0</v>
      </c>
      <c r="N223" s="257">
        <f t="shared" si="76"/>
        <v>0</v>
      </c>
      <c r="O223" s="257">
        <f t="shared" si="76"/>
        <v>0</v>
      </c>
      <c r="P223" s="257">
        <f t="shared" si="76"/>
        <v>0</v>
      </c>
      <c r="Q223" s="257">
        <f t="shared" si="76"/>
        <v>0</v>
      </c>
      <c r="R223" s="257">
        <f t="shared" si="76"/>
        <v>0</v>
      </c>
      <c r="S223" s="257">
        <f t="shared" si="76"/>
        <v>0</v>
      </c>
      <c r="T223" s="257">
        <f t="shared" si="76"/>
        <v>0</v>
      </c>
      <c r="U223" s="257">
        <f t="shared" si="76"/>
        <v>0</v>
      </c>
      <c r="V223" s="257">
        <f t="shared" si="76"/>
        <v>0</v>
      </c>
      <c r="W223" s="257">
        <f t="shared" si="76"/>
        <v>0</v>
      </c>
      <c r="X223" s="257">
        <f t="shared" si="76"/>
        <v>0</v>
      </c>
      <c r="Y223" s="257">
        <f t="shared" si="76"/>
        <v>0</v>
      </c>
      <c r="Z223" s="257">
        <f t="shared" si="76"/>
        <v>0</v>
      </c>
      <c r="AA223" s="257">
        <f t="shared" si="76"/>
        <v>0</v>
      </c>
      <c r="AB223" s="257">
        <f t="shared" si="76"/>
        <v>0</v>
      </c>
      <c r="AC223" s="257">
        <f t="shared" si="76"/>
        <v>0</v>
      </c>
      <c r="AD223" s="257">
        <f t="shared" si="76"/>
        <v>0</v>
      </c>
      <c r="AE223" s="257">
        <f t="shared" si="76"/>
        <v>0</v>
      </c>
      <c r="AF223" s="257">
        <f t="shared" si="76"/>
        <v>0</v>
      </c>
      <c r="AG223" s="257">
        <f t="shared" si="76"/>
        <v>0</v>
      </c>
      <c r="AH223" s="257">
        <f t="shared" si="76"/>
        <v>0</v>
      </c>
      <c r="AI223" s="257">
        <f t="shared" si="76"/>
        <v>0</v>
      </c>
      <c r="AJ223" s="257">
        <f t="shared" si="76"/>
        <v>0</v>
      </c>
      <c r="AK223" s="257">
        <f t="shared" si="76"/>
        <v>0</v>
      </c>
      <c r="AL223" s="257">
        <f t="shared" si="76"/>
        <v>0</v>
      </c>
      <c r="AM223" s="257">
        <f t="shared" si="76"/>
        <v>0</v>
      </c>
      <c r="AN223" s="257">
        <f t="shared" si="76"/>
        <v>0</v>
      </c>
      <c r="AO223" s="257">
        <f t="shared" si="76"/>
        <v>0</v>
      </c>
      <c r="AP223" s="257">
        <f t="shared" si="76"/>
        <v>0</v>
      </c>
      <c r="AQ223" s="257">
        <f t="shared" si="76"/>
        <v>0</v>
      </c>
      <c r="AR223" s="257">
        <f t="shared" si="76"/>
        <v>0</v>
      </c>
      <c r="AS223" s="257">
        <f t="shared" si="76"/>
        <v>0</v>
      </c>
      <c r="AT223" s="257">
        <f t="shared" si="76"/>
        <v>0</v>
      </c>
      <c r="AU223" s="257">
        <f t="shared" si="76"/>
        <v>0</v>
      </c>
      <c r="AV223" s="257">
        <f t="shared" si="76"/>
        <v>0</v>
      </c>
      <c r="AX223" s="254">
        <f t="shared" si="12"/>
        <v>0</v>
      </c>
    </row>
    <row r="224" spans="1:50" x14ac:dyDescent="0.2">
      <c r="A224" s="255" t="str">
        <f t="shared" si="72"/>
        <v>HER1.1.1</v>
      </c>
      <c r="B224" s="256" t="str">
        <f t="shared" si="72"/>
        <v>Koronarchirurgie (CABG)</v>
      </c>
      <c r="C224" s="256"/>
      <c r="D224" s="257">
        <f t="shared" ref="D224:AV224" si="77">+IF(AND(D$158=2,D69&gt;=1),2,IF(AND(D$158=1,D69=1),1,0))</f>
        <v>0</v>
      </c>
      <c r="E224" s="257">
        <f t="shared" si="77"/>
        <v>0</v>
      </c>
      <c r="F224" s="257">
        <f t="shared" si="77"/>
        <v>0</v>
      </c>
      <c r="G224" s="257">
        <f t="shared" si="77"/>
        <v>0</v>
      </c>
      <c r="H224" s="257">
        <f t="shared" si="77"/>
        <v>0</v>
      </c>
      <c r="I224" s="257">
        <f t="shared" si="77"/>
        <v>0</v>
      </c>
      <c r="J224" s="257">
        <f t="shared" si="77"/>
        <v>0</v>
      </c>
      <c r="K224" s="257">
        <f t="shared" si="77"/>
        <v>0</v>
      </c>
      <c r="L224" s="257">
        <f t="shared" si="77"/>
        <v>0</v>
      </c>
      <c r="M224" s="257">
        <f t="shared" si="77"/>
        <v>0</v>
      </c>
      <c r="N224" s="257">
        <f t="shared" si="77"/>
        <v>0</v>
      </c>
      <c r="O224" s="257">
        <f t="shared" si="77"/>
        <v>0</v>
      </c>
      <c r="P224" s="257">
        <f t="shared" si="77"/>
        <v>0</v>
      </c>
      <c r="Q224" s="257">
        <f t="shared" si="77"/>
        <v>0</v>
      </c>
      <c r="R224" s="257">
        <f t="shared" si="77"/>
        <v>0</v>
      </c>
      <c r="S224" s="257">
        <f t="shared" si="77"/>
        <v>0</v>
      </c>
      <c r="T224" s="257">
        <f t="shared" si="77"/>
        <v>0</v>
      </c>
      <c r="U224" s="257">
        <f t="shared" si="77"/>
        <v>0</v>
      </c>
      <c r="V224" s="257">
        <f t="shared" si="77"/>
        <v>0</v>
      </c>
      <c r="W224" s="257">
        <f t="shared" si="77"/>
        <v>0</v>
      </c>
      <c r="X224" s="257">
        <f t="shared" si="77"/>
        <v>0</v>
      </c>
      <c r="Y224" s="257">
        <f t="shared" si="77"/>
        <v>0</v>
      </c>
      <c r="Z224" s="257">
        <f t="shared" si="77"/>
        <v>0</v>
      </c>
      <c r="AA224" s="257">
        <f t="shared" si="77"/>
        <v>0</v>
      </c>
      <c r="AB224" s="257">
        <f t="shared" si="77"/>
        <v>0</v>
      </c>
      <c r="AC224" s="257">
        <f t="shared" si="77"/>
        <v>0</v>
      </c>
      <c r="AD224" s="257">
        <f t="shared" si="77"/>
        <v>0</v>
      </c>
      <c r="AE224" s="257">
        <f t="shared" si="77"/>
        <v>0</v>
      </c>
      <c r="AF224" s="257">
        <f t="shared" si="77"/>
        <v>0</v>
      </c>
      <c r="AG224" s="257">
        <f t="shared" si="77"/>
        <v>0</v>
      </c>
      <c r="AH224" s="257">
        <f t="shared" si="77"/>
        <v>0</v>
      </c>
      <c r="AI224" s="257">
        <f t="shared" si="77"/>
        <v>0</v>
      </c>
      <c r="AJ224" s="257">
        <f t="shared" si="77"/>
        <v>0</v>
      </c>
      <c r="AK224" s="257">
        <f t="shared" si="77"/>
        <v>0</v>
      </c>
      <c r="AL224" s="257">
        <f t="shared" si="77"/>
        <v>0</v>
      </c>
      <c r="AM224" s="257">
        <f t="shared" si="77"/>
        <v>0</v>
      </c>
      <c r="AN224" s="257">
        <f t="shared" si="77"/>
        <v>0</v>
      </c>
      <c r="AO224" s="257">
        <f t="shared" si="77"/>
        <v>0</v>
      </c>
      <c r="AP224" s="257">
        <f t="shared" si="77"/>
        <v>0</v>
      </c>
      <c r="AQ224" s="257">
        <f t="shared" si="77"/>
        <v>0</v>
      </c>
      <c r="AR224" s="257">
        <f t="shared" si="77"/>
        <v>0</v>
      </c>
      <c r="AS224" s="257">
        <f t="shared" si="77"/>
        <v>0</v>
      </c>
      <c r="AT224" s="257">
        <f t="shared" si="77"/>
        <v>0</v>
      </c>
      <c r="AU224" s="257">
        <f t="shared" si="77"/>
        <v>0</v>
      </c>
      <c r="AV224" s="257">
        <f t="shared" si="77"/>
        <v>0</v>
      </c>
      <c r="AX224" s="254">
        <f t="shared" si="12"/>
        <v>0</v>
      </c>
    </row>
    <row r="225" spans="1:50" x14ac:dyDescent="0.2">
      <c r="A225" s="255" t="str">
        <f t="shared" si="72"/>
        <v>HER1.1.2</v>
      </c>
      <c r="B225" s="256" t="str">
        <f t="shared" si="72"/>
        <v>Komplexe kongenitale Herzchirurgie</v>
      </c>
      <c r="C225" s="256"/>
      <c r="D225" s="257">
        <f t="shared" ref="D225:AV225" si="78">+IF(AND(D$158=2,D70&gt;=1),2,IF(AND(D$158=1,D70=1),1,0))</f>
        <v>0</v>
      </c>
      <c r="E225" s="257">
        <f t="shared" si="78"/>
        <v>0</v>
      </c>
      <c r="F225" s="257">
        <f t="shared" si="78"/>
        <v>0</v>
      </c>
      <c r="G225" s="257">
        <f t="shared" si="78"/>
        <v>0</v>
      </c>
      <c r="H225" s="257">
        <f t="shared" si="78"/>
        <v>0</v>
      </c>
      <c r="I225" s="257">
        <f t="shared" si="78"/>
        <v>0</v>
      </c>
      <c r="J225" s="257">
        <f t="shared" si="78"/>
        <v>0</v>
      </c>
      <c r="K225" s="257">
        <f t="shared" si="78"/>
        <v>0</v>
      </c>
      <c r="L225" s="257">
        <f t="shared" si="78"/>
        <v>0</v>
      </c>
      <c r="M225" s="257">
        <f t="shared" si="78"/>
        <v>0</v>
      </c>
      <c r="N225" s="257">
        <f t="shared" si="78"/>
        <v>0</v>
      </c>
      <c r="O225" s="257">
        <f t="shared" si="78"/>
        <v>0</v>
      </c>
      <c r="P225" s="257">
        <f t="shared" si="78"/>
        <v>0</v>
      </c>
      <c r="Q225" s="257">
        <f t="shared" si="78"/>
        <v>0</v>
      </c>
      <c r="R225" s="257">
        <f t="shared" si="78"/>
        <v>0</v>
      </c>
      <c r="S225" s="257">
        <f t="shared" si="78"/>
        <v>0</v>
      </c>
      <c r="T225" s="257">
        <f t="shared" si="78"/>
        <v>0</v>
      </c>
      <c r="U225" s="257">
        <f t="shared" si="78"/>
        <v>0</v>
      </c>
      <c r="V225" s="257">
        <f t="shared" si="78"/>
        <v>0</v>
      </c>
      <c r="W225" s="257">
        <f t="shared" si="78"/>
        <v>0</v>
      </c>
      <c r="X225" s="257">
        <f t="shared" si="78"/>
        <v>0</v>
      </c>
      <c r="Y225" s="257">
        <f t="shared" si="78"/>
        <v>0</v>
      </c>
      <c r="Z225" s="257">
        <f t="shared" si="78"/>
        <v>0</v>
      </c>
      <c r="AA225" s="257">
        <f t="shared" si="78"/>
        <v>0</v>
      </c>
      <c r="AB225" s="257">
        <f t="shared" si="78"/>
        <v>0</v>
      </c>
      <c r="AC225" s="257">
        <f t="shared" si="78"/>
        <v>0</v>
      </c>
      <c r="AD225" s="257">
        <f t="shared" si="78"/>
        <v>0</v>
      </c>
      <c r="AE225" s="257">
        <f t="shared" si="78"/>
        <v>0</v>
      </c>
      <c r="AF225" s="257">
        <f t="shared" si="78"/>
        <v>0</v>
      </c>
      <c r="AG225" s="257">
        <f t="shared" si="78"/>
        <v>0</v>
      </c>
      <c r="AH225" s="257">
        <f t="shared" si="78"/>
        <v>0</v>
      </c>
      <c r="AI225" s="257">
        <f t="shared" si="78"/>
        <v>0</v>
      </c>
      <c r="AJ225" s="257">
        <f t="shared" si="78"/>
        <v>0</v>
      </c>
      <c r="AK225" s="257">
        <f t="shared" si="78"/>
        <v>0</v>
      </c>
      <c r="AL225" s="257">
        <f t="shared" si="78"/>
        <v>0</v>
      </c>
      <c r="AM225" s="257">
        <f t="shared" si="78"/>
        <v>0</v>
      </c>
      <c r="AN225" s="257">
        <f t="shared" si="78"/>
        <v>0</v>
      </c>
      <c r="AO225" s="257">
        <f t="shared" si="78"/>
        <v>0</v>
      </c>
      <c r="AP225" s="257">
        <f t="shared" si="78"/>
        <v>0</v>
      </c>
      <c r="AQ225" s="257">
        <f t="shared" si="78"/>
        <v>0</v>
      </c>
      <c r="AR225" s="257">
        <f t="shared" si="78"/>
        <v>0</v>
      </c>
      <c r="AS225" s="257">
        <f t="shared" si="78"/>
        <v>0</v>
      </c>
      <c r="AT225" s="257">
        <f t="shared" si="78"/>
        <v>0</v>
      </c>
      <c r="AU225" s="257">
        <f t="shared" si="78"/>
        <v>0</v>
      </c>
      <c r="AV225" s="257">
        <f t="shared" si="78"/>
        <v>0</v>
      </c>
      <c r="AX225" s="254">
        <f t="shared" si="12"/>
        <v>0</v>
      </c>
    </row>
    <row r="226" spans="1:50" ht="25.5" x14ac:dyDescent="0.2">
      <c r="A226" s="255" t="str">
        <f t="shared" si="72"/>
        <v>HER1.1.3</v>
      </c>
      <c r="B226" s="256" t="str">
        <f t="shared" si="72"/>
        <v>Chirurgie und Interventionen an der thorakalen Aorta</v>
      </c>
      <c r="C226" s="256"/>
      <c r="D226" s="257">
        <f t="shared" ref="D226:AV226" si="79">+IF(AND(D$158=2,D71&gt;=1),2,IF(AND(D$158=1,D71=1),1,0))</f>
        <v>0</v>
      </c>
      <c r="E226" s="257">
        <f t="shared" si="79"/>
        <v>0</v>
      </c>
      <c r="F226" s="257">
        <f t="shared" si="79"/>
        <v>0</v>
      </c>
      <c r="G226" s="257">
        <f t="shared" si="79"/>
        <v>0</v>
      </c>
      <c r="H226" s="257">
        <f t="shared" si="79"/>
        <v>0</v>
      </c>
      <c r="I226" s="257">
        <f t="shared" si="79"/>
        <v>0</v>
      </c>
      <c r="J226" s="257">
        <f t="shared" si="79"/>
        <v>0</v>
      </c>
      <c r="K226" s="257">
        <f t="shared" si="79"/>
        <v>0</v>
      </c>
      <c r="L226" s="257">
        <f t="shared" si="79"/>
        <v>0</v>
      </c>
      <c r="M226" s="257">
        <f t="shared" si="79"/>
        <v>0</v>
      </c>
      <c r="N226" s="257">
        <f t="shared" si="79"/>
        <v>0</v>
      </c>
      <c r="O226" s="257">
        <f t="shared" si="79"/>
        <v>0</v>
      </c>
      <c r="P226" s="257">
        <f t="shared" si="79"/>
        <v>0</v>
      </c>
      <c r="Q226" s="257">
        <f t="shared" si="79"/>
        <v>0</v>
      </c>
      <c r="R226" s="257">
        <f t="shared" si="79"/>
        <v>0</v>
      </c>
      <c r="S226" s="257">
        <f t="shared" si="79"/>
        <v>0</v>
      </c>
      <c r="T226" s="257">
        <f t="shared" si="79"/>
        <v>0</v>
      </c>
      <c r="U226" s="257">
        <f t="shared" si="79"/>
        <v>0</v>
      </c>
      <c r="V226" s="257">
        <f t="shared" si="79"/>
        <v>0</v>
      </c>
      <c r="W226" s="257">
        <f t="shared" si="79"/>
        <v>0</v>
      </c>
      <c r="X226" s="257">
        <f t="shared" si="79"/>
        <v>0</v>
      </c>
      <c r="Y226" s="257">
        <f t="shared" si="79"/>
        <v>0</v>
      </c>
      <c r="Z226" s="257">
        <f t="shared" si="79"/>
        <v>0</v>
      </c>
      <c r="AA226" s="257">
        <f t="shared" si="79"/>
        <v>0</v>
      </c>
      <c r="AB226" s="257">
        <f t="shared" si="79"/>
        <v>0</v>
      </c>
      <c r="AC226" s="257">
        <f t="shared" si="79"/>
        <v>0</v>
      </c>
      <c r="AD226" s="257">
        <f t="shared" si="79"/>
        <v>0</v>
      </c>
      <c r="AE226" s="257">
        <f t="shared" si="79"/>
        <v>0</v>
      </c>
      <c r="AF226" s="257">
        <f t="shared" si="79"/>
        <v>0</v>
      </c>
      <c r="AG226" s="257">
        <f t="shared" si="79"/>
        <v>0</v>
      </c>
      <c r="AH226" s="257">
        <f t="shared" si="79"/>
        <v>0</v>
      </c>
      <c r="AI226" s="257">
        <f t="shared" si="79"/>
        <v>0</v>
      </c>
      <c r="AJ226" s="257">
        <f t="shared" si="79"/>
        <v>0</v>
      </c>
      <c r="AK226" s="257">
        <f t="shared" si="79"/>
        <v>0</v>
      </c>
      <c r="AL226" s="257">
        <f t="shared" si="79"/>
        <v>0</v>
      </c>
      <c r="AM226" s="257">
        <f t="shared" si="79"/>
        <v>0</v>
      </c>
      <c r="AN226" s="257">
        <f t="shared" si="79"/>
        <v>0</v>
      </c>
      <c r="AO226" s="257">
        <f t="shared" si="79"/>
        <v>0</v>
      </c>
      <c r="AP226" s="257">
        <f t="shared" si="79"/>
        <v>0</v>
      </c>
      <c r="AQ226" s="257">
        <f t="shared" si="79"/>
        <v>0</v>
      </c>
      <c r="AR226" s="257">
        <f t="shared" si="79"/>
        <v>0</v>
      </c>
      <c r="AS226" s="257">
        <f t="shared" si="79"/>
        <v>0</v>
      </c>
      <c r="AT226" s="257">
        <f t="shared" si="79"/>
        <v>0</v>
      </c>
      <c r="AU226" s="257">
        <f t="shared" si="79"/>
        <v>0</v>
      </c>
      <c r="AV226" s="257">
        <f t="shared" si="79"/>
        <v>0</v>
      </c>
      <c r="AX226" s="254">
        <f t="shared" ref="AX226:AX289" si="80">+MAX(D226:AV226)</f>
        <v>0</v>
      </c>
    </row>
    <row r="227" spans="1:50" x14ac:dyDescent="0.2">
      <c r="A227" s="255" t="str">
        <f t="shared" si="72"/>
        <v>HER1.1.4</v>
      </c>
      <c r="B227" s="256" t="str">
        <f t="shared" si="72"/>
        <v>Offene Eingriffe an der Aortenklappe</v>
      </c>
      <c r="C227" s="256"/>
      <c r="D227" s="257">
        <f t="shared" ref="D227:AV227" si="81">+IF(AND(D$158=2,D72&gt;=1),2,IF(AND(D$158=1,D72=1),1,0))</f>
        <v>0</v>
      </c>
      <c r="E227" s="257">
        <f t="shared" si="81"/>
        <v>0</v>
      </c>
      <c r="F227" s="257">
        <f t="shared" si="81"/>
        <v>0</v>
      </c>
      <c r="G227" s="257">
        <f t="shared" si="81"/>
        <v>0</v>
      </c>
      <c r="H227" s="257">
        <f t="shared" si="81"/>
        <v>0</v>
      </c>
      <c r="I227" s="257">
        <f t="shared" si="81"/>
        <v>0</v>
      </c>
      <c r="J227" s="257">
        <f t="shared" si="81"/>
        <v>0</v>
      </c>
      <c r="K227" s="257">
        <f t="shared" si="81"/>
        <v>0</v>
      </c>
      <c r="L227" s="257">
        <f t="shared" si="81"/>
        <v>0</v>
      </c>
      <c r="M227" s="257">
        <f t="shared" si="81"/>
        <v>0</v>
      </c>
      <c r="N227" s="257">
        <f t="shared" si="81"/>
        <v>0</v>
      </c>
      <c r="O227" s="257">
        <f t="shared" si="81"/>
        <v>0</v>
      </c>
      <c r="P227" s="257">
        <f t="shared" si="81"/>
        <v>0</v>
      </c>
      <c r="Q227" s="257">
        <f t="shared" si="81"/>
        <v>0</v>
      </c>
      <c r="R227" s="257">
        <f t="shared" si="81"/>
        <v>0</v>
      </c>
      <c r="S227" s="257">
        <f t="shared" si="81"/>
        <v>0</v>
      </c>
      <c r="T227" s="257">
        <f t="shared" si="81"/>
        <v>0</v>
      </c>
      <c r="U227" s="257">
        <f t="shared" si="81"/>
        <v>0</v>
      </c>
      <c r="V227" s="257">
        <f t="shared" si="81"/>
        <v>0</v>
      </c>
      <c r="W227" s="257">
        <f t="shared" si="81"/>
        <v>0</v>
      </c>
      <c r="X227" s="257">
        <f t="shared" si="81"/>
        <v>0</v>
      </c>
      <c r="Y227" s="257">
        <f t="shared" si="81"/>
        <v>0</v>
      </c>
      <c r="Z227" s="257">
        <f t="shared" si="81"/>
        <v>0</v>
      </c>
      <c r="AA227" s="257">
        <f t="shared" si="81"/>
        <v>0</v>
      </c>
      <c r="AB227" s="257">
        <f t="shared" si="81"/>
        <v>0</v>
      </c>
      <c r="AC227" s="257">
        <f t="shared" si="81"/>
        <v>0</v>
      </c>
      <c r="AD227" s="257">
        <f t="shared" si="81"/>
        <v>0</v>
      </c>
      <c r="AE227" s="257">
        <f t="shared" si="81"/>
        <v>0</v>
      </c>
      <c r="AF227" s="257">
        <f t="shared" si="81"/>
        <v>0</v>
      </c>
      <c r="AG227" s="257">
        <f t="shared" si="81"/>
        <v>0</v>
      </c>
      <c r="AH227" s="257">
        <f t="shared" si="81"/>
        <v>0</v>
      </c>
      <c r="AI227" s="257">
        <f t="shared" si="81"/>
        <v>0</v>
      </c>
      <c r="AJ227" s="257">
        <f t="shared" si="81"/>
        <v>0</v>
      </c>
      <c r="AK227" s="257">
        <f t="shared" si="81"/>
        <v>0</v>
      </c>
      <c r="AL227" s="257">
        <f t="shared" si="81"/>
        <v>0</v>
      </c>
      <c r="AM227" s="257">
        <f t="shared" si="81"/>
        <v>0</v>
      </c>
      <c r="AN227" s="257">
        <f t="shared" si="81"/>
        <v>0</v>
      </c>
      <c r="AO227" s="257">
        <f t="shared" si="81"/>
        <v>0</v>
      </c>
      <c r="AP227" s="257">
        <f t="shared" si="81"/>
        <v>0</v>
      </c>
      <c r="AQ227" s="257">
        <f t="shared" si="81"/>
        <v>0</v>
      </c>
      <c r="AR227" s="257">
        <f t="shared" si="81"/>
        <v>0</v>
      </c>
      <c r="AS227" s="257">
        <f t="shared" si="81"/>
        <v>0</v>
      </c>
      <c r="AT227" s="257">
        <f t="shared" si="81"/>
        <v>0</v>
      </c>
      <c r="AU227" s="257">
        <f t="shared" si="81"/>
        <v>0</v>
      </c>
      <c r="AV227" s="257">
        <f t="shared" si="81"/>
        <v>0</v>
      </c>
      <c r="AX227" s="254">
        <f t="shared" si="80"/>
        <v>0</v>
      </c>
    </row>
    <row r="228" spans="1:50" x14ac:dyDescent="0.2">
      <c r="A228" s="255" t="str">
        <f t="shared" si="72"/>
        <v>HER1.1.5</v>
      </c>
      <c r="B228" s="256" t="str">
        <f t="shared" si="72"/>
        <v>Offene Eingriffe an der Mitralklappe</v>
      </c>
      <c r="C228" s="256"/>
      <c r="D228" s="257">
        <f t="shared" ref="D228:AV228" si="82">+IF(AND(D$158=2,D73&gt;=1),2,IF(AND(D$158=1,D73=1),1,0))</f>
        <v>0</v>
      </c>
      <c r="E228" s="257">
        <f t="shared" si="82"/>
        <v>0</v>
      </c>
      <c r="F228" s="257">
        <f t="shared" si="82"/>
        <v>0</v>
      </c>
      <c r="G228" s="257">
        <f t="shared" si="82"/>
        <v>0</v>
      </c>
      <c r="H228" s="257">
        <f t="shared" si="82"/>
        <v>0</v>
      </c>
      <c r="I228" s="257">
        <f t="shared" si="82"/>
        <v>0</v>
      </c>
      <c r="J228" s="257">
        <f t="shared" si="82"/>
        <v>0</v>
      </c>
      <c r="K228" s="257">
        <f t="shared" si="82"/>
        <v>0</v>
      </c>
      <c r="L228" s="257">
        <f t="shared" si="82"/>
        <v>0</v>
      </c>
      <c r="M228" s="257">
        <f t="shared" si="82"/>
        <v>0</v>
      </c>
      <c r="N228" s="257">
        <f t="shared" si="82"/>
        <v>0</v>
      </c>
      <c r="O228" s="257">
        <f t="shared" si="82"/>
        <v>0</v>
      </c>
      <c r="P228" s="257">
        <f t="shared" si="82"/>
        <v>0</v>
      </c>
      <c r="Q228" s="257">
        <f t="shared" si="82"/>
        <v>0</v>
      </c>
      <c r="R228" s="257">
        <f t="shared" si="82"/>
        <v>0</v>
      </c>
      <c r="S228" s="257">
        <f t="shared" si="82"/>
        <v>0</v>
      </c>
      <c r="T228" s="257">
        <f t="shared" si="82"/>
        <v>0</v>
      </c>
      <c r="U228" s="257">
        <f t="shared" si="82"/>
        <v>0</v>
      </c>
      <c r="V228" s="257">
        <f t="shared" si="82"/>
        <v>0</v>
      </c>
      <c r="W228" s="257">
        <f t="shared" si="82"/>
        <v>0</v>
      </c>
      <c r="X228" s="257">
        <f t="shared" si="82"/>
        <v>0</v>
      </c>
      <c r="Y228" s="257">
        <f t="shared" si="82"/>
        <v>0</v>
      </c>
      <c r="Z228" s="257">
        <f t="shared" si="82"/>
        <v>0</v>
      </c>
      <c r="AA228" s="257">
        <f t="shared" si="82"/>
        <v>0</v>
      </c>
      <c r="AB228" s="257">
        <f t="shared" si="82"/>
        <v>0</v>
      </c>
      <c r="AC228" s="257">
        <f t="shared" si="82"/>
        <v>0</v>
      </c>
      <c r="AD228" s="257">
        <f t="shared" si="82"/>
        <v>0</v>
      </c>
      <c r="AE228" s="257">
        <f t="shared" si="82"/>
        <v>0</v>
      </c>
      <c r="AF228" s="257">
        <f t="shared" si="82"/>
        <v>0</v>
      </c>
      <c r="AG228" s="257">
        <f t="shared" si="82"/>
        <v>0</v>
      </c>
      <c r="AH228" s="257">
        <f t="shared" si="82"/>
        <v>0</v>
      </c>
      <c r="AI228" s="257">
        <f t="shared" si="82"/>
        <v>0</v>
      </c>
      <c r="AJ228" s="257">
        <f t="shared" si="82"/>
        <v>0</v>
      </c>
      <c r="AK228" s="257">
        <f t="shared" si="82"/>
        <v>0</v>
      </c>
      <c r="AL228" s="257">
        <f t="shared" si="82"/>
        <v>0</v>
      </c>
      <c r="AM228" s="257">
        <f t="shared" si="82"/>
        <v>0</v>
      </c>
      <c r="AN228" s="257">
        <f t="shared" si="82"/>
        <v>0</v>
      </c>
      <c r="AO228" s="257">
        <f t="shared" si="82"/>
        <v>0</v>
      </c>
      <c r="AP228" s="257">
        <f t="shared" si="82"/>
        <v>0</v>
      </c>
      <c r="AQ228" s="257">
        <f t="shared" si="82"/>
        <v>0</v>
      </c>
      <c r="AR228" s="257">
        <f t="shared" si="82"/>
        <v>0</v>
      </c>
      <c r="AS228" s="257">
        <f t="shared" si="82"/>
        <v>0</v>
      </c>
      <c r="AT228" s="257">
        <f t="shared" si="82"/>
        <v>0</v>
      </c>
      <c r="AU228" s="257">
        <f t="shared" si="82"/>
        <v>0</v>
      </c>
      <c r="AV228" s="257">
        <f t="shared" si="82"/>
        <v>0</v>
      </c>
      <c r="AX228" s="254">
        <f t="shared" si="80"/>
        <v>0</v>
      </c>
    </row>
    <row r="229" spans="1:50" x14ac:dyDescent="0.2">
      <c r="A229" s="255" t="e">
        <f>+#REF!</f>
        <v>#REF!</v>
      </c>
      <c r="B229" s="256" t="e">
        <f>+#REF!</f>
        <v>#REF!</v>
      </c>
      <c r="C229" s="256"/>
      <c r="D229" s="257" t="e">
        <f>+IF(AND(D$158=2,#REF!&gt;=1),2,IF(AND(D$158=1,#REF!=1),1,0))</f>
        <v>#REF!</v>
      </c>
      <c r="E229" s="257" t="e">
        <f>+IF(AND(E$158=2,#REF!&gt;=1),2,IF(AND(E$158=1,#REF!=1),1,0))</f>
        <v>#REF!</v>
      </c>
      <c r="F229" s="257" t="e">
        <f>+IF(AND(F$158=2,#REF!&gt;=1),2,IF(AND(F$158=1,#REF!=1),1,0))</f>
        <v>#REF!</v>
      </c>
      <c r="G229" s="257" t="e">
        <f>+IF(AND(G$158=2,#REF!&gt;=1),2,IF(AND(G$158=1,#REF!=1),1,0))</f>
        <v>#REF!</v>
      </c>
      <c r="H229" s="257" t="e">
        <f>+IF(AND(H$158=2,#REF!&gt;=1),2,IF(AND(H$158=1,#REF!=1),1,0))</f>
        <v>#REF!</v>
      </c>
      <c r="I229" s="257" t="e">
        <f>+IF(AND(I$158=2,#REF!&gt;=1),2,IF(AND(I$158=1,#REF!=1),1,0))</f>
        <v>#REF!</v>
      </c>
      <c r="J229" s="257" t="e">
        <f>+IF(AND(J$158=2,#REF!&gt;=1),2,IF(AND(J$158=1,#REF!=1),1,0))</f>
        <v>#REF!</v>
      </c>
      <c r="K229" s="257" t="e">
        <f>+IF(AND(K$158=2,#REF!&gt;=1),2,IF(AND(K$158=1,#REF!=1),1,0))</f>
        <v>#REF!</v>
      </c>
      <c r="L229" s="257" t="e">
        <f>+IF(AND(L$158=2,#REF!&gt;=1),2,IF(AND(L$158=1,#REF!=1),1,0))</f>
        <v>#REF!</v>
      </c>
      <c r="M229" s="257" t="e">
        <f>+IF(AND(M$158=2,#REF!&gt;=1),2,IF(AND(M$158=1,#REF!=1),1,0))</f>
        <v>#REF!</v>
      </c>
      <c r="N229" s="257" t="e">
        <f>+IF(AND(N$158=2,#REF!&gt;=1),2,IF(AND(N$158=1,#REF!=1),1,0))</f>
        <v>#REF!</v>
      </c>
      <c r="O229" s="257" t="e">
        <f>+IF(AND(O$158=2,#REF!&gt;=1),2,IF(AND(O$158=1,#REF!=1),1,0))</f>
        <v>#REF!</v>
      </c>
      <c r="P229" s="257" t="e">
        <f>+IF(AND(P$158=2,#REF!&gt;=1),2,IF(AND(P$158=1,#REF!=1),1,0))</f>
        <v>#REF!</v>
      </c>
      <c r="Q229" s="257" t="e">
        <f>+IF(AND(Q$158=2,#REF!&gt;=1),2,IF(AND(Q$158=1,#REF!=1),1,0))</f>
        <v>#REF!</v>
      </c>
      <c r="R229" s="257" t="e">
        <f>+IF(AND(R$158=2,#REF!&gt;=1),2,IF(AND(R$158=1,#REF!=1),1,0))</f>
        <v>#REF!</v>
      </c>
      <c r="S229" s="257" t="e">
        <f>+IF(AND(S$158=2,#REF!&gt;=1),2,IF(AND(S$158=1,#REF!=1),1,0))</f>
        <v>#REF!</v>
      </c>
      <c r="T229" s="257" t="e">
        <f>+IF(AND(T$158=2,#REF!&gt;=1),2,IF(AND(T$158=1,#REF!=1),1,0))</f>
        <v>#REF!</v>
      </c>
      <c r="U229" s="257" t="e">
        <f>+IF(AND(U$158=2,#REF!&gt;=1),2,IF(AND(U$158=1,#REF!=1),1,0))</f>
        <v>#REF!</v>
      </c>
      <c r="V229" s="257" t="e">
        <f>+IF(AND(V$158=2,#REF!&gt;=1),2,IF(AND(V$158=1,#REF!=1),1,0))</f>
        <v>#REF!</v>
      </c>
      <c r="W229" s="257" t="e">
        <f>+IF(AND(W$158=2,#REF!&gt;=1),2,IF(AND(W$158=1,#REF!=1),1,0))</f>
        <v>#REF!</v>
      </c>
      <c r="X229" s="257" t="e">
        <f>+IF(AND(X$158=2,#REF!&gt;=1),2,IF(AND(X$158=1,#REF!=1),1,0))</f>
        <v>#REF!</v>
      </c>
      <c r="Y229" s="257" t="e">
        <f>+IF(AND(Y$158=2,#REF!&gt;=1),2,IF(AND(Y$158=1,#REF!=1),1,0))</f>
        <v>#REF!</v>
      </c>
      <c r="Z229" s="257" t="e">
        <f>+IF(AND(Z$158=2,#REF!&gt;=1),2,IF(AND(Z$158=1,#REF!=1),1,0))</f>
        <v>#REF!</v>
      </c>
      <c r="AA229" s="257" t="e">
        <f>+IF(AND(AA$158=2,#REF!&gt;=1),2,IF(AND(AA$158=1,#REF!=1),1,0))</f>
        <v>#REF!</v>
      </c>
      <c r="AB229" s="257" t="e">
        <f>+IF(AND(AB$158=2,#REF!&gt;=1),2,IF(AND(AB$158=1,#REF!=1),1,0))</f>
        <v>#REF!</v>
      </c>
      <c r="AC229" s="257" t="e">
        <f>+IF(AND(AC$158=2,#REF!&gt;=1),2,IF(AND(AC$158=1,#REF!=1),1,0))</f>
        <v>#REF!</v>
      </c>
      <c r="AD229" s="257" t="e">
        <f>+IF(AND(AD$158=2,#REF!&gt;=1),2,IF(AND(AD$158=1,#REF!=1),1,0))</f>
        <v>#REF!</v>
      </c>
      <c r="AE229" s="257" t="e">
        <f>+IF(AND(AE$158=2,#REF!&gt;=1),2,IF(AND(AE$158=1,#REF!=1),1,0))</f>
        <v>#REF!</v>
      </c>
      <c r="AF229" s="257" t="e">
        <f>+IF(AND(AF$158=2,#REF!&gt;=1),2,IF(AND(AF$158=1,#REF!=1),1,0))</f>
        <v>#REF!</v>
      </c>
      <c r="AG229" s="257" t="e">
        <f>+IF(AND(AG$158=2,#REF!&gt;=1),2,IF(AND(AG$158=1,#REF!=1),1,0))</f>
        <v>#REF!</v>
      </c>
      <c r="AH229" s="257" t="e">
        <f>+IF(AND(AH$158=2,#REF!&gt;=1),2,IF(AND(AH$158=1,#REF!=1),1,0))</f>
        <v>#REF!</v>
      </c>
      <c r="AI229" s="257" t="e">
        <f>+IF(AND(AI$158=2,#REF!&gt;=1),2,IF(AND(AI$158=1,#REF!=1),1,0))</f>
        <v>#REF!</v>
      </c>
      <c r="AJ229" s="257" t="e">
        <f>+IF(AND(AJ$158=2,#REF!&gt;=1),2,IF(AND(AJ$158=1,#REF!=1),1,0))</f>
        <v>#REF!</v>
      </c>
      <c r="AK229" s="257" t="e">
        <f>+IF(AND(AK$158=2,#REF!&gt;=1),2,IF(AND(AK$158=1,#REF!=1),1,0))</f>
        <v>#REF!</v>
      </c>
      <c r="AL229" s="257" t="e">
        <f>+IF(AND(AL$158=2,#REF!&gt;=1),2,IF(AND(AL$158=1,#REF!=1),1,0))</f>
        <v>#REF!</v>
      </c>
      <c r="AM229" s="257" t="e">
        <f>+IF(AND(AM$158=2,#REF!&gt;=1),2,IF(AND(AM$158=1,#REF!=1),1,0))</f>
        <v>#REF!</v>
      </c>
      <c r="AN229" s="257" t="e">
        <f>+IF(AND(AN$158=2,#REF!&gt;=1),2,IF(AND(AN$158=1,#REF!=1),1,0))</f>
        <v>#REF!</v>
      </c>
      <c r="AO229" s="257" t="e">
        <f>+IF(AND(AO$158=2,#REF!&gt;=1),2,IF(AND(AO$158=1,#REF!=1),1,0))</f>
        <v>#REF!</v>
      </c>
      <c r="AP229" s="257" t="e">
        <f>+IF(AND(AP$158=2,#REF!&gt;=1),2,IF(AND(AP$158=1,#REF!=1),1,0))</f>
        <v>#REF!</v>
      </c>
      <c r="AQ229" s="257" t="e">
        <f>+IF(AND(AQ$158=2,#REF!&gt;=1),2,IF(AND(AQ$158=1,#REF!=1),1,0))</f>
        <v>#REF!</v>
      </c>
      <c r="AR229" s="257" t="e">
        <f>+IF(AND(AR$158=2,#REF!&gt;=1),2,IF(AND(AR$158=1,#REF!=1),1,0))</f>
        <v>#REF!</v>
      </c>
      <c r="AS229" s="257" t="e">
        <f>+IF(AND(AS$158=2,#REF!&gt;=1),2,IF(AND(AS$158=1,#REF!=1),1,0))</f>
        <v>#REF!</v>
      </c>
      <c r="AT229" s="257" t="e">
        <f>+IF(AND(AT$158=2,#REF!&gt;=1),2,IF(AND(AT$158=1,#REF!=1),1,0))</f>
        <v>#REF!</v>
      </c>
      <c r="AU229" s="257" t="e">
        <f>+IF(AND(AU$158=2,#REF!&gt;=1),2,IF(AND(AU$158=1,#REF!=1),1,0))</f>
        <v>#REF!</v>
      </c>
      <c r="AV229" s="257" t="e">
        <f>+IF(AND(AV$158=2,#REF!&gt;=1),2,IF(AND(AV$158=1,#REF!=1),1,0))</f>
        <v>#REF!</v>
      </c>
      <c r="AX229" s="254" t="e">
        <f t="shared" si="80"/>
        <v>#REF!</v>
      </c>
    </row>
    <row r="230" spans="1:50" x14ac:dyDescent="0.2">
      <c r="A230" s="255" t="str">
        <f t="shared" ref="A230:B243" si="83">+A74</f>
        <v>KAR1</v>
      </c>
      <c r="B230" s="256" t="str">
        <f t="shared" si="83"/>
        <v>Kardiologie (inkl. Schrittmacher)</v>
      </c>
      <c r="C230" s="256"/>
      <c r="D230" s="257">
        <f t="shared" ref="D230:AV230" si="84">+IF(AND(D$158=2,D74&gt;=1),2,IF(AND(D$158=1,D74=1),1,0))</f>
        <v>0</v>
      </c>
      <c r="E230" s="257">
        <f t="shared" si="84"/>
        <v>0</v>
      </c>
      <c r="F230" s="257">
        <f t="shared" si="84"/>
        <v>0</v>
      </c>
      <c r="G230" s="257">
        <f t="shared" si="84"/>
        <v>0</v>
      </c>
      <c r="H230" s="257">
        <f t="shared" si="84"/>
        <v>0</v>
      </c>
      <c r="I230" s="257">
        <f t="shared" si="84"/>
        <v>0</v>
      </c>
      <c r="J230" s="257">
        <f t="shared" si="84"/>
        <v>0</v>
      </c>
      <c r="K230" s="257">
        <f t="shared" si="84"/>
        <v>0</v>
      </c>
      <c r="L230" s="257">
        <f t="shared" si="84"/>
        <v>0</v>
      </c>
      <c r="M230" s="257">
        <f t="shared" si="84"/>
        <v>0</v>
      </c>
      <c r="N230" s="257">
        <f t="shared" si="84"/>
        <v>0</v>
      </c>
      <c r="O230" s="257">
        <f t="shared" si="84"/>
        <v>0</v>
      </c>
      <c r="P230" s="257">
        <f t="shared" si="84"/>
        <v>0</v>
      </c>
      <c r="Q230" s="257">
        <f t="shared" si="84"/>
        <v>0</v>
      </c>
      <c r="R230" s="257">
        <f t="shared" si="84"/>
        <v>0</v>
      </c>
      <c r="S230" s="257">
        <f t="shared" si="84"/>
        <v>0</v>
      </c>
      <c r="T230" s="257">
        <f t="shared" si="84"/>
        <v>0</v>
      </c>
      <c r="U230" s="257">
        <f t="shared" si="84"/>
        <v>0</v>
      </c>
      <c r="V230" s="257">
        <f t="shared" si="84"/>
        <v>0</v>
      </c>
      <c r="W230" s="257">
        <f t="shared" si="84"/>
        <v>0</v>
      </c>
      <c r="X230" s="257">
        <f t="shared" si="84"/>
        <v>0</v>
      </c>
      <c r="Y230" s="257">
        <f t="shared" si="84"/>
        <v>0</v>
      </c>
      <c r="Z230" s="257">
        <f t="shared" si="84"/>
        <v>0</v>
      </c>
      <c r="AA230" s="257">
        <f t="shared" si="84"/>
        <v>0</v>
      </c>
      <c r="AB230" s="257">
        <f t="shared" si="84"/>
        <v>0</v>
      </c>
      <c r="AC230" s="257">
        <f t="shared" si="84"/>
        <v>0</v>
      </c>
      <c r="AD230" s="257">
        <f t="shared" si="84"/>
        <v>0</v>
      </c>
      <c r="AE230" s="257">
        <f t="shared" si="84"/>
        <v>0</v>
      </c>
      <c r="AF230" s="257">
        <f t="shared" si="84"/>
        <v>0</v>
      </c>
      <c r="AG230" s="257">
        <f t="shared" si="84"/>
        <v>0</v>
      </c>
      <c r="AH230" s="257">
        <f t="shared" si="84"/>
        <v>0</v>
      </c>
      <c r="AI230" s="257">
        <f t="shared" si="84"/>
        <v>0</v>
      </c>
      <c r="AJ230" s="257">
        <f t="shared" si="84"/>
        <v>0</v>
      </c>
      <c r="AK230" s="257">
        <f t="shared" si="84"/>
        <v>0</v>
      </c>
      <c r="AL230" s="257">
        <f t="shared" si="84"/>
        <v>0</v>
      </c>
      <c r="AM230" s="257">
        <f t="shared" si="84"/>
        <v>0</v>
      </c>
      <c r="AN230" s="257">
        <f t="shared" si="84"/>
        <v>0</v>
      </c>
      <c r="AO230" s="257">
        <f t="shared" si="84"/>
        <v>0</v>
      </c>
      <c r="AP230" s="257">
        <f t="shared" si="84"/>
        <v>0</v>
      </c>
      <c r="AQ230" s="257">
        <f t="shared" si="84"/>
        <v>0</v>
      </c>
      <c r="AR230" s="257">
        <f t="shared" si="84"/>
        <v>0</v>
      </c>
      <c r="AS230" s="257">
        <f t="shared" si="84"/>
        <v>0</v>
      </c>
      <c r="AT230" s="257">
        <f t="shared" si="84"/>
        <v>0</v>
      </c>
      <c r="AU230" s="257">
        <f t="shared" si="84"/>
        <v>0</v>
      </c>
      <c r="AV230" s="257">
        <f t="shared" si="84"/>
        <v>0</v>
      </c>
      <c r="AX230" s="254">
        <f t="shared" si="80"/>
        <v>0</v>
      </c>
    </row>
    <row r="231" spans="1:50" x14ac:dyDescent="0.2">
      <c r="A231" s="255" t="str">
        <f t="shared" si="83"/>
        <v>KAR2</v>
      </c>
      <c r="B231" s="256" t="str">
        <f t="shared" si="83"/>
        <v>Elektrophysiologie und CRT</v>
      </c>
      <c r="C231" s="256"/>
      <c r="D231" s="257">
        <f t="shared" ref="D231:AV231" si="85">+IF(AND(D$158=2,D75&gt;=1),2,IF(AND(D$158=1,D75=1),1,0))</f>
        <v>0</v>
      </c>
      <c r="E231" s="257">
        <f t="shared" si="85"/>
        <v>0</v>
      </c>
      <c r="F231" s="257">
        <f t="shared" si="85"/>
        <v>0</v>
      </c>
      <c r="G231" s="257">
        <f t="shared" si="85"/>
        <v>0</v>
      </c>
      <c r="H231" s="257">
        <f t="shared" si="85"/>
        <v>0</v>
      </c>
      <c r="I231" s="257">
        <f t="shared" si="85"/>
        <v>0</v>
      </c>
      <c r="J231" s="257">
        <f t="shared" si="85"/>
        <v>0</v>
      </c>
      <c r="K231" s="257">
        <f t="shared" si="85"/>
        <v>0</v>
      </c>
      <c r="L231" s="257">
        <f t="shared" si="85"/>
        <v>0</v>
      </c>
      <c r="M231" s="257">
        <f t="shared" si="85"/>
        <v>0</v>
      </c>
      <c r="N231" s="257">
        <f t="shared" si="85"/>
        <v>0</v>
      </c>
      <c r="O231" s="257">
        <f t="shared" si="85"/>
        <v>0</v>
      </c>
      <c r="P231" s="257">
        <f t="shared" si="85"/>
        <v>0</v>
      </c>
      <c r="Q231" s="257">
        <f t="shared" si="85"/>
        <v>0</v>
      </c>
      <c r="R231" s="257">
        <f t="shared" si="85"/>
        <v>0</v>
      </c>
      <c r="S231" s="257">
        <f t="shared" si="85"/>
        <v>0</v>
      </c>
      <c r="T231" s="257">
        <f t="shared" si="85"/>
        <v>0</v>
      </c>
      <c r="U231" s="257">
        <f t="shared" si="85"/>
        <v>0</v>
      </c>
      <c r="V231" s="257">
        <f t="shared" si="85"/>
        <v>0</v>
      </c>
      <c r="W231" s="257">
        <f t="shared" si="85"/>
        <v>0</v>
      </c>
      <c r="X231" s="257">
        <f t="shared" si="85"/>
        <v>0</v>
      </c>
      <c r="Y231" s="257">
        <f t="shared" si="85"/>
        <v>0</v>
      </c>
      <c r="Z231" s="257">
        <f t="shared" si="85"/>
        <v>0</v>
      </c>
      <c r="AA231" s="257">
        <f t="shared" si="85"/>
        <v>0</v>
      </c>
      <c r="AB231" s="257">
        <f t="shared" si="85"/>
        <v>0</v>
      </c>
      <c r="AC231" s="257">
        <f t="shared" si="85"/>
        <v>0</v>
      </c>
      <c r="AD231" s="257">
        <f t="shared" si="85"/>
        <v>0</v>
      </c>
      <c r="AE231" s="257">
        <f t="shared" si="85"/>
        <v>0</v>
      </c>
      <c r="AF231" s="257">
        <f t="shared" si="85"/>
        <v>0</v>
      </c>
      <c r="AG231" s="257">
        <f t="shared" si="85"/>
        <v>0</v>
      </c>
      <c r="AH231" s="257">
        <f t="shared" si="85"/>
        <v>0</v>
      </c>
      <c r="AI231" s="257">
        <f t="shared" si="85"/>
        <v>0</v>
      </c>
      <c r="AJ231" s="257">
        <f t="shared" si="85"/>
        <v>0</v>
      </c>
      <c r="AK231" s="257">
        <f t="shared" si="85"/>
        <v>0</v>
      </c>
      <c r="AL231" s="257">
        <f t="shared" si="85"/>
        <v>0</v>
      </c>
      <c r="AM231" s="257">
        <f t="shared" si="85"/>
        <v>0</v>
      </c>
      <c r="AN231" s="257">
        <f t="shared" si="85"/>
        <v>0</v>
      </c>
      <c r="AO231" s="257">
        <f t="shared" si="85"/>
        <v>0</v>
      </c>
      <c r="AP231" s="257">
        <f t="shared" si="85"/>
        <v>0</v>
      </c>
      <c r="AQ231" s="257">
        <f t="shared" si="85"/>
        <v>0</v>
      </c>
      <c r="AR231" s="257">
        <f t="shared" si="85"/>
        <v>0</v>
      </c>
      <c r="AS231" s="257">
        <f t="shared" si="85"/>
        <v>0</v>
      </c>
      <c r="AT231" s="257">
        <f t="shared" si="85"/>
        <v>0</v>
      </c>
      <c r="AU231" s="257">
        <f t="shared" si="85"/>
        <v>0</v>
      </c>
      <c r="AV231" s="257">
        <f t="shared" si="85"/>
        <v>0</v>
      </c>
      <c r="AX231" s="254">
        <f t="shared" si="80"/>
        <v>0</v>
      </c>
    </row>
    <row r="232" spans="1:50" x14ac:dyDescent="0.2">
      <c r="A232" s="255" t="str">
        <f t="shared" si="83"/>
        <v>KAR3</v>
      </c>
      <c r="B232" s="256" t="str">
        <f t="shared" si="83"/>
        <v>Interventionelle Kardiologie (Koronareingriffe)</v>
      </c>
      <c r="C232" s="256"/>
      <c r="D232" s="257">
        <f t="shared" ref="D232:AV232" si="86">+IF(AND(D$158=2,D76&gt;=1),2,IF(AND(D$158=1,D76=1),1,0))</f>
        <v>0</v>
      </c>
      <c r="E232" s="257">
        <f t="shared" si="86"/>
        <v>0</v>
      </c>
      <c r="F232" s="257">
        <f t="shared" si="86"/>
        <v>0</v>
      </c>
      <c r="G232" s="257">
        <f t="shared" si="86"/>
        <v>0</v>
      </c>
      <c r="H232" s="257">
        <f t="shared" si="86"/>
        <v>0</v>
      </c>
      <c r="I232" s="257">
        <f t="shared" si="86"/>
        <v>0</v>
      </c>
      <c r="J232" s="257">
        <f t="shared" si="86"/>
        <v>0</v>
      </c>
      <c r="K232" s="257">
        <f t="shared" si="86"/>
        <v>0</v>
      </c>
      <c r="L232" s="257">
        <f t="shared" si="86"/>
        <v>0</v>
      </c>
      <c r="M232" s="257">
        <f t="shared" si="86"/>
        <v>0</v>
      </c>
      <c r="N232" s="257">
        <f t="shared" si="86"/>
        <v>0</v>
      </c>
      <c r="O232" s="257">
        <f t="shared" si="86"/>
        <v>0</v>
      </c>
      <c r="P232" s="257">
        <f t="shared" si="86"/>
        <v>0</v>
      </c>
      <c r="Q232" s="257">
        <f t="shared" si="86"/>
        <v>0</v>
      </c>
      <c r="R232" s="257">
        <f t="shared" si="86"/>
        <v>0</v>
      </c>
      <c r="S232" s="257">
        <f t="shared" si="86"/>
        <v>0</v>
      </c>
      <c r="T232" s="257">
        <f t="shared" si="86"/>
        <v>0</v>
      </c>
      <c r="U232" s="257">
        <f t="shared" si="86"/>
        <v>0</v>
      </c>
      <c r="V232" s="257">
        <f t="shared" si="86"/>
        <v>0</v>
      </c>
      <c r="W232" s="257">
        <f t="shared" si="86"/>
        <v>0</v>
      </c>
      <c r="X232" s="257">
        <f t="shared" si="86"/>
        <v>0</v>
      </c>
      <c r="Y232" s="257">
        <f t="shared" si="86"/>
        <v>0</v>
      </c>
      <c r="Z232" s="257">
        <f t="shared" si="86"/>
        <v>0</v>
      </c>
      <c r="AA232" s="257">
        <f t="shared" si="86"/>
        <v>0</v>
      </c>
      <c r="AB232" s="257">
        <f t="shared" si="86"/>
        <v>0</v>
      </c>
      <c r="AC232" s="257">
        <f t="shared" si="86"/>
        <v>0</v>
      </c>
      <c r="AD232" s="257">
        <f t="shared" si="86"/>
        <v>0</v>
      </c>
      <c r="AE232" s="257">
        <f t="shared" si="86"/>
        <v>0</v>
      </c>
      <c r="AF232" s="257">
        <f t="shared" si="86"/>
        <v>0</v>
      </c>
      <c r="AG232" s="257">
        <f t="shared" si="86"/>
        <v>0</v>
      </c>
      <c r="AH232" s="257">
        <f t="shared" si="86"/>
        <v>0</v>
      </c>
      <c r="AI232" s="257">
        <f t="shared" si="86"/>
        <v>0</v>
      </c>
      <c r="AJ232" s="257">
        <f t="shared" si="86"/>
        <v>0</v>
      </c>
      <c r="AK232" s="257">
        <f t="shared" si="86"/>
        <v>0</v>
      </c>
      <c r="AL232" s="257">
        <f t="shared" si="86"/>
        <v>0</v>
      </c>
      <c r="AM232" s="257">
        <f t="shared" si="86"/>
        <v>0</v>
      </c>
      <c r="AN232" s="257">
        <f t="shared" si="86"/>
        <v>0</v>
      </c>
      <c r="AO232" s="257">
        <f t="shared" si="86"/>
        <v>0</v>
      </c>
      <c r="AP232" s="257">
        <f t="shared" si="86"/>
        <v>0</v>
      </c>
      <c r="AQ232" s="257">
        <f t="shared" si="86"/>
        <v>0</v>
      </c>
      <c r="AR232" s="257">
        <f t="shared" si="86"/>
        <v>0</v>
      </c>
      <c r="AS232" s="257">
        <f t="shared" si="86"/>
        <v>0</v>
      </c>
      <c r="AT232" s="257">
        <f t="shared" si="86"/>
        <v>0</v>
      </c>
      <c r="AU232" s="257">
        <f t="shared" si="86"/>
        <v>0</v>
      </c>
      <c r="AV232" s="257">
        <f t="shared" si="86"/>
        <v>0</v>
      </c>
      <c r="AX232" s="254">
        <f t="shared" si="80"/>
        <v>0</v>
      </c>
    </row>
    <row r="233" spans="1:50" ht="25.5" x14ac:dyDescent="0.2">
      <c r="A233" s="255" t="str">
        <f t="shared" si="83"/>
        <v>KAR3.1</v>
      </c>
      <c r="B233" s="256" t="str">
        <f t="shared" si="83"/>
        <v>Interventionelle Kardiologie (strukturelle Eingriffe)</v>
      </c>
      <c r="C233" s="256"/>
      <c r="D233" s="257">
        <f t="shared" ref="D233:AV233" si="87">+IF(AND(D$158=2,D77&gt;=1),2,IF(AND(D$158=1,D77=1),1,0))</f>
        <v>0</v>
      </c>
      <c r="E233" s="257">
        <f t="shared" si="87"/>
        <v>0</v>
      </c>
      <c r="F233" s="257">
        <f t="shared" si="87"/>
        <v>0</v>
      </c>
      <c r="G233" s="257">
        <f t="shared" si="87"/>
        <v>0</v>
      </c>
      <c r="H233" s="257">
        <f t="shared" si="87"/>
        <v>0</v>
      </c>
      <c r="I233" s="257">
        <f t="shared" si="87"/>
        <v>0</v>
      </c>
      <c r="J233" s="257">
        <f t="shared" si="87"/>
        <v>0</v>
      </c>
      <c r="K233" s="257">
        <f t="shared" si="87"/>
        <v>0</v>
      </c>
      <c r="L233" s="257">
        <f t="shared" si="87"/>
        <v>0</v>
      </c>
      <c r="M233" s="257">
        <f t="shared" si="87"/>
        <v>0</v>
      </c>
      <c r="N233" s="257">
        <f t="shared" si="87"/>
        <v>0</v>
      </c>
      <c r="O233" s="257">
        <f t="shared" si="87"/>
        <v>0</v>
      </c>
      <c r="P233" s="257">
        <f t="shared" si="87"/>
        <v>0</v>
      </c>
      <c r="Q233" s="257">
        <f t="shared" si="87"/>
        <v>0</v>
      </c>
      <c r="R233" s="257">
        <f t="shared" si="87"/>
        <v>0</v>
      </c>
      <c r="S233" s="257">
        <f t="shared" si="87"/>
        <v>0</v>
      </c>
      <c r="T233" s="257">
        <f t="shared" si="87"/>
        <v>0</v>
      </c>
      <c r="U233" s="257">
        <f t="shared" si="87"/>
        <v>0</v>
      </c>
      <c r="V233" s="257">
        <f t="shared" si="87"/>
        <v>0</v>
      </c>
      <c r="W233" s="257">
        <f t="shared" si="87"/>
        <v>0</v>
      </c>
      <c r="X233" s="257">
        <f t="shared" si="87"/>
        <v>0</v>
      </c>
      <c r="Y233" s="257">
        <f t="shared" si="87"/>
        <v>0</v>
      </c>
      <c r="Z233" s="257">
        <f t="shared" si="87"/>
        <v>0</v>
      </c>
      <c r="AA233" s="257">
        <f t="shared" si="87"/>
        <v>0</v>
      </c>
      <c r="AB233" s="257">
        <f t="shared" si="87"/>
        <v>0</v>
      </c>
      <c r="AC233" s="257">
        <f t="shared" si="87"/>
        <v>0</v>
      </c>
      <c r="AD233" s="257">
        <f t="shared" si="87"/>
        <v>0</v>
      </c>
      <c r="AE233" s="257">
        <f t="shared" si="87"/>
        <v>0</v>
      </c>
      <c r="AF233" s="257">
        <f t="shared" si="87"/>
        <v>0</v>
      </c>
      <c r="AG233" s="257">
        <f t="shared" si="87"/>
        <v>0</v>
      </c>
      <c r="AH233" s="257">
        <f t="shared" si="87"/>
        <v>0</v>
      </c>
      <c r="AI233" s="257">
        <f t="shared" si="87"/>
        <v>0</v>
      </c>
      <c r="AJ233" s="257">
        <f t="shared" si="87"/>
        <v>0</v>
      </c>
      <c r="AK233" s="257">
        <f t="shared" si="87"/>
        <v>0</v>
      </c>
      <c r="AL233" s="257">
        <f t="shared" si="87"/>
        <v>0</v>
      </c>
      <c r="AM233" s="257">
        <f t="shared" si="87"/>
        <v>0</v>
      </c>
      <c r="AN233" s="257">
        <f t="shared" si="87"/>
        <v>0</v>
      </c>
      <c r="AO233" s="257">
        <f t="shared" si="87"/>
        <v>0</v>
      </c>
      <c r="AP233" s="257">
        <f t="shared" si="87"/>
        <v>0</v>
      </c>
      <c r="AQ233" s="257">
        <f t="shared" si="87"/>
        <v>0</v>
      </c>
      <c r="AR233" s="257">
        <f t="shared" si="87"/>
        <v>0</v>
      </c>
      <c r="AS233" s="257">
        <f t="shared" si="87"/>
        <v>0</v>
      </c>
      <c r="AT233" s="257">
        <f t="shared" si="87"/>
        <v>0</v>
      </c>
      <c r="AU233" s="257">
        <f t="shared" si="87"/>
        <v>0</v>
      </c>
      <c r="AV233" s="257">
        <f t="shared" si="87"/>
        <v>0</v>
      </c>
      <c r="AX233" s="254">
        <f t="shared" si="80"/>
        <v>0</v>
      </c>
    </row>
    <row r="234" spans="1:50" ht="25.5" x14ac:dyDescent="0.2">
      <c r="A234" s="255" t="str">
        <f t="shared" si="83"/>
        <v>KAR3.1.1</v>
      </c>
      <c r="B234" s="256" t="str">
        <f t="shared" si="83"/>
        <v>Komplexe interventionnelle Kardiologie (strukturelle Eingriffe)</v>
      </c>
      <c r="C234" s="256"/>
      <c r="D234" s="257">
        <f t="shared" ref="D234:AV234" si="88">+IF(AND(D$158=2,D78&gt;=1),2,IF(AND(D$158=1,D78=1),1,0))</f>
        <v>0</v>
      </c>
      <c r="E234" s="257">
        <f t="shared" si="88"/>
        <v>0</v>
      </c>
      <c r="F234" s="257">
        <f t="shared" si="88"/>
        <v>0</v>
      </c>
      <c r="G234" s="257">
        <f t="shared" si="88"/>
        <v>0</v>
      </c>
      <c r="H234" s="257">
        <f t="shared" si="88"/>
        <v>0</v>
      </c>
      <c r="I234" s="257">
        <f t="shared" si="88"/>
        <v>0</v>
      </c>
      <c r="J234" s="257">
        <f t="shared" si="88"/>
        <v>0</v>
      </c>
      <c r="K234" s="257">
        <f t="shared" si="88"/>
        <v>0</v>
      </c>
      <c r="L234" s="257">
        <f t="shared" si="88"/>
        <v>0</v>
      </c>
      <c r="M234" s="257">
        <f t="shared" si="88"/>
        <v>0</v>
      </c>
      <c r="N234" s="257">
        <f t="shared" si="88"/>
        <v>0</v>
      </c>
      <c r="O234" s="257">
        <f t="shared" si="88"/>
        <v>0</v>
      </c>
      <c r="P234" s="257">
        <f t="shared" si="88"/>
        <v>0</v>
      </c>
      <c r="Q234" s="257">
        <f t="shared" si="88"/>
        <v>0</v>
      </c>
      <c r="R234" s="257">
        <f t="shared" si="88"/>
        <v>0</v>
      </c>
      <c r="S234" s="257">
        <f t="shared" si="88"/>
        <v>0</v>
      </c>
      <c r="T234" s="257">
        <f t="shared" si="88"/>
        <v>0</v>
      </c>
      <c r="U234" s="257">
        <f t="shared" si="88"/>
        <v>0</v>
      </c>
      <c r="V234" s="257">
        <f t="shared" si="88"/>
        <v>0</v>
      </c>
      <c r="W234" s="257">
        <f t="shared" si="88"/>
        <v>0</v>
      </c>
      <c r="X234" s="257">
        <f t="shared" si="88"/>
        <v>0</v>
      </c>
      <c r="Y234" s="257">
        <f t="shared" si="88"/>
        <v>0</v>
      </c>
      <c r="Z234" s="257">
        <f t="shared" si="88"/>
        <v>0</v>
      </c>
      <c r="AA234" s="257">
        <f t="shared" si="88"/>
        <v>0</v>
      </c>
      <c r="AB234" s="257">
        <f t="shared" si="88"/>
        <v>0</v>
      </c>
      <c r="AC234" s="257">
        <f t="shared" si="88"/>
        <v>0</v>
      </c>
      <c r="AD234" s="257">
        <f t="shared" si="88"/>
        <v>0</v>
      </c>
      <c r="AE234" s="257">
        <f t="shared" si="88"/>
        <v>0</v>
      </c>
      <c r="AF234" s="257">
        <f t="shared" si="88"/>
        <v>0</v>
      </c>
      <c r="AG234" s="257">
        <f t="shared" si="88"/>
        <v>0</v>
      </c>
      <c r="AH234" s="257">
        <f t="shared" si="88"/>
        <v>0</v>
      </c>
      <c r="AI234" s="257">
        <f t="shared" si="88"/>
        <v>0</v>
      </c>
      <c r="AJ234" s="257">
        <f t="shared" si="88"/>
        <v>0</v>
      </c>
      <c r="AK234" s="257">
        <f t="shared" si="88"/>
        <v>0</v>
      </c>
      <c r="AL234" s="257">
        <f t="shared" si="88"/>
        <v>0</v>
      </c>
      <c r="AM234" s="257">
        <f t="shared" si="88"/>
        <v>0</v>
      </c>
      <c r="AN234" s="257">
        <f t="shared" si="88"/>
        <v>0</v>
      </c>
      <c r="AO234" s="257">
        <f t="shared" si="88"/>
        <v>0</v>
      </c>
      <c r="AP234" s="257">
        <f t="shared" si="88"/>
        <v>0</v>
      </c>
      <c r="AQ234" s="257">
        <f t="shared" si="88"/>
        <v>0</v>
      </c>
      <c r="AR234" s="257">
        <f t="shared" si="88"/>
        <v>0</v>
      </c>
      <c r="AS234" s="257">
        <f t="shared" si="88"/>
        <v>0</v>
      </c>
      <c r="AT234" s="257">
        <f t="shared" si="88"/>
        <v>0</v>
      </c>
      <c r="AU234" s="257">
        <f t="shared" si="88"/>
        <v>0</v>
      </c>
      <c r="AV234" s="257">
        <f t="shared" si="88"/>
        <v>0</v>
      </c>
      <c r="AX234" s="254">
        <f t="shared" si="80"/>
        <v>0</v>
      </c>
    </row>
    <row r="235" spans="1:50" ht="25.5" x14ac:dyDescent="0.2">
      <c r="A235" s="255" t="str">
        <f t="shared" si="83"/>
        <v>NEP1</v>
      </c>
      <c r="B235" s="256" t="str">
        <f t="shared" si="83"/>
        <v>Nephrologie (akute Nierenversagen wie auch chronisch terminales Nierenversagen)</v>
      </c>
      <c r="C235" s="256"/>
      <c r="D235" s="257">
        <f t="shared" ref="D235:AV235" si="89">+IF(AND(D$158=2,D79&gt;=1),2,IF(AND(D$158=1,D79=1),1,0))</f>
        <v>0</v>
      </c>
      <c r="E235" s="257">
        <f t="shared" si="89"/>
        <v>0</v>
      </c>
      <c r="F235" s="257">
        <f t="shared" si="89"/>
        <v>0</v>
      </c>
      <c r="G235" s="257">
        <f t="shared" si="89"/>
        <v>0</v>
      </c>
      <c r="H235" s="257">
        <f t="shared" si="89"/>
        <v>0</v>
      </c>
      <c r="I235" s="257">
        <f t="shared" si="89"/>
        <v>0</v>
      </c>
      <c r="J235" s="257">
        <f t="shared" si="89"/>
        <v>0</v>
      </c>
      <c r="K235" s="257">
        <f t="shared" si="89"/>
        <v>0</v>
      </c>
      <c r="L235" s="257">
        <f t="shared" si="89"/>
        <v>0</v>
      </c>
      <c r="M235" s="257">
        <f t="shared" si="89"/>
        <v>0</v>
      </c>
      <c r="N235" s="257">
        <f t="shared" si="89"/>
        <v>0</v>
      </c>
      <c r="O235" s="257">
        <f t="shared" si="89"/>
        <v>0</v>
      </c>
      <c r="P235" s="257">
        <f t="shared" si="89"/>
        <v>0</v>
      </c>
      <c r="Q235" s="257">
        <f t="shared" si="89"/>
        <v>0</v>
      </c>
      <c r="R235" s="257">
        <f t="shared" si="89"/>
        <v>0</v>
      </c>
      <c r="S235" s="257">
        <f t="shared" si="89"/>
        <v>0</v>
      </c>
      <c r="T235" s="257">
        <f t="shared" si="89"/>
        <v>0</v>
      </c>
      <c r="U235" s="257">
        <f t="shared" si="89"/>
        <v>0</v>
      </c>
      <c r="V235" s="257">
        <f t="shared" si="89"/>
        <v>0</v>
      </c>
      <c r="W235" s="257">
        <f t="shared" si="89"/>
        <v>0</v>
      </c>
      <c r="X235" s="257">
        <f t="shared" si="89"/>
        <v>0</v>
      </c>
      <c r="Y235" s="257">
        <f t="shared" si="89"/>
        <v>0</v>
      </c>
      <c r="Z235" s="257">
        <f t="shared" si="89"/>
        <v>0</v>
      </c>
      <c r="AA235" s="257">
        <f t="shared" si="89"/>
        <v>0</v>
      </c>
      <c r="AB235" s="257">
        <f t="shared" si="89"/>
        <v>0</v>
      </c>
      <c r="AC235" s="257">
        <f t="shared" si="89"/>
        <v>0</v>
      </c>
      <c r="AD235" s="257">
        <f t="shared" si="89"/>
        <v>0</v>
      </c>
      <c r="AE235" s="257">
        <f t="shared" si="89"/>
        <v>0</v>
      </c>
      <c r="AF235" s="257">
        <f t="shared" si="89"/>
        <v>0</v>
      </c>
      <c r="AG235" s="257">
        <f t="shared" si="89"/>
        <v>0</v>
      </c>
      <c r="AH235" s="257">
        <f t="shared" si="89"/>
        <v>0</v>
      </c>
      <c r="AI235" s="257">
        <f t="shared" si="89"/>
        <v>0</v>
      </c>
      <c r="AJ235" s="257">
        <f t="shared" si="89"/>
        <v>0</v>
      </c>
      <c r="AK235" s="257">
        <f t="shared" si="89"/>
        <v>0</v>
      </c>
      <c r="AL235" s="257">
        <f t="shared" si="89"/>
        <v>0</v>
      </c>
      <c r="AM235" s="257">
        <f t="shared" si="89"/>
        <v>0</v>
      </c>
      <c r="AN235" s="257">
        <f t="shared" si="89"/>
        <v>0</v>
      </c>
      <c r="AO235" s="257">
        <f t="shared" si="89"/>
        <v>0</v>
      </c>
      <c r="AP235" s="257">
        <f t="shared" si="89"/>
        <v>0</v>
      </c>
      <c r="AQ235" s="257">
        <f t="shared" si="89"/>
        <v>0</v>
      </c>
      <c r="AR235" s="257">
        <f t="shared" si="89"/>
        <v>0</v>
      </c>
      <c r="AS235" s="257">
        <f t="shared" si="89"/>
        <v>0</v>
      </c>
      <c r="AT235" s="257">
        <f t="shared" si="89"/>
        <v>0</v>
      </c>
      <c r="AU235" s="257">
        <f t="shared" si="89"/>
        <v>0</v>
      </c>
      <c r="AV235" s="257">
        <f t="shared" si="89"/>
        <v>0</v>
      </c>
      <c r="AX235" s="254">
        <f t="shared" si="80"/>
        <v>0</v>
      </c>
    </row>
    <row r="236" spans="1:50" ht="25.5" x14ac:dyDescent="0.2">
      <c r="A236" s="255" t="str">
        <f t="shared" si="83"/>
        <v>URO1</v>
      </c>
      <c r="B236" s="256" t="str">
        <f t="shared" si="83"/>
        <v>Urologie ohne Schwerpunktstitel 'Operative Urologie'</v>
      </c>
      <c r="C236" s="256"/>
      <c r="D236" s="257">
        <f t="shared" ref="D236:AV236" si="90">+IF(AND(D$158=2,D80&gt;=1),2,IF(AND(D$158=1,D80=1),1,0))</f>
        <v>0</v>
      </c>
      <c r="E236" s="257">
        <f t="shared" si="90"/>
        <v>0</v>
      </c>
      <c r="F236" s="257">
        <f t="shared" si="90"/>
        <v>0</v>
      </c>
      <c r="G236" s="257">
        <f t="shared" si="90"/>
        <v>0</v>
      </c>
      <c r="H236" s="257">
        <f t="shared" si="90"/>
        <v>0</v>
      </c>
      <c r="I236" s="257">
        <f t="shared" si="90"/>
        <v>0</v>
      </c>
      <c r="J236" s="257">
        <f t="shared" si="90"/>
        <v>0</v>
      </c>
      <c r="K236" s="257">
        <f t="shared" si="90"/>
        <v>0</v>
      </c>
      <c r="L236" s="257">
        <f t="shared" si="90"/>
        <v>0</v>
      </c>
      <c r="M236" s="257">
        <f t="shared" si="90"/>
        <v>0</v>
      </c>
      <c r="N236" s="257">
        <f t="shared" si="90"/>
        <v>0</v>
      </c>
      <c r="O236" s="257">
        <f t="shared" si="90"/>
        <v>0</v>
      </c>
      <c r="P236" s="257">
        <f t="shared" si="90"/>
        <v>0</v>
      </c>
      <c r="Q236" s="257">
        <f t="shared" si="90"/>
        <v>0</v>
      </c>
      <c r="R236" s="257">
        <f t="shared" si="90"/>
        <v>0</v>
      </c>
      <c r="S236" s="257">
        <f t="shared" si="90"/>
        <v>0</v>
      </c>
      <c r="T236" s="257">
        <f t="shared" si="90"/>
        <v>0</v>
      </c>
      <c r="U236" s="257">
        <f t="shared" si="90"/>
        <v>0</v>
      </c>
      <c r="V236" s="257">
        <f t="shared" si="90"/>
        <v>0</v>
      </c>
      <c r="W236" s="257">
        <f t="shared" si="90"/>
        <v>0</v>
      </c>
      <c r="X236" s="257">
        <f t="shared" si="90"/>
        <v>0</v>
      </c>
      <c r="Y236" s="257">
        <f t="shared" si="90"/>
        <v>0</v>
      </c>
      <c r="Z236" s="257">
        <f t="shared" si="90"/>
        <v>0</v>
      </c>
      <c r="AA236" s="257">
        <f t="shared" si="90"/>
        <v>0</v>
      </c>
      <c r="AB236" s="257">
        <f t="shared" si="90"/>
        <v>0</v>
      </c>
      <c r="AC236" s="257">
        <f t="shared" si="90"/>
        <v>0</v>
      </c>
      <c r="AD236" s="257">
        <f t="shared" si="90"/>
        <v>0</v>
      </c>
      <c r="AE236" s="257">
        <f t="shared" si="90"/>
        <v>0</v>
      </c>
      <c r="AF236" s="257">
        <f t="shared" si="90"/>
        <v>0</v>
      </c>
      <c r="AG236" s="257">
        <f t="shared" si="90"/>
        <v>0</v>
      </c>
      <c r="AH236" s="257">
        <f t="shared" si="90"/>
        <v>0</v>
      </c>
      <c r="AI236" s="257">
        <f t="shared" si="90"/>
        <v>0</v>
      </c>
      <c r="AJ236" s="257">
        <f t="shared" si="90"/>
        <v>0</v>
      </c>
      <c r="AK236" s="257">
        <f t="shared" si="90"/>
        <v>0</v>
      </c>
      <c r="AL236" s="257">
        <f t="shared" si="90"/>
        <v>0</v>
      </c>
      <c r="AM236" s="257">
        <f t="shared" si="90"/>
        <v>0</v>
      </c>
      <c r="AN236" s="257">
        <f t="shared" si="90"/>
        <v>0</v>
      </c>
      <c r="AO236" s="257">
        <f t="shared" si="90"/>
        <v>0</v>
      </c>
      <c r="AP236" s="257">
        <f t="shared" si="90"/>
        <v>0</v>
      </c>
      <c r="AQ236" s="257">
        <f t="shared" si="90"/>
        <v>0</v>
      </c>
      <c r="AR236" s="257">
        <f t="shared" si="90"/>
        <v>0</v>
      </c>
      <c r="AS236" s="257">
        <f t="shared" si="90"/>
        <v>0</v>
      </c>
      <c r="AT236" s="257">
        <f t="shared" si="90"/>
        <v>0</v>
      </c>
      <c r="AU236" s="257">
        <f t="shared" si="90"/>
        <v>0</v>
      </c>
      <c r="AV236" s="257">
        <f t="shared" si="90"/>
        <v>0</v>
      </c>
      <c r="AX236" s="254">
        <f t="shared" si="80"/>
        <v>0</v>
      </c>
    </row>
    <row r="237" spans="1:50" ht="25.5" x14ac:dyDescent="0.2">
      <c r="A237" s="255" t="str">
        <f t="shared" si="83"/>
        <v>URO1.1</v>
      </c>
      <c r="B237" s="256" t="str">
        <f t="shared" si="83"/>
        <v>Urologie mit Schwerpunktstitel 'Operative Urologie'</v>
      </c>
      <c r="C237" s="256"/>
      <c r="D237" s="257">
        <f t="shared" ref="D237:AV237" si="91">+IF(AND(D$158=2,D81&gt;=1),2,IF(AND(D$158=1,D81=1),1,0))</f>
        <v>0</v>
      </c>
      <c r="E237" s="257">
        <f t="shared" si="91"/>
        <v>0</v>
      </c>
      <c r="F237" s="257">
        <f t="shared" si="91"/>
        <v>0</v>
      </c>
      <c r="G237" s="257">
        <f t="shared" si="91"/>
        <v>0</v>
      </c>
      <c r="H237" s="257">
        <f t="shared" si="91"/>
        <v>0</v>
      </c>
      <c r="I237" s="257">
        <f t="shared" si="91"/>
        <v>0</v>
      </c>
      <c r="J237" s="257">
        <f t="shared" si="91"/>
        <v>0</v>
      </c>
      <c r="K237" s="257">
        <f t="shared" si="91"/>
        <v>0</v>
      </c>
      <c r="L237" s="257">
        <f t="shared" si="91"/>
        <v>0</v>
      </c>
      <c r="M237" s="257">
        <f t="shared" si="91"/>
        <v>0</v>
      </c>
      <c r="N237" s="257">
        <f t="shared" si="91"/>
        <v>0</v>
      </c>
      <c r="O237" s="257">
        <f t="shared" si="91"/>
        <v>0</v>
      </c>
      <c r="P237" s="257">
        <f t="shared" si="91"/>
        <v>0</v>
      </c>
      <c r="Q237" s="257">
        <f t="shared" si="91"/>
        <v>0</v>
      </c>
      <c r="R237" s="257">
        <f t="shared" si="91"/>
        <v>0</v>
      </c>
      <c r="S237" s="257">
        <f t="shared" si="91"/>
        <v>0</v>
      </c>
      <c r="T237" s="257">
        <f t="shared" si="91"/>
        <v>0</v>
      </c>
      <c r="U237" s="257">
        <f t="shared" si="91"/>
        <v>0</v>
      </c>
      <c r="V237" s="257">
        <f t="shared" si="91"/>
        <v>0</v>
      </c>
      <c r="W237" s="257">
        <f t="shared" si="91"/>
        <v>0</v>
      </c>
      <c r="X237" s="257">
        <f t="shared" si="91"/>
        <v>0</v>
      </c>
      <c r="Y237" s="257">
        <f t="shared" si="91"/>
        <v>0</v>
      </c>
      <c r="Z237" s="257">
        <f t="shared" si="91"/>
        <v>0</v>
      </c>
      <c r="AA237" s="257">
        <f t="shared" si="91"/>
        <v>0</v>
      </c>
      <c r="AB237" s="257">
        <f t="shared" si="91"/>
        <v>0</v>
      </c>
      <c r="AC237" s="257">
        <f t="shared" si="91"/>
        <v>0</v>
      </c>
      <c r="AD237" s="257">
        <f t="shared" si="91"/>
        <v>0</v>
      </c>
      <c r="AE237" s="257">
        <f t="shared" si="91"/>
        <v>0</v>
      </c>
      <c r="AF237" s="257">
        <f t="shared" si="91"/>
        <v>0</v>
      </c>
      <c r="AG237" s="257">
        <f t="shared" si="91"/>
        <v>0</v>
      </c>
      <c r="AH237" s="257">
        <f t="shared" si="91"/>
        <v>0</v>
      </c>
      <c r="AI237" s="257">
        <f t="shared" si="91"/>
        <v>0</v>
      </c>
      <c r="AJ237" s="257">
        <f t="shared" si="91"/>
        <v>0</v>
      </c>
      <c r="AK237" s="257">
        <f t="shared" si="91"/>
        <v>0</v>
      </c>
      <c r="AL237" s="257">
        <f t="shared" si="91"/>
        <v>0</v>
      </c>
      <c r="AM237" s="257">
        <f t="shared" si="91"/>
        <v>0</v>
      </c>
      <c r="AN237" s="257">
        <f t="shared" si="91"/>
        <v>0</v>
      </c>
      <c r="AO237" s="257">
        <f t="shared" si="91"/>
        <v>0</v>
      </c>
      <c r="AP237" s="257">
        <f t="shared" si="91"/>
        <v>0</v>
      </c>
      <c r="AQ237" s="257">
        <f t="shared" si="91"/>
        <v>0</v>
      </c>
      <c r="AR237" s="257">
        <f t="shared" si="91"/>
        <v>0</v>
      </c>
      <c r="AS237" s="257">
        <f t="shared" si="91"/>
        <v>0</v>
      </c>
      <c r="AT237" s="257">
        <f t="shared" si="91"/>
        <v>0</v>
      </c>
      <c r="AU237" s="257">
        <f t="shared" si="91"/>
        <v>0</v>
      </c>
      <c r="AV237" s="257">
        <f t="shared" si="91"/>
        <v>0</v>
      </c>
      <c r="AX237" s="254">
        <f t="shared" si="80"/>
        <v>0</v>
      </c>
    </row>
    <row r="238" spans="1:50" x14ac:dyDescent="0.2">
      <c r="A238" s="255" t="str">
        <f t="shared" si="83"/>
        <v>URO1.1.1</v>
      </c>
      <c r="B238" s="256" t="str">
        <f t="shared" si="83"/>
        <v>Radikale Prostatektomie</v>
      </c>
      <c r="C238" s="256"/>
      <c r="D238" s="257">
        <f t="shared" ref="D238:AV238" si="92">+IF(AND(D$158=2,D82&gt;=1),2,IF(AND(D$158=1,D82=1),1,0))</f>
        <v>0</v>
      </c>
      <c r="E238" s="257">
        <f t="shared" si="92"/>
        <v>0</v>
      </c>
      <c r="F238" s="257">
        <f t="shared" si="92"/>
        <v>0</v>
      </c>
      <c r="G238" s="257">
        <f t="shared" si="92"/>
        <v>0</v>
      </c>
      <c r="H238" s="257">
        <f t="shared" si="92"/>
        <v>0</v>
      </c>
      <c r="I238" s="257">
        <f t="shared" si="92"/>
        <v>0</v>
      </c>
      <c r="J238" s="257">
        <f t="shared" si="92"/>
        <v>0</v>
      </c>
      <c r="K238" s="257">
        <f t="shared" si="92"/>
        <v>0</v>
      </c>
      <c r="L238" s="257">
        <f t="shared" si="92"/>
        <v>0</v>
      </c>
      <c r="M238" s="257">
        <f t="shared" si="92"/>
        <v>0</v>
      </c>
      <c r="N238" s="257">
        <f t="shared" si="92"/>
        <v>0</v>
      </c>
      <c r="O238" s="257">
        <f t="shared" si="92"/>
        <v>0</v>
      </c>
      <c r="P238" s="257">
        <f t="shared" si="92"/>
        <v>0</v>
      </c>
      <c r="Q238" s="257">
        <f t="shared" si="92"/>
        <v>0</v>
      </c>
      <c r="R238" s="257">
        <f t="shared" si="92"/>
        <v>0</v>
      </c>
      <c r="S238" s="257">
        <f t="shared" si="92"/>
        <v>0</v>
      </c>
      <c r="T238" s="257">
        <f t="shared" si="92"/>
        <v>0</v>
      </c>
      <c r="U238" s="257">
        <f t="shared" si="92"/>
        <v>0</v>
      </c>
      <c r="V238" s="257">
        <f t="shared" si="92"/>
        <v>0</v>
      </c>
      <c r="W238" s="257">
        <f t="shared" si="92"/>
        <v>0</v>
      </c>
      <c r="X238" s="257">
        <f t="shared" si="92"/>
        <v>0</v>
      </c>
      <c r="Y238" s="257">
        <f t="shared" si="92"/>
        <v>0</v>
      </c>
      <c r="Z238" s="257">
        <f t="shared" si="92"/>
        <v>0</v>
      </c>
      <c r="AA238" s="257">
        <f t="shared" si="92"/>
        <v>0</v>
      </c>
      <c r="AB238" s="257">
        <f t="shared" si="92"/>
        <v>0</v>
      </c>
      <c r="AC238" s="257">
        <f t="shared" si="92"/>
        <v>0</v>
      </c>
      <c r="AD238" s="257">
        <f t="shared" si="92"/>
        <v>0</v>
      </c>
      <c r="AE238" s="257">
        <f t="shared" si="92"/>
        <v>0</v>
      </c>
      <c r="AF238" s="257">
        <f t="shared" si="92"/>
        <v>0</v>
      </c>
      <c r="AG238" s="257">
        <f t="shared" si="92"/>
        <v>0</v>
      </c>
      <c r="AH238" s="257">
        <f t="shared" si="92"/>
        <v>0</v>
      </c>
      <c r="AI238" s="257">
        <f t="shared" si="92"/>
        <v>0</v>
      </c>
      <c r="AJ238" s="257">
        <f t="shared" si="92"/>
        <v>0</v>
      </c>
      <c r="AK238" s="257">
        <f t="shared" si="92"/>
        <v>0</v>
      </c>
      <c r="AL238" s="257">
        <f t="shared" si="92"/>
        <v>0</v>
      </c>
      <c r="AM238" s="257">
        <f t="shared" si="92"/>
        <v>0</v>
      </c>
      <c r="AN238" s="257">
        <f t="shared" si="92"/>
        <v>0</v>
      </c>
      <c r="AO238" s="257">
        <f t="shared" si="92"/>
        <v>0</v>
      </c>
      <c r="AP238" s="257">
        <f t="shared" si="92"/>
        <v>0</v>
      </c>
      <c r="AQ238" s="257">
        <f t="shared" si="92"/>
        <v>0</v>
      </c>
      <c r="AR238" s="257">
        <f t="shared" si="92"/>
        <v>0</v>
      </c>
      <c r="AS238" s="257">
        <f t="shared" si="92"/>
        <v>0</v>
      </c>
      <c r="AT238" s="257">
        <f t="shared" si="92"/>
        <v>0</v>
      </c>
      <c r="AU238" s="257">
        <f t="shared" si="92"/>
        <v>0</v>
      </c>
      <c r="AV238" s="257">
        <f t="shared" si="92"/>
        <v>0</v>
      </c>
      <c r="AX238" s="254">
        <f t="shared" si="80"/>
        <v>0</v>
      </c>
    </row>
    <row r="239" spans="1:50" x14ac:dyDescent="0.2">
      <c r="A239" s="255" t="str">
        <f t="shared" si="83"/>
        <v>URO1.1.2</v>
      </c>
      <c r="B239" s="256" t="str">
        <f t="shared" si="83"/>
        <v>Radikale Zystektomie (IVHSM)</v>
      </c>
      <c r="C239" s="256"/>
      <c r="D239" s="257">
        <f t="shared" ref="D239:AV239" si="93">+IF(AND(D$158=2,D83&gt;=1),2,IF(AND(D$158=1,D83=1),1,0))</f>
        <v>0</v>
      </c>
      <c r="E239" s="257">
        <f t="shared" si="93"/>
        <v>0</v>
      </c>
      <c r="F239" s="257">
        <f t="shared" si="93"/>
        <v>0</v>
      </c>
      <c r="G239" s="257">
        <f t="shared" si="93"/>
        <v>0</v>
      </c>
      <c r="H239" s="257">
        <f t="shared" si="93"/>
        <v>0</v>
      </c>
      <c r="I239" s="257">
        <f t="shared" si="93"/>
        <v>0</v>
      </c>
      <c r="J239" s="257">
        <f t="shared" si="93"/>
        <v>0</v>
      </c>
      <c r="K239" s="257">
        <f t="shared" si="93"/>
        <v>0</v>
      </c>
      <c r="L239" s="257">
        <f t="shared" si="93"/>
        <v>0</v>
      </c>
      <c r="M239" s="257">
        <f t="shared" si="93"/>
        <v>0</v>
      </c>
      <c r="N239" s="257">
        <f t="shared" si="93"/>
        <v>0</v>
      </c>
      <c r="O239" s="257">
        <f t="shared" si="93"/>
        <v>0</v>
      </c>
      <c r="P239" s="257">
        <f t="shared" si="93"/>
        <v>0</v>
      </c>
      <c r="Q239" s="257">
        <f t="shared" si="93"/>
        <v>0</v>
      </c>
      <c r="R239" s="257">
        <f t="shared" si="93"/>
        <v>0</v>
      </c>
      <c r="S239" s="257">
        <f t="shared" si="93"/>
        <v>0</v>
      </c>
      <c r="T239" s="257">
        <f t="shared" si="93"/>
        <v>0</v>
      </c>
      <c r="U239" s="257">
        <f t="shared" si="93"/>
        <v>0</v>
      </c>
      <c r="V239" s="257">
        <f t="shared" si="93"/>
        <v>0</v>
      </c>
      <c r="W239" s="257">
        <f t="shared" si="93"/>
        <v>0</v>
      </c>
      <c r="X239" s="257">
        <f t="shared" si="93"/>
        <v>0</v>
      </c>
      <c r="Y239" s="257">
        <f t="shared" si="93"/>
        <v>0</v>
      </c>
      <c r="Z239" s="257">
        <f t="shared" si="93"/>
        <v>0</v>
      </c>
      <c r="AA239" s="257">
        <f t="shared" si="93"/>
        <v>0</v>
      </c>
      <c r="AB239" s="257">
        <f t="shared" si="93"/>
        <v>0</v>
      </c>
      <c r="AC239" s="257">
        <f t="shared" si="93"/>
        <v>0</v>
      </c>
      <c r="AD239" s="257">
        <f t="shared" si="93"/>
        <v>0</v>
      </c>
      <c r="AE239" s="257">
        <f t="shared" si="93"/>
        <v>0</v>
      </c>
      <c r="AF239" s="257">
        <f t="shared" si="93"/>
        <v>0</v>
      </c>
      <c r="AG239" s="257">
        <f t="shared" si="93"/>
        <v>0</v>
      </c>
      <c r="AH239" s="257">
        <f t="shared" si="93"/>
        <v>0</v>
      </c>
      <c r="AI239" s="257">
        <f t="shared" si="93"/>
        <v>0</v>
      </c>
      <c r="AJ239" s="257">
        <f t="shared" si="93"/>
        <v>0</v>
      </c>
      <c r="AK239" s="257">
        <f t="shared" si="93"/>
        <v>0</v>
      </c>
      <c r="AL239" s="257">
        <f t="shared" si="93"/>
        <v>0</v>
      </c>
      <c r="AM239" s="257">
        <f t="shared" si="93"/>
        <v>0</v>
      </c>
      <c r="AN239" s="257">
        <f t="shared" si="93"/>
        <v>0</v>
      </c>
      <c r="AO239" s="257">
        <f t="shared" si="93"/>
        <v>0</v>
      </c>
      <c r="AP239" s="257">
        <f t="shared" si="93"/>
        <v>0</v>
      </c>
      <c r="AQ239" s="257">
        <f t="shared" si="93"/>
        <v>0</v>
      </c>
      <c r="AR239" s="257">
        <f t="shared" si="93"/>
        <v>0</v>
      </c>
      <c r="AS239" s="257">
        <f t="shared" si="93"/>
        <v>0</v>
      </c>
      <c r="AT239" s="257">
        <f t="shared" si="93"/>
        <v>0</v>
      </c>
      <c r="AU239" s="257">
        <f t="shared" si="93"/>
        <v>0</v>
      </c>
      <c r="AV239" s="257">
        <f t="shared" si="93"/>
        <v>0</v>
      </c>
      <c r="AX239" s="254">
        <f t="shared" si="80"/>
        <v>0</v>
      </c>
    </row>
    <row r="240" spans="1:50" ht="25.5" x14ac:dyDescent="0.2">
      <c r="A240" s="255" t="str">
        <f t="shared" si="83"/>
        <v>URO1.1.3</v>
      </c>
      <c r="B240" s="256" t="str">
        <f t="shared" si="83"/>
        <v>Komplexe Chirurgie der Niere (Tumornephrektomie und Nierenteilsektion)</v>
      </c>
      <c r="C240" s="256"/>
      <c r="D240" s="257">
        <f t="shared" ref="D240:AV240" si="94">+IF(AND(D$158=2,D84&gt;=1),2,IF(AND(D$158=1,D84=1),1,0))</f>
        <v>0</v>
      </c>
      <c r="E240" s="257">
        <f t="shared" si="94"/>
        <v>0</v>
      </c>
      <c r="F240" s="257">
        <f t="shared" si="94"/>
        <v>0</v>
      </c>
      <c r="G240" s="257">
        <f t="shared" si="94"/>
        <v>0</v>
      </c>
      <c r="H240" s="257">
        <f t="shared" si="94"/>
        <v>0</v>
      </c>
      <c r="I240" s="257">
        <f t="shared" si="94"/>
        <v>0</v>
      </c>
      <c r="J240" s="257">
        <f t="shared" si="94"/>
        <v>0</v>
      </c>
      <c r="K240" s="257">
        <f t="shared" si="94"/>
        <v>0</v>
      </c>
      <c r="L240" s="257">
        <f t="shared" si="94"/>
        <v>0</v>
      </c>
      <c r="M240" s="257">
        <f t="shared" si="94"/>
        <v>0</v>
      </c>
      <c r="N240" s="257">
        <f t="shared" si="94"/>
        <v>0</v>
      </c>
      <c r="O240" s="257">
        <f t="shared" si="94"/>
        <v>0</v>
      </c>
      <c r="P240" s="257">
        <f t="shared" si="94"/>
        <v>0</v>
      </c>
      <c r="Q240" s="257">
        <f t="shared" si="94"/>
        <v>0</v>
      </c>
      <c r="R240" s="257">
        <f t="shared" si="94"/>
        <v>0</v>
      </c>
      <c r="S240" s="257">
        <f t="shared" si="94"/>
        <v>0</v>
      </c>
      <c r="T240" s="257">
        <f t="shared" si="94"/>
        <v>0</v>
      </c>
      <c r="U240" s="257">
        <f t="shared" si="94"/>
        <v>0</v>
      </c>
      <c r="V240" s="257">
        <f t="shared" si="94"/>
        <v>0</v>
      </c>
      <c r="W240" s="257">
        <f t="shared" si="94"/>
        <v>0</v>
      </c>
      <c r="X240" s="257">
        <f t="shared" si="94"/>
        <v>0</v>
      </c>
      <c r="Y240" s="257">
        <f t="shared" si="94"/>
        <v>0</v>
      </c>
      <c r="Z240" s="257">
        <f t="shared" si="94"/>
        <v>0</v>
      </c>
      <c r="AA240" s="257">
        <f t="shared" si="94"/>
        <v>0</v>
      </c>
      <c r="AB240" s="257">
        <f t="shared" si="94"/>
        <v>0</v>
      </c>
      <c r="AC240" s="257">
        <f t="shared" si="94"/>
        <v>0</v>
      </c>
      <c r="AD240" s="257">
        <f t="shared" si="94"/>
        <v>0</v>
      </c>
      <c r="AE240" s="257">
        <f t="shared" si="94"/>
        <v>0</v>
      </c>
      <c r="AF240" s="257">
        <f t="shared" si="94"/>
        <v>0</v>
      </c>
      <c r="AG240" s="257">
        <f t="shared" si="94"/>
        <v>0</v>
      </c>
      <c r="AH240" s="257">
        <f t="shared" si="94"/>
        <v>0</v>
      </c>
      <c r="AI240" s="257">
        <f t="shared" si="94"/>
        <v>0</v>
      </c>
      <c r="AJ240" s="257">
        <f t="shared" si="94"/>
        <v>0</v>
      </c>
      <c r="AK240" s="257">
        <f t="shared" si="94"/>
        <v>0</v>
      </c>
      <c r="AL240" s="257">
        <f t="shared" si="94"/>
        <v>0</v>
      </c>
      <c r="AM240" s="257">
        <f t="shared" si="94"/>
        <v>0</v>
      </c>
      <c r="AN240" s="257">
        <f t="shared" si="94"/>
        <v>0</v>
      </c>
      <c r="AO240" s="257">
        <f t="shared" si="94"/>
        <v>0</v>
      </c>
      <c r="AP240" s="257">
        <f t="shared" si="94"/>
        <v>0</v>
      </c>
      <c r="AQ240" s="257">
        <f t="shared" si="94"/>
        <v>0</v>
      </c>
      <c r="AR240" s="257">
        <f t="shared" si="94"/>
        <v>0</v>
      </c>
      <c r="AS240" s="257">
        <f t="shared" si="94"/>
        <v>0</v>
      </c>
      <c r="AT240" s="257">
        <f t="shared" si="94"/>
        <v>0</v>
      </c>
      <c r="AU240" s="257">
        <f t="shared" si="94"/>
        <v>0</v>
      </c>
      <c r="AV240" s="257">
        <f t="shared" si="94"/>
        <v>0</v>
      </c>
      <c r="AX240" s="254">
        <f t="shared" si="80"/>
        <v>0</v>
      </c>
    </row>
    <row r="241" spans="1:50" x14ac:dyDescent="0.2">
      <c r="A241" s="255" t="str">
        <f t="shared" si="83"/>
        <v>URO1.1.4</v>
      </c>
      <c r="B241" s="256" t="str">
        <f t="shared" si="83"/>
        <v>Isolierte Adrenalektomie</v>
      </c>
      <c r="C241" s="256"/>
      <c r="D241" s="257">
        <f t="shared" ref="D241:AV241" si="95">+IF(AND(D$158=2,D85&gt;=1),2,IF(AND(D$158=1,D85=1),1,0))</f>
        <v>0</v>
      </c>
      <c r="E241" s="257">
        <f t="shared" si="95"/>
        <v>0</v>
      </c>
      <c r="F241" s="257">
        <f t="shared" si="95"/>
        <v>0</v>
      </c>
      <c r="G241" s="257">
        <f t="shared" si="95"/>
        <v>0</v>
      </c>
      <c r="H241" s="257">
        <f t="shared" si="95"/>
        <v>0</v>
      </c>
      <c r="I241" s="257">
        <f t="shared" si="95"/>
        <v>0</v>
      </c>
      <c r="J241" s="257">
        <f t="shared" si="95"/>
        <v>0</v>
      </c>
      <c r="K241" s="257">
        <f t="shared" si="95"/>
        <v>0</v>
      </c>
      <c r="L241" s="257">
        <f t="shared" si="95"/>
        <v>0</v>
      </c>
      <c r="M241" s="257">
        <f t="shared" si="95"/>
        <v>0</v>
      </c>
      <c r="N241" s="257">
        <f t="shared" si="95"/>
        <v>0</v>
      </c>
      <c r="O241" s="257">
        <f t="shared" si="95"/>
        <v>0</v>
      </c>
      <c r="P241" s="257">
        <f t="shared" si="95"/>
        <v>0</v>
      </c>
      <c r="Q241" s="257">
        <f t="shared" si="95"/>
        <v>0</v>
      </c>
      <c r="R241" s="257">
        <f t="shared" si="95"/>
        <v>0</v>
      </c>
      <c r="S241" s="257">
        <f t="shared" si="95"/>
        <v>0</v>
      </c>
      <c r="T241" s="257">
        <f t="shared" si="95"/>
        <v>0</v>
      </c>
      <c r="U241" s="257">
        <f t="shared" si="95"/>
        <v>0</v>
      </c>
      <c r="V241" s="257">
        <f t="shared" si="95"/>
        <v>0</v>
      </c>
      <c r="W241" s="257">
        <f t="shared" si="95"/>
        <v>0</v>
      </c>
      <c r="X241" s="257">
        <f t="shared" si="95"/>
        <v>0</v>
      </c>
      <c r="Y241" s="257">
        <f t="shared" si="95"/>
        <v>0</v>
      </c>
      <c r="Z241" s="257">
        <f t="shared" si="95"/>
        <v>0</v>
      </c>
      <c r="AA241" s="257">
        <f t="shared" si="95"/>
        <v>0</v>
      </c>
      <c r="AB241" s="257">
        <f t="shared" si="95"/>
        <v>0</v>
      </c>
      <c r="AC241" s="257">
        <f t="shared" si="95"/>
        <v>0</v>
      </c>
      <c r="AD241" s="257">
        <f t="shared" si="95"/>
        <v>0</v>
      </c>
      <c r="AE241" s="257">
        <f t="shared" si="95"/>
        <v>0</v>
      </c>
      <c r="AF241" s="257">
        <f t="shared" si="95"/>
        <v>0</v>
      </c>
      <c r="AG241" s="257">
        <f t="shared" si="95"/>
        <v>0</v>
      </c>
      <c r="AH241" s="257">
        <f t="shared" si="95"/>
        <v>0</v>
      </c>
      <c r="AI241" s="257">
        <f t="shared" si="95"/>
        <v>0</v>
      </c>
      <c r="AJ241" s="257">
        <f t="shared" si="95"/>
        <v>0</v>
      </c>
      <c r="AK241" s="257">
        <f t="shared" si="95"/>
        <v>0</v>
      </c>
      <c r="AL241" s="257">
        <f t="shared" si="95"/>
        <v>0</v>
      </c>
      <c r="AM241" s="257">
        <f t="shared" si="95"/>
        <v>0</v>
      </c>
      <c r="AN241" s="257">
        <f t="shared" si="95"/>
        <v>0</v>
      </c>
      <c r="AO241" s="257">
        <f t="shared" si="95"/>
        <v>0</v>
      </c>
      <c r="AP241" s="257">
        <f t="shared" si="95"/>
        <v>0</v>
      </c>
      <c r="AQ241" s="257">
        <f t="shared" si="95"/>
        <v>0</v>
      </c>
      <c r="AR241" s="257">
        <f t="shared" si="95"/>
        <v>0</v>
      </c>
      <c r="AS241" s="257">
        <f t="shared" si="95"/>
        <v>0</v>
      </c>
      <c r="AT241" s="257">
        <f t="shared" si="95"/>
        <v>0</v>
      </c>
      <c r="AU241" s="257">
        <f t="shared" si="95"/>
        <v>0</v>
      </c>
      <c r="AV241" s="257">
        <f t="shared" si="95"/>
        <v>0</v>
      </c>
      <c r="AX241" s="254">
        <f t="shared" si="80"/>
        <v>0</v>
      </c>
    </row>
    <row r="242" spans="1:50" ht="25.5" x14ac:dyDescent="0.2">
      <c r="A242" s="255" t="str">
        <f t="shared" si="83"/>
        <v>URO1.1.7</v>
      </c>
      <c r="B242" s="256" t="str">
        <f t="shared" si="83"/>
        <v>Implantation eines künstlichen Harnblasensphinkters</v>
      </c>
      <c r="C242" s="256"/>
      <c r="D242" s="257">
        <f t="shared" ref="D242:AV242" si="96">+IF(AND(D$158=2,D86&gt;=1),2,IF(AND(D$158=1,D86=1),1,0))</f>
        <v>0</v>
      </c>
      <c r="E242" s="257">
        <f t="shared" si="96"/>
        <v>0</v>
      </c>
      <c r="F242" s="257">
        <f t="shared" si="96"/>
        <v>0</v>
      </c>
      <c r="G242" s="257">
        <f t="shared" si="96"/>
        <v>0</v>
      </c>
      <c r="H242" s="257">
        <f t="shared" si="96"/>
        <v>0</v>
      </c>
      <c r="I242" s="257">
        <f t="shared" si="96"/>
        <v>0</v>
      </c>
      <c r="J242" s="257">
        <f t="shared" si="96"/>
        <v>0</v>
      </c>
      <c r="K242" s="257">
        <f t="shared" si="96"/>
        <v>0</v>
      </c>
      <c r="L242" s="257">
        <f t="shared" si="96"/>
        <v>0</v>
      </c>
      <c r="M242" s="257">
        <f t="shared" si="96"/>
        <v>0</v>
      </c>
      <c r="N242" s="257">
        <f t="shared" si="96"/>
        <v>0</v>
      </c>
      <c r="O242" s="257">
        <f t="shared" si="96"/>
        <v>0</v>
      </c>
      <c r="P242" s="257">
        <f t="shared" si="96"/>
        <v>0</v>
      </c>
      <c r="Q242" s="257">
        <f t="shared" si="96"/>
        <v>0</v>
      </c>
      <c r="R242" s="257">
        <f t="shared" si="96"/>
        <v>0</v>
      </c>
      <c r="S242" s="257">
        <f t="shared" si="96"/>
        <v>0</v>
      </c>
      <c r="T242" s="257">
        <f t="shared" si="96"/>
        <v>0</v>
      </c>
      <c r="U242" s="257">
        <f t="shared" si="96"/>
        <v>0</v>
      </c>
      <c r="V242" s="257">
        <f t="shared" si="96"/>
        <v>0</v>
      </c>
      <c r="W242" s="257">
        <f t="shared" si="96"/>
        <v>0</v>
      </c>
      <c r="X242" s="257">
        <f t="shared" si="96"/>
        <v>0</v>
      </c>
      <c r="Y242" s="257">
        <f t="shared" si="96"/>
        <v>0</v>
      </c>
      <c r="Z242" s="257">
        <f t="shared" si="96"/>
        <v>0</v>
      </c>
      <c r="AA242" s="257">
        <f t="shared" si="96"/>
        <v>0</v>
      </c>
      <c r="AB242" s="257">
        <f t="shared" si="96"/>
        <v>0</v>
      </c>
      <c r="AC242" s="257">
        <f t="shared" si="96"/>
        <v>0</v>
      </c>
      <c r="AD242" s="257">
        <f t="shared" si="96"/>
        <v>0</v>
      </c>
      <c r="AE242" s="257">
        <f t="shared" si="96"/>
        <v>0</v>
      </c>
      <c r="AF242" s="257">
        <f t="shared" si="96"/>
        <v>0</v>
      </c>
      <c r="AG242" s="257">
        <f t="shared" si="96"/>
        <v>0</v>
      </c>
      <c r="AH242" s="257">
        <f t="shared" si="96"/>
        <v>0</v>
      </c>
      <c r="AI242" s="257">
        <f t="shared" si="96"/>
        <v>0</v>
      </c>
      <c r="AJ242" s="257">
        <f t="shared" si="96"/>
        <v>0</v>
      </c>
      <c r="AK242" s="257">
        <f t="shared" si="96"/>
        <v>0</v>
      </c>
      <c r="AL242" s="257">
        <f t="shared" si="96"/>
        <v>0</v>
      </c>
      <c r="AM242" s="257">
        <f t="shared" si="96"/>
        <v>0</v>
      </c>
      <c r="AN242" s="257">
        <f t="shared" si="96"/>
        <v>0</v>
      </c>
      <c r="AO242" s="257">
        <f t="shared" si="96"/>
        <v>0</v>
      </c>
      <c r="AP242" s="257">
        <f t="shared" si="96"/>
        <v>0</v>
      </c>
      <c r="AQ242" s="257">
        <f t="shared" si="96"/>
        <v>0</v>
      </c>
      <c r="AR242" s="257">
        <f t="shared" si="96"/>
        <v>0</v>
      </c>
      <c r="AS242" s="257">
        <f t="shared" si="96"/>
        <v>0</v>
      </c>
      <c r="AT242" s="257">
        <f t="shared" si="96"/>
        <v>0</v>
      </c>
      <c r="AU242" s="257">
        <f t="shared" si="96"/>
        <v>0</v>
      </c>
      <c r="AV242" s="257">
        <f t="shared" si="96"/>
        <v>0</v>
      </c>
      <c r="AX242" s="254">
        <f t="shared" si="80"/>
        <v>0</v>
      </c>
    </row>
    <row r="243" spans="1:50" ht="25.5" x14ac:dyDescent="0.2">
      <c r="A243" s="255" t="str">
        <f t="shared" si="83"/>
        <v>URO1.1.8</v>
      </c>
      <c r="B243" s="256" t="str">
        <f t="shared" si="83"/>
        <v>Perkutane Nephrostomie mit Desintegration von Steinmaterial</v>
      </c>
      <c r="C243" s="256"/>
      <c r="D243" s="257">
        <f t="shared" ref="D243:AV243" si="97">+IF(AND(D$158=2,D87&gt;=1),2,IF(AND(D$158=1,D87=1),1,0))</f>
        <v>0</v>
      </c>
      <c r="E243" s="257">
        <f t="shared" si="97"/>
        <v>0</v>
      </c>
      <c r="F243" s="257">
        <f t="shared" si="97"/>
        <v>0</v>
      </c>
      <c r="G243" s="257">
        <f t="shared" si="97"/>
        <v>0</v>
      </c>
      <c r="H243" s="257">
        <f t="shared" si="97"/>
        <v>0</v>
      </c>
      <c r="I243" s="257">
        <f t="shared" si="97"/>
        <v>0</v>
      </c>
      <c r="J243" s="257">
        <f t="shared" si="97"/>
        <v>0</v>
      </c>
      <c r="K243" s="257">
        <f t="shared" si="97"/>
        <v>0</v>
      </c>
      <c r="L243" s="257">
        <f t="shared" si="97"/>
        <v>0</v>
      </c>
      <c r="M243" s="257">
        <f t="shared" si="97"/>
        <v>0</v>
      </c>
      <c r="N243" s="257">
        <f t="shared" si="97"/>
        <v>0</v>
      </c>
      <c r="O243" s="257">
        <f t="shared" si="97"/>
        <v>0</v>
      </c>
      <c r="P243" s="257">
        <f t="shared" si="97"/>
        <v>0</v>
      </c>
      <c r="Q243" s="257">
        <f t="shared" si="97"/>
        <v>0</v>
      </c>
      <c r="R243" s="257">
        <f t="shared" si="97"/>
        <v>0</v>
      </c>
      <c r="S243" s="257">
        <f t="shared" si="97"/>
        <v>0</v>
      </c>
      <c r="T243" s="257">
        <f t="shared" si="97"/>
        <v>0</v>
      </c>
      <c r="U243" s="257">
        <f t="shared" si="97"/>
        <v>0</v>
      </c>
      <c r="V243" s="257">
        <f t="shared" si="97"/>
        <v>0</v>
      </c>
      <c r="W243" s="257">
        <f t="shared" si="97"/>
        <v>0</v>
      </c>
      <c r="X243" s="257">
        <f t="shared" si="97"/>
        <v>0</v>
      </c>
      <c r="Y243" s="257">
        <f t="shared" si="97"/>
        <v>0</v>
      </c>
      <c r="Z243" s="257">
        <f t="shared" si="97"/>
        <v>0</v>
      </c>
      <c r="AA243" s="257">
        <f t="shared" si="97"/>
        <v>0</v>
      </c>
      <c r="AB243" s="257">
        <f t="shared" si="97"/>
        <v>0</v>
      </c>
      <c r="AC243" s="257">
        <f t="shared" si="97"/>
        <v>0</v>
      </c>
      <c r="AD243" s="257">
        <f t="shared" si="97"/>
        <v>0</v>
      </c>
      <c r="AE243" s="257">
        <f t="shared" si="97"/>
        <v>0</v>
      </c>
      <c r="AF243" s="257">
        <f t="shared" si="97"/>
        <v>0</v>
      </c>
      <c r="AG243" s="257">
        <f t="shared" si="97"/>
        <v>0</v>
      </c>
      <c r="AH243" s="257">
        <f t="shared" si="97"/>
        <v>0</v>
      </c>
      <c r="AI243" s="257">
        <f t="shared" si="97"/>
        <v>0</v>
      </c>
      <c r="AJ243" s="257">
        <f t="shared" si="97"/>
        <v>0</v>
      </c>
      <c r="AK243" s="257">
        <f t="shared" si="97"/>
        <v>0</v>
      </c>
      <c r="AL243" s="257">
        <f t="shared" si="97"/>
        <v>0</v>
      </c>
      <c r="AM243" s="257">
        <f t="shared" si="97"/>
        <v>0</v>
      </c>
      <c r="AN243" s="257">
        <f t="shared" si="97"/>
        <v>0</v>
      </c>
      <c r="AO243" s="257">
        <f t="shared" si="97"/>
        <v>0</v>
      </c>
      <c r="AP243" s="257">
        <f t="shared" si="97"/>
        <v>0</v>
      </c>
      <c r="AQ243" s="257">
        <f t="shared" si="97"/>
        <v>0</v>
      </c>
      <c r="AR243" s="257">
        <f t="shared" si="97"/>
        <v>0</v>
      </c>
      <c r="AS243" s="257">
        <f t="shared" si="97"/>
        <v>0</v>
      </c>
      <c r="AT243" s="257">
        <f t="shared" si="97"/>
        <v>0</v>
      </c>
      <c r="AU243" s="257">
        <f t="shared" si="97"/>
        <v>0</v>
      </c>
      <c r="AV243" s="257">
        <f t="shared" si="97"/>
        <v>0</v>
      </c>
      <c r="AX243" s="254">
        <f t="shared" si="80"/>
        <v>0</v>
      </c>
    </row>
    <row r="244" spans="1:50" x14ac:dyDescent="0.2">
      <c r="A244" s="255" t="e">
        <f>+#REF!</f>
        <v>#REF!</v>
      </c>
      <c r="B244" s="256" t="e">
        <f>+#REF!</f>
        <v>#REF!</v>
      </c>
      <c r="C244" s="256"/>
      <c r="D244" s="257" t="e">
        <f>+IF(AND(D$158=2,#REF!&gt;=1),2,IF(AND(D$158=1,#REF!=1),1,0))</f>
        <v>#REF!</v>
      </c>
      <c r="E244" s="257" t="e">
        <f>+IF(AND(E$158=2,#REF!&gt;=1),2,IF(AND(E$158=1,#REF!=1),1,0))</f>
        <v>#REF!</v>
      </c>
      <c r="F244" s="257" t="e">
        <f>+IF(AND(F$158=2,#REF!&gt;=1),2,IF(AND(F$158=1,#REF!=1),1,0))</f>
        <v>#REF!</v>
      </c>
      <c r="G244" s="257" t="e">
        <f>+IF(AND(G$158=2,#REF!&gt;=1),2,IF(AND(G$158=1,#REF!=1),1,0))</f>
        <v>#REF!</v>
      </c>
      <c r="H244" s="257" t="e">
        <f>+IF(AND(H$158=2,#REF!&gt;=1),2,IF(AND(H$158=1,#REF!=1),1,0))</f>
        <v>#REF!</v>
      </c>
      <c r="I244" s="257" t="e">
        <f>+IF(AND(I$158=2,#REF!&gt;=1),2,IF(AND(I$158=1,#REF!=1),1,0))</f>
        <v>#REF!</v>
      </c>
      <c r="J244" s="257" t="e">
        <f>+IF(AND(J$158=2,#REF!&gt;=1),2,IF(AND(J$158=1,#REF!=1),1,0))</f>
        <v>#REF!</v>
      </c>
      <c r="K244" s="257" t="e">
        <f>+IF(AND(K$158=2,#REF!&gt;=1),2,IF(AND(K$158=1,#REF!=1),1,0))</f>
        <v>#REF!</v>
      </c>
      <c r="L244" s="257" t="e">
        <f>+IF(AND(L$158=2,#REF!&gt;=1),2,IF(AND(L$158=1,#REF!=1),1,0))</f>
        <v>#REF!</v>
      </c>
      <c r="M244" s="257" t="e">
        <f>+IF(AND(M$158=2,#REF!&gt;=1),2,IF(AND(M$158=1,#REF!=1),1,0))</f>
        <v>#REF!</v>
      </c>
      <c r="N244" s="257" t="e">
        <f>+IF(AND(N$158=2,#REF!&gt;=1),2,IF(AND(N$158=1,#REF!=1),1,0))</f>
        <v>#REF!</v>
      </c>
      <c r="O244" s="257" t="e">
        <f>+IF(AND(O$158=2,#REF!&gt;=1),2,IF(AND(O$158=1,#REF!=1),1,0))</f>
        <v>#REF!</v>
      </c>
      <c r="P244" s="257" t="e">
        <f>+IF(AND(P$158=2,#REF!&gt;=1),2,IF(AND(P$158=1,#REF!=1),1,0))</f>
        <v>#REF!</v>
      </c>
      <c r="Q244" s="257" t="e">
        <f>+IF(AND(Q$158=2,#REF!&gt;=1),2,IF(AND(Q$158=1,#REF!=1),1,0))</f>
        <v>#REF!</v>
      </c>
      <c r="R244" s="257" t="e">
        <f>+IF(AND(R$158=2,#REF!&gt;=1),2,IF(AND(R$158=1,#REF!=1),1,0))</f>
        <v>#REF!</v>
      </c>
      <c r="S244" s="257" t="e">
        <f>+IF(AND(S$158=2,#REF!&gt;=1),2,IF(AND(S$158=1,#REF!=1),1,0))</f>
        <v>#REF!</v>
      </c>
      <c r="T244" s="257" t="e">
        <f>+IF(AND(T$158=2,#REF!&gt;=1),2,IF(AND(T$158=1,#REF!=1),1,0))</f>
        <v>#REF!</v>
      </c>
      <c r="U244" s="257" t="e">
        <f>+IF(AND(U$158=2,#REF!&gt;=1),2,IF(AND(U$158=1,#REF!=1),1,0))</f>
        <v>#REF!</v>
      </c>
      <c r="V244" s="257" t="e">
        <f>+IF(AND(V$158=2,#REF!&gt;=1),2,IF(AND(V$158=1,#REF!=1),1,0))</f>
        <v>#REF!</v>
      </c>
      <c r="W244" s="257" t="e">
        <f>+IF(AND(W$158=2,#REF!&gt;=1),2,IF(AND(W$158=1,#REF!=1),1,0))</f>
        <v>#REF!</v>
      </c>
      <c r="X244" s="257" t="e">
        <f>+IF(AND(X$158=2,#REF!&gt;=1),2,IF(AND(X$158=1,#REF!=1),1,0))</f>
        <v>#REF!</v>
      </c>
      <c r="Y244" s="257" t="e">
        <f>+IF(AND(Y$158=2,#REF!&gt;=1),2,IF(AND(Y$158=1,#REF!=1),1,0))</f>
        <v>#REF!</v>
      </c>
      <c r="Z244" s="257" t="e">
        <f>+IF(AND(Z$158=2,#REF!&gt;=1),2,IF(AND(Z$158=1,#REF!=1),1,0))</f>
        <v>#REF!</v>
      </c>
      <c r="AA244" s="257" t="e">
        <f>+IF(AND(AA$158=2,#REF!&gt;=1),2,IF(AND(AA$158=1,#REF!=1),1,0))</f>
        <v>#REF!</v>
      </c>
      <c r="AB244" s="257" t="e">
        <f>+IF(AND(AB$158=2,#REF!&gt;=1),2,IF(AND(AB$158=1,#REF!=1),1,0))</f>
        <v>#REF!</v>
      </c>
      <c r="AC244" s="257" t="e">
        <f>+IF(AND(AC$158=2,#REF!&gt;=1),2,IF(AND(AC$158=1,#REF!=1),1,0))</f>
        <v>#REF!</v>
      </c>
      <c r="AD244" s="257" t="e">
        <f>+IF(AND(AD$158=2,#REF!&gt;=1),2,IF(AND(AD$158=1,#REF!=1),1,0))</f>
        <v>#REF!</v>
      </c>
      <c r="AE244" s="257" t="e">
        <f>+IF(AND(AE$158=2,#REF!&gt;=1),2,IF(AND(AE$158=1,#REF!=1),1,0))</f>
        <v>#REF!</v>
      </c>
      <c r="AF244" s="257" t="e">
        <f>+IF(AND(AF$158=2,#REF!&gt;=1),2,IF(AND(AF$158=1,#REF!=1),1,0))</f>
        <v>#REF!</v>
      </c>
      <c r="AG244" s="257" t="e">
        <f>+IF(AND(AG$158=2,#REF!&gt;=1),2,IF(AND(AG$158=1,#REF!=1),1,0))</f>
        <v>#REF!</v>
      </c>
      <c r="AH244" s="257" t="e">
        <f>+IF(AND(AH$158=2,#REF!&gt;=1),2,IF(AND(AH$158=1,#REF!=1),1,0))</f>
        <v>#REF!</v>
      </c>
      <c r="AI244" s="257" t="e">
        <f>+IF(AND(AI$158=2,#REF!&gt;=1),2,IF(AND(AI$158=1,#REF!=1),1,0))</f>
        <v>#REF!</v>
      </c>
      <c r="AJ244" s="257" t="e">
        <f>+IF(AND(AJ$158=2,#REF!&gt;=1),2,IF(AND(AJ$158=1,#REF!=1),1,0))</f>
        <v>#REF!</v>
      </c>
      <c r="AK244" s="257" t="e">
        <f>+IF(AND(AK$158=2,#REF!&gt;=1),2,IF(AND(AK$158=1,#REF!=1),1,0))</f>
        <v>#REF!</v>
      </c>
      <c r="AL244" s="257" t="e">
        <f>+IF(AND(AL$158=2,#REF!&gt;=1),2,IF(AND(AL$158=1,#REF!=1),1,0))</f>
        <v>#REF!</v>
      </c>
      <c r="AM244" s="257" t="e">
        <f>+IF(AND(AM$158=2,#REF!&gt;=1),2,IF(AND(AM$158=1,#REF!=1),1,0))</f>
        <v>#REF!</v>
      </c>
      <c r="AN244" s="257" t="e">
        <f>+IF(AND(AN$158=2,#REF!&gt;=1),2,IF(AND(AN$158=1,#REF!=1),1,0))</f>
        <v>#REF!</v>
      </c>
      <c r="AO244" s="257" t="e">
        <f>+IF(AND(AO$158=2,#REF!&gt;=1),2,IF(AND(AO$158=1,#REF!=1),1,0))</f>
        <v>#REF!</v>
      </c>
      <c r="AP244" s="257" t="e">
        <f>+IF(AND(AP$158=2,#REF!&gt;=1),2,IF(AND(AP$158=1,#REF!=1),1,0))</f>
        <v>#REF!</v>
      </c>
      <c r="AQ244" s="257" t="e">
        <f>+IF(AND(AQ$158=2,#REF!&gt;=1),2,IF(AND(AQ$158=1,#REF!=1),1,0))</f>
        <v>#REF!</v>
      </c>
      <c r="AR244" s="257" t="e">
        <f>+IF(AND(AR$158=2,#REF!&gt;=1),2,IF(AND(AR$158=1,#REF!=1),1,0))</f>
        <v>#REF!</v>
      </c>
      <c r="AS244" s="257" t="e">
        <f>+IF(AND(AS$158=2,#REF!&gt;=1),2,IF(AND(AS$158=1,#REF!=1),1,0))</f>
        <v>#REF!</v>
      </c>
      <c r="AT244" s="257" t="e">
        <f>+IF(AND(AT$158=2,#REF!&gt;=1),2,IF(AND(AT$158=1,#REF!=1),1,0))</f>
        <v>#REF!</v>
      </c>
      <c r="AU244" s="257" t="e">
        <f>+IF(AND(AU$158=2,#REF!&gt;=1),2,IF(AND(AU$158=1,#REF!=1),1,0))</f>
        <v>#REF!</v>
      </c>
      <c r="AV244" s="257" t="e">
        <f>+IF(AND(AV$158=2,#REF!&gt;=1),2,IF(AND(AV$158=1,#REF!=1),1,0))</f>
        <v>#REF!</v>
      </c>
      <c r="AX244" s="254" t="e">
        <f t="shared" si="80"/>
        <v>#REF!</v>
      </c>
    </row>
    <row r="245" spans="1:50" x14ac:dyDescent="0.2">
      <c r="A245" s="255" t="str">
        <f t="shared" ref="A245:B259" si="98">+A88</f>
        <v>PNE1</v>
      </c>
      <c r="B245" s="256" t="str">
        <f t="shared" si="98"/>
        <v>Pneumologie</v>
      </c>
      <c r="C245" s="256"/>
      <c r="D245" s="257">
        <f t="shared" ref="D245:AV245" si="99">+IF(AND(D$158=2,D88&gt;=1),2,IF(AND(D$158=1,D88=1),1,0))</f>
        <v>0</v>
      </c>
      <c r="E245" s="257">
        <f t="shared" si="99"/>
        <v>0</v>
      </c>
      <c r="F245" s="257">
        <f t="shared" si="99"/>
        <v>0</v>
      </c>
      <c r="G245" s="257">
        <f t="shared" si="99"/>
        <v>0</v>
      </c>
      <c r="H245" s="257">
        <f t="shared" si="99"/>
        <v>0</v>
      </c>
      <c r="I245" s="257">
        <f t="shared" si="99"/>
        <v>0</v>
      </c>
      <c r="J245" s="257">
        <f t="shared" si="99"/>
        <v>0</v>
      </c>
      <c r="K245" s="257">
        <f t="shared" si="99"/>
        <v>0</v>
      </c>
      <c r="L245" s="257">
        <f t="shared" si="99"/>
        <v>0</v>
      </c>
      <c r="M245" s="257">
        <f t="shared" si="99"/>
        <v>0</v>
      </c>
      <c r="N245" s="257">
        <f t="shared" si="99"/>
        <v>0</v>
      </c>
      <c r="O245" s="257">
        <f t="shared" si="99"/>
        <v>0</v>
      </c>
      <c r="P245" s="257">
        <f t="shared" si="99"/>
        <v>0</v>
      </c>
      <c r="Q245" s="257">
        <f t="shared" si="99"/>
        <v>0</v>
      </c>
      <c r="R245" s="257">
        <f t="shared" si="99"/>
        <v>0</v>
      </c>
      <c r="S245" s="257">
        <f t="shared" si="99"/>
        <v>0</v>
      </c>
      <c r="T245" s="257">
        <f t="shared" si="99"/>
        <v>0</v>
      </c>
      <c r="U245" s="257">
        <f t="shared" si="99"/>
        <v>0</v>
      </c>
      <c r="V245" s="257">
        <f t="shared" si="99"/>
        <v>0</v>
      </c>
      <c r="W245" s="257">
        <f t="shared" si="99"/>
        <v>0</v>
      </c>
      <c r="X245" s="257">
        <f t="shared" si="99"/>
        <v>0</v>
      </c>
      <c r="Y245" s="257">
        <f t="shared" si="99"/>
        <v>0</v>
      </c>
      <c r="Z245" s="257">
        <f t="shared" si="99"/>
        <v>0</v>
      </c>
      <c r="AA245" s="257">
        <f t="shared" si="99"/>
        <v>0</v>
      </c>
      <c r="AB245" s="257">
        <f t="shared" si="99"/>
        <v>0</v>
      </c>
      <c r="AC245" s="257">
        <f t="shared" si="99"/>
        <v>0</v>
      </c>
      <c r="AD245" s="257">
        <f t="shared" si="99"/>
        <v>0</v>
      </c>
      <c r="AE245" s="257">
        <f t="shared" si="99"/>
        <v>0</v>
      </c>
      <c r="AF245" s="257">
        <f t="shared" si="99"/>
        <v>0</v>
      </c>
      <c r="AG245" s="257">
        <f t="shared" si="99"/>
        <v>0</v>
      </c>
      <c r="AH245" s="257">
        <f t="shared" si="99"/>
        <v>0</v>
      </c>
      <c r="AI245" s="257">
        <f t="shared" si="99"/>
        <v>0</v>
      </c>
      <c r="AJ245" s="257">
        <f t="shared" si="99"/>
        <v>0</v>
      </c>
      <c r="AK245" s="257">
        <f t="shared" si="99"/>
        <v>0</v>
      </c>
      <c r="AL245" s="257">
        <f t="shared" si="99"/>
        <v>0</v>
      </c>
      <c r="AM245" s="257">
        <f t="shared" si="99"/>
        <v>0</v>
      </c>
      <c r="AN245" s="257">
        <f t="shared" si="99"/>
        <v>0</v>
      </c>
      <c r="AO245" s="257">
        <f t="shared" si="99"/>
        <v>0</v>
      </c>
      <c r="AP245" s="257">
        <f t="shared" si="99"/>
        <v>0</v>
      </c>
      <c r="AQ245" s="257">
        <f t="shared" si="99"/>
        <v>0</v>
      </c>
      <c r="AR245" s="257">
        <f t="shared" si="99"/>
        <v>0</v>
      </c>
      <c r="AS245" s="257">
        <f t="shared" si="99"/>
        <v>0</v>
      </c>
      <c r="AT245" s="257">
        <f t="shared" si="99"/>
        <v>0</v>
      </c>
      <c r="AU245" s="257">
        <f t="shared" si="99"/>
        <v>0</v>
      </c>
      <c r="AV245" s="257">
        <f t="shared" si="99"/>
        <v>0</v>
      </c>
      <c r="AX245" s="254">
        <f t="shared" si="80"/>
        <v>0</v>
      </c>
    </row>
    <row r="246" spans="1:50" x14ac:dyDescent="0.2">
      <c r="A246" s="255" t="str">
        <f t="shared" si="98"/>
        <v>PNE1.1</v>
      </c>
      <c r="B246" s="256" t="str">
        <f t="shared" si="98"/>
        <v>Pneumologie mit spez. Beatmungstherapie</v>
      </c>
      <c r="C246" s="256"/>
      <c r="D246" s="257">
        <f t="shared" ref="D246:AV246" si="100">+IF(AND(D$158=2,D89&gt;=1),2,IF(AND(D$158=1,D89=1),1,0))</f>
        <v>0</v>
      </c>
      <c r="E246" s="257">
        <f t="shared" si="100"/>
        <v>0</v>
      </c>
      <c r="F246" s="257">
        <f t="shared" si="100"/>
        <v>0</v>
      </c>
      <c r="G246" s="257">
        <f t="shared" si="100"/>
        <v>0</v>
      </c>
      <c r="H246" s="257">
        <f t="shared" si="100"/>
        <v>0</v>
      </c>
      <c r="I246" s="257">
        <f t="shared" si="100"/>
        <v>0</v>
      </c>
      <c r="J246" s="257">
        <f t="shared" si="100"/>
        <v>0</v>
      </c>
      <c r="K246" s="257">
        <f t="shared" si="100"/>
        <v>0</v>
      </c>
      <c r="L246" s="257">
        <f t="shared" si="100"/>
        <v>0</v>
      </c>
      <c r="M246" s="257">
        <f t="shared" si="100"/>
        <v>0</v>
      </c>
      <c r="N246" s="257">
        <f t="shared" si="100"/>
        <v>0</v>
      </c>
      <c r="O246" s="257">
        <f t="shared" si="100"/>
        <v>0</v>
      </c>
      <c r="P246" s="257">
        <f t="shared" si="100"/>
        <v>0</v>
      </c>
      <c r="Q246" s="257">
        <f t="shared" si="100"/>
        <v>0</v>
      </c>
      <c r="R246" s="257">
        <f t="shared" si="100"/>
        <v>0</v>
      </c>
      <c r="S246" s="257">
        <f t="shared" si="100"/>
        <v>0</v>
      </c>
      <c r="T246" s="257">
        <f t="shared" si="100"/>
        <v>0</v>
      </c>
      <c r="U246" s="257">
        <f t="shared" si="100"/>
        <v>0</v>
      </c>
      <c r="V246" s="257">
        <f t="shared" si="100"/>
        <v>0</v>
      </c>
      <c r="W246" s="257">
        <f t="shared" si="100"/>
        <v>0</v>
      </c>
      <c r="X246" s="257">
        <f t="shared" si="100"/>
        <v>0</v>
      </c>
      <c r="Y246" s="257">
        <f t="shared" si="100"/>
        <v>0</v>
      </c>
      <c r="Z246" s="257">
        <f t="shared" si="100"/>
        <v>0</v>
      </c>
      <c r="AA246" s="257">
        <f t="shared" si="100"/>
        <v>0</v>
      </c>
      <c r="AB246" s="257">
        <f t="shared" si="100"/>
        <v>0</v>
      </c>
      <c r="AC246" s="257">
        <f t="shared" si="100"/>
        <v>0</v>
      </c>
      <c r="AD246" s="257">
        <f t="shared" si="100"/>
        <v>0</v>
      </c>
      <c r="AE246" s="257">
        <f t="shared" si="100"/>
        <v>0</v>
      </c>
      <c r="AF246" s="257">
        <f t="shared" si="100"/>
        <v>0</v>
      </c>
      <c r="AG246" s="257">
        <f t="shared" si="100"/>
        <v>0</v>
      </c>
      <c r="AH246" s="257">
        <f t="shared" si="100"/>
        <v>0</v>
      </c>
      <c r="AI246" s="257">
        <f t="shared" si="100"/>
        <v>0</v>
      </c>
      <c r="AJ246" s="257">
        <f t="shared" si="100"/>
        <v>0</v>
      </c>
      <c r="AK246" s="257">
        <f t="shared" si="100"/>
        <v>0</v>
      </c>
      <c r="AL246" s="257">
        <f t="shared" si="100"/>
        <v>0</v>
      </c>
      <c r="AM246" s="257">
        <f t="shared" si="100"/>
        <v>0</v>
      </c>
      <c r="AN246" s="257">
        <f t="shared" si="100"/>
        <v>0</v>
      </c>
      <c r="AO246" s="257">
        <f t="shared" si="100"/>
        <v>0</v>
      </c>
      <c r="AP246" s="257">
        <f t="shared" si="100"/>
        <v>0</v>
      </c>
      <c r="AQ246" s="257">
        <f t="shared" si="100"/>
        <v>0</v>
      </c>
      <c r="AR246" s="257">
        <f t="shared" si="100"/>
        <v>0</v>
      </c>
      <c r="AS246" s="257">
        <f t="shared" si="100"/>
        <v>0</v>
      </c>
      <c r="AT246" s="257">
        <f t="shared" si="100"/>
        <v>0</v>
      </c>
      <c r="AU246" s="257">
        <f t="shared" si="100"/>
        <v>0</v>
      </c>
      <c r="AV246" s="257">
        <f t="shared" si="100"/>
        <v>0</v>
      </c>
      <c r="AX246" s="254">
        <f t="shared" si="80"/>
        <v>0</v>
      </c>
    </row>
    <row r="247" spans="1:50" ht="25.5" x14ac:dyDescent="0.2">
      <c r="A247" s="255" t="str">
        <f t="shared" si="98"/>
        <v>PNE1.2</v>
      </c>
      <c r="B247" s="256" t="str">
        <f t="shared" si="98"/>
        <v>Abklärung zur oder Status nach Lungentransplantation</v>
      </c>
      <c r="C247" s="256"/>
      <c r="D247" s="257">
        <f t="shared" ref="D247:AV247" si="101">+IF(AND(D$158=2,D90&gt;=1),2,IF(AND(D$158=1,D90=1),1,0))</f>
        <v>0</v>
      </c>
      <c r="E247" s="257">
        <f t="shared" si="101"/>
        <v>0</v>
      </c>
      <c r="F247" s="257">
        <f t="shared" si="101"/>
        <v>0</v>
      </c>
      <c r="G247" s="257">
        <f t="shared" si="101"/>
        <v>0</v>
      </c>
      <c r="H247" s="257">
        <f t="shared" si="101"/>
        <v>0</v>
      </c>
      <c r="I247" s="257">
        <f t="shared" si="101"/>
        <v>0</v>
      </c>
      <c r="J247" s="257">
        <f t="shared" si="101"/>
        <v>0</v>
      </c>
      <c r="K247" s="257">
        <f t="shared" si="101"/>
        <v>0</v>
      </c>
      <c r="L247" s="257">
        <f t="shared" si="101"/>
        <v>0</v>
      </c>
      <c r="M247" s="257">
        <f t="shared" si="101"/>
        <v>0</v>
      </c>
      <c r="N247" s="257">
        <f t="shared" si="101"/>
        <v>0</v>
      </c>
      <c r="O247" s="257">
        <f t="shared" si="101"/>
        <v>0</v>
      </c>
      <c r="P247" s="257">
        <f t="shared" si="101"/>
        <v>0</v>
      </c>
      <c r="Q247" s="257">
        <f t="shared" si="101"/>
        <v>0</v>
      </c>
      <c r="R247" s="257">
        <f t="shared" si="101"/>
        <v>0</v>
      </c>
      <c r="S247" s="257">
        <f t="shared" si="101"/>
        <v>0</v>
      </c>
      <c r="T247" s="257">
        <f t="shared" si="101"/>
        <v>0</v>
      </c>
      <c r="U247" s="257">
        <f t="shared" si="101"/>
        <v>0</v>
      </c>
      <c r="V247" s="257">
        <f t="shared" si="101"/>
        <v>0</v>
      </c>
      <c r="W247" s="257">
        <f t="shared" si="101"/>
        <v>0</v>
      </c>
      <c r="X247" s="257">
        <f t="shared" si="101"/>
        <v>0</v>
      </c>
      <c r="Y247" s="257">
        <f t="shared" si="101"/>
        <v>0</v>
      </c>
      <c r="Z247" s="257">
        <f t="shared" si="101"/>
        <v>0</v>
      </c>
      <c r="AA247" s="257">
        <f t="shared" si="101"/>
        <v>0</v>
      </c>
      <c r="AB247" s="257">
        <f t="shared" si="101"/>
        <v>0</v>
      </c>
      <c r="AC247" s="257">
        <f t="shared" si="101"/>
        <v>0</v>
      </c>
      <c r="AD247" s="257">
        <f t="shared" si="101"/>
        <v>0</v>
      </c>
      <c r="AE247" s="257">
        <f t="shared" si="101"/>
        <v>0</v>
      </c>
      <c r="AF247" s="257">
        <f t="shared" si="101"/>
        <v>0</v>
      </c>
      <c r="AG247" s="257">
        <f t="shared" si="101"/>
        <v>0</v>
      </c>
      <c r="AH247" s="257">
        <f t="shared" si="101"/>
        <v>0</v>
      </c>
      <c r="AI247" s="257">
        <f t="shared" si="101"/>
        <v>0</v>
      </c>
      <c r="AJ247" s="257">
        <f t="shared" si="101"/>
        <v>0</v>
      </c>
      <c r="AK247" s="257">
        <f t="shared" si="101"/>
        <v>0</v>
      </c>
      <c r="AL247" s="257">
        <f t="shared" si="101"/>
        <v>0</v>
      </c>
      <c r="AM247" s="257">
        <f t="shared" si="101"/>
        <v>0</v>
      </c>
      <c r="AN247" s="257">
        <f t="shared" si="101"/>
        <v>0</v>
      </c>
      <c r="AO247" s="257">
        <f t="shared" si="101"/>
        <v>0</v>
      </c>
      <c r="AP247" s="257">
        <f t="shared" si="101"/>
        <v>0</v>
      </c>
      <c r="AQ247" s="257">
        <f t="shared" si="101"/>
        <v>0</v>
      </c>
      <c r="AR247" s="257">
        <f t="shared" si="101"/>
        <v>0</v>
      </c>
      <c r="AS247" s="257">
        <f t="shared" si="101"/>
        <v>0</v>
      </c>
      <c r="AT247" s="257">
        <f t="shared" si="101"/>
        <v>0</v>
      </c>
      <c r="AU247" s="257">
        <f t="shared" si="101"/>
        <v>0</v>
      </c>
      <c r="AV247" s="257">
        <f t="shared" si="101"/>
        <v>0</v>
      </c>
      <c r="AX247" s="254">
        <f t="shared" si="80"/>
        <v>0</v>
      </c>
    </row>
    <row r="248" spans="1:50" x14ac:dyDescent="0.2">
      <c r="A248" s="255" t="str">
        <f t="shared" si="98"/>
        <v>PNE1.3</v>
      </c>
      <c r="B248" s="256" t="str">
        <f t="shared" si="98"/>
        <v>Cystische Fibrose</v>
      </c>
      <c r="C248" s="256"/>
      <c r="D248" s="257">
        <f t="shared" ref="D248:AV248" si="102">+IF(AND(D$158=2,D91&gt;=1),2,IF(AND(D$158=1,D91=1),1,0))</f>
        <v>0</v>
      </c>
      <c r="E248" s="257">
        <f t="shared" si="102"/>
        <v>0</v>
      </c>
      <c r="F248" s="257">
        <f t="shared" si="102"/>
        <v>0</v>
      </c>
      <c r="G248" s="257">
        <f t="shared" si="102"/>
        <v>0</v>
      </c>
      <c r="H248" s="257">
        <f t="shared" si="102"/>
        <v>0</v>
      </c>
      <c r="I248" s="257">
        <f t="shared" si="102"/>
        <v>0</v>
      </c>
      <c r="J248" s="257">
        <f t="shared" si="102"/>
        <v>0</v>
      </c>
      <c r="K248" s="257">
        <f t="shared" si="102"/>
        <v>0</v>
      </c>
      <c r="L248" s="257">
        <f t="shared" si="102"/>
        <v>0</v>
      </c>
      <c r="M248" s="257">
        <f t="shared" si="102"/>
        <v>0</v>
      </c>
      <c r="N248" s="257">
        <f t="shared" si="102"/>
        <v>0</v>
      </c>
      <c r="O248" s="257">
        <f t="shared" si="102"/>
        <v>0</v>
      </c>
      <c r="P248" s="257">
        <f t="shared" si="102"/>
        <v>0</v>
      </c>
      <c r="Q248" s="257">
        <f t="shared" si="102"/>
        <v>0</v>
      </c>
      <c r="R248" s="257">
        <f t="shared" si="102"/>
        <v>0</v>
      </c>
      <c r="S248" s="257">
        <f t="shared" si="102"/>
        <v>0</v>
      </c>
      <c r="T248" s="257">
        <f t="shared" si="102"/>
        <v>0</v>
      </c>
      <c r="U248" s="257">
        <f t="shared" si="102"/>
        <v>0</v>
      </c>
      <c r="V248" s="257">
        <f t="shared" si="102"/>
        <v>0</v>
      </c>
      <c r="W248" s="257">
        <f t="shared" si="102"/>
        <v>0</v>
      </c>
      <c r="X248" s="257">
        <f t="shared" si="102"/>
        <v>0</v>
      </c>
      <c r="Y248" s="257">
        <f t="shared" si="102"/>
        <v>0</v>
      </c>
      <c r="Z248" s="257">
        <f t="shared" si="102"/>
        <v>0</v>
      </c>
      <c r="AA248" s="257">
        <f t="shared" si="102"/>
        <v>0</v>
      </c>
      <c r="AB248" s="257">
        <f t="shared" si="102"/>
        <v>0</v>
      </c>
      <c r="AC248" s="257">
        <f t="shared" si="102"/>
        <v>0</v>
      </c>
      <c r="AD248" s="257">
        <f t="shared" si="102"/>
        <v>0</v>
      </c>
      <c r="AE248" s="257">
        <f t="shared" si="102"/>
        <v>0</v>
      </c>
      <c r="AF248" s="257">
        <f t="shared" si="102"/>
        <v>0</v>
      </c>
      <c r="AG248" s="257">
        <f t="shared" si="102"/>
        <v>0</v>
      </c>
      <c r="AH248" s="257">
        <f t="shared" si="102"/>
        <v>0</v>
      </c>
      <c r="AI248" s="257">
        <f t="shared" si="102"/>
        <v>0</v>
      </c>
      <c r="AJ248" s="257">
        <f t="shared" si="102"/>
        <v>0</v>
      </c>
      <c r="AK248" s="257">
        <f t="shared" si="102"/>
        <v>0</v>
      </c>
      <c r="AL248" s="257">
        <f t="shared" si="102"/>
        <v>0</v>
      </c>
      <c r="AM248" s="257">
        <f t="shared" si="102"/>
        <v>0</v>
      </c>
      <c r="AN248" s="257">
        <f t="shared" si="102"/>
        <v>0</v>
      </c>
      <c r="AO248" s="257">
        <f t="shared" si="102"/>
        <v>0</v>
      </c>
      <c r="AP248" s="257">
        <f t="shared" si="102"/>
        <v>0</v>
      </c>
      <c r="AQ248" s="257">
        <f t="shared" si="102"/>
        <v>0</v>
      </c>
      <c r="AR248" s="257">
        <f t="shared" si="102"/>
        <v>0</v>
      </c>
      <c r="AS248" s="257">
        <f t="shared" si="102"/>
        <v>0</v>
      </c>
      <c r="AT248" s="257">
        <f t="shared" si="102"/>
        <v>0</v>
      </c>
      <c r="AU248" s="257">
        <f t="shared" si="102"/>
        <v>0</v>
      </c>
      <c r="AV248" s="257">
        <f t="shared" si="102"/>
        <v>0</v>
      </c>
      <c r="AX248" s="254">
        <f t="shared" si="80"/>
        <v>0</v>
      </c>
    </row>
    <row r="249" spans="1:50" ht="27" customHeight="1" x14ac:dyDescent="0.2">
      <c r="A249" s="255" t="str">
        <f t="shared" si="98"/>
        <v>PNE2</v>
      </c>
      <c r="B249" s="256" t="str">
        <f t="shared" si="98"/>
        <v>Polysomnographie</v>
      </c>
      <c r="C249" s="256"/>
      <c r="D249" s="257">
        <f t="shared" ref="D249:AV249" si="103">+IF(AND(D$158=2,D92&gt;=1),2,IF(AND(D$158=1,D92=1),1,0))</f>
        <v>0</v>
      </c>
      <c r="E249" s="257">
        <f t="shared" si="103"/>
        <v>0</v>
      </c>
      <c r="F249" s="257">
        <f t="shared" si="103"/>
        <v>0</v>
      </c>
      <c r="G249" s="257">
        <f t="shared" si="103"/>
        <v>0</v>
      </c>
      <c r="H249" s="257">
        <f t="shared" si="103"/>
        <v>0</v>
      </c>
      <c r="I249" s="257">
        <f t="shared" si="103"/>
        <v>0</v>
      </c>
      <c r="J249" s="257">
        <f t="shared" si="103"/>
        <v>0</v>
      </c>
      <c r="K249" s="257">
        <f t="shared" si="103"/>
        <v>0</v>
      </c>
      <c r="L249" s="257">
        <f t="shared" si="103"/>
        <v>0</v>
      </c>
      <c r="M249" s="257">
        <f t="shared" si="103"/>
        <v>0</v>
      </c>
      <c r="N249" s="257">
        <f t="shared" si="103"/>
        <v>0</v>
      </c>
      <c r="O249" s="257">
        <f t="shared" si="103"/>
        <v>0</v>
      </c>
      <c r="P249" s="257">
        <f t="shared" si="103"/>
        <v>0</v>
      </c>
      <c r="Q249" s="257">
        <f t="shared" si="103"/>
        <v>0</v>
      </c>
      <c r="R249" s="257">
        <f t="shared" si="103"/>
        <v>0</v>
      </c>
      <c r="S249" s="257">
        <f t="shared" si="103"/>
        <v>0</v>
      </c>
      <c r="T249" s="257">
        <f t="shared" si="103"/>
        <v>0</v>
      </c>
      <c r="U249" s="257">
        <f t="shared" si="103"/>
        <v>0</v>
      </c>
      <c r="V249" s="257">
        <f t="shared" si="103"/>
        <v>0</v>
      </c>
      <c r="W249" s="257">
        <f t="shared" si="103"/>
        <v>0</v>
      </c>
      <c r="X249" s="257">
        <f t="shared" si="103"/>
        <v>0</v>
      </c>
      <c r="Y249" s="257">
        <f t="shared" si="103"/>
        <v>0</v>
      </c>
      <c r="Z249" s="257">
        <f t="shared" si="103"/>
        <v>0</v>
      </c>
      <c r="AA249" s="257">
        <f t="shared" si="103"/>
        <v>0</v>
      </c>
      <c r="AB249" s="257">
        <f t="shared" si="103"/>
        <v>0</v>
      </c>
      <c r="AC249" s="257">
        <f t="shared" si="103"/>
        <v>0</v>
      </c>
      <c r="AD249" s="257">
        <f t="shared" si="103"/>
        <v>0</v>
      </c>
      <c r="AE249" s="257">
        <f t="shared" si="103"/>
        <v>0</v>
      </c>
      <c r="AF249" s="257">
        <f t="shared" si="103"/>
        <v>0</v>
      </c>
      <c r="AG249" s="257">
        <f t="shared" si="103"/>
        <v>0</v>
      </c>
      <c r="AH249" s="257">
        <f t="shared" si="103"/>
        <v>0</v>
      </c>
      <c r="AI249" s="257">
        <f t="shared" si="103"/>
        <v>0</v>
      </c>
      <c r="AJ249" s="257">
        <f t="shared" si="103"/>
        <v>0</v>
      </c>
      <c r="AK249" s="257">
        <f t="shared" si="103"/>
        <v>0</v>
      </c>
      <c r="AL249" s="257">
        <f t="shared" si="103"/>
        <v>0</v>
      </c>
      <c r="AM249" s="257">
        <f t="shared" si="103"/>
        <v>0</v>
      </c>
      <c r="AN249" s="257">
        <f t="shared" si="103"/>
        <v>0</v>
      </c>
      <c r="AO249" s="257">
        <f t="shared" si="103"/>
        <v>0</v>
      </c>
      <c r="AP249" s="257">
        <f t="shared" si="103"/>
        <v>0</v>
      </c>
      <c r="AQ249" s="257">
        <f t="shared" si="103"/>
        <v>0</v>
      </c>
      <c r="AR249" s="257">
        <f t="shared" si="103"/>
        <v>0</v>
      </c>
      <c r="AS249" s="257">
        <f t="shared" si="103"/>
        <v>0</v>
      </c>
      <c r="AT249" s="257">
        <f t="shared" si="103"/>
        <v>0</v>
      </c>
      <c r="AU249" s="257">
        <f t="shared" si="103"/>
        <v>0</v>
      </c>
      <c r="AV249" s="257">
        <f t="shared" si="103"/>
        <v>0</v>
      </c>
      <c r="AX249" s="254">
        <f t="shared" si="80"/>
        <v>0</v>
      </c>
    </row>
    <row r="250" spans="1:50" x14ac:dyDescent="0.2">
      <c r="A250" s="255" t="str">
        <f t="shared" si="98"/>
        <v>THO1</v>
      </c>
      <c r="B250" s="256" t="str">
        <f t="shared" si="98"/>
        <v>Thoraxchirurgie</v>
      </c>
      <c r="C250" s="256"/>
      <c r="D250" s="257">
        <f t="shared" ref="D250:AV250" si="104">+IF(AND(D$158=2,D93&gt;=1),2,IF(AND(D$158=1,D93=1),1,0))</f>
        <v>0</v>
      </c>
      <c r="E250" s="257">
        <f t="shared" si="104"/>
        <v>0</v>
      </c>
      <c r="F250" s="257">
        <f t="shared" si="104"/>
        <v>0</v>
      </c>
      <c r="G250" s="257">
        <f t="shared" si="104"/>
        <v>0</v>
      </c>
      <c r="H250" s="257">
        <f t="shared" si="104"/>
        <v>0</v>
      </c>
      <c r="I250" s="257">
        <f t="shared" si="104"/>
        <v>0</v>
      </c>
      <c r="J250" s="257">
        <f t="shared" si="104"/>
        <v>0</v>
      </c>
      <c r="K250" s="257">
        <f t="shared" si="104"/>
        <v>0</v>
      </c>
      <c r="L250" s="257">
        <f t="shared" si="104"/>
        <v>0</v>
      </c>
      <c r="M250" s="257">
        <f t="shared" si="104"/>
        <v>0</v>
      </c>
      <c r="N250" s="257">
        <f t="shared" si="104"/>
        <v>0</v>
      </c>
      <c r="O250" s="257">
        <f t="shared" si="104"/>
        <v>0</v>
      </c>
      <c r="P250" s="257">
        <f t="shared" si="104"/>
        <v>0</v>
      </c>
      <c r="Q250" s="257">
        <f t="shared" si="104"/>
        <v>0</v>
      </c>
      <c r="R250" s="257">
        <f t="shared" si="104"/>
        <v>0</v>
      </c>
      <c r="S250" s="257">
        <f t="shared" si="104"/>
        <v>0</v>
      </c>
      <c r="T250" s="257">
        <f t="shared" si="104"/>
        <v>0</v>
      </c>
      <c r="U250" s="257">
        <f t="shared" si="104"/>
        <v>0</v>
      </c>
      <c r="V250" s="257">
        <f t="shared" si="104"/>
        <v>0</v>
      </c>
      <c r="W250" s="257">
        <f t="shared" si="104"/>
        <v>0</v>
      </c>
      <c r="X250" s="257">
        <f t="shared" si="104"/>
        <v>0</v>
      </c>
      <c r="Y250" s="257">
        <f t="shared" si="104"/>
        <v>0</v>
      </c>
      <c r="Z250" s="257">
        <f t="shared" si="104"/>
        <v>0</v>
      </c>
      <c r="AA250" s="257">
        <f t="shared" si="104"/>
        <v>0</v>
      </c>
      <c r="AB250" s="257">
        <f t="shared" si="104"/>
        <v>0</v>
      </c>
      <c r="AC250" s="257">
        <f t="shared" si="104"/>
        <v>0</v>
      </c>
      <c r="AD250" s="257">
        <f t="shared" si="104"/>
        <v>0</v>
      </c>
      <c r="AE250" s="257">
        <f t="shared" si="104"/>
        <v>0</v>
      </c>
      <c r="AF250" s="257">
        <f t="shared" si="104"/>
        <v>0</v>
      </c>
      <c r="AG250" s="257">
        <f t="shared" si="104"/>
        <v>0</v>
      </c>
      <c r="AH250" s="257">
        <f t="shared" si="104"/>
        <v>0</v>
      </c>
      <c r="AI250" s="257">
        <f t="shared" si="104"/>
        <v>0</v>
      </c>
      <c r="AJ250" s="257">
        <f t="shared" si="104"/>
        <v>0</v>
      </c>
      <c r="AK250" s="257">
        <f t="shared" si="104"/>
        <v>0</v>
      </c>
      <c r="AL250" s="257">
        <f t="shared" si="104"/>
        <v>0</v>
      </c>
      <c r="AM250" s="257">
        <f t="shared" si="104"/>
        <v>0</v>
      </c>
      <c r="AN250" s="257">
        <f t="shared" si="104"/>
        <v>0</v>
      </c>
      <c r="AO250" s="257">
        <f t="shared" si="104"/>
        <v>0</v>
      </c>
      <c r="AP250" s="257">
        <f t="shared" si="104"/>
        <v>0</v>
      </c>
      <c r="AQ250" s="257">
        <f t="shared" si="104"/>
        <v>0</v>
      </c>
      <c r="AR250" s="257">
        <f t="shared" si="104"/>
        <v>0</v>
      </c>
      <c r="AS250" s="257">
        <f t="shared" si="104"/>
        <v>0</v>
      </c>
      <c r="AT250" s="257">
        <f t="shared" si="104"/>
        <v>0</v>
      </c>
      <c r="AU250" s="257">
        <f t="shared" si="104"/>
        <v>0</v>
      </c>
      <c r="AV250" s="257">
        <f t="shared" si="104"/>
        <v>0</v>
      </c>
      <c r="AX250" s="254">
        <f t="shared" si="80"/>
        <v>0</v>
      </c>
    </row>
    <row r="251" spans="1:50" ht="38.25" x14ac:dyDescent="0.2">
      <c r="A251" s="255" t="str">
        <f t="shared" si="98"/>
        <v>THO1.1</v>
      </c>
      <c r="B251" s="256" t="str">
        <f t="shared" si="98"/>
        <v>Maligne Neoplasien des Atmungssystems (kurative Resektion durch Lobektomie / Pneumonektomie)</v>
      </c>
      <c r="C251" s="256"/>
      <c r="D251" s="257">
        <f t="shared" ref="D251:AV251" si="105">+IF(AND(D$158=2,D94&gt;=1),2,IF(AND(D$158=1,D94=1),1,0))</f>
        <v>0</v>
      </c>
      <c r="E251" s="257">
        <f t="shared" si="105"/>
        <v>0</v>
      </c>
      <c r="F251" s="257">
        <f t="shared" si="105"/>
        <v>0</v>
      </c>
      <c r="G251" s="257">
        <f t="shared" si="105"/>
        <v>0</v>
      </c>
      <c r="H251" s="257">
        <f t="shared" si="105"/>
        <v>0</v>
      </c>
      <c r="I251" s="257">
        <f t="shared" si="105"/>
        <v>0</v>
      </c>
      <c r="J251" s="257">
        <f t="shared" si="105"/>
        <v>0</v>
      </c>
      <c r="K251" s="257">
        <f t="shared" si="105"/>
        <v>0</v>
      </c>
      <c r="L251" s="257">
        <f t="shared" si="105"/>
        <v>0</v>
      </c>
      <c r="M251" s="257">
        <f t="shared" si="105"/>
        <v>0</v>
      </c>
      <c r="N251" s="257">
        <f t="shared" si="105"/>
        <v>0</v>
      </c>
      <c r="O251" s="257">
        <f t="shared" si="105"/>
        <v>0</v>
      </c>
      <c r="P251" s="257">
        <f t="shared" si="105"/>
        <v>0</v>
      </c>
      <c r="Q251" s="257">
        <f t="shared" si="105"/>
        <v>0</v>
      </c>
      <c r="R251" s="257">
        <f t="shared" si="105"/>
        <v>0</v>
      </c>
      <c r="S251" s="257">
        <f t="shared" si="105"/>
        <v>0</v>
      </c>
      <c r="T251" s="257">
        <f t="shared" si="105"/>
        <v>0</v>
      </c>
      <c r="U251" s="257">
        <f t="shared" si="105"/>
        <v>0</v>
      </c>
      <c r="V251" s="257">
        <f t="shared" si="105"/>
        <v>0</v>
      </c>
      <c r="W251" s="257">
        <f t="shared" si="105"/>
        <v>0</v>
      </c>
      <c r="X251" s="257">
        <f t="shared" si="105"/>
        <v>0</v>
      </c>
      <c r="Y251" s="257">
        <f t="shared" si="105"/>
        <v>0</v>
      </c>
      <c r="Z251" s="257">
        <f t="shared" si="105"/>
        <v>0</v>
      </c>
      <c r="AA251" s="257">
        <f t="shared" si="105"/>
        <v>0</v>
      </c>
      <c r="AB251" s="257">
        <f t="shared" si="105"/>
        <v>0</v>
      </c>
      <c r="AC251" s="257">
        <f t="shared" si="105"/>
        <v>0</v>
      </c>
      <c r="AD251" s="257">
        <f t="shared" si="105"/>
        <v>0</v>
      </c>
      <c r="AE251" s="257">
        <f t="shared" si="105"/>
        <v>0</v>
      </c>
      <c r="AF251" s="257">
        <f t="shared" si="105"/>
        <v>0</v>
      </c>
      <c r="AG251" s="257">
        <f t="shared" si="105"/>
        <v>0</v>
      </c>
      <c r="AH251" s="257">
        <f t="shared" si="105"/>
        <v>0</v>
      </c>
      <c r="AI251" s="257">
        <f t="shared" si="105"/>
        <v>0</v>
      </c>
      <c r="AJ251" s="257">
        <f t="shared" si="105"/>
        <v>0</v>
      </c>
      <c r="AK251" s="257">
        <f t="shared" si="105"/>
        <v>0</v>
      </c>
      <c r="AL251" s="257">
        <f t="shared" si="105"/>
        <v>0</v>
      </c>
      <c r="AM251" s="257">
        <f t="shared" si="105"/>
        <v>0</v>
      </c>
      <c r="AN251" s="257">
        <f t="shared" si="105"/>
        <v>0</v>
      </c>
      <c r="AO251" s="257">
        <f t="shared" si="105"/>
        <v>0</v>
      </c>
      <c r="AP251" s="257">
        <f t="shared" si="105"/>
        <v>0</v>
      </c>
      <c r="AQ251" s="257">
        <f t="shared" si="105"/>
        <v>0</v>
      </c>
      <c r="AR251" s="257">
        <f t="shared" si="105"/>
        <v>0</v>
      </c>
      <c r="AS251" s="257">
        <f t="shared" si="105"/>
        <v>0</v>
      </c>
      <c r="AT251" s="257">
        <f t="shared" si="105"/>
        <v>0</v>
      </c>
      <c r="AU251" s="257">
        <f t="shared" si="105"/>
        <v>0</v>
      </c>
      <c r="AV251" s="257">
        <f t="shared" si="105"/>
        <v>0</v>
      </c>
      <c r="AX251" s="254">
        <f t="shared" si="80"/>
        <v>0</v>
      </c>
    </row>
    <row r="252" spans="1:50" x14ac:dyDescent="0.2">
      <c r="A252" s="255" t="str">
        <f t="shared" si="98"/>
        <v>THO1.2</v>
      </c>
      <c r="B252" s="256" t="str">
        <f t="shared" si="98"/>
        <v>Mediastinaleingriffe</v>
      </c>
      <c r="C252" s="256"/>
      <c r="D252" s="257">
        <f t="shared" ref="D252:AV252" si="106">+IF(AND(D$158=2,D95&gt;=1),2,IF(AND(D$158=1,D95=1),1,0))</f>
        <v>0</v>
      </c>
      <c r="E252" s="257">
        <f t="shared" si="106"/>
        <v>0</v>
      </c>
      <c r="F252" s="257">
        <f t="shared" si="106"/>
        <v>0</v>
      </c>
      <c r="G252" s="257">
        <f t="shared" si="106"/>
        <v>0</v>
      </c>
      <c r="H252" s="257">
        <f t="shared" si="106"/>
        <v>0</v>
      </c>
      <c r="I252" s="257">
        <f t="shared" si="106"/>
        <v>0</v>
      </c>
      <c r="J252" s="257">
        <f t="shared" si="106"/>
        <v>0</v>
      </c>
      <c r="K252" s="257">
        <f t="shared" si="106"/>
        <v>0</v>
      </c>
      <c r="L252" s="257">
        <f t="shared" si="106"/>
        <v>0</v>
      </c>
      <c r="M252" s="257">
        <f t="shared" si="106"/>
        <v>0</v>
      </c>
      <c r="N252" s="257">
        <f t="shared" si="106"/>
        <v>0</v>
      </c>
      <c r="O252" s="257">
        <f t="shared" si="106"/>
        <v>0</v>
      </c>
      <c r="P252" s="257">
        <f t="shared" si="106"/>
        <v>0</v>
      </c>
      <c r="Q252" s="257">
        <f t="shared" si="106"/>
        <v>0</v>
      </c>
      <c r="R252" s="257">
        <f t="shared" si="106"/>
        <v>0</v>
      </c>
      <c r="S252" s="257">
        <f t="shared" si="106"/>
        <v>0</v>
      </c>
      <c r="T252" s="257">
        <f t="shared" si="106"/>
        <v>0</v>
      </c>
      <c r="U252" s="257">
        <f t="shared" si="106"/>
        <v>0</v>
      </c>
      <c r="V252" s="257">
        <f t="shared" si="106"/>
        <v>0</v>
      </c>
      <c r="W252" s="257">
        <f t="shared" si="106"/>
        <v>0</v>
      </c>
      <c r="X252" s="257">
        <f t="shared" si="106"/>
        <v>0</v>
      </c>
      <c r="Y252" s="257">
        <f t="shared" si="106"/>
        <v>0</v>
      </c>
      <c r="Z252" s="257">
        <f t="shared" si="106"/>
        <v>0</v>
      </c>
      <c r="AA252" s="257">
        <f t="shared" si="106"/>
        <v>0</v>
      </c>
      <c r="AB252" s="257">
        <f t="shared" si="106"/>
        <v>0</v>
      </c>
      <c r="AC252" s="257">
        <f t="shared" si="106"/>
        <v>0</v>
      </c>
      <c r="AD252" s="257">
        <f t="shared" si="106"/>
        <v>0</v>
      </c>
      <c r="AE252" s="257">
        <f t="shared" si="106"/>
        <v>0</v>
      </c>
      <c r="AF252" s="257">
        <f t="shared" si="106"/>
        <v>0</v>
      </c>
      <c r="AG252" s="257">
        <f t="shared" si="106"/>
        <v>0</v>
      </c>
      <c r="AH252" s="257">
        <f t="shared" si="106"/>
        <v>0</v>
      </c>
      <c r="AI252" s="257">
        <f t="shared" si="106"/>
        <v>0</v>
      </c>
      <c r="AJ252" s="257">
        <f t="shared" si="106"/>
        <v>0</v>
      </c>
      <c r="AK252" s="257">
        <f t="shared" si="106"/>
        <v>0</v>
      </c>
      <c r="AL252" s="257">
        <f t="shared" si="106"/>
        <v>0</v>
      </c>
      <c r="AM252" s="257">
        <f t="shared" si="106"/>
        <v>0</v>
      </c>
      <c r="AN252" s="257">
        <f t="shared" si="106"/>
        <v>0</v>
      </c>
      <c r="AO252" s="257">
        <f t="shared" si="106"/>
        <v>0</v>
      </c>
      <c r="AP252" s="257">
        <f t="shared" si="106"/>
        <v>0</v>
      </c>
      <c r="AQ252" s="257">
        <f t="shared" si="106"/>
        <v>0</v>
      </c>
      <c r="AR252" s="257">
        <f t="shared" si="106"/>
        <v>0</v>
      </c>
      <c r="AS252" s="257">
        <f t="shared" si="106"/>
        <v>0</v>
      </c>
      <c r="AT252" s="257">
        <f t="shared" si="106"/>
        <v>0</v>
      </c>
      <c r="AU252" s="257">
        <f t="shared" si="106"/>
        <v>0</v>
      </c>
      <c r="AV252" s="257">
        <f t="shared" si="106"/>
        <v>0</v>
      </c>
      <c r="AX252" s="254">
        <f t="shared" si="80"/>
        <v>0</v>
      </c>
    </row>
    <row r="253" spans="1:50" x14ac:dyDescent="0.2">
      <c r="A253" s="255" t="str">
        <f t="shared" si="98"/>
        <v>TPL1</v>
      </c>
      <c r="B253" s="256" t="str">
        <f t="shared" si="98"/>
        <v>Herztransplantation (IVHSM)</v>
      </c>
      <c r="C253" s="256"/>
      <c r="D253" s="257">
        <f t="shared" ref="D253:AV253" si="107">+IF(AND(D$158=2,D96&gt;=1),2,IF(AND(D$158=1,D96=1),1,0))</f>
        <v>0</v>
      </c>
      <c r="E253" s="257">
        <f t="shared" si="107"/>
        <v>0</v>
      </c>
      <c r="F253" s="257">
        <f t="shared" si="107"/>
        <v>0</v>
      </c>
      <c r="G253" s="257">
        <f t="shared" si="107"/>
        <v>0</v>
      </c>
      <c r="H253" s="257">
        <f t="shared" si="107"/>
        <v>0</v>
      </c>
      <c r="I253" s="257">
        <f t="shared" si="107"/>
        <v>0</v>
      </c>
      <c r="J253" s="257">
        <f t="shared" si="107"/>
        <v>0</v>
      </c>
      <c r="K253" s="257">
        <f t="shared" si="107"/>
        <v>0</v>
      </c>
      <c r="L253" s="257">
        <f t="shared" si="107"/>
        <v>0</v>
      </c>
      <c r="M253" s="257">
        <f t="shared" si="107"/>
        <v>0</v>
      </c>
      <c r="N253" s="257">
        <f t="shared" si="107"/>
        <v>0</v>
      </c>
      <c r="O253" s="257">
        <f t="shared" si="107"/>
        <v>0</v>
      </c>
      <c r="P253" s="257">
        <f t="shared" si="107"/>
        <v>0</v>
      </c>
      <c r="Q253" s="257">
        <f t="shared" si="107"/>
        <v>0</v>
      </c>
      <c r="R253" s="257">
        <f t="shared" si="107"/>
        <v>0</v>
      </c>
      <c r="S253" s="257">
        <f t="shared" si="107"/>
        <v>0</v>
      </c>
      <c r="T253" s="257">
        <f t="shared" si="107"/>
        <v>0</v>
      </c>
      <c r="U253" s="257">
        <f t="shared" si="107"/>
        <v>0</v>
      </c>
      <c r="V253" s="257">
        <f t="shared" si="107"/>
        <v>0</v>
      </c>
      <c r="W253" s="257">
        <f t="shared" si="107"/>
        <v>0</v>
      </c>
      <c r="X253" s="257">
        <f t="shared" si="107"/>
        <v>0</v>
      </c>
      <c r="Y253" s="257">
        <f t="shared" si="107"/>
        <v>0</v>
      </c>
      <c r="Z253" s="257">
        <f t="shared" si="107"/>
        <v>0</v>
      </c>
      <c r="AA253" s="257">
        <f t="shared" si="107"/>
        <v>0</v>
      </c>
      <c r="AB253" s="257">
        <f t="shared" si="107"/>
        <v>0</v>
      </c>
      <c r="AC253" s="257">
        <f t="shared" si="107"/>
        <v>0</v>
      </c>
      <c r="AD253" s="257">
        <f t="shared" si="107"/>
        <v>0</v>
      </c>
      <c r="AE253" s="257">
        <f t="shared" si="107"/>
        <v>0</v>
      </c>
      <c r="AF253" s="257">
        <f t="shared" si="107"/>
        <v>0</v>
      </c>
      <c r="AG253" s="257">
        <f t="shared" si="107"/>
        <v>0</v>
      </c>
      <c r="AH253" s="257">
        <f t="shared" si="107"/>
        <v>0</v>
      </c>
      <c r="AI253" s="257">
        <f t="shared" si="107"/>
        <v>0</v>
      </c>
      <c r="AJ253" s="257">
        <f t="shared" si="107"/>
        <v>0</v>
      </c>
      <c r="AK253" s="257">
        <f t="shared" si="107"/>
        <v>0</v>
      </c>
      <c r="AL253" s="257">
        <f t="shared" si="107"/>
        <v>0</v>
      </c>
      <c r="AM253" s="257">
        <f t="shared" si="107"/>
        <v>0</v>
      </c>
      <c r="AN253" s="257">
        <f t="shared" si="107"/>
        <v>0</v>
      </c>
      <c r="AO253" s="257">
        <f t="shared" si="107"/>
        <v>0</v>
      </c>
      <c r="AP253" s="257">
        <f t="shared" si="107"/>
        <v>0</v>
      </c>
      <c r="AQ253" s="257">
        <f t="shared" si="107"/>
        <v>0</v>
      </c>
      <c r="AR253" s="257">
        <f t="shared" si="107"/>
        <v>0</v>
      </c>
      <c r="AS253" s="257">
        <f t="shared" si="107"/>
        <v>0</v>
      </c>
      <c r="AT253" s="257">
        <f t="shared" si="107"/>
        <v>0</v>
      </c>
      <c r="AU253" s="257">
        <f t="shared" si="107"/>
        <v>0</v>
      </c>
      <c r="AV253" s="257">
        <f t="shared" si="107"/>
        <v>0</v>
      </c>
      <c r="AX253" s="254">
        <f t="shared" si="80"/>
        <v>0</v>
      </c>
    </row>
    <row r="254" spans="1:50" x14ac:dyDescent="0.2">
      <c r="A254" s="255" t="str">
        <f t="shared" si="98"/>
        <v>TPL2</v>
      </c>
      <c r="B254" s="256" t="str">
        <f t="shared" si="98"/>
        <v>Lungentransplantation (IVHSM)</v>
      </c>
      <c r="C254" s="256"/>
      <c r="D254" s="257">
        <f t="shared" ref="D254:AV254" si="108">+IF(AND(D$158=2,D97&gt;=1),2,IF(AND(D$158=1,D97=1),1,0))</f>
        <v>0</v>
      </c>
      <c r="E254" s="257">
        <f t="shared" si="108"/>
        <v>0</v>
      </c>
      <c r="F254" s="257">
        <f t="shared" si="108"/>
        <v>0</v>
      </c>
      <c r="G254" s="257">
        <f t="shared" si="108"/>
        <v>0</v>
      </c>
      <c r="H254" s="257">
        <f t="shared" si="108"/>
        <v>0</v>
      </c>
      <c r="I254" s="257">
        <f t="shared" si="108"/>
        <v>0</v>
      </c>
      <c r="J254" s="257">
        <f t="shared" si="108"/>
        <v>0</v>
      </c>
      <c r="K254" s="257">
        <f t="shared" si="108"/>
        <v>0</v>
      </c>
      <c r="L254" s="257">
        <f t="shared" si="108"/>
        <v>0</v>
      </c>
      <c r="M254" s="257">
        <f t="shared" si="108"/>
        <v>0</v>
      </c>
      <c r="N254" s="257">
        <f t="shared" si="108"/>
        <v>0</v>
      </c>
      <c r="O254" s="257">
        <f t="shared" si="108"/>
        <v>0</v>
      </c>
      <c r="P254" s="257">
        <f t="shared" si="108"/>
        <v>0</v>
      </c>
      <c r="Q254" s="257">
        <f t="shared" si="108"/>
        <v>0</v>
      </c>
      <c r="R254" s="257">
        <f t="shared" si="108"/>
        <v>0</v>
      </c>
      <c r="S254" s="257">
        <f t="shared" si="108"/>
        <v>0</v>
      </c>
      <c r="T254" s="257">
        <f t="shared" si="108"/>
        <v>0</v>
      </c>
      <c r="U254" s="257">
        <f t="shared" si="108"/>
        <v>0</v>
      </c>
      <c r="V254" s="257">
        <f t="shared" si="108"/>
        <v>0</v>
      </c>
      <c r="W254" s="257">
        <f t="shared" si="108"/>
        <v>0</v>
      </c>
      <c r="X254" s="257">
        <f t="shared" si="108"/>
        <v>0</v>
      </c>
      <c r="Y254" s="257">
        <f t="shared" si="108"/>
        <v>0</v>
      </c>
      <c r="Z254" s="257">
        <f t="shared" si="108"/>
        <v>0</v>
      </c>
      <c r="AA254" s="257">
        <f t="shared" si="108"/>
        <v>0</v>
      </c>
      <c r="AB254" s="257">
        <f t="shared" si="108"/>
        <v>0</v>
      </c>
      <c r="AC254" s="257">
        <f t="shared" si="108"/>
        <v>0</v>
      </c>
      <c r="AD254" s="257">
        <f t="shared" si="108"/>
        <v>0</v>
      </c>
      <c r="AE254" s="257">
        <f t="shared" si="108"/>
        <v>0</v>
      </c>
      <c r="AF254" s="257">
        <f t="shared" si="108"/>
        <v>0</v>
      </c>
      <c r="AG254" s="257">
        <f t="shared" si="108"/>
        <v>0</v>
      </c>
      <c r="AH254" s="257">
        <f t="shared" si="108"/>
        <v>0</v>
      </c>
      <c r="AI254" s="257">
        <f t="shared" si="108"/>
        <v>0</v>
      </c>
      <c r="AJ254" s="257">
        <f t="shared" si="108"/>
        <v>0</v>
      </c>
      <c r="AK254" s="257">
        <f t="shared" si="108"/>
        <v>0</v>
      </c>
      <c r="AL254" s="257">
        <f t="shared" si="108"/>
        <v>0</v>
      </c>
      <c r="AM254" s="257">
        <f t="shared" si="108"/>
        <v>0</v>
      </c>
      <c r="AN254" s="257">
        <f t="shared" si="108"/>
        <v>0</v>
      </c>
      <c r="AO254" s="257">
        <f t="shared" si="108"/>
        <v>0</v>
      </c>
      <c r="AP254" s="257">
        <f t="shared" si="108"/>
        <v>0</v>
      </c>
      <c r="AQ254" s="257">
        <f t="shared" si="108"/>
        <v>0</v>
      </c>
      <c r="AR254" s="257">
        <f t="shared" si="108"/>
        <v>0</v>
      </c>
      <c r="AS254" s="257">
        <f t="shared" si="108"/>
        <v>0</v>
      </c>
      <c r="AT254" s="257">
        <f t="shared" si="108"/>
        <v>0</v>
      </c>
      <c r="AU254" s="257">
        <f t="shared" si="108"/>
        <v>0</v>
      </c>
      <c r="AV254" s="257">
        <f t="shared" si="108"/>
        <v>0</v>
      </c>
      <c r="AX254" s="254">
        <f t="shared" si="80"/>
        <v>0</v>
      </c>
    </row>
    <row r="255" spans="1:50" x14ac:dyDescent="0.2">
      <c r="A255" s="255" t="str">
        <f t="shared" si="98"/>
        <v>TPL3</v>
      </c>
      <c r="B255" s="256" t="str">
        <f t="shared" si="98"/>
        <v>Lebertransplantation (IVHSM)</v>
      </c>
      <c r="C255" s="256"/>
      <c r="D255" s="257">
        <f t="shared" ref="D255:AV255" si="109">+IF(AND(D$158=2,D98&gt;=1),2,IF(AND(D$158=1,D98=1),1,0))</f>
        <v>0</v>
      </c>
      <c r="E255" s="257">
        <f t="shared" si="109"/>
        <v>0</v>
      </c>
      <c r="F255" s="257">
        <f t="shared" si="109"/>
        <v>0</v>
      </c>
      <c r="G255" s="257">
        <f t="shared" si="109"/>
        <v>0</v>
      </c>
      <c r="H255" s="257">
        <f t="shared" si="109"/>
        <v>0</v>
      </c>
      <c r="I255" s="257">
        <f t="shared" si="109"/>
        <v>0</v>
      </c>
      <c r="J255" s="257">
        <f t="shared" si="109"/>
        <v>0</v>
      </c>
      <c r="K255" s="257">
        <f t="shared" si="109"/>
        <v>0</v>
      </c>
      <c r="L255" s="257">
        <f t="shared" si="109"/>
        <v>0</v>
      </c>
      <c r="M255" s="257">
        <f t="shared" si="109"/>
        <v>0</v>
      </c>
      <c r="N255" s="257">
        <f t="shared" si="109"/>
        <v>0</v>
      </c>
      <c r="O255" s="257">
        <f t="shared" si="109"/>
        <v>0</v>
      </c>
      <c r="P255" s="257">
        <f t="shared" si="109"/>
        <v>0</v>
      </c>
      <c r="Q255" s="257">
        <f t="shared" si="109"/>
        <v>0</v>
      </c>
      <c r="R255" s="257">
        <f t="shared" si="109"/>
        <v>0</v>
      </c>
      <c r="S255" s="257">
        <f t="shared" si="109"/>
        <v>0</v>
      </c>
      <c r="T255" s="257">
        <f t="shared" si="109"/>
        <v>0</v>
      </c>
      <c r="U255" s="257">
        <f t="shared" si="109"/>
        <v>0</v>
      </c>
      <c r="V255" s="257">
        <f t="shared" si="109"/>
        <v>0</v>
      </c>
      <c r="W255" s="257">
        <f t="shared" si="109"/>
        <v>0</v>
      </c>
      <c r="X255" s="257">
        <f t="shared" si="109"/>
        <v>0</v>
      </c>
      <c r="Y255" s="257">
        <f t="shared" si="109"/>
        <v>0</v>
      </c>
      <c r="Z255" s="257">
        <f t="shared" si="109"/>
        <v>0</v>
      </c>
      <c r="AA255" s="257">
        <f t="shared" si="109"/>
        <v>0</v>
      </c>
      <c r="AB255" s="257">
        <f t="shared" si="109"/>
        <v>0</v>
      </c>
      <c r="AC255" s="257">
        <f t="shared" si="109"/>
        <v>0</v>
      </c>
      <c r="AD255" s="257">
        <f t="shared" si="109"/>
        <v>0</v>
      </c>
      <c r="AE255" s="257">
        <f t="shared" si="109"/>
        <v>0</v>
      </c>
      <c r="AF255" s="257">
        <f t="shared" si="109"/>
        <v>0</v>
      </c>
      <c r="AG255" s="257">
        <f t="shared" si="109"/>
        <v>0</v>
      </c>
      <c r="AH255" s="257">
        <f t="shared" si="109"/>
        <v>0</v>
      </c>
      <c r="AI255" s="257">
        <f t="shared" si="109"/>
        <v>0</v>
      </c>
      <c r="AJ255" s="257">
        <f t="shared" si="109"/>
        <v>0</v>
      </c>
      <c r="AK255" s="257">
        <f t="shared" si="109"/>
        <v>0</v>
      </c>
      <c r="AL255" s="257">
        <f t="shared" si="109"/>
        <v>0</v>
      </c>
      <c r="AM255" s="257">
        <f t="shared" si="109"/>
        <v>0</v>
      </c>
      <c r="AN255" s="257">
        <f t="shared" si="109"/>
        <v>0</v>
      </c>
      <c r="AO255" s="257">
        <f t="shared" si="109"/>
        <v>0</v>
      </c>
      <c r="AP255" s="257">
        <f t="shared" si="109"/>
        <v>0</v>
      </c>
      <c r="AQ255" s="257">
        <f t="shared" si="109"/>
        <v>0</v>
      </c>
      <c r="AR255" s="257">
        <f t="shared" si="109"/>
        <v>0</v>
      </c>
      <c r="AS255" s="257">
        <f t="shared" si="109"/>
        <v>0</v>
      </c>
      <c r="AT255" s="257">
        <f t="shared" si="109"/>
        <v>0</v>
      </c>
      <c r="AU255" s="257">
        <f t="shared" si="109"/>
        <v>0</v>
      </c>
      <c r="AV255" s="257">
        <f t="shared" si="109"/>
        <v>0</v>
      </c>
      <c r="AX255" s="254">
        <f t="shared" si="80"/>
        <v>0</v>
      </c>
    </row>
    <row r="256" spans="1:50" x14ac:dyDescent="0.2">
      <c r="A256" s="255" t="str">
        <f t="shared" si="98"/>
        <v>TPL4</v>
      </c>
      <c r="B256" s="256" t="str">
        <f t="shared" si="98"/>
        <v>Pankreastransplantation (IVHSM)</v>
      </c>
      <c r="C256" s="256"/>
      <c r="D256" s="257">
        <f t="shared" ref="D256:AV256" si="110">+IF(AND(D$158=2,D99&gt;=1),2,IF(AND(D$158=1,D99=1),1,0))</f>
        <v>0</v>
      </c>
      <c r="E256" s="257">
        <f t="shared" si="110"/>
        <v>0</v>
      </c>
      <c r="F256" s="257">
        <f t="shared" si="110"/>
        <v>0</v>
      </c>
      <c r="G256" s="257">
        <f t="shared" si="110"/>
        <v>0</v>
      </c>
      <c r="H256" s="257">
        <f t="shared" si="110"/>
        <v>0</v>
      </c>
      <c r="I256" s="257">
        <f t="shared" si="110"/>
        <v>0</v>
      </c>
      <c r="J256" s="257">
        <f t="shared" si="110"/>
        <v>0</v>
      </c>
      <c r="K256" s="257">
        <f t="shared" si="110"/>
        <v>0</v>
      </c>
      <c r="L256" s="257">
        <f t="shared" si="110"/>
        <v>0</v>
      </c>
      <c r="M256" s="257">
        <f t="shared" si="110"/>
        <v>0</v>
      </c>
      <c r="N256" s="257">
        <f t="shared" si="110"/>
        <v>0</v>
      </c>
      <c r="O256" s="257">
        <f t="shared" si="110"/>
        <v>0</v>
      </c>
      <c r="P256" s="257">
        <f t="shared" si="110"/>
        <v>0</v>
      </c>
      <c r="Q256" s="257">
        <f t="shared" si="110"/>
        <v>0</v>
      </c>
      <c r="R256" s="257">
        <f t="shared" si="110"/>
        <v>0</v>
      </c>
      <c r="S256" s="257">
        <f t="shared" si="110"/>
        <v>0</v>
      </c>
      <c r="T256" s="257">
        <f t="shared" si="110"/>
        <v>0</v>
      </c>
      <c r="U256" s="257">
        <f t="shared" si="110"/>
        <v>0</v>
      </c>
      <c r="V256" s="257">
        <f t="shared" si="110"/>
        <v>0</v>
      </c>
      <c r="W256" s="257">
        <f t="shared" si="110"/>
        <v>0</v>
      </c>
      <c r="X256" s="257">
        <f t="shared" si="110"/>
        <v>0</v>
      </c>
      <c r="Y256" s="257">
        <f t="shared" si="110"/>
        <v>0</v>
      </c>
      <c r="Z256" s="257">
        <f t="shared" si="110"/>
        <v>0</v>
      </c>
      <c r="AA256" s="257">
        <f t="shared" si="110"/>
        <v>0</v>
      </c>
      <c r="AB256" s="257">
        <f t="shared" si="110"/>
        <v>0</v>
      </c>
      <c r="AC256" s="257">
        <f t="shared" si="110"/>
        <v>0</v>
      </c>
      <c r="AD256" s="257">
        <f t="shared" si="110"/>
        <v>0</v>
      </c>
      <c r="AE256" s="257">
        <f t="shared" si="110"/>
        <v>0</v>
      </c>
      <c r="AF256" s="257">
        <f t="shared" si="110"/>
        <v>0</v>
      </c>
      <c r="AG256" s="257">
        <f t="shared" si="110"/>
        <v>0</v>
      </c>
      <c r="AH256" s="257">
        <f t="shared" si="110"/>
        <v>0</v>
      </c>
      <c r="AI256" s="257">
        <f t="shared" si="110"/>
        <v>0</v>
      </c>
      <c r="AJ256" s="257">
        <f t="shared" si="110"/>
        <v>0</v>
      </c>
      <c r="AK256" s="257">
        <f t="shared" si="110"/>
        <v>0</v>
      </c>
      <c r="AL256" s="257">
        <f t="shared" si="110"/>
        <v>0</v>
      </c>
      <c r="AM256" s="257">
        <f t="shared" si="110"/>
        <v>0</v>
      </c>
      <c r="AN256" s="257">
        <f t="shared" si="110"/>
        <v>0</v>
      </c>
      <c r="AO256" s="257">
        <f t="shared" si="110"/>
        <v>0</v>
      </c>
      <c r="AP256" s="257">
        <f t="shared" si="110"/>
        <v>0</v>
      </c>
      <c r="AQ256" s="257">
        <f t="shared" si="110"/>
        <v>0</v>
      </c>
      <c r="AR256" s="257">
        <f t="shared" si="110"/>
        <v>0</v>
      </c>
      <c r="AS256" s="257">
        <f t="shared" si="110"/>
        <v>0</v>
      </c>
      <c r="AT256" s="257">
        <f t="shared" si="110"/>
        <v>0</v>
      </c>
      <c r="AU256" s="257">
        <f t="shared" si="110"/>
        <v>0</v>
      </c>
      <c r="AV256" s="257">
        <f t="shared" si="110"/>
        <v>0</v>
      </c>
      <c r="AX256" s="254">
        <f t="shared" si="80"/>
        <v>0</v>
      </c>
    </row>
    <row r="257" spans="1:50" x14ac:dyDescent="0.2">
      <c r="A257" s="255" t="str">
        <f t="shared" si="98"/>
        <v>TPL5</v>
      </c>
      <c r="B257" s="256" t="str">
        <f t="shared" si="98"/>
        <v>Nierentransplantation (IVHSM)</v>
      </c>
      <c r="C257" s="256"/>
      <c r="D257" s="257">
        <f t="shared" ref="D257:AV257" si="111">+IF(AND(D$158=2,D100&gt;=1),2,IF(AND(D$158=1,D100=1),1,0))</f>
        <v>0</v>
      </c>
      <c r="E257" s="257">
        <f t="shared" si="111"/>
        <v>0</v>
      </c>
      <c r="F257" s="257">
        <f t="shared" si="111"/>
        <v>0</v>
      </c>
      <c r="G257" s="257">
        <f t="shared" si="111"/>
        <v>0</v>
      </c>
      <c r="H257" s="257">
        <f t="shared" si="111"/>
        <v>0</v>
      </c>
      <c r="I257" s="257">
        <f t="shared" si="111"/>
        <v>0</v>
      </c>
      <c r="J257" s="257">
        <f t="shared" si="111"/>
        <v>0</v>
      </c>
      <c r="K257" s="257">
        <f t="shared" si="111"/>
        <v>0</v>
      </c>
      <c r="L257" s="257">
        <f t="shared" si="111"/>
        <v>0</v>
      </c>
      <c r="M257" s="257">
        <f t="shared" si="111"/>
        <v>0</v>
      </c>
      <c r="N257" s="257">
        <f t="shared" si="111"/>
        <v>0</v>
      </c>
      <c r="O257" s="257">
        <f t="shared" si="111"/>
        <v>0</v>
      </c>
      <c r="P257" s="257">
        <f t="shared" si="111"/>
        <v>0</v>
      </c>
      <c r="Q257" s="257">
        <f t="shared" si="111"/>
        <v>0</v>
      </c>
      <c r="R257" s="257">
        <f t="shared" si="111"/>
        <v>0</v>
      </c>
      <c r="S257" s="257">
        <f t="shared" si="111"/>
        <v>0</v>
      </c>
      <c r="T257" s="257">
        <f t="shared" si="111"/>
        <v>0</v>
      </c>
      <c r="U257" s="257">
        <f t="shared" si="111"/>
        <v>0</v>
      </c>
      <c r="V257" s="257">
        <f t="shared" si="111"/>
        <v>0</v>
      </c>
      <c r="W257" s="257">
        <f t="shared" si="111"/>
        <v>0</v>
      </c>
      <c r="X257" s="257">
        <f t="shared" si="111"/>
        <v>0</v>
      </c>
      <c r="Y257" s="257">
        <f t="shared" si="111"/>
        <v>0</v>
      </c>
      <c r="Z257" s="257">
        <f t="shared" si="111"/>
        <v>0</v>
      </c>
      <c r="AA257" s="257">
        <f t="shared" si="111"/>
        <v>0</v>
      </c>
      <c r="AB257" s="257">
        <f t="shared" si="111"/>
        <v>0</v>
      </c>
      <c r="AC257" s="257">
        <f t="shared" si="111"/>
        <v>0</v>
      </c>
      <c r="AD257" s="257">
        <f t="shared" si="111"/>
        <v>0</v>
      </c>
      <c r="AE257" s="257">
        <f t="shared" si="111"/>
        <v>0</v>
      </c>
      <c r="AF257" s="257">
        <f t="shared" si="111"/>
        <v>0</v>
      </c>
      <c r="AG257" s="257">
        <f t="shared" si="111"/>
        <v>0</v>
      </c>
      <c r="AH257" s="257">
        <f t="shared" si="111"/>
        <v>0</v>
      </c>
      <c r="AI257" s="257">
        <f t="shared" si="111"/>
        <v>0</v>
      </c>
      <c r="AJ257" s="257">
        <f t="shared" si="111"/>
        <v>0</v>
      </c>
      <c r="AK257" s="257">
        <f t="shared" si="111"/>
        <v>0</v>
      </c>
      <c r="AL257" s="257">
        <f t="shared" si="111"/>
        <v>0</v>
      </c>
      <c r="AM257" s="257">
        <f t="shared" si="111"/>
        <v>0</v>
      </c>
      <c r="AN257" s="257">
        <f t="shared" si="111"/>
        <v>0</v>
      </c>
      <c r="AO257" s="257">
        <f t="shared" si="111"/>
        <v>0</v>
      </c>
      <c r="AP257" s="257">
        <f t="shared" si="111"/>
        <v>0</v>
      </c>
      <c r="AQ257" s="257">
        <f t="shared" si="111"/>
        <v>0</v>
      </c>
      <c r="AR257" s="257">
        <f t="shared" si="111"/>
        <v>0</v>
      </c>
      <c r="AS257" s="257">
        <f t="shared" si="111"/>
        <v>0</v>
      </c>
      <c r="AT257" s="257">
        <f t="shared" si="111"/>
        <v>0</v>
      </c>
      <c r="AU257" s="257">
        <f t="shared" si="111"/>
        <v>0</v>
      </c>
      <c r="AV257" s="257">
        <f t="shared" si="111"/>
        <v>0</v>
      </c>
      <c r="AX257" s="254">
        <f t="shared" si="80"/>
        <v>0</v>
      </c>
    </row>
    <row r="258" spans="1:50" x14ac:dyDescent="0.2">
      <c r="A258" s="255" t="str">
        <f t="shared" si="98"/>
        <v>TPL6</v>
      </c>
      <c r="B258" s="256" t="str">
        <f t="shared" si="98"/>
        <v>Darmtransplantation</v>
      </c>
      <c r="C258" s="256"/>
      <c r="D258" s="257">
        <f t="shared" ref="D258:AV258" si="112">+IF(AND(D$158=2,D101&gt;=1),2,IF(AND(D$158=1,D101=1),1,0))</f>
        <v>0</v>
      </c>
      <c r="E258" s="257">
        <f t="shared" si="112"/>
        <v>0</v>
      </c>
      <c r="F258" s="257">
        <f t="shared" si="112"/>
        <v>0</v>
      </c>
      <c r="G258" s="257">
        <f t="shared" si="112"/>
        <v>0</v>
      </c>
      <c r="H258" s="257">
        <f t="shared" si="112"/>
        <v>0</v>
      </c>
      <c r="I258" s="257">
        <f t="shared" si="112"/>
        <v>0</v>
      </c>
      <c r="J258" s="257">
        <f t="shared" si="112"/>
        <v>0</v>
      </c>
      <c r="K258" s="257">
        <f t="shared" si="112"/>
        <v>0</v>
      </c>
      <c r="L258" s="257">
        <f t="shared" si="112"/>
        <v>0</v>
      </c>
      <c r="M258" s="257">
        <f t="shared" si="112"/>
        <v>0</v>
      </c>
      <c r="N258" s="257">
        <f t="shared" si="112"/>
        <v>0</v>
      </c>
      <c r="O258" s="257">
        <f t="shared" si="112"/>
        <v>0</v>
      </c>
      <c r="P258" s="257">
        <f t="shared" si="112"/>
        <v>0</v>
      </c>
      <c r="Q258" s="257">
        <f t="shared" si="112"/>
        <v>0</v>
      </c>
      <c r="R258" s="257">
        <f t="shared" si="112"/>
        <v>0</v>
      </c>
      <c r="S258" s="257">
        <f t="shared" si="112"/>
        <v>0</v>
      </c>
      <c r="T258" s="257">
        <f t="shared" si="112"/>
        <v>0</v>
      </c>
      <c r="U258" s="257">
        <f t="shared" si="112"/>
        <v>0</v>
      </c>
      <c r="V258" s="257">
        <f t="shared" si="112"/>
        <v>0</v>
      </c>
      <c r="W258" s="257">
        <f t="shared" si="112"/>
        <v>0</v>
      </c>
      <c r="X258" s="257">
        <f t="shared" si="112"/>
        <v>0</v>
      </c>
      <c r="Y258" s="257">
        <f t="shared" si="112"/>
        <v>0</v>
      </c>
      <c r="Z258" s="257">
        <f t="shared" si="112"/>
        <v>0</v>
      </c>
      <c r="AA258" s="257">
        <f t="shared" si="112"/>
        <v>0</v>
      </c>
      <c r="AB258" s="257">
        <f t="shared" si="112"/>
        <v>0</v>
      </c>
      <c r="AC258" s="257">
        <f t="shared" si="112"/>
        <v>0</v>
      </c>
      <c r="AD258" s="257">
        <f t="shared" si="112"/>
        <v>0</v>
      </c>
      <c r="AE258" s="257">
        <f t="shared" si="112"/>
        <v>0</v>
      </c>
      <c r="AF258" s="257">
        <f t="shared" si="112"/>
        <v>0</v>
      </c>
      <c r="AG258" s="257">
        <f t="shared" si="112"/>
        <v>0</v>
      </c>
      <c r="AH258" s="257">
        <f t="shared" si="112"/>
        <v>0</v>
      </c>
      <c r="AI258" s="257">
        <f t="shared" si="112"/>
        <v>0</v>
      </c>
      <c r="AJ258" s="257">
        <f t="shared" si="112"/>
        <v>0</v>
      </c>
      <c r="AK258" s="257">
        <f t="shared" si="112"/>
        <v>0</v>
      </c>
      <c r="AL258" s="257">
        <f t="shared" si="112"/>
        <v>0</v>
      </c>
      <c r="AM258" s="257">
        <f t="shared" si="112"/>
        <v>0</v>
      </c>
      <c r="AN258" s="257">
        <f t="shared" si="112"/>
        <v>0</v>
      </c>
      <c r="AO258" s="257">
        <f t="shared" si="112"/>
        <v>0</v>
      </c>
      <c r="AP258" s="257">
        <f t="shared" si="112"/>
        <v>0</v>
      </c>
      <c r="AQ258" s="257">
        <f t="shared" si="112"/>
        <v>0</v>
      </c>
      <c r="AR258" s="257">
        <f t="shared" si="112"/>
        <v>0</v>
      </c>
      <c r="AS258" s="257">
        <f t="shared" si="112"/>
        <v>0</v>
      </c>
      <c r="AT258" s="257">
        <f t="shared" si="112"/>
        <v>0</v>
      </c>
      <c r="AU258" s="257">
        <f t="shared" si="112"/>
        <v>0</v>
      </c>
      <c r="AV258" s="257">
        <f t="shared" si="112"/>
        <v>0</v>
      </c>
      <c r="AX258" s="254">
        <f t="shared" si="80"/>
        <v>0</v>
      </c>
    </row>
    <row r="259" spans="1:50" x14ac:dyDescent="0.2">
      <c r="A259" s="255" t="str">
        <f t="shared" si="98"/>
        <v>TPL7</v>
      </c>
      <c r="B259" s="256" t="str">
        <f t="shared" si="98"/>
        <v>Milztransplantation</v>
      </c>
      <c r="C259" s="256"/>
      <c r="D259" s="257">
        <f t="shared" ref="D259:AV259" si="113">+IF(AND(D$158=2,D102&gt;=1),2,IF(AND(D$158=1,D102=1),1,0))</f>
        <v>0</v>
      </c>
      <c r="E259" s="257">
        <f t="shared" si="113"/>
        <v>0</v>
      </c>
      <c r="F259" s="257">
        <f t="shared" si="113"/>
        <v>0</v>
      </c>
      <c r="G259" s="257">
        <f t="shared" si="113"/>
        <v>0</v>
      </c>
      <c r="H259" s="257">
        <f t="shared" si="113"/>
        <v>0</v>
      </c>
      <c r="I259" s="257">
        <f t="shared" si="113"/>
        <v>0</v>
      </c>
      <c r="J259" s="257">
        <f t="shared" si="113"/>
        <v>0</v>
      </c>
      <c r="K259" s="257">
        <f t="shared" si="113"/>
        <v>0</v>
      </c>
      <c r="L259" s="257">
        <f t="shared" si="113"/>
        <v>0</v>
      </c>
      <c r="M259" s="257">
        <f t="shared" si="113"/>
        <v>0</v>
      </c>
      <c r="N259" s="257">
        <f t="shared" si="113"/>
        <v>0</v>
      </c>
      <c r="O259" s="257">
        <f t="shared" si="113"/>
        <v>0</v>
      </c>
      <c r="P259" s="257">
        <f t="shared" si="113"/>
        <v>0</v>
      </c>
      <c r="Q259" s="257">
        <f t="shared" si="113"/>
        <v>0</v>
      </c>
      <c r="R259" s="257">
        <f t="shared" si="113"/>
        <v>0</v>
      </c>
      <c r="S259" s="257">
        <f t="shared" si="113"/>
        <v>0</v>
      </c>
      <c r="T259" s="257">
        <f t="shared" si="113"/>
        <v>0</v>
      </c>
      <c r="U259" s="257">
        <f t="shared" si="113"/>
        <v>0</v>
      </c>
      <c r="V259" s="257">
        <f t="shared" si="113"/>
        <v>0</v>
      </c>
      <c r="W259" s="257">
        <f t="shared" si="113"/>
        <v>0</v>
      </c>
      <c r="X259" s="257">
        <f t="shared" si="113"/>
        <v>0</v>
      </c>
      <c r="Y259" s="257">
        <f t="shared" si="113"/>
        <v>0</v>
      </c>
      <c r="Z259" s="257">
        <f t="shared" si="113"/>
        <v>0</v>
      </c>
      <c r="AA259" s="257">
        <f t="shared" si="113"/>
        <v>0</v>
      </c>
      <c r="AB259" s="257">
        <f t="shared" si="113"/>
        <v>0</v>
      </c>
      <c r="AC259" s="257">
        <f t="shared" si="113"/>
        <v>0</v>
      </c>
      <c r="AD259" s="257">
        <f t="shared" si="113"/>
        <v>0</v>
      </c>
      <c r="AE259" s="257">
        <f t="shared" si="113"/>
        <v>0</v>
      </c>
      <c r="AF259" s="257">
        <f t="shared" si="113"/>
        <v>0</v>
      </c>
      <c r="AG259" s="257">
        <f t="shared" si="113"/>
        <v>0</v>
      </c>
      <c r="AH259" s="257">
        <f t="shared" si="113"/>
        <v>0</v>
      </c>
      <c r="AI259" s="257">
        <f t="shared" si="113"/>
        <v>0</v>
      </c>
      <c r="AJ259" s="257">
        <f t="shared" si="113"/>
        <v>0</v>
      </c>
      <c r="AK259" s="257">
        <f t="shared" si="113"/>
        <v>0</v>
      </c>
      <c r="AL259" s="257">
        <f t="shared" si="113"/>
        <v>0</v>
      </c>
      <c r="AM259" s="257">
        <f t="shared" si="113"/>
        <v>0</v>
      </c>
      <c r="AN259" s="257">
        <f t="shared" si="113"/>
        <v>0</v>
      </c>
      <c r="AO259" s="257">
        <f t="shared" si="113"/>
        <v>0</v>
      </c>
      <c r="AP259" s="257">
        <f t="shared" si="113"/>
        <v>0</v>
      </c>
      <c r="AQ259" s="257">
        <f t="shared" si="113"/>
        <v>0</v>
      </c>
      <c r="AR259" s="257">
        <f t="shared" si="113"/>
        <v>0</v>
      </c>
      <c r="AS259" s="257">
        <f t="shared" si="113"/>
        <v>0</v>
      </c>
      <c r="AT259" s="257">
        <f t="shared" si="113"/>
        <v>0</v>
      </c>
      <c r="AU259" s="257">
        <f t="shared" si="113"/>
        <v>0</v>
      </c>
      <c r="AV259" s="257">
        <f t="shared" si="113"/>
        <v>0</v>
      </c>
      <c r="AX259" s="254">
        <f t="shared" si="80"/>
        <v>0</v>
      </c>
    </row>
    <row r="260" spans="1:50" x14ac:dyDescent="0.2">
      <c r="A260" s="255" t="str">
        <f t="shared" ref="A260:B279" si="114">+A103</f>
        <v>BEW1</v>
      </c>
      <c r="B260" s="256" t="str">
        <f t="shared" si="114"/>
        <v>Chirurgie Bewegungsapparat</v>
      </c>
      <c r="C260" s="256"/>
      <c r="D260" s="257">
        <f t="shared" ref="D260:AV260" si="115">+IF(AND(D$158=2,D103&gt;=1),2,IF(AND(D$158=1,D103=1),1,0))</f>
        <v>0</v>
      </c>
      <c r="E260" s="257">
        <f t="shared" si="115"/>
        <v>0</v>
      </c>
      <c r="F260" s="257">
        <f t="shared" si="115"/>
        <v>0</v>
      </c>
      <c r="G260" s="257">
        <f t="shared" si="115"/>
        <v>0</v>
      </c>
      <c r="H260" s="257">
        <f t="shared" si="115"/>
        <v>0</v>
      </c>
      <c r="I260" s="257">
        <f t="shared" si="115"/>
        <v>0</v>
      </c>
      <c r="J260" s="257">
        <f t="shared" si="115"/>
        <v>0</v>
      </c>
      <c r="K260" s="257">
        <f t="shared" si="115"/>
        <v>0</v>
      </c>
      <c r="L260" s="257">
        <f t="shared" si="115"/>
        <v>0</v>
      </c>
      <c r="M260" s="257">
        <f t="shared" si="115"/>
        <v>0</v>
      </c>
      <c r="N260" s="257">
        <f t="shared" si="115"/>
        <v>0</v>
      </c>
      <c r="O260" s="257">
        <f t="shared" si="115"/>
        <v>0</v>
      </c>
      <c r="P260" s="257">
        <f t="shared" si="115"/>
        <v>0</v>
      </c>
      <c r="Q260" s="257">
        <f t="shared" si="115"/>
        <v>0</v>
      </c>
      <c r="R260" s="257">
        <f t="shared" si="115"/>
        <v>0</v>
      </c>
      <c r="S260" s="257">
        <f t="shared" si="115"/>
        <v>0</v>
      </c>
      <c r="T260" s="257">
        <f t="shared" si="115"/>
        <v>0</v>
      </c>
      <c r="U260" s="257">
        <f t="shared" si="115"/>
        <v>0</v>
      </c>
      <c r="V260" s="257">
        <f t="shared" si="115"/>
        <v>0</v>
      </c>
      <c r="W260" s="257">
        <f t="shared" si="115"/>
        <v>0</v>
      </c>
      <c r="X260" s="257">
        <f t="shared" si="115"/>
        <v>0</v>
      </c>
      <c r="Y260" s="257">
        <f t="shared" si="115"/>
        <v>0</v>
      </c>
      <c r="Z260" s="257">
        <f t="shared" si="115"/>
        <v>0</v>
      </c>
      <c r="AA260" s="257">
        <f t="shared" si="115"/>
        <v>0</v>
      </c>
      <c r="AB260" s="257">
        <f t="shared" si="115"/>
        <v>0</v>
      </c>
      <c r="AC260" s="257">
        <f t="shared" si="115"/>
        <v>0</v>
      </c>
      <c r="AD260" s="257">
        <f t="shared" si="115"/>
        <v>0</v>
      </c>
      <c r="AE260" s="257">
        <f t="shared" si="115"/>
        <v>0</v>
      </c>
      <c r="AF260" s="257">
        <f t="shared" si="115"/>
        <v>0</v>
      </c>
      <c r="AG260" s="257">
        <f t="shared" si="115"/>
        <v>0</v>
      </c>
      <c r="AH260" s="257">
        <f t="shared" si="115"/>
        <v>0</v>
      </c>
      <c r="AI260" s="257">
        <f t="shared" si="115"/>
        <v>0</v>
      </c>
      <c r="AJ260" s="257">
        <f t="shared" si="115"/>
        <v>0</v>
      </c>
      <c r="AK260" s="257">
        <f t="shared" si="115"/>
        <v>0</v>
      </c>
      <c r="AL260" s="257">
        <f t="shared" si="115"/>
        <v>0</v>
      </c>
      <c r="AM260" s="257">
        <f t="shared" si="115"/>
        <v>0</v>
      </c>
      <c r="AN260" s="257">
        <f t="shared" si="115"/>
        <v>0</v>
      </c>
      <c r="AO260" s="257">
        <f t="shared" si="115"/>
        <v>0</v>
      </c>
      <c r="AP260" s="257">
        <f t="shared" si="115"/>
        <v>0</v>
      </c>
      <c r="AQ260" s="257">
        <f t="shared" si="115"/>
        <v>0</v>
      </c>
      <c r="AR260" s="257">
        <f t="shared" si="115"/>
        <v>0</v>
      </c>
      <c r="AS260" s="257">
        <f t="shared" si="115"/>
        <v>0</v>
      </c>
      <c r="AT260" s="257">
        <f t="shared" si="115"/>
        <v>0</v>
      </c>
      <c r="AU260" s="257">
        <f t="shared" si="115"/>
        <v>0</v>
      </c>
      <c r="AV260" s="257">
        <f t="shared" si="115"/>
        <v>0</v>
      </c>
      <c r="AX260" s="254">
        <f t="shared" si="80"/>
        <v>0</v>
      </c>
    </row>
    <row r="261" spans="1:50" x14ac:dyDescent="0.2">
      <c r="A261" s="255" t="str">
        <f t="shared" si="114"/>
        <v>BEW2</v>
      </c>
      <c r="B261" s="256" t="str">
        <f t="shared" si="114"/>
        <v>Orthopädie</v>
      </c>
      <c r="C261" s="256"/>
      <c r="D261" s="257">
        <f t="shared" ref="D261:AV261" si="116">+IF(AND(D$158=2,D104&gt;=1),2,IF(AND(D$158=1,D104=1),1,0))</f>
        <v>0</v>
      </c>
      <c r="E261" s="257">
        <f t="shared" si="116"/>
        <v>0</v>
      </c>
      <c r="F261" s="257">
        <f t="shared" si="116"/>
        <v>0</v>
      </c>
      <c r="G261" s="257">
        <f t="shared" si="116"/>
        <v>0</v>
      </c>
      <c r="H261" s="257">
        <f t="shared" si="116"/>
        <v>0</v>
      </c>
      <c r="I261" s="257">
        <f t="shared" si="116"/>
        <v>0</v>
      </c>
      <c r="J261" s="257">
        <f t="shared" si="116"/>
        <v>0</v>
      </c>
      <c r="K261" s="257">
        <f t="shared" si="116"/>
        <v>0</v>
      </c>
      <c r="L261" s="257">
        <f t="shared" si="116"/>
        <v>0</v>
      </c>
      <c r="M261" s="257">
        <f t="shared" si="116"/>
        <v>0</v>
      </c>
      <c r="N261" s="257">
        <f t="shared" si="116"/>
        <v>0</v>
      </c>
      <c r="O261" s="257">
        <f t="shared" si="116"/>
        <v>0</v>
      </c>
      <c r="P261" s="257">
        <f t="shared" si="116"/>
        <v>0</v>
      </c>
      <c r="Q261" s="257">
        <f t="shared" si="116"/>
        <v>0</v>
      </c>
      <c r="R261" s="257">
        <f t="shared" si="116"/>
        <v>0</v>
      </c>
      <c r="S261" s="257">
        <f t="shared" si="116"/>
        <v>0</v>
      </c>
      <c r="T261" s="257">
        <f t="shared" si="116"/>
        <v>0</v>
      </c>
      <c r="U261" s="257">
        <f t="shared" si="116"/>
        <v>0</v>
      </c>
      <c r="V261" s="257">
        <f t="shared" si="116"/>
        <v>0</v>
      </c>
      <c r="W261" s="257">
        <f t="shared" si="116"/>
        <v>0</v>
      </c>
      <c r="X261" s="257">
        <f t="shared" si="116"/>
        <v>0</v>
      </c>
      <c r="Y261" s="257">
        <f t="shared" si="116"/>
        <v>0</v>
      </c>
      <c r="Z261" s="257">
        <f t="shared" si="116"/>
        <v>0</v>
      </c>
      <c r="AA261" s="257">
        <f t="shared" si="116"/>
        <v>0</v>
      </c>
      <c r="AB261" s="257">
        <f t="shared" si="116"/>
        <v>0</v>
      </c>
      <c r="AC261" s="257">
        <f t="shared" si="116"/>
        <v>0</v>
      </c>
      <c r="AD261" s="257">
        <f t="shared" si="116"/>
        <v>0</v>
      </c>
      <c r="AE261" s="257">
        <f t="shared" si="116"/>
        <v>0</v>
      </c>
      <c r="AF261" s="257">
        <f t="shared" si="116"/>
        <v>0</v>
      </c>
      <c r="AG261" s="257">
        <f t="shared" si="116"/>
        <v>0</v>
      </c>
      <c r="AH261" s="257">
        <f t="shared" si="116"/>
        <v>0</v>
      </c>
      <c r="AI261" s="257">
        <f t="shared" si="116"/>
        <v>0</v>
      </c>
      <c r="AJ261" s="257">
        <f t="shared" si="116"/>
        <v>0</v>
      </c>
      <c r="AK261" s="257">
        <f t="shared" si="116"/>
        <v>0</v>
      </c>
      <c r="AL261" s="257">
        <f t="shared" si="116"/>
        <v>0</v>
      </c>
      <c r="AM261" s="257">
        <f t="shared" si="116"/>
        <v>0</v>
      </c>
      <c r="AN261" s="257">
        <f t="shared" si="116"/>
        <v>0</v>
      </c>
      <c r="AO261" s="257">
        <f t="shared" si="116"/>
        <v>0</v>
      </c>
      <c r="AP261" s="257">
        <f t="shared" si="116"/>
        <v>0</v>
      </c>
      <c r="AQ261" s="257">
        <f t="shared" si="116"/>
        <v>0</v>
      </c>
      <c r="AR261" s="257">
        <f t="shared" si="116"/>
        <v>0</v>
      </c>
      <c r="AS261" s="257">
        <f t="shared" si="116"/>
        <v>0</v>
      </c>
      <c r="AT261" s="257">
        <f t="shared" si="116"/>
        <v>0</v>
      </c>
      <c r="AU261" s="257">
        <f t="shared" si="116"/>
        <v>0</v>
      </c>
      <c r="AV261" s="257">
        <f t="shared" si="116"/>
        <v>0</v>
      </c>
      <c r="AX261" s="254">
        <f t="shared" si="80"/>
        <v>0</v>
      </c>
    </row>
    <row r="262" spans="1:50" x14ac:dyDescent="0.2">
      <c r="A262" s="255" t="str">
        <f t="shared" si="114"/>
        <v>BEW3</v>
      </c>
      <c r="B262" s="256" t="str">
        <f t="shared" si="114"/>
        <v>Handchirurgie</v>
      </c>
      <c r="C262" s="256"/>
      <c r="D262" s="257">
        <f t="shared" ref="D262:AV262" si="117">+IF(AND(D$158=2,D105&gt;=1),2,IF(AND(D$158=1,D105=1),1,0))</f>
        <v>0</v>
      </c>
      <c r="E262" s="257">
        <f t="shared" si="117"/>
        <v>0</v>
      </c>
      <c r="F262" s="257">
        <f t="shared" si="117"/>
        <v>0</v>
      </c>
      <c r="G262" s="257">
        <f t="shared" si="117"/>
        <v>0</v>
      </c>
      <c r="H262" s="257">
        <f t="shared" si="117"/>
        <v>0</v>
      </c>
      <c r="I262" s="257">
        <f t="shared" si="117"/>
        <v>0</v>
      </c>
      <c r="J262" s="257">
        <f t="shared" si="117"/>
        <v>0</v>
      </c>
      <c r="K262" s="257">
        <f t="shared" si="117"/>
        <v>0</v>
      </c>
      <c r="L262" s="257">
        <f t="shared" si="117"/>
        <v>0</v>
      </c>
      <c r="M262" s="257">
        <f t="shared" si="117"/>
        <v>0</v>
      </c>
      <c r="N262" s="257">
        <f t="shared" si="117"/>
        <v>0</v>
      </c>
      <c r="O262" s="257">
        <f t="shared" si="117"/>
        <v>0</v>
      </c>
      <c r="P262" s="257">
        <f t="shared" si="117"/>
        <v>0</v>
      </c>
      <c r="Q262" s="257">
        <f t="shared" si="117"/>
        <v>0</v>
      </c>
      <c r="R262" s="257">
        <f t="shared" si="117"/>
        <v>0</v>
      </c>
      <c r="S262" s="257">
        <f t="shared" si="117"/>
        <v>0</v>
      </c>
      <c r="T262" s="257">
        <f t="shared" si="117"/>
        <v>0</v>
      </c>
      <c r="U262" s="257">
        <f t="shared" si="117"/>
        <v>0</v>
      </c>
      <c r="V262" s="257">
        <f t="shared" si="117"/>
        <v>0</v>
      </c>
      <c r="W262" s="257">
        <f t="shared" si="117"/>
        <v>0</v>
      </c>
      <c r="X262" s="257">
        <f t="shared" si="117"/>
        <v>0</v>
      </c>
      <c r="Y262" s="257">
        <f t="shared" si="117"/>
        <v>0</v>
      </c>
      <c r="Z262" s="257">
        <f t="shared" si="117"/>
        <v>0</v>
      </c>
      <c r="AA262" s="257">
        <f t="shared" si="117"/>
        <v>0</v>
      </c>
      <c r="AB262" s="257">
        <f t="shared" si="117"/>
        <v>0</v>
      </c>
      <c r="AC262" s="257">
        <f t="shared" si="117"/>
        <v>0</v>
      </c>
      <c r="AD262" s="257">
        <f t="shared" si="117"/>
        <v>0</v>
      </c>
      <c r="AE262" s="257">
        <f t="shared" si="117"/>
        <v>0</v>
      </c>
      <c r="AF262" s="257">
        <f t="shared" si="117"/>
        <v>0</v>
      </c>
      <c r="AG262" s="257">
        <f t="shared" si="117"/>
        <v>0</v>
      </c>
      <c r="AH262" s="257">
        <f t="shared" si="117"/>
        <v>0</v>
      </c>
      <c r="AI262" s="257">
        <f t="shared" si="117"/>
        <v>0</v>
      </c>
      <c r="AJ262" s="257">
        <f t="shared" si="117"/>
        <v>0</v>
      </c>
      <c r="AK262" s="257">
        <f t="shared" si="117"/>
        <v>0</v>
      </c>
      <c r="AL262" s="257">
        <f t="shared" si="117"/>
        <v>0</v>
      </c>
      <c r="AM262" s="257">
        <f t="shared" si="117"/>
        <v>0</v>
      </c>
      <c r="AN262" s="257">
        <f t="shared" si="117"/>
        <v>0</v>
      </c>
      <c r="AO262" s="257">
        <f t="shared" si="117"/>
        <v>0</v>
      </c>
      <c r="AP262" s="257">
        <f t="shared" si="117"/>
        <v>0</v>
      </c>
      <c r="AQ262" s="257">
        <f t="shared" si="117"/>
        <v>0</v>
      </c>
      <c r="AR262" s="257">
        <f t="shared" si="117"/>
        <v>0</v>
      </c>
      <c r="AS262" s="257">
        <f t="shared" si="117"/>
        <v>0</v>
      </c>
      <c r="AT262" s="257">
        <f t="shared" si="117"/>
        <v>0</v>
      </c>
      <c r="AU262" s="257">
        <f t="shared" si="117"/>
        <v>0</v>
      </c>
      <c r="AV262" s="257">
        <f t="shared" si="117"/>
        <v>0</v>
      </c>
      <c r="AX262" s="254">
        <f t="shared" si="80"/>
        <v>0</v>
      </c>
    </row>
    <row r="263" spans="1:50" x14ac:dyDescent="0.2">
      <c r="A263" s="255" t="str">
        <f t="shared" si="114"/>
        <v>BEW4</v>
      </c>
      <c r="B263" s="256" t="str">
        <f t="shared" si="114"/>
        <v>Arthroskopie der Schulter und des Ellbogens</v>
      </c>
      <c r="C263" s="256"/>
      <c r="D263" s="257">
        <f t="shared" ref="D263:AV263" si="118">+IF(AND(D$158=2,D106&gt;=1),2,IF(AND(D$158=1,D106=1),1,0))</f>
        <v>0</v>
      </c>
      <c r="E263" s="257">
        <f t="shared" si="118"/>
        <v>0</v>
      </c>
      <c r="F263" s="257">
        <f t="shared" si="118"/>
        <v>0</v>
      </c>
      <c r="G263" s="257">
        <f t="shared" si="118"/>
        <v>0</v>
      </c>
      <c r="H263" s="257">
        <f t="shared" si="118"/>
        <v>0</v>
      </c>
      <c r="I263" s="257">
        <f t="shared" si="118"/>
        <v>0</v>
      </c>
      <c r="J263" s="257">
        <f t="shared" si="118"/>
        <v>0</v>
      </c>
      <c r="K263" s="257">
        <f t="shared" si="118"/>
        <v>0</v>
      </c>
      <c r="L263" s="257">
        <f t="shared" si="118"/>
        <v>0</v>
      </c>
      <c r="M263" s="257">
        <f t="shared" si="118"/>
        <v>0</v>
      </c>
      <c r="N263" s="257">
        <f t="shared" si="118"/>
        <v>0</v>
      </c>
      <c r="O263" s="257">
        <f t="shared" si="118"/>
        <v>0</v>
      </c>
      <c r="P263" s="257">
        <f t="shared" si="118"/>
        <v>0</v>
      </c>
      <c r="Q263" s="257">
        <f t="shared" si="118"/>
        <v>0</v>
      </c>
      <c r="R263" s="257">
        <f t="shared" si="118"/>
        <v>0</v>
      </c>
      <c r="S263" s="257">
        <f t="shared" si="118"/>
        <v>0</v>
      </c>
      <c r="T263" s="257">
        <f t="shared" si="118"/>
        <v>0</v>
      </c>
      <c r="U263" s="257">
        <f t="shared" si="118"/>
        <v>0</v>
      </c>
      <c r="V263" s="257">
        <f t="shared" si="118"/>
        <v>0</v>
      </c>
      <c r="W263" s="257">
        <f t="shared" si="118"/>
        <v>0</v>
      </c>
      <c r="X263" s="257">
        <f t="shared" si="118"/>
        <v>0</v>
      </c>
      <c r="Y263" s="257">
        <f t="shared" si="118"/>
        <v>0</v>
      </c>
      <c r="Z263" s="257">
        <f t="shared" si="118"/>
        <v>0</v>
      </c>
      <c r="AA263" s="257">
        <f t="shared" si="118"/>
        <v>0</v>
      </c>
      <c r="AB263" s="257">
        <f t="shared" si="118"/>
        <v>0</v>
      </c>
      <c r="AC263" s="257">
        <f t="shared" si="118"/>
        <v>0</v>
      </c>
      <c r="AD263" s="257">
        <f t="shared" si="118"/>
        <v>0</v>
      </c>
      <c r="AE263" s="257">
        <f t="shared" si="118"/>
        <v>0</v>
      </c>
      <c r="AF263" s="257">
        <f t="shared" si="118"/>
        <v>0</v>
      </c>
      <c r="AG263" s="257">
        <f t="shared" si="118"/>
        <v>0</v>
      </c>
      <c r="AH263" s="257">
        <f t="shared" si="118"/>
        <v>0</v>
      </c>
      <c r="AI263" s="257">
        <f t="shared" si="118"/>
        <v>0</v>
      </c>
      <c r="AJ263" s="257">
        <f t="shared" si="118"/>
        <v>0</v>
      </c>
      <c r="AK263" s="257">
        <f t="shared" si="118"/>
        <v>0</v>
      </c>
      <c r="AL263" s="257">
        <f t="shared" si="118"/>
        <v>0</v>
      </c>
      <c r="AM263" s="257">
        <f t="shared" si="118"/>
        <v>0</v>
      </c>
      <c r="AN263" s="257">
        <f t="shared" si="118"/>
        <v>0</v>
      </c>
      <c r="AO263" s="257">
        <f t="shared" si="118"/>
        <v>0</v>
      </c>
      <c r="AP263" s="257">
        <f t="shared" si="118"/>
        <v>0</v>
      </c>
      <c r="AQ263" s="257">
        <f t="shared" si="118"/>
        <v>0</v>
      </c>
      <c r="AR263" s="257">
        <f t="shared" si="118"/>
        <v>0</v>
      </c>
      <c r="AS263" s="257">
        <f t="shared" si="118"/>
        <v>0</v>
      </c>
      <c r="AT263" s="257">
        <f t="shared" si="118"/>
        <v>0</v>
      </c>
      <c r="AU263" s="257">
        <f t="shared" si="118"/>
        <v>0</v>
      </c>
      <c r="AV263" s="257">
        <f t="shared" si="118"/>
        <v>0</v>
      </c>
      <c r="AX263" s="254">
        <f t="shared" si="80"/>
        <v>0</v>
      </c>
    </row>
    <row r="264" spans="1:50" x14ac:dyDescent="0.2">
      <c r="A264" s="255" t="str">
        <f t="shared" si="114"/>
        <v>BEW5</v>
      </c>
      <c r="B264" s="256" t="str">
        <f t="shared" si="114"/>
        <v>Arthroskopie des Knies</v>
      </c>
      <c r="C264" s="256"/>
      <c r="D264" s="257">
        <f t="shared" ref="D264:AV264" si="119">+IF(AND(D$158=2,D107&gt;=1),2,IF(AND(D$158=1,D107=1),1,0))</f>
        <v>0</v>
      </c>
      <c r="E264" s="257">
        <f t="shared" si="119"/>
        <v>0</v>
      </c>
      <c r="F264" s="257">
        <f t="shared" si="119"/>
        <v>0</v>
      </c>
      <c r="G264" s="257">
        <f t="shared" si="119"/>
        <v>0</v>
      </c>
      <c r="H264" s="257">
        <f t="shared" si="119"/>
        <v>0</v>
      </c>
      <c r="I264" s="257">
        <f t="shared" si="119"/>
        <v>0</v>
      </c>
      <c r="J264" s="257">
        <f t="shared" si="119"/>
        <v>0</v>
      </c>
      <c r="K264" s="257">
        <f t="shared" si="119"/>
        <v>0</v>
      </c>
      <c r="L264" s="257">
        <f t="shared" si="119"/>
        <v>0</v>
      </c>
      <c r="M264" s="257">
        <f t="shared" si="119"/>
        <v>0</v>
      </c>
      <c r="N264" s="257">
        <f t="shared" si="119"/>
        <v>0</v>
      </c>
      <c r="O264" s="257">
        <f t="shared" si="119"/>
        <v>0</v>
      </c>
      <c r="P264" s="257">
        <f t="shared" si="119"/>
        <v>0</v>
      </c>
      <c r="Q264" s="257">
        <f t="shared" si="119"/>
        <v>0</v>
      </c>
      <c r="R264" s="257">
        <f t="shared" si="119"/>
        <v>0</v>
      </c>
      <c r="S264" s="257">
        <f t="shared" si="119"/>
        <v>0</v>
      </c>
      <c r="T264" s="257">
        <f t="shared" si="119"/>
        <v>0</v>
      </c>
      <c r="U264" s="257">
        <f t="shared" si="119"/>
        <v>0</v>
      </c>
      <c r="V264" s="257">
        <f t="shared" si="119"/>
        <v>0</v>
      </c>
      <c r="W264" s="257">
        <f t="shared" si="119"/>
        <v>0</v>
      </c>
      <c r="X264" s="257">
        <f t="shared" si="119"/>
        <v>0</v>
      </c>
      <c r="Y264" s="257">
        <f t="shared" si="119"/>
        <v>0</v>
      </c>
      <c r="Z264" s="257">
        <f t="shared" si="119"/>
        <v>0</v>
      </c>
      <c r="AA264" s="257">
        <f t="shared" si="119"/>
        <v>0</v>
      </c>
      <c r="AB264" s="257">
        <f t="shared" si="119"/>
        <v>0</v>
      </c>
      <c r="AC264" s="257">
        <f t="shared" si="119"/>
        <v>0</v>
      </c>
      <c r="AD264" s="257">
        <f t="shared" si="119"/>
        <v>0</v>
      </c>
      <c r="AE264" s="257">
        <f t="shared" si="119"/>
        <v>0</v>
      </c>
      <c r="AF264" s="257">
        <f t="shared" si="119"/>
        <v>0</v>
      </c>
      <c r="AG264" s="257">
        <f t="shared" si="119"/>
        <v>0</v>
      </c>
      <c r="AH264" s="257">
        <f t="shared" si="119"/>
        <v>0</v>
      </c>
      <c r="AI264" s="257">
        <f t="shared" si="119"/>
        <v>0</v>
      </c>
      <c r="AJ264" s="257">
        <f t="shared" si="119"/>
        <v>0</v>
      </c>
      <c r="AK264" s="257">
        <f t="shared" si="119"/>
        <v>0</v>
      </c>
      <c r="AL264" s="257">
        <f t="shared" si="119"/>
        <v>0</v>
      </c>
      <c r="AM264" s="257">
        <f t="shared" si="119"/>
        <v>0</v>
      </c>
      <c r="AN264" s="257">
        <f t="shared" si="119"/>
        <v>0</v>
      </c>
      <c r="AO264" s="257">
        <f t="shared" si="119"/>
        <v>0</v>
      </c>
      <c r="AP264" s="257">
        <f t="shared" si="119"/>
        <v>0</v>
      </c>
      <c r="AQ264" s="257">
        <f t="shared" si="119"/>
        <v>0</v>
      </c>
      <c r="AR264" s="257">
        <f t="shared" si="119"/>
        <v>0</v>
      </c>
      <c r="AS264" s="257">
        <f t="shared" si="119"/>
        <v>0</v>
      </c>
      <c r="AT264" s="257">
        <f t="shared" si="119"/>
        <v>0</v>
      </c>
      <c r="AU264" s="257">
        <f t="shared" si="119"/>
        <v>0</v>
      </c>
      <c r="AV264" s="257">
        <f t="shared" si="119"/>
        <v>0</v>
      </c>
      <c r="AX264" s="254">
        <f t="shared" si="80"/>
        <v>0</v>
      </c>
    </row>
    <row r="265" spans="1:50" x14ac:dyDescent="0.2">
      <c r="A265" s="255" t="str">
        <f t="shared" si="114"/>
        <v>BEW6</v>
      </c>
      <c r="B265" s="256" t="str">
        <f t="shared" si="114"/>
        <v>Rekonstruktion obere Extremität</v>
      </c>
      <c r="C265" s="256"/>
      <c r="D265" s="257">
        <f t="shared" ref="D265:AV265" si="120">+IF(AND(D$158=2,D108&gt;=1),2,IF(AND(D$158=1,D108=1),1,0))</f>
        <v>0</v>
      </c>
      <c r="E265" s="257">
        <f t="shared" si="120"/>
        <v>0</v>
      </c>
      <c r="F265" s="257">
        <f t="shared" si="120"/>
        <v>0</v>
      </c>
      <c r="G265" s="257">
        <f t="shared" si="120"/>
        <v>0</v>
      </c>
      <c r="H265" s="257">
        <f t="shared" si="120"/>
        <v>0</v>
      </c>
      <c r="I265" s="257">
        <f t="shared" si="120"/>
        <v>0</v>
      </c>
      <c r="J265" s="257">
        <f t="shared" si="120"/>
        <v>0</v>
      </c>
      <c r="K265" s="257">
        <f t="shared" si="120"/>
        <v>0</v>
      </c>
      <c r="L265" s="257">
        <f t="shared" si="120"/>
        <v>0</v>
      </c>
      <c r="M265" s="257">
        <f t="shared" si="120"/>
        <v>0</v>
      </c>
      <c r="N265" s="257">
        <f t="shared" si="120"/>
        <v>0</v>
      </c>
      <c r="O265" s="257">
        <f t="shared" si="120"/>
        <v>0</v>
      </c>
      <c r="P265" s="257">
        <f t="shared" si="120"/>
        <v>0</v>
      </c>
      <c r="Q265" s="257">
        <f t="shared" si="120"/>
        <v>0</v>
      </c>
      <c r="R265" s="257">
        <f t="shared" si="120"/>
        <v>0</v>
      </c>
      <c r="S265" s="257">
        <f t="shared" si="120"/>
        <v>0</v>
      </c>
      <c r="T265" s="257">
        <f t="shared" si="120"/>
        <v>0</v>
      </c>
      <c r="U265" s="257">
        <f t="shared" si="120"/>
        <v>0</v>
      </c>
      <c r="V265" s="257">
        <f t="shared" si="120"/>
        <v>0</v>
      </c>
      <c r="W265" s="257">
        <f t="shared" si="120"/>
        <v>0</v>
      </c>
      <c r="X265" s="257">
        <f t="shared" si="120"/>
        <v>0</v>
      </c>
      <c r="Y265" s="257">
        <f t="shared" si="120"/>
        <v>0</v>
      </c>
      <c r="Z265" s="257">
        <f t="shared" si="120"/>
        <v>0</v>
      </c>
      <c r="AA265" s="257">
        <f t="shared" si="120"/>
        <v>0</v>
      </c>
      <c r="AB265" s="257">
        <f t="shared" si="120"/>
        <v>0</v>
      </c>
      <c r="AC265" s="257">
        <f t="shared" si="120"/>
        <v>0</v>
      </c>
      <c r="AD265" s="257">
        <f t="shared" si="120"/>
        <v>0</v>
      </c>
      <c r="AE265" s="257">
        <f t="shared" si="120"/>
        <v>0</v>
      </c>
      <c r="AF265" s="257">
        <f t="shared" si="120"/>
        <v>0</v>
      </c>
      <c r="AG265" s="257">
        <f t="shared" si="120"/>
        <v>0</v>
      </c>
      <c r="AH265" s="257">
        <f t="shared" si="120"/>
        <v>0</v>
      </c>
      <c r="AI265" s="257">
        <f t="shared" si="120"/>
        <v>0</v>
      </c>
      <c r="AJ265" s="257">
        <f t="shared" si="120"/>
        <v>0</v>
      </c>
      <c r="AK265" s="257">
        <f t="shared" si="120"/>
        <v>0</v>
      </c>
      <c r="AL265" s="257">
        <f t="shared" si="120"/>
        <v>0</v>
      </c>
      <c r="AM265" s="257">
        <f t="shared" si="120"/>
        <v>0</v>
      </c>
      <c r="AN265" s="257">
        <f t="shared" si="120"/>
        <v>0</v>
      </c>
      <c r="AO265" s="257">
        <f t="shared" si="120"/>
        <v>0</v>
      </c>
      <c r="AP265" s="257">
        <f t="shared" si="120"/>
        <v>0</v>
      </c>
      <c r="AQ265" s="257">
        <f t="shared" si="120"/>
        <v>0</v>
      </c>
      <c r="AR265" s="257">
        <f t="shared" si="120"/>
        <v>0</v>
      </c>
      <c r="AS265" s="257">
        <f t="shared" si="120"/>
        <v>0</v>
      </c>
      <c r="AT265" s="257">
        <f t="shared" si="120"/>
        <v>0</v>
      </c>
      <c r="AU265" s="257">
        <f t="shared" si="120"/>
        <v>0</v>
      </c>
      <c r="AV265" s="257">
        <f t="shared" si="120"/>
        <v>0</v>
      </c>
      <c r="AX265" s="254">
        <f t="shared" si="80"/>
        <v>0</v>
      </c>
    </row>
    <row r="266" spans="1:50" x14ac:dyDescent="0.2">
      <c r="A266" s="255" t="str">
        <f t="shared" si="114"/>
        <v>BEW7</v>
      </c>
      <c r="B266" s="256" t="str">
        <f t="shared" si="114"/>
        <v>Rekonstruktion untere Extremität</v>
      </c>
      <c r="C266" s="256"/>
      <c r="D266" s="257">
        <f t="shared" ref="D266:AV266" si="121">+IF(AND(D$158=2,D109&gt;=1),2,IF(AND(D$158=1,D109=1),1,0))</f>
        <v>0</v>
      </c>
      <c r="E266" s="257">
        <f t="shared" si="121"/>
        <v>0</v>
      </c>
      <c r="F266" s="257">
        <f t="shared" si="121"/>
        <v>0</v>
      </c>
      <c r="G266" s="257">
        <f t="shared" si="121"/>
        <v>0</v>
      </c>
      <c r="H266" s="257">
        <f t="shared" si="121"/>
        <v>0</v>
      </c>
      <c r="I266" s="257">
        <f t="shared" si="121"/>
        <v>0</v>
      </c>
      <c r="J266" s="257">
        <f t="shared" si="121"/>
        <v>0</v>
      </c>
      <c r="K266" s="257">
        <f t="shared" si="121"/>
        <v>0</v>
      </c>
      <c r="L266" s="257">
        <f t="shared" si="121"/>
        <v>0</v>
      </c>
      <c r="M266" s="257">
        <f t="shared" si="121"/>
        <v>0</v>
      </c>
      <c r="N266" s="257">
        <f t="shared" si="121"/>
        <v>0</v>
      </c>
      <c r="O266" s="257">
        <f t="shared" si="121"/>
        <v>0</v>
      </c>
      <c r="P266" s="257">
        <f t="shared" si="121"/>
        <v>0</v>
      </c>
      <c r="Q266" s="257">
        <f t="shared" si="121"/>
        <v>0</v>
      </c>
      <c r="R266" s="257">
        <f t="shared" si="121"/>
        <v>0</v>
      </c>
      <c r="S266" s="257">
        <f t="shared" si="121"/>
        <v>0</v>
      </c>
      <c r="T266" s="257">
        <f t="shared" si="121"/>
        <v>0</v>
      </c>
      <c r="U266" s="257">
        <f t="shared" si="121"/>
        <v>0</v>
      </c>
      <c r="V266" s="257">
        <f t="shared" si="121"/>
        <v>0</v>
      </c>
      <c r="W266" s="257">
        <f t="shared" si="121"/>
        <v>0</v>
      </c>
      <c r="X266" s="257">
        <f t="shared" si="121"/>
        <v>0</v>
      </c>
      <c r="Y266" s="257">
        <f t="shared" si="121"/>
        <v>0</v>
      </c>
      <c r="Z266" s="257">
        <f t="shared" si="121"/>
        <v>0</v>
      </c>
      <c r="AA266" s="257">
        <f t="shared" si="121"/>
        <v>0</v>
      </c>
      <c r="AB266" s="257">
        <f t="shared" si="121"/>
        <v>0</v>
      </c>
      <c r="AC266" s="257">
        <f t="shared" si="121"/>
        <v>0</v>
      </c>
      <c r="AD266" s="257">
        <f t="shared" si="121"/>
        <v>0</v>
      </c>
      <c r="AE266" s="257">
        <f t="shared" si="121"/>
        <v>0</v>
      </c>
      <c r="AF266" s="257">
        <f t="shared" si="121"/>
        <v>0</v>
      </c>
      <c r="AG266" s="257">
        <f t="shared" si="121"/>
        <v>0</v>
      </c>
      <c r="AH266" s="257">
        <f t="shared" si="121"/>
        <v>0</v>
      </c>
      <c r="AI266" s="257">
        <f t="shared" si="121"/>
        <v>0</v>
      </c>
      <c r="AJ266" s="257">
        <f t="shared" si="121"/>
        <v>0</v>
      </c>
      <c r="AK266" s="257">
        <f t="shared" si="121"/>
        <v>0</v>
      </c>
      <c r="AL266" s="257">
        <f t="shared" si="121"/>
        <v>0</v>
      </c>
      <c r="AM266" s="257">
        <f t="shared" si="121"/>
        <v>0</v>
      </c>
      <c r="AN266" s="257">
        <f t="shared" si="121"/>
        <v>0</v>
      </c>
      <c r="AO266" s="257">
        <f t="shared" si="121"/>
        <v>0</v>
      </c>
      <c r="AP266" s="257">
        <f t="shared" si="121"/>
        <v>0</v>
      </c>
      <c r="AQ266" s="257">
        <f t="shared" si="121"/>
        <v>0</v>
      </c>
      <c r="AR266" s="257">
        <f t="shared" si="121"/>
        <v>0</v>
      </c>
      <c r="AS266" s="257">
        <f t="shared" si="121"/>
        <v>0</v>
      </c>
      <c r="AT266" s="257">
        <f t="shared" si="121"/>
        <v>0</v>
      </c>
      <c r="AU266" s="257">
        <f t="shared" si="121"/>
        <v>0</v>
      </c>
      <c r="AV266" s="257">
        <f t="shared" si="121"/>
        <v>0</v>
      </c>
      <c r="AX266" s="254">
        <f t="shared" si="80"/>
        <v>0</v>
      </c>
    </row>
    <row r="267" spans="1:50" x14ac:dyDescent="0.2">
      <c r="A267" s="255" t="str">
        <f t="shared" si="114"/>
        <v xml:space="preserve">BEW7.1 </v>
      </c>
      <c r="B267" s="256" t="str">
        <f t="shared" si="114"/>
        <v>Erstprothese Hüfte</v>
      </c>
      <c r="C267" s="256"/>
      <c r="D267" s="257">
        <f t="shared" ref="D267:AV267" si="122">+IF(AND(D$158=2,D110&gt;=1),2,IF(AND(D$158=1,D110=1),1,0))</f>
        <v>0</v>
      </c>
      <c r="E267" s="257">
        <f t="shared" si="122"/>
        <v>0</v>
      </c>
      <c r="F267" s="257">
        <f t="shared" si="122"/>
        <v>0</v>
      </c>
      <c r="G267" s="257">
        <f t="shared" si="122"/>
        <v>0</v>
      </c>
      <c r="H267" s="257">
        <f t="shared" si="122"/>
        <v>0</v>
      </c>
      <c r="I267" s="257">
        <f t="shared" si="122"/>
        <v>0</v>
      </c>
      <c r="J267" s="257">
        <f t="shared" si="122"/>
        <v>0</v>
      </c>
      <c r="K267" s="257">
        <f t="shared" si="122"/>
        <v>0</v>
      </c>
      <c r="L267" s="257">
        <f t="shared" si="122"/>
        <v>0</v>
      </c>
      <c r="M267" s="257">
        <f t="shared" si="122"/>
        <v>0</v>
      </c>
      <c r="N267" s="257">
        <f t="shared" si="122"/>
        <v>0</v>
      </c>
      <c r="O267" s="257">
        <f t="shared" si="122"/>
        <v>0</v>
      </c>
      <c r="P267" s="257">
        <f t="shared" si="122"/>
        <v>0</v>
      </c>
      <c r="Q267" s="257">
        <f t="shared" si="122"/>
        <v>0</v>
      </c>
      <c r="R267" s="257">
        <f t="shared" si="122"/>
        <v>0</v>
      </c>
      <c r="S267" s="257">
        <f t="shared" si="122"/>
        <v>0</v>
      </c>
      <c r="T267" s="257">
        <f t="shared" si="122"/>
        <v>0</v>
      </c>
      <c r="U267" s="257">
        <f t="shared" si="122"/>
        <v>0</v>
      </c>
      <c r="V267" s="257">
        <f t="shared" si="122"/>
        <v>0</v>
      </c>
      <c r="W267" s="257">
        <f t="shared" si="122"/>
        <v>0</v>
      </c>
      <c r="X267" s="257">
        <f t="shared" si="122"/>
        <v>0</v>
      </c>
      <c r="Y267" s="257">
        <f t="shared" si="122"/>
        <v>0</v>
      </c>
      <c r="Z267" s="257">
        <f t="shared" si="122"/>
        <v>0</v>
      </c>
      <c r="AA267" s="257">
        <f t="shared" si="122"/>
        <v>0</v>
      </c>
      <c r="AB267" s="257">
        <f t="shared" si="122"/>
        <v>0</v>
      </c>
      <c r="AC267" s="257">
        <f t="shared" si="122"/>
        <v>0</v>
      </c>
      <c r="AD267" s="257">
        <f t="shared" si="122"/>
        <v>0</v>
      </c>
      <c r="AE267" s="257">
        <f t="shared" si="122"/>
        <v>0</v>
      </c>
      <c r="AF267" s="257">
        <f t="shared" si="122"/>
        <v>0</v>
      </c>
      <c r="AG267" s="257">
        <f t="shared" si="122"/>
        <v>0</v>
      </c>
      <c r="AH267" s="257">
        <f t="shared" si="122"/>
        <v>0</v>
      </c>
      <c r="AI267" s="257">
        <f t="shared" si="122"/>
        <v>0</v>
      </c>
      <c r="AJ267" s="257">
        <f t="shared" si="122"/>
        <v>0</v>
      </c>
      <c r="AK267" s="257">
        <f t="shared" si="122"/>
        <v>0</v>
      </c>
      <c r="AL267" s="257">
        <f t="shared" si="122"/>
        <v>0</v>
      </c>
      <c r="AM267" s="257">
        <f t="shared" si="122"/>
        <v>0</v>
      </c>
      <c r="AN267" s="257">
        <f t="shared" si="122"/>
        <v>0</v>
      </c>
      <c r="AO267" s="257">
        <f t="shared" si="122"/>
        <v>0</v>
      </c>
      <c r="AP267" s="257">
        <f t="shared" si="122"/>
        <v>0</v>
      </c>
      <c r="AQ267" s="257">
        <f t="shared" si="122"/>
        <v>0</v>
      </c>
      <c r="AR267" s="257">
        <f t="shared" si="122"/>
        <v>0</v>
      </c>
      <c r="AS267" s="257">
        <f t="shared" si="122"/>
        <v>0</v>
      </c>
      <c r="AT267" s="257">
        <f t="shared" si="122"/>
        <v>0</v>
      </c>
      <c r="AU267" s="257">
        <f t="shared" si="122"/>
        <v>0</v>
      </c>
      <c r="AV267" s="257">
        <f t="shared" si="122"/>
        <v>0</v>
      </c>
      <c r="AX267" s="254">
        <f t="shared" si="80"/>
        <v>0</v>
      </c>
    </row>
    <row r="268" spans="1:50" x14ac:dyDescent="0.2">
      <c r="A268" s="255" t="str">
        <f t="shared" si="114"/>
        <v>BEW7.1.1</v>
      </c>
      <c r="B268" s="256" t="str">
        <f t="shared" si="114"/>
        <v>Wechseloperationen Hüftprothesen</v>
      </c>
      <c r="C268" s="256"/>
      <c r="D268" s="257">
        <f t="shared" ref="D268:AV268" si="123">+IF(AND(D$158=2,D111&gt;=1),2,IF(AND(D$158=1,D111=1),1,0))</f>
        <v>0</v>
      </c>
      <c r="E268" s="257">
        <f t="shared" si="123"/>
        <v>0</v>
      </c>
      <c r="F268" s="257">
        <f t="shared" si="123"/>
        <v>0</v>
      </c>
      <c r="G268" s="257">
        <f t="shared" si="123"/>
        <v>0</v>
      </c>
      <c r="H268" s="257">
        <f t="shared" si="123"/>
        <v>0</v>
      </c>
      <c r="I268" s="257">
        <f t="shared" si="123"/>
        <v>0</v>
      </c>
      <c r="J268" s="257">
        <f t="shared" si="123"/>
        <v>0</v>
      </c>
      <c r="K268" s="257">
        <f t="shared" si="123"/>
        <v>0</v>
      </c>
      <c r="L268" s="257">
        <f t="shared" si="123"/>
        <v>0</v>
      </c>
      <c r="M268" s="257">
        <f t="shared" si="123"/>
        <v>0</v>
      </c>
      <c r="N268" s="257">
        <f t="shared" si="123"/>
        <v>0</v>
      </c>
      <c r="O268" s="257">
        <f t="shared" si="123"/>
        <v>0</v>
      </c>
      <c r="P268" s="257">
        <f t="shared" si="123"/>
        <v>0</v>
      </c>
      <c r="Q268" s="257">
        <f t="shared" si="123"/>
        <v>0</v>
      </c>
      <c r="R268" s="257">
        <f t="shared" si="123"/>
        <v>0</v>
      </c>
      <c r="S268" s="257">
        <f t="shared" si="123"/>
        <v>0</v>
      </c>
      <c r="T268" s="257">
        <f t="shared" si="123"/>
        <v>0</v>
      </c>
      <c r="U268" s="257">
        <f t="shared" si="123"/>
        <v>0</v>
      </c>
      <c r="V268" s="257">
        <f t="shared" si="123"/>
        <v>0</v>
      </c>
      <c r="W268" s="257">
        <f t="shared" si="123"/>
        <v>0</v>
      </c>
      <c r="X268" s="257">
        <f t="shared" si="123"/>
        <v>0</v>
      </c>
      <c r="Y268" s="257">
        <f t="shared" si="123"/>
        <v>0</v>
      </c>
      <c r="Z268" s="257">
        <f t="shared" si="123"/>
        <v>0</v>
      </c>
      <c r="AA268" s="257">
        <f t="shared" si="123"/>
        <v>0</v>
      </c>
      <c r="AB268" s="257">
        <f t="shared" si="123"/>
        <v>0</v>
      </c>
      <c r="AC268" s="257">
        <f t="shared" si="123"/>
        <v>0</v>
      </c>
      <c r="AD268" s="257">
        <f t="shared" si="123"/>
        <v>0</v>
      </c>
      <c r="AE268" s="257">
        <f t="shared" si="123"/>
        <v>0</v>
      </c>
      <c r="AF268" s="257">
        <f t="shared" si="123"/>
        <v>0</v>
      </c>
      <c r="AG268" s="257">
        <f t="shared" si="123"/>
        <v>0</v>
      </c>
      <c r="AH268" s="257">
        <f t="shared" si="123"/>
        <v>0</v>
      </c>
      <c r="AI268" s="257">
        <f t="shared" si="123"/>
        <v>0</v>
      </c>
      <c r="AJ268" s="257">
        <f t="shared" si="123"/>
        <v>0</v>
      </c>
      <c r="AK268" s="257">
        <f t="shared" si="123"/>
        <v>0</v>
      </c>
      <c r="AL268" s="257">
        <f t="shared" si="123"/>
        <v>0</v>
      </c>
      <c r="AM268" s="257">
        <f t="shared" si="123"/>
        <v>0</v>
      </c>
      <c r="AN268" s="257">
        <f t="shared" si="123"/>
        <v>0</v>
      </c>
      <c r="AO268" s="257">
        <f t="shared" si="123"/>
        <v>0</v>
      </c>
      <c r="AP268" s="257">
        <f t="shared" si="123"/>
        <v>0</v>
      </c>
      <c r="AQ268" s="257">
        <f t="shared" si="123"/>
        <v>0</v>
      </c>
      <c r="AR268" s="257">
        <f t="shared" si="123"/>
        <v>0</v>
      </c>
      <c r="AS268" s="257">
        <f t="shared" si="123"/>
        <v>0</v>
      </c>
      <c r="AT268" s="257">
        <f t="shared" si="123"/>
        <v>0</v>
      </c>
      <c r="AU268" s="257">
        <f t="shared" si="123"/>
        <v>0</v>
      </c>
      <c r="AV268" s="257">
        <f t="shared" si="123"/>
        <v>0</v>
      </c>
      <c r="AX268" s="254">
        <f t="shared" si="80"/>
        <v>0</v>
      </c>
    </row>
    <row r="269" spans="1:50" x14ac:dyDescent="0.2">
      <c r="A269" s="255" t="str">
        <f t="shared" si="114"/>
        <v>BEW7.2</v>
      </c>
      <c r="B269" s="256" t="str">
        <f t="shared" si="114"/>
        <v>Erstprothese Knie</v>
      </c>
      <c r="C269" s="256"/>
      <c r="D269" s="257">
        <f t="shared" ref="D269:AV269" si="124">+IF(AND(D$158=2,D112&gt;=1),2,IF(AND(D$158=1,D112=1),1,0))</f>
        <v>0</v>
      </c>
      <c r="E269" s="257">
        <f t="shared" si="124"/>
        <v>0</v>
      </c>
      <c r="F269" s="257">
        <f t="shared" si="124"/>
        <v>0</v>
      </c>
      <c r="G269" s="257">
        <f t="shared" si="124"/>
        <v>0</v>
      </c>
      <c r="H269" s="257">
        <f t="shared" si="124"/>
        <v>0</v>
      </c>
      <c r="I269" s="257">
        <f t="shared" si="124"/>
        <v>0</v>
      </c>
      <c r="J269" s="257">
        <f t="shared" si="124"/>
        <v>0</v>
      </c>
      <c r="K269" s="257">
        <f t="shared" si="124"/>
        <v>0</v>
      </c>
      <c r="L269" s="257">
        <f t="shared" si="124"/>
        <v>0</v>
      </c>
      <c r="M269" s="257">
        <f t="shared" si="124"/>
        <v>0</v>
      </c>
      <c r="N269" s="257">
        <f t="shared" si="124"/>
        <v>0</v>
      </c>
      <c r="O269" s="257">
        <f t="shared" si="124"/>
        <v>0</v>
      </c>
      <c r="P269" s="257">
        <f t="shared" si="124"/>
        <v>0</v>
      </c>
      <c r="Q269" s="257">
        <f t="shared" si="124"/>
        <v>0</v>
      </c>
      <c r="R269" s="257">
        <f t="shared" si="124"/>
        <v>0</v>
      </c>
      <c r="S269" s="257">
        <f t="shared" si="124"/>
        <v>0</v>
      </c>
      <c r="T269" s="257">
        <f t="shared" si="124"/>
        <v>0</v>
      </c>
      <c r="U269" s="257">
        <f t="shared" si="124"/>
        <v>0</v>
      </c>
      <c r="V269" s="257">
        <f t="shared" si="124"/>
        <v>0</v>
      </c>
      <c r="W269" s="257">
        <f t="shared" si="124"/>
        <v>0</v>
      </c>
      <c r="X269" s="257">
        <f t="shared" si="124"/>
        <v>0</v>
      </c>
      <c r="Y269" s="257">
        <f t="shared" si="124"/>
        <v>0</v>
      </c>
      <c r="Z269" s="257">
        <f t="shared" si="124"/>
        <v>0</v>
      </c>
      <c r="AA269" s="257">
        <f t="shared" si="124"/>
        <v>0</v>
      </c>
      <c r="AB269" s="257">
        <f t="shared" si="124"/>
        <v>0</v>
      </c>
      <c r="AC269" s="257">
        <f t="shared" si="124"/>
        <v>0</v>
      </c>
      <c r="AD269" s="257">
        <f t="shared" si="124"/>
        <v>0</v>
      </c>
      <c r="AE269" s="257">
        <f t="shared" si="124"/>
        <v>0</v>
      </c>
      <c r="AF269" s="257">
        <f t="shared" si="124"/>
        <v>0</v>
      </c>
      <c r="AG269" s="257">
        <f t="shared" si="124"/>
        <v>0</v>
      </c>
      <c r="AH269" s="257">
        <f t="shared" si="124"/>
        <v>0</v>
      </c>
      <c r="AI269" s="257">
        <f t="shared" si="124"/>
        <v>0</v>
      </c>
      <c r="AJ269" s="257">
        <f t="shared" si="124"/>
        <v>0</v>
      </c>
      <c r="AK269" s="257">
        <f t="shared" si="124"/>
        <v>0</v>
      </c>
      <c r="AL269" s="257">
        <f t="shared" si="124"/>
        <v>0</v>
      </c>
      <c r="AM269" s="257">
        <f t="shared" si="124"/>
        <v>0</v>
      </c>
      <c r="AN269" s="257">
        <f t="shared" si="124"/>
        <v>0</v>
      </c>
      <c r="AO269" s="257">
        <f t="shared" si="124"/>
        <v>0</v>
      </c>
      <c r="AP269" s="257">
        <f t="shared" si="124"/>
        <v>0</v>
      </c>
      <c r="AQ269" s="257">
        <f t="shared" si="124"/>
        <v>0</v>
      </c>
      <c r="AR269" s="257">
        <f t="shared" si="124"/>
        <v>0</v>
      </c>
      <c r="AS269" s="257">
        <f t="shared" si="124"/>
        <v>0</v>
      </c>
      <c r="AT269" s="257">
        <f t="shared" si="124"/>
        <v>0</v>
      </c>
      <c r="AU269" s="257">
        <f t="shared" si="124"/>
        <v>0</v>
      </c>
      <c r="AV269" s="257">
        <f t="shared" si="124"/>
        <v>0</v>
      </c>
      <c r="AX269" s="254">
        <f t="shared" si="80"/>
        <v>0</v>
      </c>
    </row>
    <row r="270" spans="1:50" x14ac:dyDescent="0.2">
      <c r="A270" s="255" t="str">
        <f t="shared" si="114"/>
        <v>BEW7.2.1</v>
      </c>
      <c r="B270" s="256" t="str">
        <f t="shared" si="114"/>
        <v>Wechseloperationen Knieprothesen</v>
      </c>
      <c r="C270" s="256"/>
      <c r="D270" s="257">
        <f t="shared" ref="D270:AV270" si="125">+IF(AND(D$158=2,D113&gt;=1),2,IF(AND(D$158=1,D113=1),1,0))</f>
        <v>0</v>
      </c>
      <c r="E270" s="257">
        <f t="shared" si="125"/>
        <v>0</v>
      </c>
      <c r="F270" s="257">
        <f t="shared" si="125"/>
        <v>0</v>
      </c>
      <c r="G270" s="257">
        <f t="shared" si="125"/>
        <v>0</v>
      </c>
      <c r="H270" s="257">
        <f t="shared" si="125"/>
        <v>0</v>
      </c>
      <c r="I270" s="257">
        <f t="shared" si="125"/>
        <v>0</v>
      </c>
      <c r="J270" s="257">
        <f t="shared" si="125"/>
        <v>0</v>
      </c>
      <c r="K270" s="257">
        <f t="shared" si="125"/>
        <v>0</v>
      </c>
      <c r="L270" s="257">
        <f t="shared" si="125"/>
        <v>0</v>
      </c>
      <c r="M270" s="257">
        <f t="shared" si="125"/>
        <v>0</v>
      </c>
      <c r="N270" s="257">
        <f t="shared" si="125"/>
        <v>0</v>
      </c>
      <c r="O270" s="257">
        <f t="shared" si="125"/>
        <v>0</v>
      </c>
      <c r="P270" s="257">
        <f t="shared" si="125"/>
        <v>0</v>
      </c>
      <c r="Q270" s="257">
        <f t="shared" si="125"/>
        <v>0</v>
      </c>
      <c r="R270" s="257">
        <f t="shared" si="125"/>
        <v>0</v>
      </c>
      <c r="S270" s="257">
        <f t="shared" si="125"/>
        <v>0</v>
      </c>
      <c r="T270" s="257">
        <f t="shared" si="125"/>
        <v>0</v>
      </c>
      <c r="U270" s="257">
        <f t="shared" si="125"/>
        <v>0</v>
      </c>
      <c r="V270" s="257">
        <f t="shared" si="125"/>
        <v>0</v>
      </c>
      <c r="W270" s="257">
        <f t="shared" si="125"/>
        <v>0</v>
      </c>
      <c r="X270" s="257">
        <f t="shared" si="125"/>
        <v>0</v>
      </c>
      <c r="Y270" s="257">
        <f t="shared" si="125"/>
        <v>0</v>
      </c>
      <c r="Z270" s="257">
        <f t="shared" si="125"/>
        <v>0</v>
      </c>
      <c r="AA270" s="257">
        <f t="shared" si="125"/>
        <v>0</v>
      </c>
      <c r="AB270" s="257">
        <f t="shared" si="125"/>
        <v>0</v>
      </c>
      <c r="AC270" s="257">
        <f t="shared" si="125"/>
        <v>0</v>
      </c>
      <c r="AD270" s="257">
        <f t="shared" si="125"/>
        <v>0</v>
      </c>
      <c r="AE270" s="257">
        <f t="shared" si="125"/>
        <v>0</v>
      </c>
      <c r="AF270" s="257">
        <f t="shared" si="125"/>
        <v>0</v>
      </c>
      <c r="AG270" s="257">
        <f t="shared" si="125"/>
        <v>0</v>
      </c>
      <c r="AH270" s="257">
        <f t="shared" si="125"/>
        <v>0</v>
      </c>
      <c r="AI270" s="257">
        <f t="shared" si="125"/>
        <v>0</v>
      </c>
      <c r="AJ270" s="257">
        <f t="shared" si="125"/>
        <v>0</v>
      </c>
      <c r="AK270" s="257">
        <f t="shared" si="125"/>
        <v>0</v>
      </c>
      <c r="AL270" s="257">
        <f t="shared" si="125"/>
        <v>0</v>
      </c>
      <c r="AM270" s="257">
        <f t="shared" si="125"/>
        <v>0</v>
      </c>
      <c r="AN270" s="257">
        <f t="shared" si="125"/>
        <v>0</v>
      </c>
      <c r="AO270" s="257">
        <f t="shared" si="125"/>
        <v>0</v>
      </c>
      <c r="AP270" s="257">
        <f t="shared" si="125"/>
        <v>0</v>
      </c>
      <c r="AQ270" s="257">
        <f t="shared" si="125"/>
        <v>0</v>
      </c>
      <c r="AR270" s="257">
        <f t="shared" si="125"/>
        <v>0</v>
      </c>
      <c r="AS270" s="257">
        <f t="shared" si="125"/>
        <v>0</v>
      </c>
      <c r="AT270" s="257">
        <f t="shared" si="125"/>
        <v>0</v>
      </c>
      <c r="AU270" s="257">
        <f t="shared" si="125"/>
        <v>0</v>
      </c>
      <c r="AV270" s="257">
        <f t="shared" si="125"/>
        <v>0</v>
      </c>
      <c r="AX270" s="254">
        <f t="shared" si="80"/>
        <v>0</v>
      </c>
    </row>
    <row r="271" spans="1:50" x14ac:dyDescent="0.2">
      <c r="A271" s="255" t="str">
        <f t="shared" si="114"/>
        <v>BEW8</v>
      </c>
      <c r="B271" s="256" t="str">
        <f t="shared" si="114"/>
        <v>Wirbelsäulenchirurgie</v>
      </c>
      <c r="C271" s="256"/>
      <c r="D271" s="257">
        <f t="shared" ref="D271:AV271" si="126">+IF(AND(D$158=2,D114&gt;=1),2,IF(AND(D$158=1,D114=1),1,0))</f>
        <v>0</v>
      </c>
      <c r="E271" s="257">
        <f t="shared" si="126"/>
        <v>0</v>
      </c>
      <c r="F271" s="257">
        <f t="shared" si="126"/>
        <v>0</v>
      </c>
      <c r="G271" s="257">
        <f t="shared" si="126"/>
        <v>0</v>
      </c>
      <c r="H271" s="257">
        <f t="shared" si="126"/>
        <v>0</v>
      </c>
      <c r="I271" s="257">
        <f t="shared" si="126"/>
        <v>0</v>
      </c>
      <c r="J271" s="257">
        <f t="shared" si="126"/>
        <v>0</v>
      </c>
      <c r="K271" s="257">
        <f t="shared" si="126"/>
        <v>0</v>
      </c>
      <c r="L271" s="257">
        <f t="shared" si="126"/>
        <v>0</v>
      </c>
      <c r="M271" s="257">
        <f t="shared" si="126"/>
        <v>0</v>
      </c>
      <c r="N271" s="257">
        <f t="shared" si="126"/>
        <v>0</v>
      </c>
      <c r="O271" s="257">
        <f t="shared" si="126"/>
        <v>0</v>
      </c>
      <c r="P271" s="257">
        <f t="shared" si="126"/>
        <v>0</v>
      </c>
      <c r="Q271" s="257">
        <f t="shared" si="126"/>
        <v>0</v>
      </c>
      <c r="R271" s="257">
        <f t="shared" si="126"/>
        <v>0</v>
      </c>
      <c r="S271" s="257">
        <f t="shared" si="126"/>
        <v>0</v>
      </c>
      <c r="T271" s="257">
        <f t="shared" si="126"/>
        <v>0</v>
      </c>
      <c r="U271" s="257">
        <f t="shared" si="126"/>
        <v>0</v>
      </c>
      <c r="V271" s="257">
        <f t="shared" si="126"/>
        <v>0</v>
      </c>
      <c r="W271" s="257">
        <f t="shared" si="126"/>
        <v>0</v>
      </c>
      <c r="X271" s="257">
        <f t="shared" si="126"/>
        <v>0</v>
      </c>
      <c r="Y271" s="257">
        <f t="shared" si="126"/>
        <v>0</v>
      </c>
      <c r="Z271" s="257">
        <f t="shared" si="126"/>
        <v>0</v>
      </c>
      <c r="AA271" s="257">
        <f t="shared" si="126"/>
        <v>0</v>
      </c>
      <c r="AB271" s="257">
        <f t="shared" si="126"/>
        <v>0</v>
      </c>
      <c r="AC271" s="257">
        <f t="shared" si="126"/>
        <v>0</v>
      </c>
      <c r="AD271" s="257">
        <f t="shared" si="126"/>
        <v>0</v>
      </c>
      <c r="AE271" s="257">
        <f t="shared" si="126"/>
        <v>0</v>
      </c>
      <c r="AF271" s="257">
        <f t="shared" si="126"/>
        <v>0</v>
      </c>
      <c r="AG271" s="257">
        <f t="shared" si="126"/>
        <v>0</v>
      </c>
      <c r="AH271" s="257">
        <f t="shared" si="126"/>
        <v>0</v>
      </c>
      <c r="AI271" s="257">
        <f t="shared" si="126"/>
        <v>0</v>
      </c>
      <c r="AJ271" s="257">
        <f t="shared" si="126"/>
        <v>0</v>
      </c>
      <c r="AK271" s="257">
        <f t="shared" si="126"/>
        <v>0</v>
      </c>
      <c r="AL271" s="257">
        <f t="shared" si="126"/>
        <v>0</v>
      </c>
      <c r="AM271" s="257">
        <f t="shared" si="126"/>
        <v>0</v>
      </c>
      <c r="AN271" s="257">
        <f t="shared" si="126"/>
        <v>0</v>
      </c>
      <c r="AO271" s="257">
        <f t="shared" si="126"/>
        <v>0</v>
      </c>
      <c r="AP271" s="257">
        <f t="shared" si="126"/>
        <v>0</v>
      </c>
      <c r="AQ271" s="257">
        <f t="shared" si="126"/>
        <v>0</v>
      </c>
      <c r="AR271" s="257">
        <f t="shared" si="126"/>
        <v>0</v>
      </c>
      <c r="AS271" s="257">
        <f t="shared" si="126"/>
        <v>0</v>
      </c>
      <c r="AT271" s="257">
        <f t="shared" si="126"/>
        <v>0</v>
      </c>
      <c r="AU271" s="257">
        <f t="shared" si="126"/>
        <v>0</v>
      </c>
      <c r="AV271" s="257">
        <f t="shared" si="126"/>
        <v>0</v>
      </c>
      <c r="AX271" s="254">
        <f t="shared" si="80"/>
        <v>0</v>
      </c>
    </row>
    <row r="272" spans="1:50" x14ac:dyDescent="0.2">
      <c r="A272" s="255" t="str">
        <f t="shared" si="114"/>
        <v>BEW8.1</v>
      </c>
      <c r="B272" s="256" t="str">
        <f t="shared" si="114"/>
        <v>Spezialisierte Wirbelsäulenchirurgie</v>
      </c>
      <c r="C272" s="256"/>
      <c r="D272" s="257">
        <f t="shared" ref="D272:AV272" si="127">+IF(AND(D$158=2,D115&gt;=1),2,IF(AND(D$158=1,D115=1),1,0))</f>
        <v>0</v>
      </c>
      <c r="E272" s="257">
        <f t="shared" si="127"/>
        <v>0</v>
      </c>
      <c r="F272" s="257">
        <f t="shared" si="127"/>
        <v>0</v>
      </c>
      <c r="G272" s="257">
        <f t="shared" si="127"/>
        <v>0</v>
      </c>
      <c r="H272" s="257">
        <f t="shared" si="127"/>
        <v>0</v>
      </c>
      <c r="I272" s="257">
        <f t="shared" si="127"/>
        <v>0</v>
      </c>
      <c r="J272" s="257">
        <f t="shared" si="127"/>
        <v>0</v>
      </c>
      <c r="K272" s="257">
        <f t="shared" si="127"/>
        <v>0</v>
      </c>
      <c r="L272" s="257">
        <f t="shared" si="127"/>
        <v>0</v>
      </c>
      <c r="M272" s="257">
        <f t="shared" si="127"/>
        <v>0</v>
      </c>
      <c r="N272" s="257">
        <f t="shared" si="127"/>
        <v>0</v>
      </c>
      <c r="O272" s="257">
        <f t="shared" si="127"/>
        <v>0</v>
      </c>
      <c r="P272" s="257">
        <f t="shared" si="127"/>
        <v>0</v>
      </c>
      <c r="Q272" s="257">
        <f t="shared" si="127"/>
        <v>0</v>
      </c>
      <c r="R272" s="257">
        <f t="shared" si="127"/>
        <v>0</v>
      </c>
      <c r="S272" s="257">
        <f t="shared" si="127"/>
        <v>0</v>
      </c>
      <c r="T272" s="257">
        <f t="shared" si="127"/>
        <v>0</v>
      </c>
      <c r="U272" s="257">
        <f t="shared" si="127"/>
        <v>0</v>
      </c>
      <c r="V272" s="257">
        <f t="shared" si="127"/>
        <v>0</v>
      </c>
      <c r="W272" s="257">
        <f t="shared" si="127"/>
        <v>0</v>
      </c>
      <c r="X272" s="257">
        <f t="shared" si="127"/>
        <v>0</v>
      </c>
      <c r="Y272" s="257">
        <f t="shared" si="127"/>
        <v>0</v>
      </c>
      <c r="Z272" s="257">
        <f t="shared" si="127"/>
        <v>0</v>
      </c>
      <c r="AA272" s="257">
        <f t="shared" si="127"/>
        <v>0</v>
      </c>
      <c r="AB272" s="257">
        <f t="shared" si="127"/>
        <v>0</v>
      </c>
      <c r="AC272" s="257">
        <f t="shared" si="127"/>
        <v>0</v>
      </c>
      <c r="AD272" s="257">
        <f t="shared" si="127"/>
        <v>0</v>
      </c>
      <c r="AE272" s="257">
        <f t="shared" si="127"/>
        <v>0</v>
      </c>
      <c r="AF272" s="257">
        <f t="shared" si="127"/>
        <v>0</v>
      </c>
      <c r="AG272" s="257">
        <f t="shared" si="127"/>
        <v>0</v>
      </c>
      <c r="AH272" s="257">
        <f t="shared" si="127"/>
        <v>0</v>
      </c>
      <c r="AI272" s="257">
        <f t="shared" si="127"/>
        <v>0</v>
      </c>
      <c r="AJ272" s="257">
        <f t="shared" si="127"/>
        <v>0</v>
      </c>
      <c r="AK272" s="257">
        <f t="shared" si="127"/>
        <v>0</v>
      </c>
      <c r="AL272" s="257">
        <f t="shared" si="127"/>
        <v>0</v>
      </c>
      <c r="AM272" s="257">
        <f t="shared" si="127"/>
        <v>0</v>
      </c>
      <c r="AN272" s="257">
        <f t="shared" si="127"/>
        <v>0</v>
      </c>
      <c r="AO272" s="257">
        <f t="shared" si="127"/>
        <v>0</v>
      </c>
      <c r="AP272" s="257">
        <f t="shared" si="127"/>
        <v>0</v>
      </c>
      <c r="AQ272" s="257">
        <f t="shared" si="127"/>
        <v>0</v>
      </c>
      <c r="AR272" s="257">
        <f t="shared" si="127"/>
        <v>0</v>
      </c>
      <c r="AS272" s="257">
        <f t="shared" si="127"/>
        <v>0</v>
      </c>
      <c r="AT272" s="257">
        <f t="shared" si="127"/>
        <v>0</v>
      </c>
      <c r="AU272" s="257">
        <f t="shared" si="127"/>
        <v>0</v>
      </c>
      <c r="AV272" s="257">
        <f t="shared" si="127"/>
        <v>0</v>
      </c>
      <c r="AX272" s="254">
        <f t="shared" si="80"/>
        <v>0</v>
      </c>
    </row>
    <row r="273" spans="1:50" x14ac:dyDescent="0.2">
      <c r="A273" s="255" t="str">
        <f t="shared" si="114"/>
        <v>BEW8.1.1</v>
      </c>
      <c r="B273" s="256" t="str">
        <f t="shared" si="114"/>
        <v>Komplexe Wirbelsäulenchirurgie</v>
      </c>
      <c r="C273" s="256"/>
      <c r="D273" s="257">
        <f t="shared" ref="D273:AV273" si="128">+IF(AND(D$158=2,D116&gt;=1),2,IF(AND(D$158=1,D116=1),1,0))</f>
        <v>0</v>
      </c>
      <c r="E273" s="257">
        <f t="shared" si="128"/>
        <v>0</v>
      </c>
      <c r="F273" s="257">
        <f t="shared" si="128"/>
        <v>0</v>
      </c>
      <c r="G273" s="257">
        <f t="shared" si="128"/>
        <v>0</v>
      </c>
      <c r="H273" s="257">
        <f t="shared" si="128"/>
        <v>0</v>
      </c>
      <c r="I273" s="257">
        <f t="shared" si="128"/>
        <v>0</v>
      </c>
      <c r="J273" s="257">
        <f t="shared" si="128"/>
        <v>0</v>
      </c>
      <c r="K273" s="257">
        <f t="shared" si="128"/>
        <v>0</v>
      </c>
      <c r="L273" s="257">
        <f t="shared" si="128"/>
        <v>0</v>
      </c>
      <c r="M273" s="257">
        <f t="shared" si="128"/>
        <v>0</v>
      </c>
      <c r="N273" s="257">
        <f t="shared" si="128"/>
        <v>0</v>
      </c>
      <c r="O273" s="257">
        <f t="shared" si="128"/>
        <v>0</v>
      </c>
      <c r="P273" s="257">
        <f t="shared" si="128"/>
        <v>0</v>
      </c>
      <c r="Q273" s="257">
        <f t="shared" si="128"/>
        <v>0</v>
      </c>
      <c r="R273" s="257">
        <f t="shared" si="128"/>
        <v>0</v>
      </c>
      <c r="S273" s="257">
        <f t="shared" si="128"/>
        <v>0</v>
      </c>
      <c r="T273" s="257">
        <f t="shared" si="128"/>
        <v>0</v>
      </c>
      <c r="U273" s="257">
        <f t="shared" si="128"/>
        <v>0</v>
      </c>
      <c r="V273" s="257">
        <f t="shared" si="128"/>
        <v>0</v>
      </c>
      <c r="W273" s="257">
        <f t="shared" si="128"/>
        <v>0</v>
      </c>
      <c r="X273" s="257">
        <f t="shared" si="128"/>
        <v>0</v>
      </c>
      <c r="Y273" s="257">
        <f t="shared" si="128"/>
        <v>0</v>
      </c>
      <c r="Z273" s="257">
        <f t="shared" si="128"/>
        <v>0</v>
      </c>
      <c r="AA273" s="257">
        <f t="shared" si="128"/>
        <v>0</v>
      </c>
      <c r="AB273" s="257">
        <f t="shared" si="128"/>
        <v>0</v>
      </c>
      <c r="AC273" s="257">
        <f t="shared" si="128"/>
        <v>0</v>
      </c>
      <c r="AD273" s="257">
        <f t="shared" si="128"/>
        <v>0</v>
      </c>
      <c r="AE273" s="257">
        <f t="shared" si="128"/>
        <v>0</v>
      </c>
      <c r="AF273" s="257">
        <f t="shared" si="128"/>
        <v>0</v>
      </c>
      <c r="AG273" s="257">
        <f t="shared" si="128"/>
        <v>0</v>
      </c>
      <c r="AH273" s="257">
        <f t="shared" si="128"/>
        <v>0</v>
      </c>
      <c r="AI273" s="257">
        <f t="shared" si="128"/>
        <v>0</v>
      </c>
      <c r="AJ273" s="257">
        <f t="shared" si="128"/>
        <v>0</v>
      </c>
      <c r="AK273" s="257">
        <f t="shared" si="128"/>
        <v>0</v>
      </c>
      <c r="AL273" s="257">
        <f t="shared" si="128"/>
        <v>0</v>
      </c>
      <c r="AM273" s="257">
        <f t="shared" si="128"/>
        <v>0</v>
      </c>
      <c r="AN273" s="257">
        <f t="shared" si="128"/>
        <v>0</v>
      </c>
      <c r="AO273" s="257">
        <f t="shared" si="128"/>
        <v>0</v>
      </c>
      <c r="AP273" s="257">
        <f t="shared" si="128"/>
        <v>0</v>
      </c>
      <c r="AQ273" s="257">
        <f t="shared" si="128"/>
        <v>0</v>
      </c>
      <c r="AR273" s="257">
        <f t="shared" si="128"/>
        <v>0</v>
      </c>
      <c r="AS273" s="257">
        <f t="shared" si="128"/>
        <v>0</v>
      </c>
      <c r="AT273" s="257">
        <f t="shared" si="128"/>
        <v>0</v>
      </c>
      <c r="AU273" s="257">
        <f t="shared" si="128"/>
        <v>0</v>
      </c>
      <c r="AV273" s="257">
        <f t="shared" si="128"/>
        <v>0</v>
      </c>
      <c r="AX273" s="254">
        <f t="shared" si="80"/>
        <v>0</v>
      </c>
    </row>
    <row r="274" spans="1:50" x14ac:dyDescent="0.2">
      <c r="A274" s="255" t="str">
        <f t="shared" si="114"/>
        <v>BEW9</v>
      </c>
      <c r="B274" s="256" t="str">
        <f t="shared" si="114"/>
        <v>Knochentumore</v>
      </c>
      <c r="C274" s="256"/>
      <c r="D274" s="257">
        <f t="shared" ref="D274:AV274" si="129">+IF(AND(D$158=2,D117&gt;=1),2,IF(AND(D$158=1,D117=1),1,0))</f>
        <v>0</v>
      </c>
      <c r="E274" s="257">
        <f t="shared" si="129"/>
        <v>0</v>
      </c>
      <c r="F274" s="257">
        <f t="shared" si="129"/>
        <v>0</v>
      </c>
      <c r="G274" s="257">
        <f t="shared" si="129"/>
        <v>0</v>
      </c>
      <c r="H274" s="257">
        <f t="shared" si="129"/>
        <v>0</v>
      </c>
      <c r="I274" s="257">
        <f t="shared" si="129"/>
        <v>0</v>
      </c>
      <c r="J274" s="257">
        <f t="shared" si="129"/>
        <v>0</v>
      </c>
      <c r="K274" s="257">
        <f t="shared" si="129"/>
        <v>0</v>
      </c>
      <c r="L274" s="257">
        <f t="shared" si="129"/>
        <v>0</v>
      </c>
      <c r="M274" s="257">
        <f t="shared" si="129"/>
        <v>0</v>
      </c>
      <c r="N274" s="257">
        <f t="shared" si="129"/>
        <v>0</v>
      </c>
      <c r="O274" s="257">
        <f t="shared" si="129"/>
        <v>0</v>
      </c>
      <c r="P274" s="257">
        <f t="shared" si="129"/>
        <v>0</v>
      </c>
      <c r="Q274" s="257">
        <f t="shared" si="129"/>
        <v>0</v>
      </c>
      <c r="R274" s="257">
        <f t="shared" si="129"/>
        <v>0</v>
      </c>
      <c r="S274" s="257">
        <f t="shared" si="129"/>
        <v>0</v>
      </c>
      <c r="T274" s="257">
        <f t="shared" si="129"/>
        <v>0</v>
      </c>
      <c r="U274" s="257">
        <f t="shared" si="129"/>
        <v>0</v>
      </c>
      <c r="V274" s="257">
        <f t="shared" si="129"/>
        <v>0</v>
      </c>
      <c r="W274" s="257">
        <f t="shared" si="129"/>
        <v>0</v>
      </c>
      <c r="X274" s="257">
        <f t="shared" si="129"/>
        <v>0</v>
      </c>
      <c r="Y274" s="257">
        <f t="shared" si="129"/>
        <v>0</v>
      </c>
      <c r="Z274" s="257">
        <f t="shared" si="129"/>
        <v>0</v>
      </c>
      <c r="AA274" s="257">
        <f t="shared" si="129"/>
        <v>0</v>
      </c>
      <c r="AB274" s="257">
        <f t="shared" si="129"/>
        <v>0</v>
      </c>
      <c r="AC274" s="257">
        <f t="shared" si="129"/>
        <v>0</v>
      </c>
      <c r="AD274" s="257">
        <f t="shared" si="129"/>
        <v>0</v>
      </c>
      <c r="AE274" s="257">
        <f t="shared" si="129"/>
        <v>0</v>
      </c>
      <c r="AF274" s="257">
        <f t="shared" si="129"/>
        <v>0</v>
      </c>
      <c r="AG274" s="257">
        <f t="shared" si="129"/>
        <v>0</v>
      </c>
      <c r="AH274" s="257">
        <f t="shared" si="129"/>
        <v>0</v>
      </c>
      <c r="AI274" s="257">
        <f t="shared" si="129"/>
        <v>0</v>
      </c>
      <c r="AJ274" s="257">
        <f t="shared" si="129"/>
        <v>0</v>
      </c>
      <c r="AK274" s="257">
        <f t="shared" si="129"/>
        <v>0</v>
      </c>
      <c r="AL274" s="257">
        <f t="shared" si="129"/>
        <v>0</v>
      </c>
      <c r="AM274" s="257">
        <f t="shared" si="129"/>
        <v>0</v>
      </c>
      <c r="AN274" s="257">
        <f t="shared" si="129"/>
        <v>0</v>
      </c>
      <c r="AO274" s="257">
        <f t="shared" si="129"/>
        <v>0</v>
      </c>
      <c r="AP274" s="257">
        <f t="shared" si="129"/>
        <v>0</v>
      </c>
      <c r="AQ274" s="257">
        <f t="shared" si="129"/>
        <v>0</v>
      </c>
      <c r="AR274" s="257">
        <f t="shared" si="129"/>
        <v>0</v>
      </c>
      <c r="AS274" s="257">
        <f t="shared" si="129"/>
        <v>0</v>
      </c>
      <c r="AT274" s="257">
        <f t="shared" si="129"/>
        <v>0</v>
      </c>
      <c r="AU274" s="257">
        <f t="shared" si="129"/>
        <v>0</v>
      </c>
      <c r="AV274" s="257">
        <f t="shared" si="129"/>
        <v>0</v>
      </c>
      <c r="AX274" s="254">
        <f t="shared" si="80"/>
        <v>0</v>
      </c>
    </row>
    <row r="275" spans="1:50" x14ac:dyDescent="0.2">
      <c r="A275" s="255" t="str">
        <f t="shared" si="114"/>
        <v>BEW10</v>
      </c>
      <c r="B275" s="256" t="str">
        <f t="shared" si="114"/>
        <v>Plexuschirurgie</v>
      </c>
      <c r="C275" s="256"/>
      <c r="D275" s="257">
        <f t="shared" ref="D275:AV275" si="130">+IF(AND(D$158=2,D118&gt;=1),2,IF(AND(D$158=1,D118=1),1,0))</f>
        <v>0</v>
      </c>
      <c r="E275" s="257">
        <f t="shared" si="130"/>
        <v>0</v>
      </c>
      <c r="F275" s="257">
        <f t="shared" si="130"/>
        <v>0</v>
      </c>
      <c r="G275" s="257">
        <f t="shared" si="130"/>
        <v>0</v>
      </c>
      <c r="H275" s="257">
        <f t="shared" si="130"/>
        <v>0</v>
      </c>
      <c r="I275" s="257">
        <f t="shared" si="130"/>
        <v>0</v>
      </c>
      <c r="J275" s="257">
        <f t="shared" si="130"/>
        <v>0</v>
      </c>
      <c r="K275" s="257">
        <f t="shared" si="130"/>
        <v>0</v>
      </c>
      <c r="L275" s="257">
        <f t="shared" si="130"/>
        <v>0</v>
      </c>
      <c r="M275" s="257">
        <f t="shared" si="130"/>
        <v>0</v>
      </c>
      <c r="N275" s="257">
        <f t="shared" si="130"/>
        <v>0</v>
      </c>
      <c r="O275" s="257">
        <f t="shared" si="130"/>
        <v>0</v>
      </c>
      <c r="P275" s="257">
        <f t="shared" si="130"/>
        <v>0</v>
      </c>
      <c r="Q275" s="257">
        <f t="shared" si="130"/>
        <v>0</v>
      </c>
      <c r="R275" s="257">
        <f t="shared" si="130"/>
        <v>0</v>
      </c>
      <c r="S275" s="257">
        <f t="shared" si="130"/>
        <v>0</v>
      </c>
      <c r="T275" s="257">
        <f t="shared" si="130"/>
        <v>0</v>
      </c>
      <c r="U275" s="257">
        <f t="shared" si="130"/>
        <v>0</v>
      </c>
      <c r="V275" s="257">
        <f t="shared" si="130"/>
        <v>0</v>
      </c>
      <c r="W275" s="257">
        <f t="shared" si="130"/>
        <v>0</v>
      </c>
      <c r="X275" s="257">
        <f t="shared" si="130"/>
        <v>0</v>
      </c>
      <c r="Y275" s="257">
        <f t="shared" si="130"/>
        <v>0</v>
      </c>
      <c r="Z275" s="257">
        <f t="shared" si="130"/>
        <v>0</v>
      </c>
      <c r="AA275" s="257">
        <f t="shared" si="130"/>
        <v>0</v>
      </c>
      <c r="AB275" s="257">
        <f t="shared" si="130"/>
        <v>0</v>
      </c>
      <c r="AC275" s="257">
        <f t="shared" si="130"/>
        <v>0</v>
      </c>
      <c r="AD275" s="257">
        <f t="shared" si="130"/>
        <v>0</v>
      </c>
      <c r="AE275" s="257">
        <f t="shared" si="130"/>
        <v>0</v>
      </c>
      <c r="AF275" s="257">
        <f t="shared" si="130"/>
        <v>0</v>
      </c>
      <c r="AG275" s="257">
        <f t="shared" si="130"/>
        <v>0</v>
      </c>
      <c r="AH275" s="257">
        <f t="shared" si="130"/>
        <v>0</v>
      </c>
      <c r="AI275" s="257">
        <f t="shared" si="130"/>
        <v>0</v>
      </c>
      <c r="AJ275" s="257">
        <f t="shared" si="130"/>
        <v>0</v>
      </c>
      <c r="AK275" s="257">
        <f t="shared" si="130"/>
        <v>0</v>
      </c>
      <c r="AL275" s="257">
        <f t="shared" si="130"/>
        <v>0</v>
      </c>
      <c r="AM275" s="257">
        <f t="shared" si="130"/>
        <v>0</v>
      </c>
      <c r="AN275" s="257">
        <f t="shared" si="130"/>
        <v>0</v>
      </c>
      <c r="AO275" s="257">
        <f t="shared" si="130"/>
        <v>0</v>
      </c>
      <c r="AP275" s="257">
        <f t="shared" si="130"/>
        <v>0</v>
      </c>
      <c r="AQ275" s="257">
        <f t="shared" si="130"/>
        <v>0</v>
      </c>
      <c r="AR275" s="257">
        <f t="shared" si="130"/>
        <v>0</v>
      </c>
      <c r="AS275" s="257">
        <f t="shared" si="130"/>
        <v>0</v>
      </c>
      <c r="AT275" s="257">
        <f t="shared" si="130"/>
        <v>0</v>
      </c>
      <c r="AU275" s="257">
        <f t="shared" si="130"/>
        <v>0</v>
      </c>
      <c r="AV275" s="257">
        <f t="shared" si="130"/>
        <v>0</v>
      </c>
      <c r="AX275" s="254">
        <f t="shared" si="80"/>
        <v>0</v>
      </c>
    </row>
    <row r="276" spans="1:50" x14ac:dyDescent="0.2">
      <c r="A276" s="255" t="str">
        <f t="shared" si="114"/>
        <v>BEW11</v>
      </c>
      <c r="B276" s="256" t="str">
        <f t="shared" si="114"/>
        <v>Replantationen</v>
      </c>
      <c r="C276" s="256"/>
      <c r="D276" s="257">
        <f t="shared" ref="D276:AV276" si="131">+IF(AND(D$158=2,D119&gt;=1),2,IF(AND(D$158=1,D119=1),1,0))</f>
        <v>0</v>
      </c>
      <c r="E276" s="257">
        <f t="shared" si="131"/>
        <v>0</v>
      </c>
      <c r="F276" s="257">
        <f t="shared" si="131"/>
        <v>0</v>
      </c>
      <c r="G276" s="257">
        <f t="shared" si="131"/>
        <v>0</v>
      </c>
      <c r="H276" s="257">
        <f t="shared" si="131"/>
        <v>0</v>
      </c>
      <c r="I276" s="257">
        <f t="shared" si="131"/>
        <v>0</v>
      </c>
      <c r="J276" s="257">
        <f t="shared" si="131"/>
        <v>0</v>
      </c>
      <c r="K276" s="257">
        <f t="shared" si="131"/>
        <v>0</v>
      </c>
      <c r="L276" s="257">
        <f t="shared" si="131"/>
        <v>0</v>
      </c>
      <c r="M276" s="257">
        <f t="shared" si="131"/>
        <v>0</v>
      </c>
      <c r="N276" s="257">
        <f t="shared" si="131"/>
        <v>0</v>
      </c>
      <c r="O276" s="257">
        <f t="shared" si="131"/>
        <v>0</v>
      </c>
      <c r="P276" s="257">
        <f t="shared" si="131"/>
        <v>0</v>
      </c>
      <c r="Q276" s="257">
        <f t="shared" si="131"/>
        <v>0</v>
      </c>
      <c r="R276" s="257">
        <f t="shared" si="131"/>
        <v>0</v>
      </c>
      <c r="S276" s="257">
        <f t="shared" si="131"/>
        <v>0</v>
      </c>
      <c r="T276" s="257">
        <f t="shared" si="131"/>
        <v>0</v>
      </c>
      <c r="U276" s="257">
        <f t="shared" si="131"/>
        <v>0</v>
      </c>
      <c r="V276" s="257">
        <f t="shared" si="131"/>
        <v>0</v>
      </c>
      <c r="W276" s="257">
        <f t="shared" si="131"/>
        <v>0</v>
      </c>
      <c r="X276" s="257">
        <f t="shared" si="131"/>
        <v>0</v>
      </c>
      <c r="Y276" s="257">
        <f t="shared" si="131"/>
        <v>0</v>
      </c>
      <c r="Z276" s="257">
        <f t="shared" si="131"/>
        <v>0</v>
      </c>
      <c r="AA276" s="257">
        <f t="shared" si="131"/>
        <v>0</v>
      </c>
      <c r="AB276" s="257">
        <f t="shared" si="131"/>
        <v>0</v>
      </c>
      <c r="AC276" s="257">
        <f t="shared" si="131"/>
        <v>0</v>
      </c>
      <c r="AD276" s="257">
        <f t="shared" si="131"/>
        <v>0</v>
      </c>
      <c r="AE276" s="257">
        <f t="shared" si="131"/>
        <v>0</v>
      </c>
      <c r="AF276" s="257">
        <f t="shared" si="131"/>
        <v>0</v>
      </c>
      <c r="AG276" s="257">
        <f t="shared" si="131"/>
        <v>0</v>
      </c>
      <c r="AH276" s="257">
        <f t="shared" si="131"/>
        <v>0</v>
      </c>
      <c r="AI276" s="257">
        <f t="shared" si="131"/>
        <v>0</v>
      </c>
      <c r="AJ276" s="257">
        <f t="shared" si="131"/>
        <v>0</v>
      </c>
      <c r="AK276" s="257">
        <f t="shared" si="131"/>
        <v>0</v>
      </c>
      <c r="AL276" s="257">
        <f t="shared" si="131"/>
        <v>0</v>
      </c>
      <c r="AM276" s="257">
        <f t="shared" si="131"/>
        <v>0</v>
      </c>
      <c r="AN276" s="257">
        <f t="shared" si="131"/>
        <v>0</v>
      </c>
      <c r="AO276" s="257">
        <f t="shared" si="131"/>
        <v>0</v>
      </c>
      <c r="AP276" s="257">
        <f t="shared" si="131"/>
        <v>0</v>
      </c>
      <c r="AQ276" s="257">
        <f t="shared" si="131"/>
        <v>0</v>
      </c>
      <c r="AR276" s="257">
        <f t="shared" si="131"/>
        <v>0</v>
      </c>
      <c r="AS276" s="257">
        <f t="shared" si="131"/>
        <v>0</v>
      </c>
      <c r="AT276" s="257">
        <f t="shared" si="131"/>
        <v>0</v>
      </c>
      <c r="AU276" s="257">
        <f t="shared" si="131"/>
        <v>0</v>
      </c>
      <c r="AV276" s="257">
        <f t="shared" si="131"/>
        <v>0</v>
      </c>
      <c r="AX276" s="254">
        <f t="shared" si="80"/>
        <v>0</v>
      </c>
    </row>
    <row r="277" spans="1:50" x14ac:dyDescent="0.2">
      <c r="A277" s="255" t="str">
        <f t="shared" si="114"/>
        <v>RHE1</v>
      </c>
      <c r="B277" s="256" t="str">
        <f t="shared" si="114"/>
        <v>Rheumatologie</v>
      </c>
      <c r="C277" s="256"/>
      <c r="D277" s="257">
        <f t="shared" ref="D277:AV277" si="132">+IF(AND(D$158=2,D120&gt;=1),2,IF(AND(D$158=1,D120=1),1,0))</f>
        <v>0</v>
      </c>
      <c r="E277" s="257">
        <f t="shared" si="132"/>
        <v>0</v>
      </c>
      <c r="F277" s="257">
        <f t="shared" si="132"/>
        <v>0</v>
      </c>
      <c r="G277" s="257">
        <f t="shared" si="132"/>
        <v>0</v>
      </c>
      <c r="H277" s="257">
        <f t="shared" si="132"/>
        <v>0</v>
      </c>
      <c r="I277" s="257">
        <f t="shared" si="132"/>
        <v>0</v>
      </c>
      <c r="J277" s="257">
        <f t="shared" si="132"/>
        <v>0</v>
      </c>
      <c r="K277" s="257">
        <f t="shared" si="132"/>
        <v>0</v>
      </c>
      <c r="L277" s="257">
        <f t="shared" si="132"/>
        <v>0</v>
      </c>
      <c r="M277" s="257">
        <f t="shared" si="132"/>
        <v>0</v>
      </c>
      <c r="N277" s="257">
        <f t="shared" si="132"/>
        <v>0</v>
      </c>
      <c r="O277" s="257">
        <f t="shared" si="132"/>
        <v>0</v>
      </c>
      <c r="P277" s="257">
        <f t="shared" si="132"/>
        <v>0</v>
      </c>
      <c r="Q277" s="257">
        <f t="shared" si="132"/>
        <v>0</v>
      </c>
      <c r="R277" s="257">
        <f t="shared" si="132"/>
        <v>0</v>
      </c>
      <c r="S277" s="257">
        <f t="shared" si="132"/>
        <v>0</v>
      </c>
      <c r="T277" s="257">
        <f t="shared" si="132"/>
        <v>0</v>
      </c>
      <c r="U277" s="257">
        <f t="shared" si="132"/>
        <v>0</v>
      </c>
      <c r="V277" s="257">
        <f t="shared" si="132"/>
        <v>0</v>
      </c>
      <c r="W277" s="257">
        <f t="shared" si="132"/>
        <v>0</v>
      </c>
      <c r="X277" s="257">
        <f t="shared" si="132"/>
        <v>0</v>
      </c>
      <c r="Y277" s="257">
        <f t="shared" si="132"/>
        <v>0</v>
      </c>
      <c r="Z277" s="257">
        <f t="shared" si="132"/>
        <v>0</v>
      </c>
      <c r="AA277" s="257">
        <f t="shared" si="132"/>
        <v>0</v>
      </c>
      <c r="AB277" s="257">
        <f t="shared" si="132"/>
        <v>0</v>
      </c>
      <c r="AC277" s="257">
        <f t="shared" si="132"/>
        <v>0</v>
      </c>
      <c r="AD277" s="257">
        <f t="shared" si="132"/>
        <v>0</v>
      </c>
      <c r="AE277" s="257">
        <f t="shared" si="132"/>
        <v>0</v>
      </c>
      <c r="AF277" s="257">
        <f t="shared" si="132"/>
        <v>0</v>
      </c>
      <c r="AG277" s="257">
        <f t="shared" si="132"/>
        <v>0</v>
      </c>
      <c r="AH277" s="257">
        <f t="shared" si="132"/>
        <v>0</v>
      </c>
      <c r="AI277" s="257">
        <f t="shared" si="132"/>
        <v>0</v>
      </c>
      <c r="AJ277" s="257">
        <f t="shared" si="132"/>
        <v>0</v>
      </c>
      <c r="AK277" s="257">
        <f t="shared" si="132"/>
        <v>0</v>
      </c>
      <c r="AL277" s="257">
        <f t="shared" si="132"/>
        <v>0</v>
      </c>
      <c r="AM277" s="257">
        <f t="shared" si="132"/>
        <v>0</v>
      </c>
      <c r="AN277" s="257">
        <f t="shared" si="132"/>
        <v>0</v>
      </c>
      <c r="AO277" s="257">
        <f t="shared" si="132"/>
        <v>0</v>
      </c>
      <c r="AP277" s="257">
        <f t="shared" si="132"/>
        <v>0</v>
      </c>
      <c r="AQ277" s="257">
        <f t="shared" si="132"/>
        <v>0</v>
      </c>
      <c r="AR277" s="257">
        <f t="shared" si="132"/>
        <v>0</v>
      </c>
      <c r="AS277" s="257">
        <f t="shared" si="132"/>
        <v>0</v>
      </c>
      <c r="AT277" s="257">
        <f t="shared" si="132"/>
        <v>0</v>
      </c>
      <c r="AU277" s="257">
        <f t="shared" si="132"/>
        <v>0</v>
      </c>
      <c r="AV277" s="257">
        <f t="shared" si="132"/>
        <v>0</v>
      </c>
      <c r="AX277" s="254">
        <f t="shared" si="80"/>
        <v>0</v>
      </c>
    </row>
    <row r="278" spans="1:50" x14ac:dyDescent="0.2">
      <c r="A278" s="255" t="str">
        <f t="shared" si="114"/>
        <v>RHE2</v>
      </c>
      <c r="B278" s="256" t="str">
        <f t="shared" si="114"/>
        <v>Interdisziplinäre Rheumatologie</v>
      </c>
      <c r="C278" s="256"/>
      <c r="D278" s="257">
        <f t="shared" ref="D278:AV278" si="133">+IF(AND(D$158=2,D121&gt;=1),2,IF(AND(D$158=1,D121=1),1,0))</f>
        <v>0</v>
      </c>
      <c r="E278" s="257">
        <f t="shared" si="133"/>
        <v>0</v>
      </c>
      <c r="F278" s="257">
        <f t="shared" si="133"/>
        <v>0</v>
      </c>
      <c r="G278" s="257">
        <f t="shared" si="133"/>
        <v>0</v>
      </c>
      <c r="H278" s="257">
        <f t="shared" si="133"/>
        <v>0</v>
      </c>
      <c r="I278" s="257">
        <f t="shared" si="133"/>
        <v>0</v>
      </c>
      <c r="J278" s="257">
        <f t="shared" si="133"/>
        <v>0</v>
      </c>
      <c r="K278" s="257">
        <f t="shared" si="133"/>
        <v>0</v>
      </c>
      <c r="L278" s="257">
        <f t="shared" si="133"/>
        <v>0</v>
      </c>
      <c r="M278" s="257">
        <f t="shared" si="133"/>
        <v>0</v>
      </c>
      <c r="N278" s="257">
        <f t="shared" si="133"/>
        <v>0</v>
      </c>
      <c r="O278" s="257">
        <f t="shared" si="133"/>
        <v>0</v>
      </c>
      <c r="P278" s="257">
        <f t="shared" si="133"/>
        <v>0</v>
      </c>
      <c r="Q278" s="257">
        <f t="shared" si="133"/>
        <v>0</v>
      </c>
      <c r="R278" s="257">
        <f t="shared" si="133"/>
        <v>0</v>
      </c>
      <c r="S278" s="257">
        <f t="shared" si="133"/>
        <v>0</v>
      </c>
      <c r="T278" s="257">
        <f t="shared" si="133"/>
        <v>0</v>
      </c>
      <c r="U278" s="257">
        <f t="shared" si="133"/>
        <v>0</v>
      </c>
      <c r="V278" s="257">
        <f t="shared" si="133"/>
        <v>0</v>
      </c>
      <c r="W278" s="257">
        <f t="shared" si="133"/>
        <v>0</v>
      </c>
      <c r="X278" s="257">
        <f t="shared" si="133"/>
        <v>0</v>
      </c>
      <c r="Y278" s="257">
        <f t="shared" si="133"/>
        <v>0</v>
      </c>
      <c r="Z278" s="257">
        <f t="shared" si="133"/>
        <v>0</v>
      </c>
      <c r="AA278" s="257">
        <f t="shared" si="133"/>
        <v>0</v>
      </c>
      <c r="AB278" s="257">
        <f t="shared" si="133"/>
        <v>0</v>
      </c>
      <c r="AC278" s="257">
        <f t="shared" si="133"/>
        <v>0</v>
      </c>
      <c r="AD278" s="257">
        <f t="shared" si="133"/>
        <v>0</v>
      </c>
      <c r="AE278" s="257">
        <f t="shared" si="133"/>
        <v>0</v>
      </c>
      <c r="AF278" s="257">
        <f t="shared" si="133"/>
        <v>0</v>
      </c>
      <c r="AG278" s="257">
        <f t="shared" si="133"/>
        <v>0</v>
      </c>
      <c r="AH278" s="257">
        <f t="shared" si="133"/>
        <v>0</v>
      </c>
      <c r="AI278" s="257">
        <f t="shared" si="133"/>
        <v>0</v>
      </c>
      <c r="AJ278" s="257">
        <f t="shared" si="133"/>
        <v>0</v>
      </c>
      <c r="AK278" s="257">
        <f t="shared" si="133"/>
        <v>0</v>
      </c>
      <c r="AL278" s="257">
        <f t="shared" si="133"/>
        <v>0</v>
      </c>
      <c r="AM278" s="257">
        <f t="shared" si="133"/>
        <v>0</v>
      </c>
      <c r="AN278" s="257">
        <f t="shared" si="133"/>
        <v>0</v>
      </c>
      <c r="AO278" s="257">
        <f t="shared" si="133"/>
        <v>0</v>
      </c>
      <c r="AP278" s="257">
        <f t="shared" si="133"/>
        <v>0</v>
      </c>
      <c r="AQ278" s="257">
        <f t="shared" si="133"/>
        <v>0</v>
      </c>
      <c r="AR278" s="257">
        <f t="shared" si="133"/>
        <v>0</v>
      </c>
      <c r="AS278" s="257">
        <f t="shared" si="133"/>
        <v>0</v>
      </c>
      <c r="AT278" s="257">
        <f t="shared" si="133"/>
        <v>0</v>
      </c>
      <c r="AU278" s="257">
        <f t="shared" si="133"/>
        <v>0</v>
      </c>
      <c r="AV278" s="257">
        <f t="shared" si="133"/>
        <v>0</v>
      </c>
      <c r="AX278" s="254">
        <f t="shared" si="80"/>
        <v>0</v>
      </c>
    </row>
    <row r="279" spans="1:50" x14ac:dyDescent="0.2">
      <c r="A279" s="255" t="str">
        <f t="shared" si="114"/>
        <v>GYN1</v>
      </c>
      <c r="B279" s="256" t="str">
        <f t="shared" si="114"/>
        <v>Gynäkologie</v>
      </c>
      <c r="C279" s="256"/>
      <c r="D279" s="257">
        <f t="shared" ref="D279:AV279" si="134">+IF(AND(D$158=2,D122&gt;=1),2,IF(AND(D$158=1,D122=1),1,0))</f>
        <v>0</v>
      </c>
      <c r="E279" s="257">
        <f t="shared" si="134"/>
        <v>0</v>
      </c>
      <c r="F279" s="257">
        <f t="shared" si="134"/>
        <v>0</v>
      </c>
      <c r="G279" s="257">
        <f t="shared" si="134"/>
        <v>0</v>
      </c>
      <c r="H279" s="257">
        <f t="shared" si="134"/>
        <v>0</v>
      </c>
      <c r="I279" s="257">
        <f t="shared" si="134"/>
        <v>0</v>
      </c>
      <c r="J279" s="257">
        <f t="shared" si="134"/>
        <v>0</v>
      </c>
      <c r="K279" s="257">
        <f t="shared" si="134"/>
        <v>0</v>
      </c>
      <c r="L279" s="257">
        <f t="shared" si="134"/>
        <v>0</v>
      </c>
      <c r="M279" s="257">
        <f t="shared" si="134"/>
        <v>0</v>
      </c>
      <c r="N279" s="257">
        <f t="shared" si="134"/>
        <v>0</v>
      </c>
      <c r="O279" s="257">
        <f t="shared" si="134"/>
        <v>0</v>
      </c>
      <c r="P279" s="257">
        <f>+IF(AND(P$158=2,P122&gt;=1),2,IF(AND(P$158=1,P122=1),1,0))</f>
        <v>0</v>
      </c>
      <c r="Q279" s="257">
        <f t="shared" si="134"/>
        <v>0</v>
      </c>
      <c r="R279" s="257">
        <f t="shared" si="134"/>
        <v>0</v>
      </c>
      <c r="S279" s="257">
        <f t="shared" si="134"/>
        <v>0</v>
      </c>
      <c r="T279" s="257">
        <f t="shared" si="134"/>
        <v>0</v>
      </c>
      <c r="U279" s="257">
        <f t="shared" si="134"/>
        <v>0</v>
      </c>
      <c r="V279" s="257">
        <f t="shared" si="134"/>
        <v>0</v>
      </c>
      <c r="W279" s="257">
        <f t="shared" si="134"/>
        <v>0</v>
      </c>
      <c r="X279" s="257">
        <f t="shared" si="134"/>
        <v>0</v>
      </c>
      <c r="Y279" s="257">
        <f t="shared" si="134"/>
        <v>0</v>
      </c>
      <c r="Z279" s="257">
        <f t="shared" si="134"/>
        <v>0</v>
      </c>
      <c r="AA279" s="257">
        <f t="shared" si="134"/>
        <v>0</v>
      </c>
      <c r="AB279" s="257">
        <f t="shared" si="134"/>
        <v>0</v>
      </c>
      <c r="AC279" s="257">
        <f t="shared" si="134"/>
        <v>0</v>
      </c>
      <c r="AD279" s="257">
        <f t="shared" si="134"/>
        <v>0</v>
      </c>
      <c r="AE279" s="257">
        <f t="shared" si="134"/>
        <v>0</v>
      </c>
      <c r="AF279" s="257">
        <f t="shared" si="134"/>
        <v>0</v>
      </c>
      <c r="AG279" s="257">
        <f t="shared" si="134"/>
        <v>0</v>
      </c>
      <c r="AH279" s="257">
        <f t="shared" si="134"/>
        <v>0</v>
      </c>
      <c r="AI279" s="257">
        <f t="shared" si="134"/>
        <v>0</v>
      </c>
      <c r="AJ279" s="257">
        <f t="shared" si="134"/>
        <v>0</v>
      </c>
      <c r="AK279" s="257">
        <f t="shared" si="134"/>
        <v>0</v>
      </c>
      <c r="AL279" s="257">
        <f t="shared" si="134"/>
        <v>0</v>
      </c>
      <c r="AM279" s="257">
        <f t="shared" si="134"/>
        <v>0</v>
      </c>
      <c r="AN279" s="257">
        <f t="shared" si="134"/>
        <v>0</v>
      </c>
      <c r="AO279" s="257">
        <f t="shared" si="134"/>
        <v>0</v>
      </c>
      <c r="AP279" s="257">
        <f t="shared" si="134"/>
        <v>0</v>
      </c>
      <c r="AQ279" s="257">
        <f t="shared" si="134"/>
        <v>0</v>
      </c>
      <c r="AR279" s="257">
        <f t="shared" si="134"/>
        <v>0</v>
      </c>
      <c r="AS279" s="257">
        <f t="shared" si="134"/>
        <v>0</v>
      </c>
      <c r="AT279" s="257">
        <f t="shared" si="134"/>
        <v>0</v>
      </c>
      <c r="AU279" s="257">
        <f t="shared" si="134"/>
        <v>0</v>
      </c>
      <c r="AV279" s="257">
        <f t="shared" si="134"/>
        <v>0</v>
      </c>
      <c r="AX279" s="254">
        <f t="shared" si="80"/>
        <v>0</v>
      </c>
    </row>
    <row r="280" spans="1:50" x14ac:dyDescent="0.2">
      <c r="A280" s="255" t="str">
        <f t="shared" ref="A280:B299" si="135">+A123</f>
        <v>GYNT</v>
      </c>
      <c r="B280" s="256" t="str">
        <f t="shared" si="135"/>
        <v>Gynäkologische Tumore</v>
      </c>
      <c r="C280" s="256"/>
      <c r="D280" s="257">
        <f t="shared" ref="D280:AV280" si="136">+IF(AND(D$158=2,D123&gt;=1),2,IF(AND(D$158=1,D123=1),1,0))</f>
        <v>0</v>
      </c>
      <c r="E280" s="257">
        <f t="shared" si="136"/>
        <v>0</v>
      </c>
      <c r="F280" s="257">
        <f t="shared" si="136"/>
        <v>0</v>
      </c>
      <c r="G280" s="257">
        <f t="shared" si="136"/>
        <v>0</v>
      </c>
      <c r="H280" s="257">
        <f t="shared" si="136"/>
        <v>0</v>
      </c>
      <c r="I280" s="257">
        <f t="shared" si="136"/>
        <v>0</v>
      </c>
      <c r="J280" s="257">
        <f t="shared" si="136"/>
        <v>0</v>
      </c>
      <c r="K280" s="257">
        <f t="shared" si="136"/>
        <v>0</v>
      </c>
      <c r="L280" s="257">
        <f t="shared" si="136"/>
        <v>0</v>
      </c>
      <c r="M280" s="257">
        <f t="shared" si="136"/>
        <v>0</v>
      </c>
      <c r="N280" s="257">
        <f t="shared" si="136"/>
        <v>0</v>
      </c>
      <c r="O280" s="257">
        <f t="shared" si="136"/>
        <v>0</v>
      </c>
      <c r="P280" s="257">
        <f t="shared" si="136"/>
        <v>0</v>
      </c>
      <c r="Q280" s="257">
        <f t="shared" si="136"/>
        <v>0</v>
      </c>
      <c r="R280" s="257">
        <f t="shared" si="136"/>
        <v>0</v>
      </c>
      <c r="S280" s="257">
        <f t="shared" si="136"/>
        <v>0</v>
      </c>
      <c r="T280" s="257">
        <f t="shared" si="136"/>
        <v>0</v>
      </c>
      <c r="U280" s="257">
        <f t="shared" si="136"/>
        <v>0</v>
      </c>
      <c r="V280" s="257">
        <f t="shared" si="136"/>
        <v>0</v>
      </c>
      <c r="W280" s="257">
        <f t="shared" si="136"/>
        <v>0</v>
      </c>
      <c r="X280" s="257">
        <f t="shared" si="136"/>
        <v>0</v>
      </c>
      <c r="Y280" s="257">
        <f t="shared" si="136"/>
        <v>0</v>
      </c>
      <c r="Z280" s="257">
        <f t="shared" si="136"/>
        <v>0</v>
      </c>
      <c r="AA280" s="257">
        <f t="shared" si="136"/>
        <v>0</v>
      </c>
      <c r="AB280" s="257">
        <f t="shared" si="136"/>
        <v>0</v>
      </c>
      <c r="AC280" s="257">
        <f t="shared" si="136"/>
        <v>0</v>
      </c>
      <c r="AD280" s="257">
        <f t="shared" si="136"/>
        <v>0</v>
      </c>
      <c r="AE280" s="257">
        <f t="shared" si="136"/>
        <v>0</v>
      </c>
      <c r="AF280" s="257">
        <f t="shared" si="136"/>
        <v>0</v>
      </c>
      <c r="AG280" s="257">
        <f t="shared" si="136"/>
        <v>0</v>
      </c>
      <c r="AH280" s="257">
        <f t="shared" si="136"/>
        <v>0</v>
      </c>
      <c r="AI280" s="257">
        <f t="shared" si="136"/>
        <v>0</v>
      </c>
      <c r="AJ280" s="257">
        <f t="shared" si="136"/>
        <v>0</v>
      </c>
      <c r="AK280" s="257">
        <f t="shared" si="136"/>
        <v>0</v>
      </c>
      <c r="AL280" s="257">
        <f t="shared" si="136"/>
        <v>0</v>
      </c>
      <c r="AM280" s="257">
        <f t="shared" si="136"/>
        <v>0</v>
      </c>
      <c r="AN280" s="257">
        <f t="shared" si="136"/>
        <v>0</v>
      </c>
      <c r="AO280" s="257">
        <f t="shared" si="136"/>
        <v>0</v>
      </c>
      <c r="AP280" s="257">
        <f t="shared" si="136"/>
        <v>0</v>
      </c>
      <c r="AQ280" s="257">
        <f t="shared" si="136"/>
        <v>0</v>
      </c>
      <c r="AR280" s="257">
        <f t="shared" si="136"/>
        <v>0</v>
      </c>
      <c r="AS280" s="257">
        <f t="shared" si="136"/>
        <v>0</v>
      </c>
      <c r="AT280" s="257">
        <f t="shared" si="136"/>
        <v>0</v>
      </c>
      <c r="AU280" s="257">
        <f t="shared" si="136"/>
        <v>0</v>
      </c>
      <c r="AV280" s="257">
        <f t="shared" si="136"/>
        <v>0</v>
      </c>
      <c r="AX280" s="254">
        <f t="shared" si="80"/>
        <v>0</v>
      </c>
    </row>
    <row r="281" spans="1:50" x14ac:dyDescent="0.2">
      <c r="A281" s="255" t="str">
        <f t="shared" si="135"/>
        <v>GYN2</v>
      </c>
      <c r="B281" s="256" t="str">
        <f t="shared" si="135"/>
        <v>Anerkanntes zertifiziertes Brustzentrum</v>
      </c>
      <c r="C281" s="256"/>
      <c r="D281" s="257">
        <f t="shared" ref="D281:AV281" si="137">+IF(AND(D$158=2,D124&gt;=1),2,IF(AND(D$158=1,D124=1),1,0))</f>
        <v>0</v>
      </c>
      <c r="E281" s="257">
        <f t="shared" si="137"/>
        <v>0</v>
      </c>
      <c r="F281" s="257">
        <f t="shared" si="137"/>
        <v>0</v>
      </c>
      <c r="G281" s="257">
        <f t="shared" si="137"/>
        <v>0</v>
      </c>
      <c r="H281" s="257">
        <f t="shared" si="137"/>
        <v>0</v>
      </c>
      <c r="I281" s="257">
        <f t="shared" si="137"/>
        <v>0</v>
      </c>
      <c r="J281" s="257">
        <f t="shared" si="137"/>
        <v>0</v>
      </c>
      <c r="K281" s="257">
        <f t="shared" si="137"/>
        <v>0</v>
      </c>
      <c r="L281" s="257">
        <f t="shared" si="137"/>
        <v>0</v>
      </c>
      <c r="M281" s="257">
        <f t="shared" si="137"/>
        <v>0</v>
      </c>
      <c r="N281" s="257">
        <f t="shared" si="137"/>
        <v>0</v>
      </c>
      <c r="O281" s="257">
        <f t="shared" si="137"/>
        <v>0</v>
      </c>
      <c r="P281" s="257">
        <f t="shared" si="137"/>
        <v>0</v>
      </c>
      <c r="Q281" s="257">
        <f t="shared" si="137"/>
        <v>0</v>
      </c>
      <c r="R281" s="257">
        <f t="shared" si="137"/>
        <v>0</v>
      </c>
      <c r="S281" s="257">
        <f t="shared" si="137"/>
        <v>0</v>
      </c>
      <c r="T281" s="257">
        <f t="shared" si="137"/>
        <v>0</v>
      </c>
      <c r="U281" s="257">
        <f t="shared" si="137"/>
        <v>0</v>
      </c>
      <c r="V281" s="257">
        <f t="shared" si="137"/>
        <v>0</v>
      </c>
      <c r="W281" s="257">
        <f t="shared" si="137"/>
        <v>0</v>
      </c>
      <c r="X281" s="257">
        <f t="shared" si="137"/>
        <v>0</v>
      </c>
      <c r="Y281" s="257">
        <f t="shared" si="137"/>
        <v>0</v>
      </c>
      <c r="Z281" s="257">
        <f t="shared" si="137"/>
        <v>0</v>
      </c>
      <c r="AA281" s="257">
        <f t="shared" si="137"/>
        <v>0</v>
      </c>
      <c r="AB281" s="257">
        <f t="shared" si="137"/>
        <v>0</v>
      </c>
      <c r="AC281" s="257">
        <f t="shared" si="137"/>
        <v>0</v>
      </c>
      <c r="AD281" s="257">
        <f t="shared" si="137"/>
        <v>0</v>
      </c>
      <c r="AE281" s="257">
        <f t="shared" si="137"/>
        <v>0</v>
      </c>
      <c r="AF281" s="257">
        <f t="shared" si="137"/>
        <v>0</v>
      </c>
      <c r="AG281" s="257">
        <f t="shared" si="137"/>
        <v>0</v>
      </c>
      <c r="AH281" s="257">
        <f t="shared" si="137"/>
        <v>0</v>
      </c>
      <c r="AI281" s="257">
        <f t="shared" si="137"/>
        <v>0</v>
      </c>
      <c r="AJ281" s="257">
        <f t="shared" si="137"/>
        <v>0</v>
      </c>
      <c r="AK281" s="257">
        <f t="shared" si="137"/>
        <v>0</v>
      </c>
      <c r="AL281" s="257">
        <f t="shared" si="137"/>
        <v>0</v>
      </c>
      <c r="AM281" s="257">
        <f t="shared" si="137"/>
        <v>0</v>
      </c>
      <c r="AN281" s="257">
        <f t="shared" si="137"/>
        <v>0</v>
      </c>
      <c r="AO281" s="257">
        <f t="shared" si="137"/>
        <v>0</v>
      </c>
      <c r="AP281" s="257">
        <f t="shared" si="137"/>
        <v>0</v>
      </c>
      <c r="AQ281" s="257">
        <f t="shared" si="137"/>
        <v>0</v>
      </c>
      <c r="AR281" s="257">
        <f t="shared" si="137"/>
        <v>0</v>
      </c>
      <c r="AS281" s="257">
        <f t="shared" si="137"/>
        <v>0</v>
      </c>
      <c r="AT281" s="257">
        <f t="shared" si="137"/>
        <v>0</v>
      </c>
      <c r="AU281" s="257">
        <f t="shared" si="137"/>
        <v>0</v>
      </c>
      <c r="AV281" s="257">
        <f t="shared" si="137"/>
        <v>0</v>
      </c>
      <c r="AX281" s="254">
        <f t="shared" si="80"/>
        <v>0</v>
      </c>
    </row>
    <row r="282" spans="1:50" ht="25.5" x14ac:dyDescent="0.2">
      <c r="A282" s="255" t="str">
        <f t="shared" si="135"/>
        <v>PLC1</v>
      </c>
      <c r="B282" s="256" t="str">
        <f t="shared" si="135"/>
        <v>Eingriffe im Zusammenhang mit Transsexualität</v>
      </c>
      <c r="C282" s="256"/>
      <c r="D282" s="257">
        <f t="shared" ref="D282:AV282" si="138">+IF(AND(D$158=2,D125&gt;=1),2,IF(AND(D$158=1,D125=1),1,0))</f>
        <v>0</v>
      </c>
      <c r="E282" s="257">
        <f t="shared" si="138"/>
        <v>0</v>
      </c>
      <c r="F282" s="257">
        <f t="shared" si="138"/>
        <v>0</v>
      </c>
      <c r="G282" s="257">
        <f t="shared" si="138"/>
        <v>0</v>
      </c>
      <c r="H282" s="257">
        <f t="shared" si="138"/>
        <v>0</v>
      </c>
      <c r="I282" s="257">
        <f t="shared" si="138"/>
        <v>0</v>
      </c>
      <c r="J282" s="257">
        <f t="shared" si="138"/>
        <v>0</v>
      </c>
      <c r="K282" s="257">
        <f t="shared" si="138"/>
        <v>0</v>
      </c>
      <c r="L282" s="257">
        <f t="shared" si="138"/>
        <v>0</v>
      </c>
      <c r="M282" s="257">
        <f t="shared" si="138"/>
        <v>0</v>
      </c>
      <c r="N282" s="257">
        <f t="shared" si="138"/>
        <v>0</v>
      </c>
      <c r="O282" s="257">
        <f t="shared" si="138"/>
        <v>0</v>
      </c>
      <c r="P282" s="257">
        <f t="shared" si="138"/>
        <v>0</v>
      </c>
      <c r="Q282" s="257">
        <f t="shared" si="138"/>
        <v>0</v>
      </c>
      <c r="R282" s="257">
        <f t="shared" si="138"/>
        <v>0</v>
      </c>
      <c r="S282" s="257">
        <f t="shared" si="138"/>
        <v>0</v>
      </c>
      <c r="T282" s="257">
        <f t="shared" si="138"/>
        <v>0</v>
      </c>
      <c r="U282" s="257">
        <f t="shared" si="138"/>
        <v>0</v>
      </c>
      <c r="V282" s="257">
        <f t="shared" si="138"/>
        <v>0</v>
      </c>
      <c r="W282" s="257">
        <f t="shared" si="138"/>
        <v>0</v>
      </c>
      <c r="X282" s="257">
        <f t="shared" si="138"/>
        <v>0</v>
      </c>
      <c r="Y282" s="257">
        <f t="shared" si="138"/>
        <v>0</v>
      </c>
      <c r="Z282" s="257">
        <f t="shared" si="138"/>
        <v>0</v>
      </c>
      <c r="AA282" s="257">
        <f t="shared" si="138"/>
        <v>0</v>
      </c>
      <c r="AB282" s="257">
        <f t="shared" si="138"/>
        <v>0</v>
      </c>
      <c r="AC282" s="257">
        <f t="shared" si="138"/>
        <v>0</v>
      </c>
      <c r="AD282" s="257">
        <f t="shared" si="138"/>
        <v>0</v>
      </c>
      <c r="AE282" s="257">
        <f t="shared" si="138"/>
        <v>0</v>
      </c>
      <c r="AF282" s="257">
        <f t="shared" si="138"/>
        <v>0</v>
      </c>
      <c r="AG282" s="257">
        <f t="shared" si="138"/>
        <v>0</v>
      </c>
      <c r="AH282" s="257">
        <f t="shared" si="138"/>
        <v>0</v>
      </c>
      <c r="AI282" s="257">
        <f t="shared" si="138"/>
        <v>0</v>
      </c>
      <c r="AJ282" s="257">
        <f t="shared" si="138"/>
        <v>0</v>
      </c>
      <c r="AK282" s="257">
        <f t="shared" si="138"/>
        <v>0</v>
      </c>
      <c r="AL282" s="257">
        <f t="shared" si="138"/>
        <v>0</v>
      </c>
      <c r="AM282" s="257">
        <f t="shared" si="138"/>
        <v>0</v>
      </c>
      <c r="AN282" s="257">
        <f t="shared" si="138"/>
        <v>0</v>
      </c>
      <c r="AO282" s="257">
        <f t="shared" si="138"/>
        <v>0</v>
      </c>
      <c r="AP282" s="257">
        <f t="shared" si="138"/>
        <v>0</v>
      </c>
      <c r="AQ282" s="257">
        <f t="shared" si="138"/>
        <v>0</v>
      </c>
      <c r="AR282" s="257">
        <f t="shared" si="138"/>
        <v>0</v>
      </c>
      <c r="AS282" s="257">
        <f t="shared" si="138"/>
        <v>0</v>
      </c>
      <c r="AT282" s="257">
        <f t="shared" si="138"/>
        <v>0</v>
      </c>
      <c r="AU282" s="257">
        <f t="shared" si="138"/>
        <v>0</v>
      </c>
      <c r="AV282" s="257">
        <f t="shared" si="138"/>
        <v>0</v>
      </c>
      <c r="AX282" s="254">
        <f t="shared" si="80"/>
        <v>0</v>
      </c>
    </row>
    <row r="283" spans="1:50" x14ac:dyDescent="0.2">
      <c r="A283" s="255" t="str">
        <f t="shared" si="135"/>
        <v>GEBH</v>
      </c>
      <c r="B283" s="256" t="str">
        <f t="shared" si="135"/>
        <v>GEBH Geburtshäuser ( ≥ 36 0/7 SSW)</v>
      </c>
      <c r="C283" s="256"/>
      <c r="D283" s="257">
        <f t="shared" ref="D283:AV283" si="139">+IF(AND(D$158=2,D126&gt;=1),2,IF(AND(D$158=1,D126=1),1,0))</f>
        <v>0</v>
      </c>
      <c r="E283" s="257">
        <f t="shared" si="139"/>
        <v>0</v>
      </c>
      <c r="F283" s="257">
        <f t="shared" si="139"/>
        <v>0</v>
      </c>
      <c r="G283" s="257">
        <f t="shared" si="139"/>
        <v>0</v>
      </c>
      <c r="H283" s="257">
        <f t="shared" si="139"/>
        <v>0</v>
      </c>
      <c r="I283" s="257">
        <f t="shared" si="139"/>
        <v>0</v>
      </c>
      <c r="J283" s="257">
        <f t="shared" si="139"/>
        <v>0</v>
      </c>
      <c r="K283" s="257">
        <f t="shared" si="139"/>
        <v>0</v>
      </c>
      <c r="L283" s="257">
        <f t="shared" si="139"/>
        <v>0</v>
      </c>
      <c r="M283" s="257">
        <f t="shared" si="139"/>
        <v>0</v>
      </c>
      <c r="N283" s="257">
        <f t="shared" si="139"/>
        <v>0</v>
      </c>
      <c r="O283" s="257">
        <f t="shared" si="139"/>
        <v>0</v>
      </c>
      <c r="P283" s="257">
        <f t="shared" si="139"/>
        <v>0</v>
      </c>
      <c r="Q283" s="257">
        <f t="shared" si="139"/>
        <v>0</v>
      </c>
      <c r="R283" s="257">
        <f t="shared" si="139"/>
        <v>0</v>
      </c>
      <c r="S283" s="257">
        <f t="shared" si="139"/>
        <v>0</v>
      </c>
      <c r="T283" s="257">
        <f t="shared" si="139"/>
        <v>0</v>
      </c>
      <c r="U283" s="257">
        <f t="shared" si="139"/>
        <v>0</v>
      </c>
      <c r="V283" s="257">
        <f t="shared" si="139"/>
        <v>0</v>
      </c>
      <c r="W283" s="257">
        <f t="shared" si="139"/>
        <v>0</v>
      </c>
      <c r="X283" s="257">
        <f t="shared" si="139"/>
        <v>0</v>
      </c>
      <c r="Y283" s="257">
        <f t="shared" si="139"/>
        <v>0</v>
      </c>
      <c r="Z283" s="257">
        <f t="shared" si="139"/>
        <v>0</v>
      </c>
      <c r="AA283" s="257">
        <f t="shared" si="139"/>
        <v>0</v>
      </c>
      <c r="AB283" s="257">
        <f t="shared" si="139"/>
        <v>0</v>
      </c>
      <c r="AC283" s="257">
        <f t="shared" si="139"/>
        <v>0</v>
      </c>
      <c r="AD283" s="257">
        <f t="shared" si="139"/>
        <v>0</v>
      </c>
      <c r="AE283" s="257">
        <f t="shared" si="139"/>
        <v>0</v>
      </c>
      <c r="AF283" s="257">
        <f t="shared" si="139"/>
        <v>0</v>
      </c>
      <c r="AG283" s="257">
        <f t="shared" si="139"/>
        <v>0</v>
      </c>
      <c r="AH283" s="257">
        <f t="shared" si="139"/>
        <v>0</v>
      </c>
      <c r="AI283" s="257">
        <f t="shared" si="139"/>
        <v>0</v>
      </c>
      <c r="AJ283" s="257">
        <f t="shared" si="139"/>
        <v>0</v>
      </c>
      <c r="AK283" s="257">
        <f t="shared" si="139"/>
        <v>0</v>
      </c>
      <c r="AL283" s="257">
        <f t="shared" si="139"/>
        <v>0</v>
      </c>
      <c r="AM283" s="257">
        <f t="shared" si="139"/>
        <v>0</v>
      </c>
      <c r="AN283" s="257">
        <f t="shared" si="139"/>
        <v>0</v>
      </c>
      <c r="AO283" s="257">
        <f t="shared" si="139"/>
        <v>0</v>
      </c>
      <c r="AP283" s="257">
        <f t="shared" si="139"/>
        <v>0</v>
      </c>
      <c r="AQ283" s="257">
        <f t="shared" si="139"/>
        <v>0</v>
      </c>
      <c r="AR283" s="257">
        <f t="shared" si="139"/>
        <v>0</v>
      </c>
      <c r="AS283" s="257">
        <f t="shared" si="139"/>
        <v>0</v>
      </c>
      <c r="AT283" s="257">
        <f t="shared" si="139"/>
        <v>0</v>
      </c>
      <c r="AU283" s="257">
        <f t="shared" si="139"/>
        <v>0</v>
      </c>
      <c r="AV283" s="257">
        <f t="shared" si="139"/>
        <v>0</v>
      </c>
      <c r="AX283" s="254">
        <f t="shared" si="80"/>
        <v>0</v>
      </c>
    </row>
    <row r="284" spans="1:50" ht="25.5" x14ac:dyDescent="0.2">
      <c r="A284" s="255" t="str">
        <f t="shared" si="135"/>
        <v>GEBS</v>
      </c>
      <c r="B284" s="256" t="str">
        <f t="shared" si="135"/>
        <v>Hebammengeleitete Geburtshilfe am/im Spital</v>
      </c>
      <c r="C284" s="256"/>
      <c r="D284" s="257">
        <f t="shared" ref="D284:AV284" si="140">+IF(AND(D$158=2,D127&gt;=1),2,IF(AND(D$158=1,D127=1),1,0))</f>
        <v>0</v>
      </c>
      <c r="E284" s="257">
        <f t="shared" si="140"/>
        <v>0</v>
      </c>
      <c r="F284" s="257">
        <f t="shared" si="140"/>
        <v>0</v>
      </c>
      <c r="G284" s="257">
        <f t="shared" si="140"/>
        <v>0</v>
      </c>
      <c r="H284" s="257">
        <f t="shared" si="140"/>
        <v>0</v>
      </c>
      <c r="I284" s="257">
        <f t="shared" si="140"/>
        <v>0</v>
      </c>
      <c r="J284" s="257">
        <f t="shared" si="140"/>
        <v>0</v>
      </c>
      <c r="K284" s="257">
        <f t="shared" si="140"/>
        <v>0</v>
      </c>
      <c r="L284" s="257">
        <f t="shared" si="140"/>
        <v>0</v>
      </c>
      <c r="M284" s="257">
        <f t="shared" si="140"/>
        <v>0</v>
      </c>
      <c r="N284" s="257">
        <f t="shared" si="140"/>
        <v>0</v>
      </c>
      <c r="O284" s="257">
        <f t="shared" si="140"/>
        <v>0</v>
      </c>
      <c r="P284" s="257">
        <f t="shared" si="140"/>
        <v>0</v>
      </c>
      <c r="Q284" s="257">
        <f t="shared" si="140"/>
        <v>0</v>
      </c>
      <c r="R284" s="257">
        <f t="shared" si="140"/>
        <v>0</v>
      </c>
      <c r="S284" s="257">
        <f t="shared" si="140"/>
        <v>0</v>
      </c>
      <c r="T284" s="257">
        <f t="shared" si="140"/>
        <v>0</v>
      </c>
      <c r="U284" s="257">
        <f t="shared" si="140"/>
        <v>0</v>
      </c>
      <c r="V284" s="257">
        <f t="shared" si="140"/>
        <v>0</v>
      </c>
      <c r="W284" s="257">
        <f t="shared" si="140"/>
        <v>0</v>
      </c>
      <c r="X284" s="257">
        <f t="shared" si="140"/>
        <v>0</v>
      </c>
      <c r="Y284" s="257">
        <f t="shared" si="140"/>
        <v>0</v>
      </c>
      <c r="Z284" s="257">
        <f t="shared" si="140"/>
        <v>0</v>
      </c>
      <c r="AA284" s="257">
        <f t="shared" si="140"/>
        <v>0</v>
      </c>
      <c r="AB284" s="257">
        <f t="shared" si="140"/>
        <v>0</v>
      </c>
      <c r="AC284" s="257">
        <f t="shared" si="140"/>
        <v>0</v>
      </c>
      <c r="AD284" s="257">
        <f t="shared" si="140"/>
        <v>0</v>
      </c>
      <c r="AE284" s="257">
        <f t="shared" si="140"/>
        <v>0</v>
      </c>
      <c r="AF284" s="257">
        <f t="shared" si="140"/>
        <v>0</v>
      </c>
      <c r="AG284" s="257">
        <f t="shared" si="140"/>
        <v>0</v>
      </c>
      <c r="AH284" s="257">
        <f t="shared" si="140"/>
        <v>0</v>
      </c>
      <c r="AI284" s="257">
        <f t="shared" si="140"/>
        <v>0</v>
      </c>
      <c r="AJ284" s="257">
        <f t="shared" si="140"/>
        <v>0</v>
      </c>
      <c r="AK284" s="257">
        <f t="shared" si="140"/>
        <v>0</v>
      </c>
      <c r="AL284" s="257">
        <f t="shared" si="140"/>
        <v>0</v>
      </c>
      <c r="AM284" s="257">
        <f t="shared" si="140"/>
        <v>0</v>
      </c>
      <c r="AN284" s="257">
        <f t="shared" si="140"/>
        <v>0</v>
      </c>
      <c r="AO284" s="257">
        <f t="shared" si="140"/>
        <v>0</v>
      </c>
      <c r="AP284" s="257">
        <f t="shared" si="140"/>
        <v>0</v>
      </c>
      <c r="AQ284" s="257">
        <f t="shared" si="140"/>
        <v>0</v>
      </c>
      <c r="AR284" s="257">
        <f t="shared" si="140"/>
        <v>0</v>
      </c>
      <c r="AS284" s="257">
        <f t="shared" si="140"/>
        <v>0</v>
      </c>
      <c r="AT284" s="257">
        <f t="shared" si="140"/>
        <v>0</v>
      </c>
      <c r="AU284" s="257">
        <f t="shared" si="140"/>
        <v>0</v>
      </c>
      <c r="AV284" s="257">
        <f t="shared" si="140"/>
        <v>0</v>
      </c>
      <c r="AX284" s="254">
        <f t="shared" si="80"/>
        <v>0</v>
      </c>
    </row>
    <row r="285" spans="1:50" ht="25.5" x14ac:dyDescent="0.2">
      <c r="A285" s="255" t="str">
        <f t="shared" si="135"/>
        <v>GEB1</v>
      </c>
      <c r="B285" s="256" t="str">
        <f t="shared" si="135"/>
        <v>Grundversorgung Geburtshilfe ( ≥ 35 0/7 SSW und GG 2000g)</v>
      </c>
      <c r="C285" s="256"/>
      <c r="D285" s="257">
        <f>+IF(AND(D$158=2,D128&gt;=1),2,IF(AND(D$158=1,D128=1),1,0))</f>
        <v>0</v>
      </c>
      <c r="E285" s="257">
        <f t="shared" ref="E285:AV285" si="141">+IF(AND(E$158=2,E128&gt;=1),2,IF(AND(E$158=1,E128=1),1,0))</f>
        <v>0</v>
      </c>
      <c r="F285" s="257">
        <f t="shared" si="141"/>
        <v>0</v>
      </c>
      <c r="G285" s="257">
        <f t="shared" si="141"/>
        <v>0</v>
      </c>
      <c r="H285" s="257">
        <f t="shared" si="141"/>
        <v>0</v>
      </c>
      <c r="I285" s="257">
        <f t="shared" si="141"/>
        <v>0</v>
      </c>
      <c r="J285" s="257">
        <f t="shared" si="141"/>
        <v>0</v>
      </c>
      <c r="K285" s="257">
        <f t="shared" si="141"/>
        <v>0</v>
      </c>
      <c r="L285" s="257">
        <f t="shared" si="141"/>
        <v>0</v>
      </c>
      <c r="M285" s="257">
        <f t="shared" si="141"/>
        <v>0</v>
      </c>
      <c r="N285" s="257">
        <f t="shared" si="141"/>
        <v>0</v>
      </c>
      <c r="O285" s="257">
        <f t="shared" si="141"/>
        <v>0</v>
      </c>
      <c r="P285" s="257">
        <f t="shared" si="141"/>
        <v>0</v>
      </c>
      <c r="Q285" s="257">
        <f t="shared" si="141"/>
        <v>0</v>
      </c>
      <c r="R285" s="257">
        <f t="shared" si="141"/>
        <v>0</v>
      </c>
      <c r="S285" s="257">
        <f t="shared" si="141"/>
        <v>0</v>
      </c>
      <c r="T285" s="257">
        <f t="shared" si="141"/>
        <v>0</v>
      </c>
      <c r="U285" s="257">
        <f t="shared" si="141"/>
        <v>0</v>
      </c>
      <c r="V285" s="257">
        <f t="shared" si="141"/>
        <v>0</v>
      </c>
      <c r="W285" s="257">
        <f t="shared" si="141"/>
        <v>0</v>
      </c>
      <c r="X285" s="257">
        <f t="shared" si="141"/>
        <v>0</v>
      </c>
      <c r="Y285" s="257">
        <f t="shared" si="141"/>
        <v>0</v>
      </c>
      <c r="Z285" s="257">
        <f t="shared" si="141"/>
        <v>0</v>
      </c>
      <c r="AA285" s="257">
        <f t="shared" si="141"/>
        <v>0</v>
      </c>
      <c r="AB285" s="257">
        <f t="shared" si="141"/>
        <v>0</v>
      </c>
      <c r="AC285" s="257">
        <f t="shared" si="141"/>
        <v>0</v>
      </c>
      <c r="AD285" s="257">
        <f t="shared" si="141"/>
        <v>0</v>
      </c>
      <c r="AE285" s="257">
        <f t="shared" si="141"/>
        <v>0</v>
      </c>
      <c r="AF285" s="257">
        <f t="shared" si="141"/>
        <v>0</v>
      </c>
      <c r="AG285" s="257">
        <f t="shared" si="141"/>
        <v>0</v>
      </c>
      <c r="AH285" s="257">
        <f t="shared" si="141"/>
        <v>0</v>
      </c>
      <c r="AI285" s="257">
        <f t="shared" si="141"/>
        <v>0</v>
      </c>
      <c r="AJ285" s="257">
        <f t="shared" si="141"/>
        <v>0</v>
      </c>
      <c r="AK285" s="257">
        <f t="shared" si="141"/>
        <v>0</v>
      </c>
      <c r="AL285" s="257">
        <f t="shared" si="141"/>
        <v>0</v>
      </c>
      <c r="AM285" s="257">
        <f t="shared" si="141"/>
        <v>0</v>
      </c>
      <c r="AN285" s="257">
        <f t="shared" si="141"/>
        <v>0</v>
      </c>
      <c r="AO285" s="257">
        <f t="shared" si="141"/>
        <v>0</v>
      </c>
      <c r="AP285" s="257">
        <f t="shared" si="141"/>
        <v>0</v>
      </c>
      <c r="AQ285" s="257">
        <f t="shared" si="141"/>
        <v>0</v>
      </c>
      <c r="AR285" s="257">
        <f t="shared" si="141"/>
        <v>0</v>
      </c>
      <c r="AS285" s="257">
        <f t="shared" si="141"/>
        <v>0</v>
      </c>
      <c r="AT285" s="257">
        <f t="shared" si="141"/>
        <v>0</v>
      </c>
      <c r="AU285" s="257">
        <f t="shared" si="141"/>
        <v>0</v>
      </c>
      <c r="AV285" s="257">
        <f t="shared" si="141"/>
        <v>0</v>
      </c>
      <c r="AX285" s="254">
        <f t="shared" si="80"/>
        <v>0</v>
      </c>
    </row>
    <row r="286" spans="1:50" x14ac:dyDescent="0.2">
      <c r="A286" s="255" t="str">
        <f t="shared" si="135"/>
        <v>GEB1.1</v>
      </c>
      <c r="B286" s="256" t="str">
        <f t="shared" si="135"/>
        <v>Geburtshilfe (≥ 32 0/7 SSW und GG 1250g)</v>
      </c>
      <c r="C286" s="256"/>
      <c r="D286" s="257">
        <f t="shared" ref="D286:AV286" si="142">+IF(AND(D$158=2,D129&gt;=1),2,IF(AND(D$158=1,D129=1),1,0))</f>
        <v>0</v>
      </c>
      <c r="E286" s="257">
        <f t="shared" si="142"/>
        <v>0</v>
      </c>
      <c r="F286" s="257">
        <f t="shared" si="142"/>
        <v>0</v>
      </c>
      <c r="G286" s="257">
        <f t="shared" si="142"/>
        <v>0</v>
      </c>
      <c r="H286" s="257">
        <f t="shared" si="142"/>
        <v>0</v>
      </c>
      <c r="I286" s="257">
        <f t="shared" si="142"/>
        <v>0</v>
      </c>
      <c r="J286" s="257">
        <f t="shared" si="142"/>
        <v>0</v>
      </c>
      <c r="K286" s="257">
        <f t="shared" si="142"/>
        <v>0</v>
      </c>
      <c r="L286" s="257">
        <f t="shared" si="142"/>
        <v>0</v>
      </c>
      <c r="M286" s="257">
        <f t="shared" si="142"/>
        <v>0</v>
      </c>
      <c r="N286" s="257">
        <f t="shared" si="142"/>
        <v>0</v>
      </c>
      <c r="O286" s="257">
        <f t="shared" si="142"/>
        <v>0</v>
      </c>
      <c r="P286" s="257">
        <f t="shared" si="142"/>
        <v>0</v>
      </c>
      <c r="Q286" s="257">
        <f t="shared" si="142"/>
        <v>0</v>
      </c>
      <c r="R286" s="257">
        <f t="shared" si="142"/>
        <v>0</v>
      </c>
      <c r="S286" s="257">
        <f t="shared" si="142"/>
        <v>0</v>
      </c>
      <c r="T286" s="257">
        <f t="shared" si="142"/>
        <v>0</v>
      </c>
      <c r="U286" s="257">
        <f t="shared" si="142"/>
        <v>0</v>
      </c>
      <c r="V286" s="257">
        <f t="shared" si="142"/>
        <v>0</v>
      </c>
      <c r="W286" s="257">
        <f t="shared" si="142"/>
        <v>0</v>
      </c>
      <c r="X286" s="257">
        <f t="shared" si="142"/>
        <v>0</v>
      </c>
      <c r="Y286" s="257">
        <f t="shared" si="142"/>
        <v>0</v>
      </c>
      <c r="Z286" s="257">
        <f t="shared" si="142"/>
        <v>0</v>
      </c>
      <c r="AA286" s="257">
        <f t="shared" si="142"/>
        <v>0</v>
      </c>
      <c r="AB286" s="257">
        <f t="shared" si="142"/>
        <v>0</v>
      </c>
      <c r="AC286" s="257">
        <f t="shared" si="142"/>
        <v>0</v>
      </c>
      <c r="AD286" s="257">
        <f t="shared" si="142"/>
        <v>0</v>
      </c>
      <c r="AE286" s="257">
        <f t="shared" si="142"/>
        <v>0</v>
      </c>
      <c r="AF286" s="257">
        <f t="shared" si="142"/>
        <v>0</v>
      </c>
      <c r="AG286" s="257">
        <f t="shared" si="142"/>
        <v>0</v>
      </c>
      <c r="AH286" s="257">
        <f t="shared" si="142"/>
        <v>0</v>
      </c>
      <c r="AI286" s="257">
        <f t="shared" si="142"/>
        <v>0</v>
      </c>
      <c r="AJ286" s="257">
        <f t="shared" si="142"/>
        <v>0</v>
      </c>
      <c r="AK286" s="257">
        <f t="shared" si="142"/>
        <v>0</v>
      </c>
      <c r="AL286" s="257">
        <f t="shared" si="142"/>
        <v>0</v>
      </c>
      <c r="AM286" s="257">
        <f t="shared" si="142"/>
        <v>0</v>
      </c>
      <c r="AN286" s="257">
        <f t="shared" si="142"/>
        <v>0</v>
      </c>
      <c r="AO286" s="257">
        <f t="shared" si="142"/>
        <v>0</v>
      </c>
      <c r="AP286" s="257">
        <f t="shared" si="142"/>
        <v>0</v>
      </c>
      <c r="AQ286" s="257">
        <f t="shared" si="142"/>
        <v>0</v>
      </c>
      <c r="AR286" s="257">
        <f t="shared" si="142"/>
        <v>0</v>
      </c>
      <c r="AS286" s="257">
        <f t="shared" si="142"/>
        <v>0</v>
      </c>
      <c r="AT286" s="257">
        <f t="shared" si="142"/>
        <v>0</v>
      </c>
      <c r="AU286" s="257">
        <f t="shared" si="142"/>
        <v>0</v>
      </c>
      <c r="AV286" s="257">
        <f t="shared" si="142"/>
        <v>0</v>
      </c>
      <c r="AX286" s="254">
        <f t="shared" si="80"/>
        <v>0</v>
      </c>
    </row>
    <row r="287" spans="1:50" x14ac:dyDescent="0.2">
      <c r="A287" s="255" t="str">
        <f t="shared" si="135"/>
        <v>GEB1.1.1</v>
      </c>
      <c r="B287" s="256" t="str">
        <f t="shared" si="135"/>
        <v>Spezialisierte Geburtshilfe</v>
      </c>
      <c r="C287" s="256"/>
      <c r="D287" s="257">
        <f t="shared" ref="D287:AV287" si="143">+IF(AND(D$158=2,D130&gt;=1),2,IF(AND(D$158=1,D130=1),1,0))</f>
        <v>0</v>
      </c>
      <c r="E287" s="257">
        <f t="shared" si="143"/>
        <v>0</v>
      </c>
      <c r="F287" s="257">
        <f t="shared" si="143"/>
        <v>0</v>
      </c>
      <c r="G287" s="257">
        <f t="shared" si="143"/>
        <v>0</v>
      </c>
      <c r="H287" s="257">
        <f t="shared" si="143"/>
        <v>0</v>
      </c>
      <c r="I287" s="257">
        <f t="shared" si="143"/>
        <v>0</v>
      </c>
      <c r="J287" s="257">
        <f t="shared" si="143"/>
        <v>0</v>
      </c>
      <c r="K287" s="257">
        <f t="shared" si="143"/>
        <v>0</v>
      </c>
      <c r="L287" s="257">
        <f t="shared" si="143"/>
        <v>0</v>
      </c>
      <c r="M287" s="257">
        <f t="shared" si="143"/>
        <v>0</v>
      </c>
      <c r="N287" s="257">
        <f t="shared" si="143"/>
        <v>0</v>
      </c>
      <c r="O287" s="257">
        <f t="shared" si="143"/>
        <v>0</v>
      </c>
      <c r="P287" s="257">
        <f t="shared" si="143"/>
        <v>0</v>
      </c>
      <c r="Q287" s="257">
        <f t="shared" si="143"/>
        <v>0</v>
      </c>
      <c r="R287" s="257">
        <f t="shared" si="143"/>
        <v>0</v>
      </c>
      <c r="S287" s="257">
        <f t="shared" si="143"/>
        <v>0</v>
      </c>
      <c r="T287" s="257">
        <f t="shared" si="143"/>
        <v>0</v>
      </c>
      <c r="U287" s="257">
        <f t="shared" si="143"/>
        <v>0</v>
      </c>
      <c r="V287" s="257">
        <f t="shared" si="143"/>
        <v>0</v>
      </c>
      <c r="W287" s="257">
        <f t="shared" si="143"/>
        <v>0</v>
      </c>
      <c r="X287" s="257">
        <f t="shared" si="143"/>
        <v>0</v>
      </c>
      <c r="Y287" s="257">
        <f t="shared" si="143"/>
        <v>0</v>
      </c>
      <c r="Z287" s="257">
        <f t="shared" si="143"/>
        <v>0</v>
      </c>
      <c r="AA287" s="257">
        <f t="shared" si="143"/>
        <v>0</v>
      </c>
      <c r="AB287" s="257">
        <f t="shared" si="143"/>
        <v>0</v>
      </c>
      <c r="AC287" s="257">
        <f t="shared" si="143"/>
        <v>0</v>
      </c>
      <c r="AD287" s="257">
        <f t="shared" si="143"/>
        <v>0</v>
      </c>
      <c r="AE287" s="257">
        <f t="shared" si="143"/>
        <v>0</v>
      </c>
      <c r="AF287" s="257">
        <f t="shared" si="143"/>
        <v>0</v>
      </c>
      <c r="AG287" s="257">
        <f t="shared" si="143"/>
        <v>0</v>
      </c>
      <c r="AH287" s="257">
        <f t="shared" si="143"/>
        <v>0</v>
      </c>
      <c r="AI287" s="257">
        <f t="shared" si="143"/>
        <v>0</v>
      </c>
      <c r="AJ287" s="257">
        <f t="shared" si="143"/>
        <v>0</v>
      </c>
      <c r="AK287" s="257">
        <f t="shared" si="143"/>
        <v>0</v>
      </c>
      <c r="AL287" s="257">
        <f t="shared" si="143"/>
        <v>0</v>
      </c>
      <c r="AM287" s="257">
        <f t="shared" si="143"/>
        <v>0</v>
      </c>
      <c r="AN287" s="257">
        <f t="shared" si="143"/>
        <v>0</v>
      </c>
      <c r="AO287" s="257">
        <f t="shared" si="143"/>
        <v>0</v>
      </c>
      <c r="AP287" s="257">
        <f t="shared" si="143"/>
        <v>0</v>
      </c>
      <c r="AQ287" s="257">
        <f t="shared" si="143"/>
        <v>0</v>
      </c>
      <c r="AR287" s="257">
        <f t="shared" si="143"/>
        <v>0</v>
      </c>
      <c r="AS287" s="257">
        <f t="shared" si="143"/>
        <v>0</v>
      </c>
      <c r="AT287" s="257">
        <f t="shared" si="143"/>
        <v>0</v>
      </c>
      <c r="AU287" s="257">
        <f t="shared" si="143"/>
        <v>0</v>
      </c>
      <c r="AV287" s="257">
        <f t="shared" si="143"/>
        <v>0</v>
      </c>
      <c r="AX287" s="254">
        <f t="shared" si="80"/>
        <v>0</v>
      </c>
    </row>
    <row r="288" spans="1:50" ht="25.5" x14ac:dyDescent="0.2">
      <c r="A288" s="255" t="str">
        <f t="shared" si="135"/>
        <v>NEOG</v>
      </c>
      <c r="B288" s="256" t="str">
        <f t="shared" si="135"/>
        <v>Grundversorgung Neugeborene (≥ 36 0/7 SSW und GG 2000g)</v>
      </c>
      <c r="C288" s="256"/>
      <c r="D288" s="257">
        <f t="shared" ref="D288:AV288" si="144">+IF(AND(D$158=2,D131&gt;=1),2,IF(AND(D$158=1,D131=1),1,0))</f>
        <v>0</v>
      </c>
      <c r="E288" s="257">
        <f t="shared" si="144"/>
        <v>0</v>
      </c>
      <c r="F288" s="257">
        <f t="shared" si="144"/>
        <v>0</v>
      </c>
      <c r="G288" s="257">
        <f t="shared" si="144"/>
        <v>0</v>
      </c>
      <c r="H288" s="257">
        <f t="shared" si="144"/>
        <v>0</v>
      </c>
      <c r="I288" s="257">
        <f t="shared" si="144"/>
        <v>0</v>
      </c>
      <c r="J288" s="257">
        <f t="shared" si="144"/>
        <v>0</v>
      </c>
      <c r="K288" s="257">
        <f t="shared" si="144"/>
        <v>0</v>
      </c>
      <c r="L288" s="257">
        <f t="shared" si="144"/>
        <v>0</v>
      </c>
      <c r="M288" s="257">
        <f t="shared" si="144"/>
        <v>0</v>
      </c>
      <c r="N288" s="257">
        <f t="shared" si="144"/>
        <v>0</v>
      </c>
      <c r="O288" s="257">
        <f t="shared" si="144"/>
        <v>0</v>
      </c>
      <c r="P288" s="257">
        <f t="shared" si="144"/>
        <v>0</v>
      </c>
      <c r="Q288" s="257">
        <f t="shared" si="144"/>
        <v>0</v>
      </c>
      <c r="R288" s="257">
        <f t="shared" si="144"/>
        <v>0</v>
      </c>
      <c r="S288" s="257">
        <f t="shared" si="144"/>
        <v>0</v>
      </c>
      <c r="T288" s="257">
        <f t="shared" si="144"/>
        <v>0</v>
      </c>
      <c r="U288" s="257">
        <f t="shared" si="144"/>
        <v>0</v>
      </c>
      <c r="V288" s="257">
        <f t="shared" si="144"/>
        <v>0</v>
      </c>
      <c r="W288" s="257">
        <f t="shared" si="144"/>
        <v>0</v>
      </c>
      <c r="X288" s="257">
        <f t="shared" si="144"/>
        <v>0</v>
      </c>
      <c r="Y288" s="257">
        <f t="shared" si="144"/>
        <v>0</v>
      </c>
      <c r="Z288" s="257">
        <f t="shared" si="144"/>
        <v>0</v>
      </c>
      <c r="AA288" s="257">
        <f t="shared" si="144"/>
        <v>0</v>
      </c>
      <c r="AB288" s="257">
        <f t="shared" si="144"/>
        <v>0</v>
      </c>
      <c r="AC288" s="257">
        <f t="shared" si="144"/>
        <v>0</v>
      </c>
      <c r="AD288" s="257">
        <f t="shared" si="144"/>
        <v>0</v>
      </c>
      <c r="AE288" s="257">
        <f t="shared" si="144"/>
        <v>0</v>
      </c>
      <c r="AF288" s="257">
        <f t="shared" si="144"/>
        <v>0</v>
      </c>
      <c r="AG288" s="257">
        <f t="shared" si="144"/>
        <v>0</v>
      </c>
      <c r="AH288" s="257">
        <f t="shared" si="144"/>
        <v>0</v>
      </c>
      <c r="AI288" s="257">
        <f t="shared" si="144"/>
        <v>0</v>
      </c>
      <c r="AJ288" s="257">
        <f t="shared" si="144"/>
        <v>0</v>
      </c>
      <c r="AK288" s="257">
        <f t="shared" si="144"/>
        <v>0</v>
      </c>
      <c r="AL288" s="257">
        <f t="shared" si="144"/>
        <v>0</v>
      </c>
      <c r="AM288" s="257">
        <f t="shared" si="144"/>
        <v>0</v>
      </c>
      <c r="AN288" s="257">
        <f t="shared" si="144"/>
        <v>0</v>
      </c>
      <c r="AO288" s="257">
        <f t="shared" si="144"/>
        <v>0</v>
      </c>
      <c r="AP288" s="257">
        <f t="shared" si="144"/>
        <v>0</v>
      </c>
      <c r="AQ288" s="257">
        <f t="shared" si="144"/>
        <v>0</v>
      </c>
      <c r="AR288" s="257">
        <f t="shared" si="144"/>
        <v>0</v>
      </c>
      <c r="AS288" s="257">
        <f t="shared" si="144"/>
        <v>0</v>
      </c>
      <c r="AT288" s="257">
        <f t="shared" si="144"/>
        <v>0</v>
      </c>
      <c r="AU288" s="257">
        <f t="shared" si="144"/>
        <v>0</v>
      </c>
      <c r="AV288" s="257">
        <f t="shared" si="144"/>
        <v>0</v>
      </c>
      <c r="AX288" s="254">
        <f t="shared" si="80"/>
        <v>0</v>
      </c>
    </row>
    <row r="289" spans="1:50" ht="25.5" x14ac:dyDescent="0.2">
      <c r="A289" s="255" t="str">
        <f t="shared" si="135"/>
        <v>NEO1</v>
      </c>
      <c r="B289" s="256" t="str">
        <f t="shared" si="135"/>
        <v>Grundversorgung Neugeborene (≥ 35 0/7 SSW und GG 2000g)</v>
      </c>
      <c r="C289" s="256"/>
      <c r="D289" s="257">
        <f t="shared" ref="D289:AV289" si="145">+IF(AND(D$158=2,D132&gt;=1),2,IF(AND(D$158=1,D132=1),1,0))</f>
        <v>0</v>
      </c>
      <c r="E289" s="257">
        <f t="shared" si="145"/>
        <v>0</v>
      </c>
      <c r="F289" s="257">
        <f t="shared" si="145"/>
        <v>0</v>
      </c>
      <c r="G289" s="257">
        <f t="shared" si="145"/>
        <v>0</v>
      </c>
      <c r="H289" s="257">
        <f t="shared" si="145"/>
        <v>0</v>
      </c>
      <c r="I289" s="257">
        <f t="shared" si="145"/>
        <v>0</v>
      </c>
      <c r="J289" s="257">
        <f t="shared" si="145"/>
        <v>0</v>
      </c>
      <c r="K289" s="257">
        <f t="shared" si="145"/>
        <v>0</v>
      </c>
      <c r="L289" s="257">
        <f t="shared" si="145"/>
        <v>0</v>
      </c>
      <c r="M289" s="257">
        <f t="shared" si="145"/>
        <v>0</v>
      </c>
      <c r="N289" s="257">
        <f t="shared" si="145"/>
        <v>0</v>
      </c>
      <c r="O289" s="257">
        <f t="shared" si="145"/>
        <v>0</v>
      </c>
      <c r="P289" s="257">
        <f t="shared" si="145"/>
        <v>0</v>
      </c>
      <c r="Q289" s="257">
        <f t="shared" si="145"/>
        <v>0</v>
      </c>
      <c r="R289" s="257">
        <f t="shared" si="145"/>
        <v>0</v>
      </c>
      <c r="S289" s="257">
        <f t="shared" si="145"/>
        <v>0</v>
      </c>
      <c r="T289" s="257">
        <f t="shared" si="145"/>
        <v>0</v>
      </c>
      <c r="U289" s="257">
        <f t="shared" si="145"/>
        <v>0</v>
      </c>
      <c r="V289" s="257">
        <f t="shared" si="145"/>
        <v>0</v>
      </c>
      <c r="W289" s="257">
        <f t="shared" si="145"/>
        <v>0</v>
      </c>
      <c r="X289" s="257">
        <f t="shared" si="145"/>
        <v>0</v>
      </c>
      <c r="Y289" s="257">
        <f t="shared" si="145"/>
        <v>0</v>
      </c>
      <c r="Z289" s="257">
        <f t="shared" si="145"/>
        <v>0</v>
      </c>
      <c r="AA289" s="257">
        <f t="shared" si="145"/>
        <v>0</v>
      </c>
      <c r="AB289" s="257">
        <f t="shared" si="145"/>
        <v>0</v>
      </c>
      <c r="AC289" s="257">
        <f t="shared" si="145"/>
        <v>0</v>
      </c>
      <c r="AD289" s="257">
        <f t="shared" si="145"/>
        <v>0</v>
      </c>
      <c r="AE289" s="257">
        <f t="shared" si="145"/>
        <v>0</v>
      </c>
      <c r="AF289" s="257">
        <f t="shared" si="145"/>
        <v>0</v>
      </c>
      <c r="AG289" s="257">
        <f t="shared" si="145"/>
        <v>0</v>
      </c>
      <c r="AH289" s="257">
        <f t="shared" si="145"/>
        <v>0</v>
      </c>
      <c r="AI289" s="257">
        <f t="shared" si="145"/>
        <v>0</v>
      </c>
      <c r="AJ289" s="257">
        <f t="shared" si="145"/>
        <v>0</v>
      </c>
      <c r="AK289" s="257">
        <f t="shared" si="145"/>
        <v>0</v>
      </c>
      <c r="AL289" s="257">
        <f t="shared" si="145"/>
        <v>0</v>
      </c>
      <c r="AM289" s="257">
        <f t="shared" si="145"/>
        <v>0</v>
      </c>
      <c r="AN289" s="257">
        <f t="shared" si="145"/>
        <v>0</v>
      </c>
      <c r="AO289" s="257">
        <f t="shared" si="145"/>
        <v>0</v>
      </c>
      <c r="AP289" s="257">
        <f t="shared" si="145"/>
        <v>0</v>
      </c>
      <c r="AQ289" s="257">
        <f t="shared" si="145"/>
        <v>0</v>
      </c>
      <c r="AR289" s="257">
        <f t="shared" si="145"/>
        <v>0</v>
      </c>
      <c r="AS289" s="257">
        <f t="shared" si="145"/>
        <v>0</v>
      </c>
      <c r="AT289" s="257">
        <f t="shared" si="145"/>
        <v>0</v>
      </c>
      <c r="AU289" s="257">
        <f t="shared" si="145"/>
        <v>0</v>
      </c>
      <c r="AV289" s="257">
        <f t="shared" si="145"/>
        <v>0</v>
      </c>
      <c r="AX289" s="254">
        <f t="shared" si="80"/>
        <v>0</v>
      </c>
    </row>
    <row r="290" spans="1:50" ht="25.5" x14ac:dyDescent="0.2">
      <c r="A290" s="255" t="str">
        <f t="shared" si="135"/>
        <v>NEO1.1</v>
      </c>
      <c r="B290" s="256" t="str">
        <f t="shared" si="135"/>
        <v>Neonatologie (≥  32 0/7 SSW und GG 1250g)</v>
      </c>
      <c r="C290" s="256"/>
      <c r="D290" s="257">
        <f t="shared" ref="D290:AV290" si="146">+IF(AND(D$158=2,D133&gt;=1),2,IF(AND(D$158=1,D133=1),1,0))</f>
        <v>0</v>
      </c>
      <c r="E290" s="257">
        <f t="shared" si="146"/>
        <v>0</v>
      </c>
      <c r="F290" s="257">
        <f t="shared" si="146"/>
        <v>0</v>
      </c>
      <c r="G290" s="257">
        <f t="shared" si="146"/>
        <v>0</v>
      </c>
      <c r="H290" s="257">
        <f t="shared" si="146"/>
        <v>0</v>
      </c>
      <c r="I290" s="257">
        <f t="shared" si="146"/>
        <v>0</v>
      </c>
      <c r="J290" s="257">
        <f t="shared" si="146"/>
        <v>0</v>
      </c>
      <c r="K290" s="257">
        <f t="shared" si="146"/>
        <v>0</v>
      </c>
      <c r="L290" s="257">
        <f t="shared" si="146"/>
        <v>0</v>
      </c>
      <c r="M290" s="257">
        <f t="shared" si="146"/>
        <v>0</v>
      </c>
      <c r="N290" s="257">
        <f t="shared" si="146"/>
        <v>0</v>
      </c>
      <c r="O290" s="257">
        <f t="shared" si="146"/>
        <v>0</v>
      </c>
      <c r="P290" s="257">
        <f t="shared" si="146"/>
        <v>0</v>
      </c>
      <c r="Q290" s="257">
        <f t="shared" si="146"/>
        <v>0</v>
      </c>
      <c r="R290" s="257">
        <f t="shared" si="146"/>
        <v>0</v>
      </c>
      <c r="S290" s="257">
        <f t="shared" si="146"/>
        <v>0</v>
      </c>
      <c r="T290" s="257">
        <f t="shared" si="146"/>
        <v>0</v>
      </c>
      <c r="U290" s="257">
        <f t="shared" si="146"/>
        <v>0</v>
      </c>
      <c r="V290" s="257">
        <f t="shared" si="146"/>
        <v>0</v>
      </c>
      <c r="W290" s="257">
        <f t="shared" si="146"/>
        <v>0</v>
      </c>
      <c r="X290" s="257">
        <f t="shared" si="146"/>
        <v>0</v>
      </c>
      <c r="Y290" s="257">
        <f t="shared" si="146"/>
        <v>0</v>
      </c>
      <c r="Z290" s="257">
        <f t="shared" si="146"/>
        <v>0</v>
      </c>
      <c r="AA290" s="257">
        <f t="shared" si="146"/>
        <v>0</v>
      </c>
      <c r="AB290" s="257">
        <f t="shared" si="146"/>
        <v>0</v>
      </c>
      <c r="AC290" s="257">
        <f t="shared" si="146"/>
        <v>0</v>
      </c>
      <c r="AD290" s="257">
        <f t="shared" si="146"/>
        <v>0</v>
      </c>
      <c r="AE290" s="257">
        <f t="shared" si="146"/>
        <v>0</v>
      </c>
      <c r="AF290" s="257">
        <f t="shared" si="146"/>
        <v>0</v>
      </c>
      <c r="AG290" s="257">
        <f t="shared" si="146"/>
        <v>0</v>
      </c>
      <c r="AH290" s="257">
        <f t="shared" si="146"/>
        <v>0</v>
      </c>
      <c r="AI290" s="257">
        <f t="shared" si="146"/>
        <v>0</v>
      </c>
      <c r="AJ290" s="257">
        <f t="shared" si="146"/>
        <v>0</v>
      </c>
      <c r="AK290" s="257">
        <f t="shared" si="146"/>
        <v>0</v>
      </c>
      <c r="AL290" s="257">
        <f t="shared" si="146"/>
        <v>0</v>
      </c>
      <c r="AM290" s="257">
        <f t="shared" si="146"/>
        <v>0</v>
      </c>
      <c r="AN290" s="257">
        <f t="shared" si="146"/>
        <v>0</v>
      </c>
      <c r="AO290" s="257">
        <f t="shared" si="146"/>
        <v>0</v>
      </c>
      <c r="AP290" s="257">
        <f t="shared" si="146"/>
        <v>0</v>
      </c>
      <c r="AQ290" s="257">
        <f t="shared" si="146"/>
        <v>0</v>
      </c>
      <c r="AR290" s="257">
        <f t="shared" si="146"/>
        <v>0</v>
      </c>
      <c r="AS290" s="257">
        <f t="shared" si="146"/>
        <v>0</v>
      </c>
      <c r="AT290" s="257">
        <f t="shared" si="146"/>
        <v>0</v>
      </c>
      <c r="AU290" s="257">
        <f t="shared" si="146"/>
        <v>0</v>
      </c>
      <c r="AV290" s="257">
        <f t="shared" si="146"/>
        <v>0</v>
      </c>
      <c r="AX290" s="254">
        <f t="shared" ref="AX290:AX305" si="147">+MAX(D290:AV290)</f>
        <v>0</v>
      </c>
    </row>
    <row r="291" spans="1:50" ht="25.5" x14ac:dyDescent="0.2">
      <c r="A291" s="255" t="str">
        <f t="shared" si="135"/>
        <v>NEO1.1.1</v>
      </c>
      <c r="B291" s="256" t="str">
        <f t="shared" si="135"/>
        <v>Spezialisierte Neonatologie (≥ 28 0/7 SSW und GG ≥1000g)</v>
      </c>
      <c r="C291" s="256"/>
      <c r="D291" s="257">
        <f t="shared" ref="D291:AV291" si="148">+IF(AND(D$158=2,D134&gt;=1),2,IF(AND(D$158=1,D134=1),1,0))</f>
        <v>0</v>
      </c>
      <c r="E291" s="257">
        <f t="shared" si="148"/>
        <v>0</v>
      </c>
      <c r="F291" s="257">
        <f t="shared" si="148"/>
        <v>0</v>
      </c>
      <c r="G291" s="257">
        <f t="shared" si="148"/>
        <v>0</v>
      </c>
      <c r="H291" s="257">
        <f t="shared" si="148"/>
        <v>0</v>
      </c>
      <c r="I291" s="257">
        <f t="shared" si="148"/>
        <v>0</v>
      </c>
      <c r="J291" s="257">
        <f t="shared" si="148"/>
        <v>0</v>
      </c>
      <c r="K291" s="257">
        <f t="shared" si="148"/>
        <v>0</v>
      </c>
      <c r="L291" s="257">
        <f t="shared" si="148"/>
        <v>0</v>
      </c>
      <c r="M291" s="257">
        <f t="shared" si="148"/>
        <v>0</v>
      </c>
      <c r="N291" s="257">
        <f t="shared" si="148"/>
        <v>0</v>
      </c>
      <c r="O291" s="257">
        <f t="shared" si="148"/>
        <v>0</v>
      </c>
      <c r="P291" s="257">
        <f t="shared" si="148"/>
        <v>0</v>
      </c>
      <c r="Q291" s="257">
        <f t="shared" si="148"/>
        <v>0</v>
      </c>
      <c r="R291" s="257">
        <f t="shared" si="148"/>
        <v>0</v>
      </c>
      <c r="S291" s="257">
        <f t="shared" si="148"/>
        <v>0</v>
      </c>
      <c r="T291" s="257">
        <f t="shared" si="148"/>
        <v>0</v>
      </c>
      <c r="U291" s="257">
        <f t="shared" si="148"/>
        <v>0</v>
      </c>
      <c r="V291" s="257">
        <f t="shared" si="148"/>
        <v>0</v>
      </c>
      <c r="W291" s="257">
        <f t="shared" si="148"/>
        <v>0</v>
      </c>
      <c r="X291" s="257">
        <f t="shared" si="148"/>
        <v>0</v>
      </c>
      <c r="Y291" s="257">
        <f t="shared" si="148"/>
        <v>0</v>
      </c>
      <c r="Z291" s="257">
        <f t="shared" si="148"/>
        <v>0</v>
      </c>
      <c r="AA291" s="257">
        <f t="shared" si="148"/>
        <v>0</v>
      </c>
      <c r="AB291" s="257">
        <f t="shared" si="148"/>
        <v>0</v>
      </c>
      <c r="AC291" s="257">
        <f t="shared" si="148"/>
        <v>0</v>
      </c>
      <c r="AD291" s="257">
        <f t="shared" si="148"/>
        <v>0</v>
      </c>
      <c r="AE291" s="257">
        <f t="shared" si="148"/>
        <v>0</v>
      </c>
      <c r="AF291" s="257">
        <f t="shared" si="148"/>
        <v>0</v>
      </c>
      <c r="AG291" s="257">
        <f t="shared" si="148"/>
        <v>0</v>
      </c>
      <c r="AH291" s="257">
        <f t="shared" si="148"/>
        <v>0</v>
      </c>
      <c r="AI291" s="257">
        <f t="shared" si="148"/>
        <v>0</v>
      </c>
      <c r="AJ291" s="257">
        <f t="shared" si="148"/>
        <v>0</v>
      </c>
      <c r="AK291" s="257">
        <f t="shared" si="148"/>
        <v>0</v>
      </c>
      <c r="AL291" s="257">
        <f t="shared" si="148"/>
        <v>0</v>
      </c>
      <c r="AM291" s="257">
        <f t="shared" si="148"/>
        <v>0</v>
      </c>
      <c r="AN291" s="257">
        <f t="shared" si="148"/>
        <v>0</v>
      </c>
      <c r="AO291" s="257">
        <f t="shared" si="148"/>
        <v>0</v>
      </c>
      <c r="AP291" s="257">
        <f t="shared" si="148"/>
        <v>0</v>
      </c>
      <c r="AQ291" s="257">
        <f t="shared" si="148"/>
        <v>0</v>
      </c>
      <c r="AR291" s="257">
        <f t="shared" si="148"/>
        <v>0</v>
      </c>
      <c r="AS291" s="257">
        <f t="shared" si="148"/>
        <v>0</v>
      </c>
      <c r="AT291" s="257">
        <f t="shared" si="148"/>
        <v>0</v>
      </c>
      <c r="AU291" s="257">
        <f t="shared" si="148"/>
        <v>0</v>
      </c>
      <c r="AV291" s="257">
        <f t="shared" si="148"/>
        <v>0</v>
      </c>
      <c r="AX291" s="254">
        <f t="shared" si="147"/>
        <v>0</v>
      </c>
    </row>
    <row r="292" spans="1:50" ht="25.5" x14ac:dyDescent="0.2">
      <c r="A292" s="255" t="str">
        <f t="shared" si="135"/>
        <v>NEO1.1.1.1</v>
      </c>
      <c r="B292" s="256" t="str">
        <f t="shared" si="135"/>
        <v>Hochspezialisierte Neonatologie (&lt; 32 0/7 SSW und GG &lt; 1500g)</v>
      </c>
      <c r="C292" s="256"/>
      <c r="D292" s="257">
        <f t="shared" ref="D292:AV292" si="149">+IF(AND(D$158=2,D135&gt;=1),2,IF(AND(D$158=1,D135=1),1,0))</f>
        <v>0</v>
      </c>
      <c r="E292" s="257">
        <f t="shared" si="149"/>
        <v>0</v>
      </c>
      <c r="F292" s="257">
        <f t="shared" si="149"/>
        <v>0</v>
      </c>
      <c r="G292" s="257">
        <f t="shared" si="149"/>
        <v>0</v>
      </c>
      <c r="H292" s="257">
        <f t="shared" si="149"/>
        <v>0</v>
      </c>
      <c r="I292" s="257">
        <f t="shared" si="149"/>
        <v>0</v>
      </c>
      <c r="J292" s="257">
        <f t="shared" si="149"/>
        <v>0</v>
      </c>
      <c r="K292" s="257">
        <f t="shared" si="149"/>
        <v>0</v>
      </c>
      <c r="L292" s="257">
        <f t="shared" si="149"/>
        <v>0</v>
      </c>
      <c r="M292" s="257">
        <f t="shared" si="149"/>
        <v>0</v>
      </c>
      <c r="N292" s="257">
        <f t="shared" si="149"/>
        <v>0</v>
      </c>
      <c r="O292" s="257">
        <f t="shared" si="149"/>
        <v>0</v>
      </c>
      <c r="P292" s="257">
        <f t="shared" si="149"/>
        <v>0</v>
      </c>
      <c r="Q292" s="257">
        <f t="shared" si="149"/>
        <v>0</v>
      </c>
      <c r="R292" s="257">
        <f t="shared" si="149"/>
        <v>0</v>
      </c>
      <c r="S292" s="257">
        <f t="shared" si="149"/>
        <v>0</v>
      </c>
      <c r="T292" s="257">
        <f t="shared" si="149"/>
        <v>0</v>
      </c>
      <c r="U292" s="257">
        <f t="shared" si="149"/>
        <v>0</v>
      </c>
      <c r="V292" s="257">
        <f t="shared" si="149"/>
        <v>0</v>
      </c>
      <c r="W292" s="257">
        <f t="shared" si="149"/>
        <v>0</v>
      </c>
      <c r="X292" s="257">
        <f t="shared" si="149"/>
        <v>0</v>
      </c>
      <c r="Y292" s="257">
        <f t="shared" si="149"/>
        <v>0</v>
      </c>
      <c r="Z292" s="257">
        <f t="shared" si="149"/>
        <v>0</v>
      </c>
      <c r="AA292" s="257">
        <f t="shared" si="149"/>
        <v>0</v>
      </c>
      <c r="AB292" s="257">
        <f t="shared" si="149"/>
        <v>0</v>
      </c>
      <c r="AC292" s="257">
        <f t="shared" si="149"/>
        <v>0</v>
      </c>
      <c r="AD292" s="257">
        <f t="shared" si="149"/>
        <v>0</v>
      </c>
      <c r="AE292" s="257">
        <f t="shared" si="149"/>
        <v>0</v>
      </c>
      <c r="AF292" s="257">
        <f t="shared" si="149"/>
        <v>0</v>
      </c>
      <c r="AG292" s="257">
        <f t="shared" si="149"/>
        <v>0</v>
      </c>
      <c r="AH292" s="257">
        <f t="shared" si="149"/>
        <v>0</v>
      </c>
      <c r="AI292" s="257">
        <f t="shared" si="149"/>
        <v>0</v>
      </c>
      <c r="AJ292" s="257">
        <f t="shared" si="149"/>
        <v>0</v>
      </c>
      <c r="AK292" s="257">
        <f t="shared" si="149"/>
        <v>0</v>
      </c>
      <c r="AL292" s="257">
        <f t="shared" si="149"/>
        <v>0</v>
      </c>
      <c r="AM292" s="257">
        <f t="shared" si="149"/>
        <v>0</v>
      </c>
      <c r="AN292" s="257">
        <f t="shared" si="149"/>
        <v>0</v>
      </c>
      <c r="AO292" s="257">
        <f t="shared" si="149"/>
        <v>0</v>
      </c>
      <c r="AP292" s="257">
        <f t="shared" si="149"/>
        <v>0</v>
      </c>
      <c r="AQ292" s="257">
        <f t="shared" si="149"/>
        <v>0</v>
      </c>
      <c r="AR292" s="257">
        <f t="shared" si="149"/>
        <v>0</v>
      </c>
      <c r="AS292" s="257">
        <f t="shared" si="149"/>
        <v>0</v>
      </c>
      <c r="AT292" s="257">
        <f t="shared" si="149"/>
        <v>0</v>
      </c>
      <c r="AU292" s="257">
        <f t="shared" si="149"/>
        <v>0</v>
      </c>
      <c r="AV292" s="257">
        <f t="shared" si="149"/>
        <v>0</v>
      </c>
      <c r="AX292" s="254">
        <f t="shared" si="147"/>
        <v>0</v>
      </c>
    </row>
    <row r="293" spans="1:50" x14ac:dyDescent="0.2">
      <c r="A293" s="255" t="str">
        <f t="shared" si="135"/>
        <v>ONK1</v>
      </c>
      <c r="B293" s="256" t="str">
        <f t="shared" si="135"/>
        <v>Onkologie</v>
      </c>
      <c r="C293" s="256"/>
      <c r="D293" s="257">
        <f t="shared" ref="D293:AV293" si="150">+IF(AND(D$158=2,D136&gt;=1),2,IF(AND(D$158=1,D136=1),1,0))</f>
        <v>0</v>
      </c>
      <c r="E293" s="257">
        <f t="shared" si="150"/>
        <v>0</v>
      </c>
      <c r="F293" s="257">
        <f t="shared" si="150"/>
        <v>0</v>
      </c>
      <c r="G293" s="257">
        <f t="shared" si="150"/>
        <v>0</v>
      </c>
      <c r="H293" s="257">
        <f t="shared" si="150"/>
        <v>0</v>
      </c>
      <c r="I293" s="257">
        <f t="shared" si="150"/>
        <v>0</v>
      </c>
      <c r="J293" s="257">
        <f t="shared" si="150"/>
        <v>0</v>
      </c>
      <c r="K293" s="257">
        <f t="shared" si="150"/>
        <v>0</v>
      </c>
      <c r="L293" s="257">
        <f t="shared" si="150"/>
        <v>0</v>
      </c>
      <c r="M293" s="257">
        <f t="shared" si="150"/>
        <v>0</v>
      </c>
      <c r="N293" s="257">
        <f t="shared" si="150"/>
        <v>0</v>
      </c>
      <c r="O293" s="257">
        <f t="shared" si="150"/>
        <v>0</v>
      </c>
      <c r="P293" s="257">
        <f t="shared" si="150"/>
        <v>0</v>
      </c>
      <c r="Q293" s="257">
        <f t="shared" si="150"/>
        <v>0</v>
      </c>
      <c r="R293" s="257">
        <f t="shared" si="150"/>
        <v>0</v>
      </c>
      <c r="S293" s="257">
        <f t="shared" si="150"/>
        <v>0</v>
      </c>
      <c r="T293" s="257">
        <f t="shared" si="150"/>
        <v>0</v>
      </c>
      <c r="U293" s="257">
        <f t="shared" si="150"/>
        <v>0</v>
      </c>
      <c r="V293" s="257">
        <f t="shared" si="150"/>
        <v>0</v>
      </c>
      <c r="W293" s="257">
        <f t="shared" si="150"/>
        <v>0</v>
      </c>
      <c r="X293" s="257">
        <f t="shared" si="150"/>
        <v>0</v>
      </c>
      <c r="Y293" s="257">
        <f t="shared" si="150"/>
        <v>0</v>
      </c>
      <c r="Z293" s="257">
        <f t="shared" si="150"/>
        <v>0</v>
      </c>
      <c r="AA293" s="257">
        <f t="shared" si="150"/>
        <v>0</v>
      </c>
      <c r="AB293" s="257">
        <f t="shared" si="150"/>
        <v>0</v>
      </c>
      <c r="AC293" s="257">
        <f t="shared" si="150"/>
        <v>0</v>
      </c>
      <c r="AD293" s="257">
        <f t="shared" si="150"/>
        <v>0</v>
      </c>
      <c r="AE293" s="257">
        <f t="shared" si="150"/>
        <v>0</v>
      </c>
      <c r="AF293" s="257">
        <f t="shared" si="150"/>
        <v>0</v>
      </c>
      <c r="AG293" s="257">
        <f t="shared" si="150"/>
        <v>0</v>
      </c>
      <c r="AH293" s="257">
        <f t="shared" si="150"/>
        <v>0</v>
      </c>
      <c r="AI293" s="257">
        <f t="shared" si="150"/>
        <v>0</v>
      </c>
      <c r="AJ293" s="257">
        <f t="shared" si="150"/>
        <v>0</v>
      </c>
      <c r="AK293" s="257">
        <f t="shared" si="150"/>
        <v>0</v>
      </c>
      <c r="AL293" s="257">
        <f t="shared" si="150"/>
        <v>0</v>
      </c>
      <c r="AM293" s="257">
        <f t="shared" si="150"/>
        <v>0</v>
      </c>
      <c r="AN293" s="257">
        <f t="shared" si="150"/>
        <v>0</v>
      </c>
      <c r="AO293" s="257">
        <f t="shared" si="150"/>
        <v>0</v>
      </c>
      <c r="AP293" s="257">
        <f t="shared" si="150"/>
        <v>0</v>
      </c>
      <c r="AQ293" s="257">
        <f t="shared" si="150"/>
        <v>0</v>
      </c>
      <c r="AR293" s="257">
        <f t="shared" si="150"/>
        <v>0</v>
      </c>
      <c r="AS293" s="257">
        <f t="shared" si="150"/>
        <v>0</v>
      </c>
      <c r="AT293" s="257">
        <f t="shared" si="150"/>
        <v>0</v>
      </c>
      <c r="AU293" s="257">
        <f t="shared" si="150"/>
        <v>0</v>
      </c>
      <c r="AV293" s="257">
        <f t="shared" si="150"/>
        <v>0</v>
      </c>
      <c r="AX293" s="254">
        <f t="shared" si="147"/>
        <v>0</v>
      </c>
    </row>
    <row r="294" spans="1:50" x14ac:dyDescent="0.2">
      <c r="A294" s="255" t="str">
        <f t="shared" si="135"/>
        <v>RAO1</v>
      </c>
      <c r="B294" s="256" t="str">
        <f t="shared" si="135"/>
        <v>Radio-Onkologie</v>
      </c>
      <c r="C294" s="256"/>
      <c r="D294" s="257">
        <f t="shared" ref="D294:AV294" si="151">+IF(AND(D$158=2,D137&gt;=1),2,IF(AND(D$158=1,D137=1),1,0))</f>
        <v>0</v>
      </c>
      <c r="E294" s="257">
        <f t="shared" si="151"/>
        <v>0</v>
      </c>
      <c r="F294" s="257">
        <f t="shared" si="151"/>
        <v>0</v>
      </c>
      <c r="G294" s="257">
        <f t="shared" si="151"/>
        <v>0</v>
      </c>
      <c r="H294" s="257">
        <f t="shared" si="151"/>
        <v>0</v>
      </c>
      <c r="I294" s="257">
        <f t="shared" si="151"/>
        <v>0</v>
      </c>
      <c r="J294" s="257">
        <f t="shared" si="151"/>
        <v>0</v>
      </c>
      <c r="K294" s="257">
        <f t="shared" si="151"/>
        <v>0</v>
      </c>
      <c r="L294" s="257">
        <f t="shared" si="151"/>
        <v>0</v>
      </c>
      <c r="M294" s="257">
        <f t="shared" si="151"/>
        <v>0</v>
      </c>
      <c r="N294" s="257">
        <f t="shared" si="151"/>
        <v>0</v>
      </c>
      <c r="O294" s="257">
        <f t="shared" si="151"/>
        <v>0</v>
      </c>
      <c r="P294" s="257">
        <f t="shared" si="151"/>
        <v>0</v>
      </c>
      <c r="Q294" s="257">
        <f t="shared" si="151"/>
        <v>0</v>
      </c>
      <c r="R294" s="257">
        <f t="shared" si="151"/>
        <v>0</v>
      </c>
      <c r="S294" s="257">
        <f t="shared" si="151"/>
        <v>0</v>
      </c>
      <c r="T294" s="257">
        <f t="shared" si="151"/>
        <v>0</v>
      </c>
      <c r="U294" s="257">
        <f t="shared" si="151"/>
        <v>0</v>
      </c>
      <c r="V294" s="257">
        <f t="shared" si="151"/>
        <v>0</v>
      </c>
      <c r="W294" s="257">
        <f t="shared" si="151"/>
        <v>0</v>
      </c>
      <c r="X294" s="257">
        <f t="shared" si="151"/>
        <v>0</v>
      </c>
      <c r="Y294" s="257">
        <f t="shared" si="151"/>
        <v>0</v>
      </c>
      <c r="Z294" s="257">
        <f t="shared" si="151"/>
        <v>0</v>
      </c>
      <c r="AA294" s="257">
        <f t="shared" si="151"/>
        <v>0</v>
      </c>
      <c r="AB294" s="257">
        <f t="shared" si="151"/>
        <v>0</v>
      </c>
      <c r="AC294" s="257">
        <f t="shared" si="151"/>
        <v>0</v>
      </c>
      <c r="AD294" s="257">
        <f t="shared" si="151"/>
        <v>0</v>
      </c>
      <c r="AE294" s="257">
        <f t="shared" si="151"/>
        <v>0</v>
      </c>
      <c r="AF294" s="257">
        <f t="shared" si="151"/>
        <v>0</v>
      </c>
      <c r="AG294" s="257">
        <f t="shared" si="151"/>
        <v>0</v>
      </c>
      <c r="AH294" s="257">
        <f t="shared" si="151"/>
        <v>0</v>
      </c>
      <c r="AI294" s="257">
        <f t="shared" si="151"/>
        <v>0</v>
      </c>
      <c r="AJ294" s="257">
        <f t="shared" si="151"/>
        <v>0</v>
      </c>
      <c r="AK294" s="257">
        <f t="shared" si="151"/>
        <v>0</v>
      </c>
      <c r="AL294" s="257">
        <f t="shared" si="151"/>
        <v>0</v>
      </c>
      <c r="AM294" s="257">
        <f t="shared" si="151"/>
        <v>0</v>
      </c>
      <c r="AN294" s="257">
        <f t="shared" si="151"/>
        <v>0</v>
      </c>
      <c r="AO294" s="257">
        <f t="shared" si="151"/>
        <v>0</v>
      </c>
      <c r="AP294" s="257">
        <f t="shared" si="151"/>
        <v>0</v>
      </c>
      <c r="AQ294" s="257">
        <f t="shared" si="151"/>
        <v>0</v>
      </c>
      <c r="AR294" s="257">
        <f t="shared" si="151"/>
        <v>0</v>
      </c>
      <c r="AS294" s="257">
        <f t="shared" si="151"/>
        <v>0</v>
      </c>
      <c r="AT294" s="257">
        <f t="shared" si="151"/>
        <v>0</v>
      </c>
      <c r="AU294" s="257">
        <f t="shared" si="151"/>
        <v>0</v>
      </c>
      <c r="AV294" s="257">
        <f t="shared" si="151"/>
        <v>0</v>
      </c>
      <c r="AX294" s="254">
        <f t="shared" si="147"/>
        <v>0</v>
      </c>
    </row>
    <row r="295" spans="1:50" x14ac:dyDescent="0.2">
      <c r="A295" s="255" t="str">
        <f t="shared" si="135"/>
        <v>NUK1</v>
      </c>
      <c r="B295" s="256" t="str">
        <f t="shared" si="135"/>
        <v>Nuklearmedizin</v>
      </c>
      <c r="C295" s="256"/>
      <c r="D295" s="257">
        <f t="shared" ref="D295:AV295" si="152">+IF(AND(D$158=2,D138&gt;=1),2,IF(AND(D$158=1,D138=1),1,0))</f>
        <v>0</v>
      </c>
      <c r="E295" s="257">
        <f t="shared" si="152"/>
        <v>0</v>
      </c>
      <c r="F295" s="257">
        <f t="shared" si="152"/>
        <v>0</v>
      </c>
      <c r="G295" s="257">
        <f t="shared" si="152"/>
        <v>0</v>
      </c>
      <c r="H295" s="257">
        <f t="shared" si="152"/>
        <v>0</v>
      </c>
      <c r="I295" s="257">
        <f t="shared" si="152"/>
        <v>0</v>
      </c>
      <c r="J295" s="257">
        <f t="shared" si="152"/>
        <v>0</v>
      </c>
      <c r="K295" s="257">
        <f t="shared" si="152"/>
        <v>0</v>
      </c>
      <c r="L295" s="257">
        <f t="shared" si="152"/>
        <v>0</v>
      </c>
      <c r="M295" s="257">
        <f t="shared" si="152"/>
        <v>0</v>
      </c>
      <c r="N295" s="257">
        <f t="shared" si="152"/>
        <v>0</v>
      </c>
      <c r="O295" s="257">
        <f t="shared" si="152"/>
        <v>0</v>
      </c>
      <c r="P295" s="257">
        <f t="shared" si="152"/>
        <v>0</v>
      </c>
      <c r="Q295" s="257">
        <f t="shared" si="152"/>
        <v>0</v>
      </c>
      <c r="R295" s="257">
        <f t="shared" si="152"/>
        <v>0</v>
      </c>
      <c r="S295" s="257">
        <f t="shared" si="152"/>
        <v>0</v>
      </c>
      <c r="T295" s="257">
        <f t="shared" si="152"/>
        <v>0</v>
      </c>
      <c r="U295" s="257">
        <f t="shared" si="152"/>
        <v>0</v>
      </c>
      <c r="V295" s="257">
        <f t="shared" si="152"/>
        <v>0</v>
      </c>
      <c r="W295" s="257">
        <f t="shared" si="152"/>
        <v>0</v>
      </c>
      <c r="X295" s="257">
        <f t="shared" si="152"/>
        <v>0</v>
      </c>
      <c r="Y295" s="257">
        <f t="shared" si="152"/>
        <v>0</v>
      </c>
      <c r="Z295" s="257">
        <f t="shared" si="152"/>
        <v>0</v>
      </c>
      <c r="AA295" s="257">
        <f t="shared" si="152"/>
        <v>0</v>
      </c>
      <c r="AB295" s="257">
        <f t="shared" si="152"/>
        <v>0</v>
      </c>
      <c r="AC295" s="257">
        <f t="shared" si="152"/>
        <v>0</v>
      </c>
      <c r="AD295" s="257">
        <f t="shared" si="152"/>
        <v>0</v>
      </c>
      <c r="AE295" s="257">
        <f t="shared" si="152"/>
        <v>0</v>
      </c>
      <c r="AF295" s="257">
        <f t="shared" si="152"/>
        <v>0</v>
      </c>
      <c r="AG295" s="257">
        <f t="shared" si="152"/>
        <v>0</v>
      </c>
      <c r="AH295" s="257">
        <f t="shared" si="152"/>
        <v>0</v>
      </c>
      <c r="AI295" s="257">
        <f t="shared" si="152"/>
        <v>0</v>
      </c>
      <c r="AJ295" s="257">
        <f t="shared" si="152"/>
        <v>0</v>
      </c>
      <c r="AK295" s="257">
        <f t="shared" si="152"/>
        <v>0</v>
      </c>
      <c r="AL295" s="257">
        <f t="shared" si="152"/>
        <v>0</v>
      </c>
      <c r="AM295" s="257">
        <f t="shared" si="152"/>
        <v>0</v>
      </c>
      <c r="AN295" s="257">
        <f t="shared" si="152"/>
        <v>0</v>
      </c>
      <c r="AO295" s="257">
        <f t="shared" si="152"/>
        <v>0</v>
      </c>
      <c r="AP295" s="257">
        <f t="shared" si="152"/>
        <v>0</v>
      </c>
      <c r="AQ295" s="257">
        <f t="shared" si="152"/>
        <v>0</v>
      </c>
      <c r="AR295" s="257">
        <f t="shared" si="152"/>
        <v>0</v>
      </c>
      <c r="AS295" s="257">
        <f t="shared" si="152"/>
        <v>0</v>
      </c>
      <c r="AT295" s="257">
        <f t="shared" si="152"/>
        <v>0</v>
      </c>
      <c r="AU295" s="257">
        <f t="shared" si="152"/>
        <v>0</v>
      </c>
      <c r="AV295" s="257">
        <f t="shared" si="152"/>
        <v>0</v>
      </c>
      <c r="AX295" s="254">
        <f t="shared" si="147"/>
        <v>0</v>
      </c>
    </row>
    <row r="296" spans="1:50" x14ac:dyDescent="0.2">
      <c r="A296" s="255" t="str">
        <f t="shared" si="135"/>
        <v>UNF1</v>
      </c>
      <c r="B296" s="256" t="str">
        <f t="shared" si="135"/>
        <v>Unfallchirurgie (Polytrauma)</v>
      </c>
      <c r="C296" s="256"/>
      <c r="D296" s="257">
        <f t="shared" ref="D296:AV296" si="153">+IF(AND(D$158=2,D139&gt;=1),2,IF(AND(D$158=1,D139=1),1,0))</f>
        <v>0</v>
      </c>
      <c r="E296" s="257">
        <f t="shared" si="153"/>
        <v>0</v>
      </c>
      <c r="F296" s="257">
        <f t="shared" si="153"/>
        <v>0</v>
      </c>
      <c r="G296" s="257">
        <f t="shared" si="153"/>
        <v>0</v>
      </c>
      <c r="H296" s="257">
        <f t="shared" si="153"/>
        <v>0</v>
      </c>
      <c r="I296" s="257">
        <f t="shared" si="153"/>
        <v>0</v>
      </c>
      <c r="J296" s="257">
        <f t="shared" si="153"/>
        <v>0</v>
      </c>
      <c r="K296" s="257">
        <f t="shared" si="153"/>
        <v>0</v>
      </c>
      <c r="L296" s="257">
        <f t="shared" si="153"/>
        <v>0</v>
      </c>
      <c r="M296" s="257">
        <f t="shared" si="153"/>
        <v>0</v>
      </c>
      <c r="N296" s="257">
        <f t="shared" si="153"/>
        <v>0</v>
      </c>
      <c r="O296" s="257">
        <f t="shared" si="153"/>
        <v>0</v>
      </c>
      <c r="P296" s="257">
        <f t="shared" si="153"/>
        <v>0</v>
      </c>
      <c r="Q296" s="257">
        <f t="shared" si="153"/>
        <v>0</v>
      </c>
      <c r="R296" s="257">
        <f t="shared" si="153"/>
        <v>0</v>
      </c>
      <c r="S296" s="257">
        <f t="shared" si="153"/>
        <v>0</v>
      </c>
      <c r="T296" s="257">
        <f t="shared" si="153"/>
        <v>0</v>
      </c>
      <c r="U296" s="257">
        <f t="shared" si="153"/>
        <v>0</v>
      </c>
      <c r="V296" s="257">
        <f t="shared" si="153"/>
        <v>0</v>
      </c>
      <c r="W296" s="257">
        <f t="shared" si="153"/>
        <v>0</v>
      </c>
      <c r="X296" s="257">
        <f t="shared" si="153"/>
        <v>0</v>
      </c>
      <c r="Y296" s="257">
        <f t="shared" si="153"/>
        <v>0</v>
      </c>
      <c r="Z296" s="257">
        <f t="shared" si="153"/>
        <v>0</v>
      </c>
      <c r="AA296" s="257">
        <f t="shared" si="153"/>
        <v>0</v>
      </c>
      <c r="AB296" s="257">
        <f t="shared" si="153"/>
        <v>0</v>
      </c>
      <c r="AC296" s="257">
        <f t="shared" si="153"/>
        <v>0</v>
      </c>
      <c r="AD296" s="257">
        <f t="shared" si="153"/>
        <v>0</v>
      </c>
      <c r="AE296" s="257">
        <f t="shared" si="153"/>
        <v>0</v>
      </c>
      <c r="AF296" s="257">
        <f t="shared" si="153"/>
        <v>0</v>
      </c>
      <c r="AG296" s="257">
        <f t="shared" si="153"/>
        <v>0</v>
      </c>
      <c r="AH296" s="257">
        <f t="shared" si="153"/>
        <v>0</v>
      </c>
      <c r="AI296" s="257">
        <f t="shared" si="153"/>
        <v>0</v>
      </c>
      <c r="AJ296" s="257">
        <f t="shared" si="153"/>
        <v>0</v>
      </c>
      <c r="AK296" s="257">
        <f t="shared" si="153"/>
        <v>0</v>
      </c>
      <c r="AL296" s="257">
        <f t="shared" si="153"/>
        <v>0</v>
      </c>
      <c r="AM296" s="257">
        <f t="shared" si="153"/>
        <v>0</v>
      </c>
      <c r="AN296" s="257">
        <f t="shared" si="153"/>
        <v>0</v>
      </c>
      <c r="AO296" s="257">
        <f t="shared" si="153"/>
        <v>0</v>
      </c>
      <c r="AP296" s="257">
        <f t="shared" si="153"/>
        <v>0</v>
      </c>
      <c r="AQ296" s="257">
        <f t="shared" si="153"/>
        <v>0</v>
      </c>
      <c r="AR296" s="257">
        <f t="shared" si="153"/>
        <v>0</v>
      </c>
      <c r="AS296" s="257">
        <f t="shared" si="153"/>
        <v>0</v>
      </c>
      <c r="AT296" s="257">
        <f t="shared" si="153"/>
        <v>0</v>
      </c>
      <c r="AU296" s="257">
        <f t="shared" si="153"/>
        <v>0</v>
      </c>
      <c r="AV296" s="257">
        <f t="shared" si="153"/>
        <v>0</v>
      </c>
      <c r="AX296" s="254">
        <f t="shared" si="147"/>
        <v>0</v>
      </c>
    </row>
    <row r="297" spans="1:50" x14ac:dyDescent="0.2">
      <c r="A297" s="255" t="str">
        <f t="shared" si="135"/>
        <v>UNF1.1</v>
      </c>
      <c r="B297" s="256" t="str">
        <f t="shared" si="135"/>
        <v>Behandlung von Schwerverletzten (IVHSM)</v>
      </c>
      <c r="C297" s="256"/>
      <c r="D297" s="257">
        <f t="shared" ref="D297:AV297" si="154">+IF(AND(D$158=2,D140&gt;=1),2,IF(AND(D$158=1,D140=1),1,0))</f>
        <v>0</v>
      </c>
      <c r="E297" s="257">
        <f t="shared" si="154"/>
        <v>0</v>
      </c>
      <c r="F297" s="257">
        <f t="shared" si="154"/>
        <v>0</v>
      </c>
      <c r="G297" s="257">
        <f t="shared" si="154"/>
        <v>0</v>
      </c>
      <c r="H297" s="257">
        <f t="shared" si="154"/>
        <v>0</v>
      </c>
      <c r="I297" s="257">
        <f t="shared" si="154"/>
        <v>0</v>
      </c>
      <c r="J297" s="257">
        <f t="shared" si="154"/>
        <v>0</v>
      </c>
      <c r="K297" s="257">
        <f t="shared" si="154"/>
        <v>0</v>
      </c>
      <c r="L297" s="257">
        <f t="shared" si="154"/>
        <v>0</v>
      </c>
      <c r="M297" s="257">
        <f t="shared" si="154"/>
        <v>0</v>
      </c>
      <c r="N297" s="257">
        <f t="shared" si="154"/>
        <v>0</v>
      </c>
      <c r="O297" s="257">
        <f t="shared" si="154"/>
        <v>0</v>
      </c>
      <c r="P297" s="257">
        <f t="shared" si="154"/>
        <v>0</v>
      </c>
      <c r="Q297" s="257">
        <f t="shared" si="154"/>
        <v>0</v>
      </c>
      <c r="R297" s="257">
        <f t="shared" si="154"/>
        <v>0</v>
      </c>
      <c r="S297" s="257">
        <f t="shared" si="154"/>
        <v>0</v>
      </c>
      <c r="T297" s="257">
        <f t="shared" si="154"/>
        <v>0</v>
      </c>
      <c r="U297" s="257">
        <f t="shared" si="154"/>
        <v>0</v>
      </c>
      <c r="V297" s="257">
        <f t="shared" si="154"/>
        <v>0</v>
      </c>
      <c r="W297" s="257">
        <f t="shared" si="154"/>
        <v>0</v>
      </c>
      <c r="X297" s="257">
        <f t="shared" si="154"/>
        <v>0</v>
      </c>
      <c r="Y297" s="257">
        <f t="shared" si="154"/>
        <v>0</v>
      </c>
      <c r="Z297" s="257">
        <f t="shared" si="154"/>
        <v>0</v>
      </c>
      <c r="AA297" s="257">
        <f t="shared" si="154"/>
        <v>0</v>
      </c>
      <c r="AB297" s="257">
        <f t="shared" si="154"/>
        <v>0</v>
      </c>
      <c r="AC297" s="257">
        <f t="shared" si="154"/>
        <v>0</v>
      </c>
      <c r="AD297" s="257">
        <f t="shared" si="154"/>
        <v>0</v>
      </c>
      <c r="AE297" s="257">
        <f t="shared" si="154"/>
        <v>0</v>
      </c>
      <c r="AF297" s="257">
        <f t="shared" si="154"/>
        <v>0</v>
      </c>
      <c r="AG297" s="257">
        <f t="shared" si="154"/>
        <v>0</v>
      </c>
      <c r="AH297" s="257">
        <f t="shared" si="154"/>
        <v>0</v>
      </c>
      <c r="AI297" s="257">
        <f t="shared" si="154"/>
        <v>0</v>
      </c>
      <c r="AJ297" s="257">
        <f t="shared" si="154"/>
        <v>0</v>
      </c>
      <c r="AK297" s="257">
        <f t="shared" si="154"/>
        <v>0</v>
      </c>
      <c r="AL297" s="257">
        <f t="shared" si="154"/>
        <v>0</v>
      </c>
      <c r="AM297" s="257">
        <f t="shared" si="154"/>
        <v>0</v>
      </c>
      <c r="AN297" s="257">
        <f t="shared" si="154"/>
        <v>0</v>
      </c>
      <c r="AO297" s="257">
        <f t="shared" si="154"/>
        <v>0</v>
      </c>
      <c r="AP297" s="257">
        <f t="shared" si="154"/>
        <v>0</v>
      </c>
      <c r="AQ297" s="257">
        <f t="shared" si="154"/>
        <v>0</v>
      </c>
      <c r="AR297" s="257">
        <f t="shared" si="154"/>
        <v>0</v>
      </c>
      <c r="AS297" s="257">
        <f t="shared" si="154"/>
        <v>0</v>
      </c>
      <c r="AT297" s="257">
        <f t="shared" si="154"/>
        <v>0</v>
      </c>
      <c r="AU297" s="257">
        <f t="shared" si="154"/>
        <v>0</v>
      </c>
      <c r="AV297" s="257">
        <f t="shared" si="154"/>
        <v>0</v>
      </c>
      <c r="AX297" s="254">
        <f t="shared" si="147"/>
        <v>0</v>
      </c>
    </row>
    <row r="298" spans="1:50" x14ac:dyDescent="0.2">
      <c r="A298" s="255" t="str">
        <f t="shared" si="135"/>
        <v>UNF2</v>
      </c>
      <c r="B298" s="256" t="str">
        <f t="shared" si="135"/>
        <v>Schwere Verbrennungen (IVHSM)</v>
      </c>
      <c r="C298" s="256"/>
      <c r="D298" s="257">
        <f t="shared" ref="D298:AV298" si="155">+IF(AND(D$158=2,D141&gt;=1),2,IF(AND(D$158=1,D141=1),1,0))</f>
        <v>0</v>
      </c>
      <c r="E298" s="257">
        <f t="shared" si="155"/>
        <v>0</v>
      </c>
      <c r="F298" s="257">
        <f t="shared" si="155"/>
        <v>0</v>
      </c>
      <c r="G298" s="257">
        <f t="shared" si="155"/>
        <v>0</v>
      </c>
      <c r="H298" s="257">
        <f t="shared" si="155"/>
        <v>0</v>
      </c>
      <c r="I298" s="257">
        <f t="shared" si="155"/>
        <v>0</v>
      </c>
      <c r="J298" s="257">
        <f t="shared" si="155"/>
        <v>0</v>
      </c>
      <c r="K298" s="257">
        <f t="shared" si="155"/>
        <v>0</v>
      </c>
      <c r="L298" s="257">
        <f t="shared" si="155"/>
        <v>0</v>
      </c>
      <c r="M298" s="257">
        <f t="shared" si="155"/>
        <v>0</v>
      </c>
      <c r="N298" s="257">
        <f t="shared" si="155"/>
        <v>0</v>
      </c>
      <c r="O298" s="257">
        <f t="shared" si="155"/>
        <v>0</v>
      </c>
      <c r="P298" s="257">
        <f t="shared" si="155"/>
        <v>0</v>
      </c>
      <c r="Q298" s="257">
        <f t="shared" si="155"/>
        <v>0</v>
      </c>
      <c r="R298" s="257">
        <f t="shared" si="155"/>
        <v>0</v>
      </c>
      <c r="S298" s="257">
        <f t="shared" si="155"/>
        <v>0</v>
      </c>
      <c r="T298" s="257">
        <f t="shared" si="155"/>
        <v>0</v>
      </c>
      <c r="U298" s="257">
        <f t="shared" si="155"/>
        <v>0</v>
      </c>
      <c r="V298" s="257">
        <f t="shared" si="155"/>
        <v>0</v>
      </c>
      <c r="W298" s="257">
        <f t="shared" si="155"/>
        <v>0</v>
      </c>
      <c r="X298" s="257">
        <f t="shared" si="155"/>
        <v>0</v>
      </c>
      <c r="Y298" s="257">
        <f t="shared" si="155"/>
        <v>0</v>
      </c>
      <c r="Z298" s="257">
        <f t="shared" si="155"/>
        <v>0</v>
      </c>
      <c r="AA298" s="257">
        <f t="shared" si="155"/>
        <v>0</v>
      </c>
      <c r="AB298" s="257">
        <f t="shared" si="155"/>
        <v>0</v>
      </c>
      <c r="AC298" s="257">
        <f t="shared" si="155"/>
        <v>0</v>
      </c>
      <c r="AD298" s="257">
        <f t="shared" si="155"/>
        <v>0</v>
      </c>
      <c r="AE298" s="257">
        <f t="shared" si="155"/>
        <v>0</v>
      </c>
      <c r="AF298" s="257">
        <f t="shared" si="155"/>
        <v>0</v>
      </c>
      <c r="AG298" s="257">
        <f t="shared" si="155"/>
        <v>0</v>
      </c>
      <c r="AH298" s="257">
        <f t="shared" si="155"/>
        <v>0</v>
      </c>
      <c r="AI298" s="257">
        <f t="shared" si="155"/>
        <v>0</v>
      </c>
      <c r="AJ298" s="257">
        <f t="shared" si="155"/>
        <v>0</v>
      </c>
      <c r="AK298" s="257">
        <f t="shared" si="155"/>
        <v>0</v>
      </c>
      <c r="AL298" s="257">
        <f t="shared" si="155"/>
        <v>0</v>
      </c>
      <c r="AM298" s="257">
        <f t="shared" si="155"/>
        <v>0</v>
      </c>
      <c r="AN298" s="257">
        <f t="shared" si="155"/>
        <v>0</v>
      </c>
      <c r="AO298" s="257">
        <f t="shared" si="155"/>
        <v>0</v>
      </c>
      <c r="AP298" s="257">
        <f t="shared" si="155"/>
        <v>0</v>
      </c>
      <c r="AQ298" s="257">
        <f t="shared" si="155"/>
        <v>0</v>
      </c>
      <c r="AR298" s="257">
        <f t="shared" si="155"/>
        <v>0</v>
      </c>
      <c r="AS298" s="257">
        <f t="shared" si="155"/>
        <v>0</v>
      </c>
      <c r="AT298" s="257">
        <f t="shared" si="155"/>
        <v>0</v>
      </c>
      <c r="AU298" s="257">
        <f t="shared" si="155"/>
        <v>0</v>
      </c>
      <c r="AV298" s="257">
        <f t="shared" si="155"/>
        <v>0</v>
      </c>
      <c r="AX298" s="254">
        <f t="shared" si="147"/>
        <v>0</v>
      </c>
    </row>
    <row r="299" spans="1:50" x14ac:dyDescent="0.2">
      <c r="A299" s="255" t="str">
        <f t="shared" si="135"/>
        <v>KINM</v>
      </c>
      <c r="B299" s="256" t="str">
        <f t="shared" si="135"/>
        <v>Kindermedizin</v>
      </c>
      <c r="C299" s="256"/>
      <c r="D299" s="257">
        <f t="shared" ref="D299:AV299" si="156">+IF(AND(D$158=2,D142&gt;=1),2,IF(AND(D$158=1,D142=1),1,0))</f>
        <v>0</v>
      </c>
      <c r="E299" s="257">
        <f t="shared" si="156"/>
        <v>0</v>
      </c>
      <c r="F299" s="257">
        <f t="shared" si="156"/>
        <v>0</v>
      </c>
      <c r="G299" s="257">
        <f t="shared" si="156"/>
        <v>0</v>
      </c>
      <c r="H299" s="257">
        <f t="shared" si="156"/>
        <v>0</v>
      </c>
      <c r="I299" s="257">
        <f t="shared" si="156"/>
        <v>0</v>
      </c>
      <c r="J299" s="257">
        <f t="shared" si="156"/>
        <v>0</v>
      </c>
      <c r="K299" s="257">
        <f t="shared" si="156"/>
        <v>0</v>
      </c>
      <c r="L299" s="257">
        <f t="shared" si="156"/>
        <v>0</v>
      </c>
      <c r="M299" s="257">
        <f t="shared" si="156"/>
        <v>0</v>
      </c>
      <c r="N299" s="257">
        <f t="shared" si="156"/>
        <v>0</v>
      </c>
      <c r="O299" s="257">
        <f t="shared" si="156"/>
        <v>0</v>
      </c>
      <c r="P299" s="257">
        <f t="shared" si="156"/>
        <v>0</v>
      </c>
      <c r="Q299" s="257">
        <f t="shared" si="156"/>
        <v>0</v>
      </c>
      <c r="R299" s="257">
        <f t="shared" si="156"/>
        <v>0</v>
      </c>
      <c r="S299" s="257">
        <f t="shared" si="156"/>
        <v>0</v>
      </c>
      <c r="T299" s="257">
        <f t="shared" si="156"/>
        <v>0</v>
      </c>
      <c r="U299" s="257">
        <f t="shared" si="156"/>
        <v>0</v>
      </c>
      <c r="V299" s="257">
        <f t="shared" si="156"/>
        <v>0</v>
      </c>
      <c r="W299" s="257">
        <f t="shared" si="156"/>
        <v>0</v>
      </c>
      <c r="X299" s="257">
        <f t="shared" si="156"/>
        <v>0</v>
      </c>
      <c r="Y299" s="257">
        <f t="shared" si="156"/>
        <v>0</v>
      </c>
      <c r="Z299" s="257">
        <f t="shared" si="156"/>
        <v>0</v>
      </c>
      <c r="AA299" s="257">
        <f t="shared" si="156"/>
        <v>0</v>
      </c>
      <c r="AB299" s="257">
        <f t="shared" si="156"/>
        <v>0</v>
      </c>
      <c r="AC299" s="257">
        <f t="shared" si="156"/>
        <v>0</v>
      </c>
      <c r="AD299" s="257">
        <f t="shared" si="156"/>
        <v>0</v>
      </c>
      <c r="AE299" s="257">
        <f t="shared" si="156"/>
        <v>0</v>
      </c>
      <c r="AF299" s="257">
        <f t="shared" si="156"/>
        <v>0</v>
      </c>
      <c r="AG299" s="257">
        <f t="shared" si="156"/>
        <v>0</v>
      </c>
      <c r="AH299" s="257">
        <f t="shared" si="156"/>
        <v>0</v>
      </c>
      <c r="AI299" s="257">
        <f t="shared" si="156"/>
        <v>0</v>
      </c>
      <c r="AJ299" s="257">
        <f t="shared" si="156"/>
        <v>0</v>
      </c>
      <c r="AK299" s="257">
        <f t="shared" si="156"/>
        <v>0</v>
      </c>
      <c r="AL299" s="257">
        <f t="shared" si="156"/>
        <v>0</v>
      </c>
      <c r="AM299" s="257">
        <f t="shared" si="156"/>
        <v>0</v>
      </c>
      <c r="AN299" s="257">
        <f t="shared" si="156"/>
        <v>0</v>
      </c>
      <c r="AO299" s="257">
        <f t="shared" si="156"/>
        <v>0</v>
      </c>
      <c r="AP299" s="257">
        <f t="shared" si="156"/>
        <v>0</v>
      </c>
      <c r="AQ299" s="257">
        <f t="shared" si="156"/>
        <v>0</v>
      </c>
      <c r="AR299" s="257">
        <f t="shared" si="156"/>
        <v>0</v>
      </c>
      <c r="AS299" s="257">
        <f t="shared" si="156"/>
        <v>0</v>
      </c>
      <c r="AT299" s="257">
        <f t="shared" si="156"/>
        <v>0</v>
      </c>
      <c r="AU299" s="257">
        <f t="shared" si="156"/>
        <v>0</v>
      </c>
      <c r="AV299" s="257">
        <f t="shared" si="156"/>
        <v>0</v>
      </c>
      <c r="AX299" s="254">
        <f t="shared" si="147"/>
        <v>0</v>
      </c>
    </row>
    <row r="300" spans="1:50" x14ac:dyDescent="0.2">
      <c r="A300" s="255" t="str">
        <f t="shared" ref="A300:B305" si="157">+A143</f>
        <v>KINC</v>
      </c>
      <c r="B300" s="256" t="str">
        <f t="shared" si="157"/>
        <v>Kinderchirurgie</v>
      </c>
      <c r="C300" s="256"/>
      <c r="D300" s="257">
        <f t="shared" ref="D300:AV300" si="158">+IF(AND(D$158=2,D143&gt;=1),2,IF(AND(D$158=1,D143=1),1,0))</f>
        <v>0</v>
      </c>
      <c r="E300" s="257">
        <f t="shared" si="158"/>
        <v>0</v>
      </c>
      <c r="F300" s="257">
        <f t="shared" si="158"/>
        <v>0</v>
      </c>
      <c r="G300" s="257">
        <f t="shared" si="158"/>
        <v>0</v>
      </c>
      <c r="H300" s="257">
        <f t="shared" si="158"/>
        <v>0</v>
      </c>
      <c r="I300" s="257">
        <f t="shared" si="158"/>
        <v>0</v>
      </c>
      <c r="J300" s="257">
        <f t="shared" si="158"/>
        <v>0</v>
      </c>
      <c r="K300" s="257">
        <f t="shared" si="158"/>
        <v>0</v>
      </c>
      <c r="L300" s="257">
        <f t="shared" si="158"/>
        <v>0</v>
      </c>
      <c r="M300" s="257">
        <f t="shared" si="158"/>
        <v>0</v>
      </c>
      <c r="N300" s="257">
        <f t="shared" si="158"/>
        <v>0</v>
      </c>
      <c r="O300" s="257">
        <f t="shared" si="158"/>
        <v>0</v>
      </c>
      <c r="P300" s="257">
        <f t="shared" si="158"/>
        <v>0</v>
      </c>
      <c r="Q300" s="257">
        <f t="shared" si="158"/>
        <v>0</v>
      </c>
      <c r="R300" s="257">
        <f t="shared" si="158"/>
        <v>0</v>
      </c>
      <c r="S300" s="257">
        <f t="shared" si="158"/>
        <v>0</v>
      </c>
      <c r="T300" s="257">
        <f t="shared" si="158"/>
        <v>0</v>
      </c>
      <c r="U300" s="257">
        <f t="shared" si="158"/>
        <v>0</v>
      </c>
      <c r="V300" s="257">
        <f t="shared" si="158"/>
        <v>0</v>
      </c>
      <c r="W300" s="257">
        <f t="shared" si="158"/>
        <v>0</v>
      </c>
      <c r="X300" s="257">
        <f t="shared" si="158"/>
        <v>0</v>
      </c>
      <c r="Y300" s="257">
        <f t="shared" si="158"/>
        <v>0</v>
      </c>
      <c r="Z300" s="257">
        <f t="shared" si="158"/>
        <v>0</v>
      </c>
      <c r="AA300" s="257">
        <f t="shared" si="158"/>
        <v>0</v>
      </c>
      <c r="AB300" s="257">
        <f t="shared" si="158"/>
        <v>0</v>
      </c>
      <c r="AC300" s="257">
        <f t="shared" si="158"/>
        <v>0</v>
      </c>
      <c r="AD300" s="257">
        <f t="shared" si="158"/>
        <v>0</v>
      </c>
      <c r="AE300" s="257">
        <f t="shared" si="158"/>
        <v>0</v>
      </c>
      <c r="AF300" s="257">
        <f t="shared" si="158"/>
        <v>0</v>
      </c>
      <c r="AG300" s="257">
        <f t="shared" si="158"/>
        <v>0</v>
      </c>
      <c r="AH300" s="257">
        <f t="shared" si="158"/>
        <v>0</v>
      </c>
      <c r="AI300" s="257">
        <f t="shared" si="158"/>
        <v>0</v>
      </c>
      <c r="AJ300" s="257">
        <f t="shared" si="158"/>
        <v>0</v>
      </c>
      <c r="AK300" s="257">
        <f t="shared" si="158"/>
        <v>0</v>
      </c>
      <c r="AL300" s="257">
        <f t="shared" si="158"/>
        <v>0</v>
      </c>
      <c r="AM300" s="257">
        <f t="shared" si="158"/>
        <v>0</v>
      </c>
      <c r="AN300" s="257">
        <f t="shared" si="158"/>
        <v>0</v>
      </c>
      <c r="AO300" s="257">
        <f t="shared" si="158"/>
        <v>0</v>
      </c>
      <c r="AP300" s="257">
        <f t="shared" si="158"/>
        <v>0</v>
      </c>
      <c r="AQ300" s="257">
        <f t="shared" si="158"/>
        <v>0</v>
      </c>
      <c r="AR300" s="257">
        <f t="shared" si="158"/>
        <v>0</v>
      </c>
      <c r="AS300" s="257">
        <f t="shared" si="158"/>
        <v>0</v>
      </c>
      <c r="AT300" s="257">
        <f t="shared" si="158"/>
        <v>0</v>
      </c>
      <c r="AU300" s="257">
        <f t="shared" si="158"/>
        <v>0</v>
      </c>
      <c r="AV300" s="257">
        <f t="shared" si="158"/>
        <v>0</v>
      </c>
      <c r="AX300" s="254">
        <f t="shared" si="147"/>
        <v>0</v>
      </c>
    </row>
    <row r="301" spans="1:50" x14ac:dyDescent="0.2">
      <c r="A301" s="255" t="str">
        <f t="shared" si="157"/>
        <v>KINB</v>
      </c>
      <c r="B301" s="256" t="str">
        <f t="shared" si="157"/>
        <v>Basis-Kinderchirurgie</v>
      </c>
      <c r="C301" s="256"/>
      <c r="D301" s="257">
        <f t="shared" ref="D301:AV301" si="159">+IF(AND(D$158=2,D144&gt;=1),2,IF(AND(D$158=1,D144=1),1,0))</f>
        <v>0</v>
      </c>
      <c r="E301" s="257">
        <f t="shared" si="159"/>
        <v>0</v>
      </c>
      <c r="F301" s="257">
        <f t="shared" si="159"/>
        <v>0</v>
      </c>
      <c r="G301" s="257">
        <f t="shared" si="159"/>
        <v>0</v>
      </c>
      <c r="H301" s="257">
        <f t="shared" si="159"/>
        <v>0</v>
      </c>
      <c r="I301" s="257">
        <f t="shared" si="159"/>
        <v>0</v>
      </c>
      <c r="J301" s="257">
        <f t="shared" si="159"/>
        <v>0</v>
      </c>
      <c r="K301" s="257">
        <f t="shared" si="159"/>
        <v>0</v>
      </c>
      <c r="L301" s="257">
        <f t="shared" si="159"/>
        <v>0</v>
      </c>
      <c r="M301" s="257">
        <f t="shared" si="159"/>
        <v>0</v>
      </c>
      <c r="N301" s="257">
        <f t="shared" si="159"/>
        <v>0</v>
      </c>
      <c r="O301" s="257">
        <f t="shared" si="159"/>
        <v>0</v>
      </c>
      <c r="P301" s="257">
        <f t="shared" si="159"/>
        <v>0</v>
      </c>
      <c r="Q301" s="257">
        <f t="shared" si="159"/>
        <v>0</v>
      </c>
      <c r="R301" s="257">
        <f t="shared" si="159"/>
        <v>0</v>
      </c>
      <c r="S301" s="257">
        <f t="shared" si="159"/>
        <v>0</v>
      </c>
      <c r="T301" s="257">
        <f t="shared" si="159"/>
        <v>0</v>
      </c>
      <c r="U301" s="257">
        <f t="shared" si="159"/>
        <v>0</v>
      </c>
      <c r="V301" s="257">
        <f t="shared" si="159"/>
        <v>0</v>
      </c>
      <c r="W301" s="257">
        <f t="shared" si="159"/>
        <v>0</v>
      </c>
      <c r="X301" s="257">
        <f t="shared" si="159"/>
        <v>0</v>
      </c>
      <c r="Y301" s="257">
        <f t="shared" si="159"/>
        <v>0</v>
      </c>
      <c r="Z301" s="257">
        <f t="shared" si="159"/>
        <v>0</v>
      </c>
      <c r="AA301" s="257">
        <f t="shared" si="159"/>
        <v>0</v>
      </c>
      <c r="AB301" s="257">
        <f t="shared" si="159"/>
        <v>0</v>
      </c>
      <c r="AC301" s="257">
        <f t="shared" si="159"/>
        <v>0</v>
      </c>
      <c r="AD301" s="257">
        <f t="shared" si="159"/>
        <v>0</v>
      </c>
      <c r="AE301" s="257">
        <f t="shared" si="159"/>
        <v>0</v>
      </c>
      <c r="AF301" s="257">
        <f t="shared" si="159"/>
        <v>0</v>
      </c>
      <c r="AG301" s="257">
        <f t="shared" si="159"/>
        <v>0</v>
      </c>
      <c r="AH301" s="257">
        <f t="shared" si="159"/>
        <v>0</v>
      </c>
      <c r="AI301" s="257">
        <f t="shared" si="159"/>
        <v>0</v>
      </c>
      <c r="AJ301" s="257">
        <f t="shared" si="159"/>
        <v>0</v>
      </c>
      <c r="AK301" s="257">
        <f t="shared" si="159"/>
        <v>0</v>
      </c>
      <c r="AL301" s="257">
        <f t="shared" si="159"/>
        <v>0</v>
      </c>
      <c r="AM301" s="257">
        <f t="shared" si="159"/>
        <v>0</v>
      </c>
      <c r="AN301" s="257">
        <f t="shared" si="159"/>
        <v>0</v>
      </c>
      <c r="AO301" s="257">
        <f t="shared" si="159"/>
        <v>0</v>
      </c>
      <c r="AP301" s="257">
        <f t="shared" si="159"/>
        <v>0</v>
      </c>
      <c r="AQ301" s="257">
        <f t="shared" si="159"/>
        <v>0</v>
      </c>
      <c r="AR301" s="257">
        <f t="shared" si="159"/>
        <v>0</v>
      </c>
      <c r="AS301" s="257">
        <f t="shared" si="159"/>
        <v>0</v>
      </c>
      <c r="AT301" s="257">
        <f t="shared" si="159"/>
        <v>0</v>
      </c>
      <c r="AU301" s="257">
        <f t="shared" si="159"/>
        <v>0</v>
      </c>
      <c r="AV301" s="257">
        <f t="shared" si="159"/>
        <v>0</v>
      </c>
      <c r="AX301" s="254">
        <f t="shared" si="147"/>
        <v>0</v>
      </c>
    </row>
    <row r="302" spans="1:50" x14ac:dyDescent="0.2">
      <c r="A302" s="255" t="str">
        <f t="shared" si="157"/>
        <v>GER</v>
      </c>
      <c r="B302" s="256" t="str">
        <f t="shared" si="157"/>
        <v>Akutgeriatrie Kompetenzzentrum</v>
      </c>
      <c r="C302" s="256"/>
      <c r="D302" s="257">
        <f t="shared" ref="D302:AV302" si="160">+IF(AND(D$158=2,D145&gt;=1),2,IF(AND(D$158=1,D145=1),1,0))</f>
        <v>0</v>
      </c>
      <c r="E302" s="257">
        <f t="shared" si="160"/>
        <v>0</v>
      </c>
      <c r="F302" s="257">
        <f t="shared" si="160"/>
        <v>0</v>
      </c>
      <c r="G302" s="257">
        <f t="shared" si="160"/>
        <v>0</v>
      </c>
      <c r="H302" s="257">
        <f t="shared" si="160"/>
        <v>0</v>
      </c>
      <c r="I302" s="257">
        <f t="shared" si="160"/>
        <v>0</v>
      </c>
      <c r="J302" s="257">
        <f t="shared" si="160"/>
        <v>0</v>
      </c>
      <c r="K302" s="257">
        <f t="shared" si="160"/>
        <v>0</v>
      </c>
      <c r="L302" s="257">
        <f t="shared" si="160"/>
        <v>0</v>
      </c>
      <c r="M302" s="257">
        <f t="shared" si="160"/>
        <v>0</v>
      </c>
      <c r="N302" s="257">
        <f t="shared" si="160"/>
        <v>0</v>
      </c>
      <c r="O302" s="257">
        <f t="shared" si="160"/>
        <v>0</v>
      </c>
      <c r="P302" s="257">
        <f t="shared" si="160"/>
        <v>0</v>
      </c>
      <c r="Q302" s="257">
        <f t="shared" si="160"/>
        <v>0</v>
      </c>
      <c r="R302" s="257">
        <f t="shared" si="160"/>
        <v>0</v>
      </c>
      <c r="S302" s="257">
        <f t="shared" si="160"/>
        <v>0</v>
      </c>
      <c r="T302" s="257">
        <f t="shared" si="160"/>
        <v>0</v>
      </c>
      <c r="U302" s="257">
        <f t="shared" si="160"/>
        <v>0</v>
      </c>
      <c r="V302" s="257">
        <f t="shared" si="160"/>
        <v>0</v>
      </c>
      <c r="W302" s="257">
        <f t="shared" si="160"/>
        <v>0</v>
      </c>
      <c r="X302" s="257">
        <f t="shared" si="160"/>
        <v>0</v>
      </c>
      <c r="Y302" s="257">
        <f t="shared" si="160"/>
        <v>0</v>
      </c>
      <c r="Z302" s="257">
        <f t="shared" si="160"/>
        <v>0</v>
      </c>
      <c r="AA302" s="257">
        <f t="shared" si="160"/>
        <v>0</v>
      </c>
      <c r="AB302" s="257">
        <f t="shared" si="160"/>
        <v>0</v>
      </c>
      <c r="AC302" s="257">
        <f t="shared" si="160"/>
        <v>0</v>
      </c>
      <c r="AD302" s="257">
        <f t="shared" si="160"/>
        <v>0</v>
      </c>
      <c r="AE302" s="257">
        <f t="shared" si="160"/>
        <v>0</v>
      </c>
      <c r="AF302" s="257">
        <f t="shared" si="160"/>
        <v>0</v>
      </c>
      <c r="AG302" s="257">
        <f t="shared" si="160"/>
        <v>0</v>
      </c>
      <c r="AH302" s="257">
        <f t="shared" si="160"/>
        <v>0</v>
      </c>
      <c r="AI302" s="257">
        <f t="shared" si="160"/>
        <v>0</v>
      </c>
      <c r="AJ302" s="257">
        <f t="shared" si="160"/>
        <v>0</v>
      </c>
      <c r="AK302" s="257">
        <f t="shared" si="160"/>
        <v>0</v>
      </c>
      <c r="AL302" s="257">
        <f t="shared" si="160"/>
        <v>0</v>
      </c>
      <c r="AM302" s="257">
        <f t="shared" si="160"/>
        <v>0</v>
      </c>
      <c r="AN302" s="257">
        <f t="shared" si="160"/>
        <v>0</v>
      </c>
      <c r="AO302" s="257">
        <f t="shared" si="160"/>
        <v>0</v>
      </c>
      <c r="AP302" s="257">
        <f t="shared" si="160"/>
        <v>0</v>
      </c>
      <c r="AQ302" s="257">
        <f t="shared" si="160"/>
        <v>0</v>
      </c>
      <c r="AR302" s="257">
        <f t="shared" si="160"/>
        <v>0</v>
      </c>
      <c r="AS302" s="257">
        <f t="shared" si="160"/>
        <v>0</v>
      </c>
      <c r="AT302" s="257">
        <f t="shared" si="160"/>
        <v>0</v>
      </c>
      <c r="AU302" s="257">
        <f t="shared" si="160"/>
        <v>0</v>
      </c>
      <c r="AV302" s="257">
        <f t="shared" si="160"/>
        <v>0</v>
      </c>
      <c r="AX302" s="254">
        <f t="shared" si="147"/>
        <v>0</v>
      </c>
    </row>
    <row r="303" spans="1:50" x14ac:dyDescent="0.2">
      <c r="A303" s="255" t="str">
        <f t="shared" si="157"/>
        <v>PAL</v>
      </c>
      <c r="B303" s="256" t="str">
        <f t="shared" si="157"/>
        <v>Palliative Care Kompetenzzentrum</v>
      </c>
      <c r="C303" s="256"/>
      <c r="D303" s="257">
        <f t="shared" ref="D303:AV303" si="161">+IF(AND(D$158=2,D146&gt;=1),2,IF(AND(D$158=1,D146=1),1,0))</f>
        <v>0</v>
      </c>
      <c r="E303" s="257">
        <f t="shared" si="161"/>
        <v>0</v>
      </c>
      <c r="F303" s="257">
        <f t="shared" si="161"/>
        <v>0</v>
      </c>
      <c r="G303" s="257">
        <f t="shared" si="161"/>
        <v>0</v>
      </c>
      <c r="H303" s="257">
        <f t="shared" si="161"/>
        <v>0</v>
      </c>
      <c r="I303" s="257">
        <f t="shared" si="161"/>
        <v>0</v>
      </c>
      <c r="J303" s="257">
        <f t="shared" si="161"/>
        <v>0</v>
      </c>
      <c r="K303" s="257">
        <f t="shared" si="161"/>
        <v>0</v>
      </c>
      <c r="L303" s="257">
        <f t="shared" si="161"/>
        <v>0</v>
      </c>
      <c r="M303" s="257">
        <f t="shared" si="161"/>
        <v>0</v>
      </c>
      <c r="N303" s="257">
        <f t="shared" si="161"/>
        <v>0</v>
      </c>
      <c r="O303" s="257">
        <f t="shared" si="161"/>
        <v>0</v>
      </c>
      <c r="P303" s="257">
        <f t="shared" si="161"/>
        <v>0</v>
      </c>
      <c r="Q303" s="257">
        <f t="shared" si="161"/>
        <v>0</v>
      </c>
      <c r="R303" s="257">
        <f t="shared" si="161"/>
        <v>0</v>
      </c>
      <c r="S303" s="257">
        <f t="shared" si="161"/>
        <v>0</v>
      </c>
      <c r="T303" s="257">
        <f t="shared" si="161"/>
        <v>0</v>
      </c>
      <c r="U303" s="257">
        <f t="shared" si="161"/>
        <v>0</v>
      </c>
      <c r="V303" s="257">
        <f t="shared" si="161"/>
        <v>0</v>
      </c>
      <c r="W303" s="257">
        <f t="shared" si="161"/>
        <v>0</v>
      </c>
      <c r="X303" s="257">
        <f t="shared" si="161"/>
        <v>0</v>
      </c>
      <c r="Y303" s="257">
        <f t="shared" si="161"/>
        <v>0</v>
      </c>
      <c r="Z303" s="257">
        <f t="shared" si="161"/>
        <v>0</v>
      </c>
      <c r="AA303" s="257">
        <f t="shared" si="161"/>
        <v>0</v>
      </c>
      <c r="AB303" s="257">
        <f t="shared" si="161"/>
        <v>0</v>
      </c>
      <c r="AC303" s="257">
        <f t="shared" si="161"/>
        <v>0</v>
      </c>
      <c r="AD303" s="257">
        <f t="shared" si="161"/>
        <v>0</v>
      </c>
      <c r="AE303" s="257">
        <f t="shared" si="161"/>
        <v>0</v>
      </c>
      <c r="AF303" s="257">
        <f t="shared" si="161"/>
        <v>0</v>
      </c>
      <c r="AG303" s="257">
        <f t="shared" si="161"/>
        <v>0</v>
      </c>
      <c r="AH303" s="257">
        <f t="shared" si="161"/>
        <v>0</v>
      </c>
      <c r="AI303" s="257">
        <f t="shared" si="161"/>
        <v>0</v>
      </c>
      <c r="AJ303" s="257">
        <f t="shared" si="161"/>
        <v>0</v>
      </c>
      <c r="AK303" s="257">
        <f t="shared" si="161"/>
        <v>0</v>
      </c>
      <c r="AL303" s="257">
        <f t="shared" si="161"/>
        <v>0</v>
      </c>
      <c r="AM303" s="257">
        <f t="shared" si="161"/>
        <v>0</v>
      </c>
      <c r="AN303" s="257">
        <f t="shared" si="161"/>
        <v>0</v>
      </c>
      <c r="AO303" s="257">
        <f t="shared" si="161"/>
        <v>0</v>
      </c>
      <c r="AP303" s="257">
        <f t="shared" si="161"/>
        <v>0</v>
      </c>
      <c r="AQ303" s="257">
        <f t="shared" si="161"/>
        <v>0</v>
      </c>
      <c r="AR303" s="257">
        <f t="shared" si="161"/>
        <v>0</v>
      </c>
      <c r="AS303" s="257">
        <f t="shared" si="161"/>
        <v>0</v>
      </c>
      <c r="AT303" s="257">
        <f t="shared" si="161"/>
        <v>0</v>
      </c>
      <c r="AU303" s="257">
        <f t="shared" si="161"/>
        <v>0</v>
      </c>
      <c r="AV303" s="257">
        <f t="shared" si="161"/>
        <v>0</v>
      </c>
      <c r="AX303" s="254">
        <f t="shared" si="147"/>
        <v>0</v>
      </c>
    </row>
    <row r="304" spans="1:50" ht="25.5" x14ac:dyDescent="0.2">
      <c r="A304" s="255" t="str">
        <f t="shared" si="157"/>
        <v>AVA</v>
      </c>
      <c r="B304" s="256" t="str">
        <f t="shared" si="157"/>
        <v>Akutsomatische Versorgung Abhängigkeitskranker</v>
      </c>
      <c r="C304" s="256"/>
      <c r="D304" s="257">
        <f t="shared" ref="D304:AV304" si="162">+IF(AND(D$158=2,D147&gt;=1),2,IF(AND(D$158=1,D147=1),1,0))</f>
        <v>0</v>
      </c>
      <c r="E304" s="257">
        <f t="shared" si="162"/>
        <v>0</v>
      </c>
      <c r="F304" s="257">
        <f t="shared" si="162"/>
        <v>0</v>
      </c>
      <c r="G304" s="257">
        <f t="shared" si="162"/>
        <v>0</v>
      </c>
      <c r="H304" s="257">
        <f t="shared" si="162"/>
        <v>0</v>
      </c>
      <c r="I304" s="257">
        <f t="shared" si="162"/>
        <v>0</v>
      </c>
      <c r="J304" s="257">
        <f t="shared" si="162"/>
        <v>0</v>
      </c>
      <c r="K304" s="257">
        <f t="shared" si="162"/>
        <v>0</v>
      </c>
      <c r="L304" s="257">
        <f t="shared" si="162"/>
        <v>0</v>
      </c>
      <c r="M304" s="257">
        <f t="shared" si="162"/>
        <v>0</v>
      </c>
      <c r="N304" s="257">
        <f t="shared" si="162"/>
        <v>0</v>
      </c>
      <c r="O304" s="257">
        <f t="shared" si="162"/>
        <v>0</v>
      </c>
      <c r="P304" s="257">
        <f t="shared" si="162"/>
        <v>0</v>
      </c>
      <c r="Q304" s="257">
        <f t="shared" si="162"/>
        <v>0</v>
      </c>
      <c r="R304" s="257">
        <f t="shared" si="162"/>
        <v>0</v>
      </c>
      <c r="S304" s="257">
        <f t="shared" si="162"/>
        <v>0</v>
      </c>
      <c r="T304" s="257">
        <f t="shared" si="162"/>
        <v>0</v>
      </c>
      <c r="U304" s="257">
        <f t="shared" si="162"/>
        <v>0</v>
      </c>
      <c r="V304" s="257">
        <f t="shared" si="162"/>
        <v>0</v>
      </c>
      <c r="W304" s="257">
        <f t="shared" si="162"/>
        <v>0</v>
      </c>
      <c r="X304" s="257">
        <f t="shared" si="162"/>
        <v>0</v>
      </c>
      <c r="Y304" s="257">
        <f t="shared" si="162"/>
        <v>0</v>
      </c>
      <c r="Z304" s="257">
        <f t="shared" si="162"/>
        <v>0</v>
      </c>
      <c r="AA304" s="257">
        <f t="shared" si="162"/>
        <v>0</v>
      </c>
      <c r="AB304" s="257">
        <f t="shared" si="162"/>
        <v>0</v>
      </c>
      <c r="AC304" s="257">
        <f t="shared" si="162"/>
        <v>0</v>
      </c>
      <c r="AD304" s="257">
        <f t="shared" si="162"/>
        <v>0</v>
      </c>
      <c r="AE304" s="257">
        <f t="shared" si="162"/>
        <v>0</v>
      </c>
      <c r="AF304" s="257">
        <f t="shared" si="162"/>
        <v>0</v>
      </c>
      <c r="AG304" s="257">
        <f t="shared" si="162"/>
        <v>0</v>
      </c>
      <c r="AH304" s="257">
        <f t="shared" si="162"/>
        <v>0</v>
      </c>
      <c r="AI304" s="257">
        <f t="shared" si="162"/>
        <v>0</v>
      </c>
      <c r="AJ304" s="257">
        <f t="shared" si="162"/>
        <v>0</v>
      </c>
      <c r="AK304" s="257">
        <f t="shared" si="162"/>
        <v>0</v>
      </c>
      <c r="AL304" s="257">
        <f t="shared" si="162"/>
        <v>0</v>
      </c>
      <c r="AM304" s="257">
        <f t="shared" si="162"/>
        <v>0</v>
      </c>
      <c r="AN304" s="257">
        <f t="shared" si="162"/>
        <v>0</v>
      </c>
      <c r="AO304" s="257">
        <f t="shared" si="162"/>
        <v>0</v>
      </c>
      <c r="AP304" s="257">
        <f t="shared" si="162"/>
        <v>0</v>
      </c>
      <c r="AQ304" s="257">
        <f t="shared" si="162"/>
        <v>0</v>
      </c>
      <c r="AR304" s="257">
        <f t="shared" si="162"/>
        <v>0</v>
      </c>
      <c r="AS304" s="257">
        <f t="shared" si="162"/>
        <v>0</v>
      </c>
      <c r="AT304" s="257">
        <f t="shared" si="162"/>
        <v>0</v>
      </c>
      <c r="AU304" s="257">
        <f t="shared" si="162"/>
        <v>0</v>
      </c>
      <c r="AV304" s="257">
        <f t="shared" si="162"/>
        <v>0</v>
      </c>
      <c r="AX304" s="254">
        <f t="shared" si="147"/>
        <v>0</v>
      </c>
    </row>
    <row r="305" spans="1:50" x14ac:dyDescent="0.2">
      <c r="A305" s="255" t="str">
        <f t="shared" si="157"/>
        <v>ISO</v>
      </c>
      <c r="B305" s="256" t="str">
        <f t="shared" si="157"/>
        <v>Sonderisolierstation (IVHSM)</v>
      </c>
      <c r="C305" s="256"/>
      <c r="D305" s="257">
        <f t="shared" ref="D305:AV305" si="163">+IF(AND(D$158=2,D148&gt;=1),2,IF(AND(D$158=1,D148=1),1,0))</f>
        <v>0</v>
      </c>
      <c r="E305" s="257">
        <f t="shared" si="163"/>
        <v>0</v>
      </c>
      <c r="F305" s="257">
        <f t="shared" si="163"/>
        <v>0</v>
      </c>
      <c r="G305" s="257">
        <f t="shared" si="163"/>
        <v>0</v>
      </c>
      <c r="H305" s="257">
        <f t="shared" si="163"/>
        <v>0</v>
      </c>
      <c r="I305" s="257">
        <f t="shared" si="163"/>
        <v>0</v>
      </c>
      <c r="J305" s="257">
        <f t="shared" si="163"/>
        <v>0</v>
      </c>
      <c r="K305" s="257">
        <f t="shared" si="163"/>
        <v>0</v>
      </c>
      <c r="L305" s="257">
        <f t="shared" si="163"/>
        <v>0</v>
      </c>
      <c r="M305" s="257">
        <f t="shared" si="163"/>
        <v>0</v>
      </c>
      <c r="N305" s="257">
        <f t="shared" si="163"/>
        <v>0</v>
      </c>
      <c r="O305" s="257">
        <f t="shared" si="163"/>
        <v>0</v>
      </c>
      <c r="P305" s="257">
        <f t="shared" si="163"/>
        <v>0</v>
      </c>
      <c r="Q305" s="257">
        <f t="shared" si="163"/>
        <v>0</v>
      </c>
      <c r="R305" s="257">
        <f t="shared" si="163"/>
        <v>0</v>
      </c>
      <c r="S305" s="257">
        <f t="shared" si="163"/>
        <v>0</v>
      </c>
      <c r="T305" s="257">
        <f t="shared" si="163"/>
        <v>0</v>
      </c>
      <c r="U305" s="257">
        <f t="shared" si="163"/>
        <v>0</v>
      </c>
      <c r="V305" s="257">
        <f t="shared" si="163"/>
        <v>0</v>
      </c>
      <c r="W305" s="257">
        <f t="shared" si="163"/>
        <v>0</v>
      </c>
      <c r="X305" s="257">
        <f t="shared" si="163"/>
        <v>0</v>
      </c>
      <c r="Y305" s="257">
        <f t="shared" si="163"/>
        <v>0</v>
      </c>
      <c r="Z305" s="257">
        <f t="shared" si="163"/>
        <v>0</v>
      </c>
      <c r="AA305" s="257">
        <f t="shared" si="163"/>
        <v>0</v>
      </c>
      <c r="AB305" s="257">
        <f t="shared" si="163"/>
        <v>0</v>
      </c>
      <c r="AC305" s="257">
        <f t="shared" si="163"/>
        <v>0</v>
      </c>
      <c r="AD305" s="257">
        <f t="shared" si="163"/>
        <v>0</v>
      </c>
      <c r="AE305" s="257">
        <f t="shared" si="163"/>
        <v>0</v>
      </c>
      <c r="AF305" s="257">
        <f t="shared" si="163"/>
        <v>0</v>
      </c>
      <c r="AG305" s="257">
        <f t="shared" si="163"/>
        <v>0</v>
      </c>
      <c r="AH305" s="257">
        <f t="shared" si="163"/>
        <v>0</v>
      </c>
      <c r="AI305" s="257">
        <f t="shared" si="163"/>
        <v>0</v>
      </c>
      <c r="AJ305" s="257">
        <f t="shared" si="163"/>
        <v>0</v>
      </c>
      <c r="AK305" s="257">
        <f t="shared" si="163"/>
        <v>0</v>
      </c>
      <c r="AL305" s="257">
        <f t="shared" si="163"/>
        <v>0</v>
      </c>
      <c r="AM305" s="257">
        <f t="shared" si="163"/>
        <v>0</v>
      </c>
      <c r="AN305" s="257">
        <f t="shared" si="163"/>
        <v>0</v>
      </c>
      <c r="AO305" s="257">
        <f t="shared" si="163"/>
        <v>0</v>
      </c>
      <c r="AP305" s="257">
        <f t="shared" si="163"/>
        <v>0</v>
      </c>
      <c r="AQ305" s="257">
        <f t="shared" si="163"/>
        <v>0</v>
      </c>
      <c r="AR305" s="257">
        <f t="shared" si="163"/>
        <v>0</v>
      </c>
      <c r="AS305" s="257">
        <f t="shared" si="163"/>
        <v>0</v>
      </c>
      <c r="AT305" s="257">
        <f t="shared" si="163"/>
        <v>0</v>
      </c>
      <c r="AU305" s="257">
        <f t="shared" si="163"/>
        <v>0</v>
      </c>
      <c r="AV305" s="257">
        <f t="shared" si="163"/>
        <v>0</v>
      </c>
      <c r="AX305" s="254">
        <f t="shared" si="147"/>
        <v>0</v>
      </c>
    </row>
    <row r="306" spans="1:50" outlineLevel="1" x14ac:dyDescent="0.2">
      <c r="D306" s="231" t="e">
        <f t="shared" ref="D306:AU306" si="164">+SUM(D159:D305)</f>
        <v>#REF!</v>
      </c>
      <c r="E306" s="231" t="e">
        <f t="shared" si="164"/>
        <v>#REF!</v>
      </c>
      <c r="F306" s="231" t="e">
        <f t="shared" si="164"/>
        <v>#REF!</v>
      </c>
      <c r="G306" s="231" t="e">
        <f t="shared" si="164"/>
        <v>#REF!</v>
      </c>
      <c r="H306" s="231" t="e">
        <f t="shared" si="164"/>
        <v>#REF!</v>
      </c>
      <c r="I306" s="231" t="e">
        <f t="shared" si="164"/>
        <v>#REF!</v>
      </c>
      <c r="J306" s="231" t="e">
        <f t="shared" si="164"/>
        <v>#REF!</v>
      </c>
      <c r="K306" s="231" t="e">
        <f t="shared" si="164"/>
        <v>#REF!</v>
      </c>
      <c r="L306" s="231" t="e">
        <f t="shared" si="164"/>
        <v>#REF!</v>
      </c>
      <c r="M306" s="231" t="e">
        <f t="shared" si="164"/>
        <v>#REF!</v>
      </c>
      <c r="N306" s="231" t="e">
        <f t="shared" si="164"/>
        <v>#REF!</v>
      </c>
      <c r="O306" s="231" t="e">
        <f t="shared" si="164"/>
        <v>#REF!</v>
      </c>
      <c r="P306" s="231" t="e">
        <f t="shared" si="164"/>
        <v>#REF!</v>
      </c>
      <c r="Q306" s="231" t="e">
        <f t="shared" si="164"/>
        <v>#REF!</v>
      </c>
      <c r="R306" s="231" t="e">
        <f t="shared" si="164"/>
        <v>#REF!</v>
      </c>
      <c r="S306" s="231" t="e">
        <f t="shared" si="164"/>
        <v>#REF!</v>
      </c>
      <c r="T306" s="231" t="e">
        <f t="shared" si="164"/>
        <v>#REF!</v>
      </c>
      <c r="U306" s="231" t="e">
        <f t="shared" si="164"/>
        <v>#REF!</v>
      </c>
      <c r="V306" s="231" t="e">
        <f t="shared" si="164"/>
        <v>#REF!</v>
      </c>
      <c r="W306" s="231" t="e">
        <f t="shared" si="164"/>
        <v>#REF!</v>
      </c>
      <c r="X306" s="231" t="e">
        <f t="shared" si="164"/>
        <v>#REF!</v>
      </c>
      <c r="Y306" s="231" t="e">
        <f t="shared" si="164"/>
        <v>#REF!</v>
      </c>
      <c r="Z306" s="231" t="e">
        <f t="shared" si="164"/>
        <v>#REF!</v>
      </c>
      <c r="AA306" s="231" t="e">
        <f t="shared" si="164"/>
        <v>#REF!</v>
      </c>
      <c r="AB306" s="231" t="e">
        <f t="shared" si="164"/>
        <v>#REF!</v>
      </c>
      <c r="AC306" s="231" t="e">
        <f t="shared" si="164"/>
        <v>#REF!</v>
      </c>
      <c r="AD306" s="231" t="e">
        <f t="shared" si="164"/>
        <v>#REF!</v>
      </c>
      <c r="AE306" s="231" t="e">
        <f t="shared" si="164"/>
        <v>#REF!</v>
      </c>
      <c r="AF306" s="231" t="e">
        <f t="shared" si="164"/>
        <v>#REF!</v>
      </c>
      <c r="AG306" s="231" t="e">
        <f t="shared" si="164"/>
        <v>#REF!</v>
      </c>
      <c r="AH306" s="231" t="e">
        <f t="shared" si="164"/>
        <v>#REF!</v>
      </c>
      <c r="AI306" s="231" t="e">
        <f t="shared" si="164"/>
        <v>#REF!</v>
      </c>
      <c r="AJ306" s="231" t="e">
        <f t="shared" si="164"/>
        <v>#REF!</v>
      </c>
      <c r="AK306" s="231" t="e">
        <f t="shared" si="164"/>
        <v>#REF!</v>
      </c>
      <c r="AL306" s="231" t="e">
        <f t="shared" si="164"/>
        <v>#REF!</v>
      </c>
      <c r="AM306" s="231" t="e">
        <f t="shared" si="164"/>
        <v>#REF!</v>
      </c>
      <c r="AN306" s="231" t="e">
        <f t="shared" si="164"/>
        <v>#REF!</v>
      </c>
      <c r="AO306" s="231" t="e">
        <f t="shared" si="164"/>
        <v>#REF!</v>
      </c>
      <c r="AP306" s="231" t="e">
        <f t="shared" si="164"/>
        <v>#REF!</v>
      </c>
      <c r="AQ306" s="231" t="e">
        <f t="shared" si="164"/>
        <v>#REF!</v>
      </c>
      <c r="AR306" s="231" t="e">
        <f t="shared" si="164"/>
        <v>#REF!</v>
      </c>
      <c r="AS306" s="231" t="e">
        <f t="shared" si="164"/>
        <v>#REF!</v>
      </c>
      <c r="AT306" s="231" t="e">
        <f t="shared" si="164"/>
        <v>#REF!</v>
      </c>
      <c r="AU306" s="231" t="e">
        <f t="shared" si="164"/>
        <v>#REF!</v>
      </c>
      <c r="AV306" s="231" t="e">
        <f>+SUM(AV159:AV305)</f>
        <v>#REF!</v>
      </c>
      <c r="AX306" s="254"/>
    </row>
    <row r="307" spans="1:50" outlineLevel="1" x14ac:dyDescent="0.2">
      <c r="B307" s="232" t="s">
        <v>208</v>
      </c>
      <c r="D307" s="231" t="e">
        <f>+SUM(D159:D305)</f>
        <v>#REF!</v>
      </c>
      <c r="E307" s="231" t="e">
        <f t="shared" ref="E307:AV307" si="165">+SUM(E159:E305)</f>
        <v>#REF!</v>
      </c>
      <c r="F307" s="231" t="e">
        <f t="shared" si="165"/>
        <v>#REF!</v>
      </c>
      <c r="G307" s="231" t="e">
        <f t="shared" si="165"/>
        <v>#REF!</v>
      </c>
      <c r="H307" s="231" t="e">
        <f t="shared" si="165"/>
        <v>#REF!</v>
      </c>
      <c r="I307" s="231" t="e">
        <f t="shared" si="165"/>
        <v>#REF!</v>
      </c>
      <c r="J307" s="231" t="e">
        <f t="shared" si="165"/>
        <v>#REF!</v>
      </c>
      <c r="K307" s="231" t="e">
        <f t="shared" si="165"/>
        <v>#REF!</v>
      </c>
      <c r="L307" s="231" t="e">
        <f t="shared" si="165"/>
        <v>#REF!</v>
      </c>
      <c r="M307" s="231" t="e">
        <f t="shared" si="165"/>
        <v>#REF!</v>
      </c>
      <c r="N307" s="231" t="e">
        <f t="shared" si="165"/>
        <v>#REF!</v>
      </c>
      <c r="O307" s="231" t="e">
        <f t="shared" si="165"/>
        <v>#REF!</v>
      </c>
      <c r="P307" s="231" t="e">
        <f t="shared" si="165"/>
        <v>#REF!</v>
      </c>
      <c r="Q307" s="231" t="e">
        <f t="shared" si="165"/>
        <v>#REF!</v>
      </c>
      <c r="R307" s="231" t="e">
        <f t="shared" si="165"/>
        <v>#REF!</v>
      </c>
      <c r="S307" s="231" t="e">
        <f t="shared" si="165"/>
        <v>#REF!</v>
      </c>
      <c r="T307" s="231" t="e">
        <f t="shared" si="165"/>
        <v>#REF!</v>
      </c>
      <c r="U307" s="231" t="e">
        <f t="shared" si="165"/>
        <v>#REF!</v>
      </c>
      <c r="V307" s="231" t="e">
        <f t="shared" si="165"/>
        <v>#REF!</v>
      </c>
      <c r="W307" s="231" t="e">
        <f t="shared" si="165"/>
        <v>#REF!</v>
      </c>
      <c r="X307" s="231" t="e">
        <f t="shared" si="165"/>
        <v>#REF!</v>
      </c>
      <c r="Y307" s="231" t="e">
        <f t="shared" si="165"/>
        <v>#REF!</v>
      </c>
      <c r="Z307" s="231" t="e">
        <f t="shared" si="165"/>
        <v>#REF!</v>
      </c>
      <c r="AA307" s="231" t="e">
        <f t="shared" si="165"/>
        <v>#REF!</v>
      </c>
      <c r="AB307" s="231" t="e">
        <f t="shared" si="165"/>
        <v>#REF!</v>
      </c>
      <c r="AC307" s="231" t="e">
        <f t="shared" si="165"/>
        <v>#REF!</v>
      </c>
      <c r="AD307" s="231" t="e">
        <f t="shared" si="165"/>
        <v>#REF!</v>
      </c>
      <c r="AE307" s="231" t="e">
        <f t="shared" si="165"/>
        <v>#REF!</v>
      </c>
      <c r="AF307" s="231" t="e">
        <f t="shared" si="165"/>
        <v>#REF!</v>
      </c>
      <c r="AG307" s="231" t="e">
        <f t="shared" si="165"/>
        <v>#REF!</v>
      </c>
      <c r="AH307" s="231" t="e">
        <f t="shared" si="165"/>
        <v>#REF!</v>
      </c>
      <c r="AI307" s="231" t="e">
        <f t="shared" si="165"/>
        <v>#REF!</v>
      </c>
      <c r="AJ307" s="231" t="e">
        <f t="shared" si="165"/>
        <v>#REF!</v>
      </c>
      <c r="AK307" s="231" t="e">
        <f t="shared" si="165"/>
        <v>#REF!</v>
      </c>
      <c r="AL307" s="231" t="e">
        <f t="shared" si="165"/>
        <v>#REF!</v>
      </c>
      <c r="AM307" s="231" t="e">
        <f t="shared" si="165"/>
        <v>#REF!</v>
      </c>
      <c r="AN307" s="231" t="e">
        <f t="shared" si="165"/>
        <v>#REF!</v>
      </c>
      <c r="AO307" s="231" t="e">
        <f t="shared" si="165"/>
        <v>#REF!</v>
      </c>
      <c r="AP307" s="231" t="e">
        <f t="shared" si="165"/>
        <v>#REF!</v>
      </c>
      <c r="AQ307" s="231" t="e">
        <f t="shared" si="165"/>
        <v>#REF!</v>
      </c>
      <c r="AR307" s="231" t="e">
        <f t="shared" si="165"/>
        <v>#REF!</v>
      </c>
      <c r="AS307" s="231" t="e">
        <f t="shared" si="165"/>
        <v>#REF!</v>
      </c>
      <c r="AT307" s="231" t="e">
        <f t="shared" si="165"/>
        <v>#REF!</v>
      </c>
      <c r="AU307" s="231" t="e">
        <f t="shared" si="165"/>
        <v>#REF!</v>
      </c>
      <c r="AV307" s="231" t="e">
        <f t="shared" si="165"/>
        <v>#REF!</v>
      </c>
    </row>
  </sheetData>
  <sheetProtection algorithmName="SHA-512" hashValue="7sWMBo0qgsRvvn/F4dKUWvOAAoCl5/hI9DahSu/QC/1IRZxxzoLEhkVY1F/m1Omo2pmMtotc6ily1GGnOldB+Q==" saltValue="mS+8ItqXjDN82dUq6p8t8w==" spinCount="100000" sheet="1" selectLockedCells="1"/>
  <customSheetViews>
    <customSheetView guid="{21F13F3C-C390-477F-A569-DF7158452A6C}" scale="85" fitToPage="1">
      <pane xSplit="2" ySplit="4" topLeftCell="AG5" activePane="bottomRight" state="frozen"/>
      <selection pane="bottomRight" activeCell="A23" sqref="A23:E23"/>
      <rowBreaks count="2" manualBreakCount="2">
        <brk id="146" max="16383" man="1"/>
        <brk id="292" max="16383" man="1"/>
      </rowBreaks>
      <pageMargins left="0.25" right="0.25" top="0.75" bottom="0.75" header="0.3" footer="0.3"/>
      <printOptions horizontalCentered="1"/>
      <pageSetup paperSize="8" scale="34" fitToHeight="0" orientation="landscape" r:id="rId1"/>
      <headerFooter alignWithMargins="0">
        <oddFooter>&amp;L&amp;6&amp;F/
&amp;A&amp;C&amp;6Angebotserhebung Versorgungsplanung 2016 Kanton Bern
&amp;D&amp;R&amp;6Seiten &amp;P von &amp;N Seiten</oddFooter>
      </headerFooter>
    </customSheetView>
  </customSheetViews>
  <mergeCells count="2">
    <mergeCell ref="A2:B2"/>
    <mergeCell ref="A156:B156"/>
  </mergeCells>
  <phoneticPr fontId="26" type="noConversion"/>
  <conditionalFormatting sqref="D5:AV14 G15:G68 L15:AV80 D15:F85 H15:K85 G70:G85 AV80:AV90 L81:AU85 D86:AU87 K88:K102 P88:T103 D88:J109 L88:O109 U88:AV109 D103:T109">
    <cfRule type="cellIs" dxfId="3" priority="29" stopIfTrue="1" operator="equal">
      <formula>1</formula>
    </cfRule>
    <cfRule type="cellIs" dxfId="2" priority="30" stopIfTrue="1" operator="equal">
      <formula>2</formula>
    </cfRule>
  </conditionalFormatting>
  <conditionalFormatting sqref="D110:AV148">
    <cfRule type="cellIs" dxfId="1" priority="1" stopIfTrue="1" operator="equal">
      <formula>1</formula>
    </cfRule>
    <cfRule type="cellIs" dxfId="0" priority="2" stopIfTrue="1" operator="equal">
      <formula>2</formula>
    </cfRule>
  </conditionalFormatting>
  <printOptions horizontalCentered="1"/>
  <pageMargins left="0.25" right="0.25" top="0.75" bottom="0.75" header="0.3" footer="0.3"/>
  <pageSetup paperSize="8" scale="29" fitToHeight="0" orientation="landscape" r:id="rId2"/>
  <headerFooter alignWithMargins="0">
    <oddFooter>&amp;L&amp;6&amp;F/
&amp;A&amp;C&amp;6Angebotserhebung Versorgungsplanung 2016 Kanton Bern
&amp;D&amp;R&amp;6Seiten &amp;P von &amp;N Seiten</oddFooter>
  </headerFooter>
  <rowBreaks count="1" manualBreakCount="1">
    <brk id="155" max="16383" man="1"/>
  </rowBreaks>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35">
    <tabColor rgb="FFFF00FF"/>
  </sheetPr>
  <dimension ref="A1:AW154"/>
  <sheetViews>
    <sheetView workbookViewId="0">
      <selection activeCell="C9" sqref="C9:C10"/>
    </sheetView>
  </sheetViews>
  <sheetFormatPr baseColWidth="10" defaultColWidth="11.42578125" defaultRowHeight="12.75" outlineLevelRow="1" x14ac:dyDescent="0.2"/>
  <cols>
    <col min="1" max="1" width="10.140625" style="232" customWidth="1"/>
    <col min="2" max="2" width="26.85546875" style="232" customWidth="1"/>
    <col min="3" max="3" width="11.42578125" style="231"/>
    <col min="4" max="4" width="13.140625" style="231" customWidth="1"/>
    <col min="5" max="5" width="11.42578125" style="231"/>
    <col min="6" max="6" width="14.42578125" style="231" customWidth="1"/>
    <col min="7" max="7" width="11.42578125" style="231"/>
    <col min="8" max="8" width="17.140625" style="231" customWidth="1"/>
    <col min="9" max="9" width="11.42578125" style="231"/>
    <col min="10" max="10" width="14" style="231" customWidth="1"/>
    <col min="11" max="11" width="14.42578125" style="231" customWidth="1"/>
    <col min="12" max="12" width="14.85546875" style="231" customWidth="1"/>
    <col min="13" max="13" width="17.42578125" style="231" customWidth="1"/>
    <col min="14" max="14" width="16.42578125" style="231" customWidth="1"/>
    <col min="15" max="16" width="17.140625" style="231" customWidth="1"/>
    <col min="17" max="17" width="13.85546875" style="231" customWidth="1"/>
    <col min="18" max="18" width="13.42578125" style="231" customWidth="1"/>
    <col min="19" max="19" width="14.42578125" style="231" customWidth="1"/>
    <col min="20" max="24" width="11.42578125" style="231"/>
    <col min="25" max="26" width="14.42578125" style="231" customWidth="1"/>
    <col min="27" max="27" width="15.85546875" style="231" customWidth="1"/>
    <col min="28" max="28" width="15.42578125" style="231" customWidth="1"/>
    <col min="29" max="29" width="16.85546875" style="231" customWidth="1"/>
    <col min="30" max="30" width="14.42578125" style="231" customWidth="1"/>
    <col min="31" max="31" width="15.85546875" style="231" customWidth="1"/>
    <col min="32" max="32" width="14.42578125" style="231" customWidth="1"/>
    <col min="33" max="33" width="12.85546875" style="231" customWidth="1"/>
    <col min="34" max="34" width="14.42578125" style="231" customWidth="1"/>
    <col min="35" max="35" width="13.85546875" style="231" customWidth="1"/>
    <col min="36" max="36" width="17.42578125" style="231" customWidth="1"/>
    <col min="37" max="37" width="13.140625" style="231" customWidth="1"/>
    <col min="38" max="38" width="14.42578125" style="231" customWidth="1"/>
    <col min="39" max="39" width="14.140625" style="231" customWidth="1"/>
    <col min="40" max="40" width="12.140625" style="231" customWidth="1"/>
    <col min="41" max="41" width="11.42578125" style="231"/>
    <col min="42" max="43" width="13.140625" style="231" customWidth="1"/>
    <col min="44" max="16384" width="11.42578125" style="231"/>
  </cols>
  <sheetData>
    <row r="1" spans="1:47" x14ac:dyDescent="0.2">
      <c r="A1" s="231"/>
    </row>
    <row r="2" spans="1:47" s="235" customFormat="1" ht="56.25" customHeight="1" x14ac:dyDescent="0.2">
      <c r="A2" s="1498" t="s">
        <v>465</v>
      </c>
      <c r="B2" s="1498"/>
    </row>
    <row r="3" spans="1:47" ht="19.5" customHeight="1" x14ac:dyDescent="0.2">
      <c r="A3" s="232" t="s">
        <v>63</v>
      </c>
    </row>
    <row r="6" spans="1:47" ht="27" customHeight="1" x14ac:dyDescent="0.2">
      <c r="A6" s="1500" t="s">
        <v>636</v>
      </c>
      <c r="B6" s="1500"/>
    </row>
    <row r="7" spans="1:47" ht="76.5" x14ac:dyDescent="0.2">
      <c r="A7" s="237"/>
      <c r="B7" s="237"/>
      <c r="C7" s="239" t="str">
        <f>+intern2!D4</f>
        <v>Allgemeine Innere Medizin (ohne Schwerpunkt)</v>
      </c>
      <c r="D7" s="239" t="str">
        <f>+intern2!E4</f>
        <v>Allgemeine Innere Medizin inkl. Schwerpunkt Geriatrie</v>
      </c>
      <c r="E7" s="239" t="str">
        <f>+intern2!F4</f>
        <v>Anästhesiologie</v>
      </c>
      <c r="F7" s="239" t="str">
        <f>+intern2!G4</f>
        <v>Angiologie</v>
      </c>
      <c r="G7" s="239" t="str">
        <f>+intern2!H4</f>
        <v>Chirurgie (ohne Schwerpunkt)</v>
      </c>
      <c r="H7" s="239" t="str">
        <f>+intern2!I4</f>
        <v>Chirurgie inkl. Schwerpunkte - Allgemeinchirurgie und Traumatologie</v>
      </c>
      <c r="I7" s="239" t="str">
        <f>+intern2!J4</f>
        <v>Gefässchirurgie</v>
      </c>
      <c r="J7" s="239" t="str">
        <f>+intern2!K4</f>
        <v>Thoraxchirurgie</v>
      </c>
      <c r="K7" s="239" t="str">
        <f>+intern2!L4</f>
        <v>Chirurgie inkl. Schwerpunkte Viszeralchirurgie</v>
      </c>
      <c r="L7" s="239" t="str">
        <f>+intern2!M4</f>
        <v>Dermatologie und Venerologie</v>
      </c>
      <c r="M7" s="239" t="str">
        <f>+intern2!N4</f>
        <v>Endokrinologie / Diabetologie</v>
      </c>
      <c r="N7" s="239" t="str">
        <f>+intern2!O4</f>
        <v>Gastroenterologie</v>
      </c>
      <c r="O7" s="239" t="str">
        <f>+intern2!P4</f>
        <v>Gynäkologie und Geburtshilfe (ohne Schwerpunkt)</v>
      </c>
      <c r="P7" s="239" t="str">
        <f>+intern2!Q4</f>
        <v>Gynäkologie und Geburtshilfe inkl. Schwerpunkt fetomaternale Medizin</v>
      </c>
      <c r="Q7" s="239" t="str">
        <f>+intern2!R4</f>
        <v>Hämatologie</v>
      </c>
      <c r="R7" s="239" t="str">
        <f>+intern2!S4</f>
        <v>Handchirurgie</v>
      </c>
      <c r="S7" s="239" t="str">
        <f>+intern2!T4</f>
        <v>Herz- und thorakale Gefässchirurgie</v>
      </c>
      <c r="T7" s="239" t="str">
        <f>+intern2!U4</f>
        <v>Infektiologie</v>
      </c>
      <c r="U7" s="239" t="str">
        <f>+intern2!V4</f>
        <v>Intensivmedizin</v>
      </c>
      <c r="V7" s="239" t="str">
        <f>+intern2!W4</f>
        <v>Interventionelle Radiologie EBIR</v>
      </c>
      <c r="W7" s="239" t="str">
        <f>+intern2!X4</f>
        <v>Kardiologie</v>
      </c>
      <c r="X7" s="239" t="str">
        <f>+intern2!Y4</f>
        <v>Mund-, Kiefer- und Gesichtschirurgie</v>
      </c>
      <c r="Y7" s="239" t="str">
        <f>+intern2!Z4</f>
        <v>Kinder- und Jugendmedizin (ohne Schwerpunkt)</v>
      </c>
      <c r="Z7" s="239" t="str">
        <f>+intern2!AA4</f>
        <v>Kinder- und Jugendmedizin inkl. Schwerpunkte Neonatologie</v>
      </c>
      <c r="AA7" s="239" t="str">
        <f>+intern2!AB4</f>
        <v>Kinderchirurgie (ohne Schwerpunkt)</v>
      </c>
      <c r="AB7" s="239" t="str">
        <f>+intern2!AC4</f>
        <v>Medizinische Onkologie</v>
      </c>
      <c r="AC7" s="239" t="str">
        <f>+intern2!AD4</f>
        <v>Nephrologie</v>
      </c>
      <c r="AD7" s="239" t="str">
        <f>+intern2!AE4</f>
        <v>Neurochirurgie</v>
      </c>
      <c r="AE7" s="239" t="str">
        <f>+intern2!AF4</f>
        <v>Neurologie</v>
      </c>
      <c r="AF7" s="239" t="str">
        <f>+intern2!AG4</f>
        <v>Nuklearmedizin</v>
      </c>
      <c r="AG7" s="239" t="str">
        <f>+intern2!AH4</f>
        <v>Ophthalmologie inkl. Schwerpunkt Ophthalmochirurgie</v>
      </c>
      <c r="AH7" s="239" t="str">
        <f>+intern2!AI4</f>
        <v>Orthopädische Chirurgie und Traumatologie des Bewegungsapparates</v>
      </c>
      <c r="AI7" s="239" t="str">
        <f>+intern2!AJ4</f>
        <v>Oto-Rhino-Laryngologie  (ohne Schwerpunkt)</v>
      </c>
      <c r="AJ7" s="239" t="str">
        <f>+intern2!AK4</f>
        <v>Oto-Rhino-Laryngologie inkl. Schwerpunkte - Hals- und Gesichtschirurgie</v>
      </c>
      <c r="AK7" s="239" t="str">
        <f>+intern2!AL4</f>
        <v>Physikalische Medizin und Rehabilitation</v>
      </c>
      <c r="AL7" s="239" t="str">
        <f>+intern2!AM4</f>
        <v>Plastische, Rekonstruktive und Ästhetische Chirurgie</v>
      </c>
      <c r="AM7" s="239" t="str">
        <f>+intern2!AN4</f>
        <v>Pneumologie</v>
      </c>
      <c r="AN7" s="239" t="str">
        <f>+intern2!AO4</f>
        <v>Psychiatrie und Psychotherapie (ohne Schwerpunkt)</v>
      </c>
      <c r="AO7" s="239" t="str">
        <f>+intern2!AP4</f>
        <v>Radiologie (ohne Schwerpunkt)</v>
      </c>
      <c r="AP7" s="239" t="str">
        <f>+intern2!AQ4</f>
        <v>Radiologie inkl. Schwerpunkte Invasive Neuroradiologie</v>
      </c>
      <c r="AQ7" s="239" t="str">
        <f>+intern2!AR4</f>
        <v>Radio-Onkologie / Strahlentherapie</v>
      </c>
      <c r="AR7" s="239" t="str">
        <f>+intern2!AS4</f>
        <v>Rheumatologie</v>
      </c>
      <c r="AS7" s="239" t="str">
        <f>+intern2!AT4</f>
        <v>Urologie (ohne Schwerpunkt)</v>
      </c>
      <c r="AT7" s="239" t="str">
        <f>+intern2!AU4</f>
        <v>Urologie inkl. Schwerpunkt - operative Urologie</v>
      </c>
      <c r="AU7" s="239" t="str">
        <f>+intern2!AV4</f>
        <v>Schwerpunkttitel Wirbelsäulenchirurige</v>
      </c>
    </row>
    <row r="8" spans="1:47" ht="25.5" x14ac:dyDescent="0.2">
      <c r="A8" s="237"/>
      <c r="B8" s="501" t="s">
        <v>796</v>
      </c>
      <c r="C8" s="263">
        <f>VLOOKUP(C7,'3.2'!$A$17:$F$61,4,FALSE)</f>
        <v>0</v>
      </c>
      <c r="D8" s="263">
        <f>VLOOKUP(D7,'3.2'!$A$17:$F$61,4,FALSE)</f>
        <v>0</v>
      </c>
      <c r="E8" s="263">
        <f>VLOOKUP(E7,'3.2'!$A$17:$F$61,4,FALSE)</f>
        <v>0</v>
      </c>
      <c r="F8" s="263">
        <f>VLOOKUP(F7,'3.2'!$A$17:$F$61,4,FALSE)</f>
        <v>0</v>
      </c>
      <c r="G8" s="263">
        <f>VLOOKUP(G7,'3.2'!$A$17:$F$61,4,FALSE)</f>
        <v>0</v>
      </c>
      <c r="H8" s="263">
        <f>VLOOKUP(H7,'3.2'!$A$17:$F$61,4,FALSE)</f>
        <v>0</v>
      </c>
      <c r="I8" s="263">
        <f>VLOOKUP(I7,'3.2'!$A$17:$F$61,4,FALSE)</f>
        <v>0</v>
      </c>
      <c r="J8" s="263">
        <f>VLOOKUP(J7,'3.2'!$A$17:$F$61,4,FALSE)</f>
        <v>0</v>
      </c>
      <c r="K8" s="263">
        <f>VLOOKUP(K7,'3.2'!$A$17:$F$61,4,FALSE)</f>
        <v>0</v>
      </c>
      <c r="L8" s="263">
        <f>VLOOKUP(L7,'3.2'!$A$17:$F$61,4,FALSE)</f>
        <v>0</v>
      </c>
      <c r="M8" s="263">
        <f>VLOOKUP(M7,'3.2'!$A$17:$F$61,4,FALSE)</f>
        <v>0</v>
      </c>
      <c r="N8" s="263">
        <f>VLOOKUP(N7,'3.2'!$A$17:$F$61,4,FALSE)</f>
        <v>0</v>
      </c>
      <c r="O8" s="263">
        <f>VLOOKUP(O7,'3.2'!$A$17:$F$61,4,FALSE)</f>
        <v>0</v>
      </c>
      <c r="P8" s="263">
        <f>VLOOKUP(P7,'3.2'!$A$17:$F$61,4,FALSE)</f>
        <v>0</v>
      </c>
      <c r="Q8" s="263">
        <f>VLOOKUP(Q7,'3.2'!$A$17:$F$61,4,FALSE)</f>
        <v>0</v>
      </c>
      <c r="R8" s="263">
        <f>VLOOKUP(R7,'3.2'!$A$17:$F$61,4,FALSE)</f>
        <v>0</v>
      </c>
      <c r="S8" s="263">
        <f>VLOOKUP(S7,'3.2'!$A$17:$F$61,4,FALSE)</f>
        <v>0</v>
      </c>
      <c r="T8" s="263">
        <f>VLOOKUP(T7,'3.2'!$A$17:$F$61,4,FALSE)</f>
        <v>0</v>
      </c>
      <c r="U8" s="263">
        <f>VLOOKUP(U7,'3.2'!$A$17:$F$61,4,FALSE)</f>
        <v>0</v>
      </c>
      <c r="V8" s="263">
        <f>VLOOKUP(V7,'3.2'!$A$17:$F$61,4,FALSE)</f>
        <v>0</v>
      </c>
      <c r="W8" s="263">
        <f>VLOOKUP(W7,'3.2'!$A$17:$F$61,4,FALSE)</f>
        <v>0</v>
      </c>
      <c r="X8" s="263">
        <f>VLOOKUP(X7,'3.2'!$A$17:$F$61,4,FALSE)</f>
        <v>0</v>
      </c>
      <c r="Y8" s="263">
        <f>VLOOKUP(Y7,'3.2'!$A$17:$F$61,4,FALSE)</f>
        <v>0</v>
      </c>
      <c r="Z8" s="263">
        <f>VLOOKUP(Z7,'3.2'!$A$17:$F$61,4,FALSE)</f>
        <v>0</v>
      </c>
      <c r="AA8" s="263">
        <f>VLOOKUP(AA7,'3.2'!$A$17:$F$61,4,FALSE)</f>
        <v>0</v>
      </c>
      <c r="AB8" s="263">
        <f>VLOOKUP(AB7,'3.2'!$A$17:$F$61,4,FALSE)</f>
        <v>0</v>
      </c>
      <c r="AC8" s="263">
        <f>VLOOKUP(AC7,'3.2'!$A$17:$F$61,4,FALSE)</f>
        <v>0</v>
      </c>
      <c r="AD8" s="263">
        <f>VLOOKUP(AD7,'3.2'!$A$17:$F$61,4,FALSE)</f>
        <v>0</v>
      </c>
      <c r="AE8" s="263">
        <f>VLOOKUP(AE7,'3.2'!$A$17:$F$61,4,FALSE)</f>
        <v>0</v>
      </c>
      <c r="AF8" s="263">
        <f>VLOOKUP(AF7,'3.2'!$A$17:$F$61,4,FALSE)</f>
        <v>0</v>
      </c>
      <c r="AG8" s="263">
        <f>VLOOKUP(AG7,'3.2'!$A$17:$F$61,4,FALSE)</f>
        <v>0</v>
      </c>
      <c r="AH8" s="263">
        <f>VLOOKUP(AH7,'3.2'!$A$17:$F$61,4,FALSE)</f>
        <v>0</v>
      </c>
      <c r="AI8" s="263">
        <f>VLOOKUP(AI7,'3.2'!$A$17:$F$61,4,FALSE)</f>
        <v>0</v>
      </c>
      <c r="AJ8" s="263">
        <f>VLOOKUP(AJ7,'3.2'!$A$17:$F$61,4,FALSE)</f>
        <v>0</v>
      </c>
      <c r="AK8" s="263">
        <f>VLOOKUP(AK7,'3.2'!$A$17:$F$61,4,FALSE)</f>
        <v>0</v>
      </c>
      <c r="AL8" s="263">
        <f>VLOOKUP(AL7,'3.2'!$A$17:$F$61,4,FALSE)</f>
        <v>0</v>
      </c>
      <c r="AM8" s="263">
        <f>VLOOKUP(AM7,'3.2'!$A$17:$F$61,4,FALSE)</f>
        <v>0</v>
      </c>
      <c r="AN8" s="263">
        <f>VLOOKUP(AN7,'3.2'!$A$17:$F$61,4,FALSE)</f>
        <v>0</v>
      </c>
      <c r="AO8" s="263">
        <f>VLOOKUP(AO7,'3.2'!$A$17:$F$61,4,FALSE)</f>
        <v>0</v>
      </c>
      <c r="AP8" s="263">
        <f>VLOOKUP(AP7,'3.2'!$A$17:$F$61,4,FALSE)</f>
        <v>0</v>
      </c>
      <c r="AQ8" s="263">
        <f>VLOOKUP(AQ7,'3.2'!$A$17:$F$61,4,FALSE)</f>
        <v>0</v>
      </c>
      <c r="AR8" s="263">
        <f>VLOOKUP(AR7,'3.2'!$A$17:$F$61,4,FALSE)</f>
        <v>0</v>
      </c>
      <c r="AS8" s="263">
        <f>VLOOKUP(AS7,'3.2'!$A$17:$F$61,4,FALSE)</f>
        <v>0</v>
      </c>
      <c r="AT8" s="263">
        <f>VLOOKUP(AT7,'3.2'!$A$17:$F$61,4,FALSE)</f>
        <v>0</v>
      </c>
      <c r="AU8" s="263">
        <f>VLOOKUP(AU7,'3.2'!$A$17:$F$61,4,FALSE)</f>
        <v>0</v>
      </c>
    </row>
    <row r="9" spans="1:47" ht="25.5" x14ac:dyDescent="0.2">
      <c r="A9" s="237" t="str">
        <f>'2.2'!C10</f>
        <v>BP</v>
      </c>
      <c r="B9" s="237" t="str">
        <f>'2.2'!D10</f>
        <v>Basispaket Chirurgie und Innere Medizin</v>
      </c>
      <c r="C9" s="264">
        <f>+IF(intern2!D5&gt;=1,C$8,0)</f>
        <v>0</v>
      </c>
      <c r="D9" s="264">
        <f>+IF(intern2!E5&gt;=1,D$8,0)</f>
        <v>0</v>
      </c>
      <c r="E9" s="264">
        <f>+IF(intern2!F5&gt;=1,E$8,0)</f>
        <v>0</v>
      </c>
      <c r="F9" s="264">
        <f>+IF(intern2!G5&gt;=1,F$8,0)</f>
        <v>0</v>
      </c>
      <c r="G9" s="264">
        <f>+IF(intern2!H5&gt;=1,G$8,0)</f>
        <v>0</v>
      </c>
      <c r="H9" s="264">
        <f>+IF(intern2!I5&gt;=1,H$8,0)</f>
        <v>0</v>
      </c>
      <c r="I9" s="264">
        <f>+IF(intern2!J5&gt;=1,I$8,0)</f>
        <v>0</v>
      </c>
      <c r="J9" s="264">
        <f>+IF(intern2!K5&gt;=1,J$8,0)</f>
        <v>0</v>
      </c>
      <c r="K9" s="264">
        <f>+IF(intern2!L5&gt;=1,K$8,0)</f>
        <v>0</v>
      </c>
      <c r="L9" s="264">
        <f>+IF(intern2!M5&gt;=1,L$8,0)</f>
        <v>0</v>
      </c>
      <c r="M9" s="264">
        <f>+IF(intern2!N5&gt;=1,M$8,0)</f>
        <v>0</v>
      </c>
      <c r="N9" s="264">
        <f>+IF(intern2!O5&gt;=1,N$8,0)</f>
        <v>0</v>
      </c>
      <c r="O9" s="264">
        <f>+IF(intern2!P5&gt;=1,O$8,0)</f>
        <v>0</v>
      </c>
      <c r="P9" s="264">
        <f>+IF(intern2!Q5&gt;=1,P$8,0)</f>
        <v>0</v>
      </c>
      <c r="Q9" s="264">
        <f>+IF(intern2!R5&gt;=1,Q$8,0)</f>
        <v>0</v>
      </c>
      <c r="R9" s="264">
        <f>+IF(intern2!S5&gt;=1,R$8,0)</f>
        <v>0</v>
      </c>
      <c r="S9" s="264">
        <f>+IF(intern2!T5&gt;=1,S$8,0)</f>
        <v>0</v>
      </c>
      <c r="T9" s="264">
        <f>+IF(intern2!U5&gt;=1,T$8,0)</f>
        <v>0</v>
      </c>
      <c r="U9" s="264">
        <f>+IF(intern2!V5&gt;=1,U$8,0)</f>
        <v>0</v>
      </c>
      <c r="V9" s="264">
        <f>+IF(intern2!W5&gt;=1,V$8,0)</f>
        <v>0</v>
      </c>
      <c r="W9" s="264">
        <f>+IF(intern2!X5&gt;=1,W$8,0)</f>
        <v>0</v>
      </c>
      <c r="X9" s="264">
        <f>+IF(intern2!Y5&gt;=1,X$8,0)</f>
        <v>0</v>
      </c>
      <c r="Y9" s="264">
        <f>+IF(intern2!Z5&gt;=1,Y$8,0)</f>
        <v>0</v>
      </c>
      <c r="Z9" s="264">
        <f>+IF(intern2!AA5&gt;=1,Z$8,0)</f>
        <v>0</v>
      </c>
      <c r="AA9" s="264">
        <f>+IF(intern2!AB5&gt;=1,AA$8,0)</f>
        <v>0</v>
      </c>
      <c r="AB9" s="264">
        <f>+IF(intern2!AC5&gt;=1,AB$8,0)</f>
        <v>0</v>
      </c>
      <c r="AC9" s="264">
        <f>+IF(intern2!AD5&gt;=1,AC$8,0)</f>
        <v>0</v>
      </c>
      <c r="AD9" s="264">
        <f>+IF(intern2!AE5&gt;=1,AD$8,0)</f>
        <v>0</v>
      </c>
      <c r="AE9" s="264">
        <f>+IF(intern2!AF5&gt;=1,AE$8,0)</f>
        <v>0</v>
      </c>
      <c r="AF9" s="264">
        <f>+IF(intern2!AG5&gt;=1,AF$8,0)</f>
        <v>0</v>
      </c>
      <c r="AG9" s="264">
        <f>+IF(intern2!AH5&gt;=1,AG$8,0)</f>
        <v>0</v>
      </c>
      <c r="AH9" s="264">
        <f>+IF(intern2!AI5&gt;=1,AH$8,0)</f>
        <v>0</v>
      </c>
      <c r="AI9" s="264">
        <f>+IF(intern2!AJ5&gt;=1,AI$8,0)</f>
        <v>0</v>
      </c>
      <c r="AJ9" s="264">
        <f>+IF(intern2!AK5&gt;=1,AJ$8,0)</f>
        <v>0</v>
      </c>
      <c r="AK9" s="264">
        <f>+IF(intern2!AL5&gt;=1,AK$8,0)</f>
        <v>0</v>
      </c>
      <c r="AL9" s="264">
        <f>+IF(intern2!AM5&gt;=1,AL$8,0)</f>
        <v>0</v>
      </c>
      <c r="AM9" s="264">
        <f>+IF(intern2!AN5&gt;=1,AM$8,0)</f>
        <v>0</v>
      </c>
      <c r="AN9" s="264">
        <f>+IF(intern2!AO5&gt;=1,AN$8,0)</f>
        <v>0</v>
      </c>
      <c r="AO9" s="264">
        <f>+IF(intern2!AP5&gt;=1,AO$8,0)</f>
        <v>0</v>
      </c>
      <c r="AP9" s="264">
        <f>+IF(intern2!AQ5&gt;=1,AP$8,0)</f>
        <v>0</v>
      </c>
      <c r="AQ9" s="264">
        <f>+IF(intern2!AR5&gt;=1,AQ$8,0)</f>
        <v>0</v>
      </c>
      <c r="AR9" s="264">
        <f>+IF(intern2!AS5&gt;=1,AR$8,0)</f>
        <v>0</v>
      </c>
      <c r="AS9" s="264">
        <f>+IF(intern2!AT5&gt;=1,AS$8,0)</f>
        <v>0</v>
      </c>
      <c r="AT9" s="264">
        <f>+IF(intern2!AU5&gt;=1,AT$8,0)</f>
        <v>0</v>
      </c>
      <c r="AU9" s="264">
        <f>+IF(intern2!AV5&gt;=1,AU$8,0)</f>
        <v>0</v>
      </c>
    </row>
    <row r="10" spans="1:47" ht="25.5" x14ac:dyDescent="0.2">
      <c r="A10" s="237" t="str">
        <f>'2.2'!C11</f>
        <v>BPE</v>
      </c>
      <c r="B10" s="237" t="str">
        <f>'2.2'!D11</f>
        <v>Basispaket für elektive Leistungserbringer</v>
      </c>
      <c r="C10" s="264">
        <f>+IF(intern2!D6&gt;=1,C$8,0)</f>
        <v>0</v>
      </c>
      <c r="D10" s="264">
        <f>+IF(intern2!E6&gt;=1,D$8,0)</f>
        <v>0</v>
      </c>
      <c r="E10" s="264">
        <f>+IF(intern2!F6&gt;=1,E$8,0)</f>
        <v>0</v>
      </c>
      <c r="F10" s="264">
        <f>+IF(intern2!G6&gt;=1,F$8,0)</f>
        <v>0</v>
      </c>
      <c r="G10" s="264">
        <f>+IF(intern2!H6&gt;=1,G$8,0)</f>
        <v>0</v>
      </c>
      <c r="H10" s="264">
        <f>+IF(intern2!I6&gt;=1,H$8,0)</f>
        <v>0</v>
      </c>
      <c r="I10" s="264">
        <f>+IF(intern2!J6&gt;=1,I$8,0)</f>
        <v>0</v>
      </c>
      <c r="J10" s="264">
        <f>+IF(intern2!K6&gt;=1,J$8,0)</f>
        <v>0</v>
      </c>
      <c r="K10" s="264">
        <f>+IF(intern2!L6&gt;=1,K$8,0)</f>
        <v>0</v>
      </c>
      <c r="L10" s="264">
        <f>+IF(intern2!M6&gt;=1,L$8,0)</f>
        <v>0</v>
      </c>
      <c r="M10" s="264">
        <f>+IF(intern2!N6&gt;=1,M$8,0)</f>
        <v>0</v>
      </c>
      <c r="N10" s="264">
        <f>+IF(intern2!O6&gt;=1,N$8,0)</f>
        <v>0</v>
      </c>
      <c r="O10" s="264">
        <f>+IF(intern2!P6&gt;=1,O$8,0)</f>
        <v>0</v>
      </c>
      <c r="P10" s="264">
        <f>+IF(intern2!Q6&gt;=1,P$8,0)</f>
        <v>0</v>
      </c>
      <c r="Q10" s="264">
        <f>+IF(intern2!R6&gt;=1,Q$8,0)</f>
        <v>0</v>
      </c>
      <c r="R10" s="264">
        <f>+IF(intern2!S6&gt;=1,R$8,0)</f>
        <v>0</v>
      </c>
      <c r="S10" s="264">
        <f>+IF(intern2!T6&gt;=1,S$8,0)</f>
        <v>0</v>
      </c>
      <c r="T10" s="264">
        <f>+IF(intern2!U6&gt;=1,T$8,0)</f>
        <v>0</v>
      </c>
      <c r="U10" s="264">
        <f>+IF(intern2!V6&gt;=1,U$8,0)</f>
        <v>0</v>
      </c>
      <c r="V10" s="264">
        <f>+IF(intern2!W6&gt;=1,V$8,0)</f>
        <v>0</v>
      </c>
      <c r="W10" s="264">
        <f>+IF(intern2!X6&gt;=1,W$8,0)</f>
        <v>0</v>
      </c>
      <c r="X10" s="264">
        <f>+IF(intern2!Y6&gt;=1,X$8,0)</f>
        <v>0</v>
      </c>
      <c r="Y10" s="264">
        <f>+IF(intern2!Z6&gt;=1,Y$8,0)</f>
        <v>0</v>
      </c>
      <c r="Z10" s="264">
        <f>+IF(intern2!AA6&gt;=1,Z$8,0)</f>
        <v>0</v>
      </c>
      <c r="AA10" s="264">
        <f>+IF(intern2!AB6&gt;=1,AA$8,0)</f>
        <v>0</v>
      </c>
      <c r="AB10" s="264">
        <f>+IF(intern2!AC6&gt;=1,AB$8,0)</f>
        <v>0</v>
      </c>
      <c r="AC10" s="264">
        <f>+IF(intern2!AD6&gt;=1,AC$8,0)</f>
        <v>0</v>
      </c>
      <c r="AD10" s="264">
        <f>+IF(intern2!AE6&gt;=1,AD$8,0)</f>
        <v>0</v>
      </c>
      <c r="AE10" s="264">
        <f>+IF(intern2!AF6&gt;=1,AE$8,0)</f>
        <v>0</v>
      </c>
      <c r="AF10" s="264">
        <f>+IF(intern2!AG6&gt;=1,AF$8,0)</f>
        <v>0</v>
      </c>
      <c r="AG10" s="264">
        <f>+IF(intern2!AH6&gt;=1,AG$8,0)</f>
        <v>0</v>
      </c>
      <c r="AH10" s="264">
        <f>+IF(intern2!AI6&gt;=1,AH$8,0)</f>
        <v>0</v>
      </c>
      <c r="AI10" s="264">
        <f>+IF(intern2!AJ6&gt;=1,AI$8,0)</f>
        <v>0</v>
      </c>
      <c r="AJ10" s="264">
        <f>+IF(intern2!AK6&gt;=1,AJ$8,0)</f>
        <v>0</v>
      </c>
      <c r="AK10" s="264">
        <f>+IF(intern2!AL6&gt;=1,AK$8,0)</f>
        <v>0</v>
      </c>
      <c r="AL10" s="264">
        <f>+IF(intern2!AM6&gt;=1,AL$8,0)</f>
        <v>0</v>
      </c>
      <c r="AM10" s="264">
        <f>+IF(intern2!AN6&gt;=1,AM$8,0)</f>
        <v>0</v>
      </c>
      <c r="AN10" s="264">
        <f>+IF(intern2!AO6&gt;=1,AN$8,0)</f>
        <v>0</v>
      </c>
      <c r="AO10" s="264">
        <f>+IF(intern2!AP6&gt;=1,AO$8,0)</f>
        <v>0</v>
      </c>
      <c r="AP10" s="264">
        <f>+IF(intern2!AQ6&gt;=1,AP$8,0)</f>
        <v>0</v>
      </c>
      <c r="AQ10" s="264">
        <f>+IF(intern2!AR6&gt;=1,AQ$8,0)</f>
        <v>0</v>
      </c>
      <c r="AR10" s="264">
        <f>+IF(intern2!AS6&gt;=1,AR$8,0)</f>
        <v>0</v>
      </c>
      <c r="AS10" s="264">
        <f>+IF(intern2!AT6&gt;=1,AS$8,0)</f>
        <v>0</v>
      </c>
      <c r="AT10" s="264">
        <f>+IF(intern2!AU6&gt;=1,AT$8,0)</f>
        <v>0</v>
      </c>
      <c r="AU10" s="264">
        <f>+IF(intern2!AV6&gt;=1,AU$8,0)</f>
        <v>0</v>
      </c>
    </row>
    <row r="11" spans="1:47" ht="25.5" x14ac:dyDescent="0.2">
      <c r="A11" s="237" t="str">
        <f>'2.2'!C12</f>
        <v>DER1</v>
      </c>
      <c r="B11" s="237" t="str">
        <f>'2.2'!D12</f>
        <v>Dermatologie (inkl. Geschlechtskrankheiten)</v>
      </c>
      <c r="C11" s="264">
        <f>+IF(intern2!D7&gt;=1,C$8,0)</f>
        <v>0</v>
      </c>
      <c r="D11" s="264">
        <f>+IF(intern2!E7&gt;=1,D$8,0)</f>
        <v>0</v>
      </c>
      <c r="E11" s="264">
        <f>+IF(intern2!F7&gt;=1,E$8,0)</f>
        <v>0</v>
      </c>
      <c r="F11" s="264">
        <f>+IF(intern2!G7&gt;=1,F$8,0)</f>
        <v>0</v>
      </c>
      <c r="G11" s="264">
        <f>+IF(intern2!H7&gt;=1,G$8,0)</f>
        <v>0</v>
      </c>
      <c r="H11" s="264">
        <f>+IF(intern2!I7&gt;=1,H$8,0)</f>
        <v>0</v>
      </c>
      <c r="I11" s="264">
        <f>+IF(intern2!J7&gt;=1,I$8,0)</f>
        <v>0</v>
      </c>
      <c r="J11" s="264">
        <f>+IF(intern2!K7&gt;=1,J$8,0)</f>
        <v>0</v>
      </c>
      <c r="K11" s="264">
        <f>+IF(intern2!L7&gt;=1,K$8,0)</f>
        <v>0</v>
      </c>
      <c r="L11" s="264">
        <f>+IF(intern2!M7&gt;=1,L$8,0)</f>
        <v>0</v>
      </c>
      <c r="M11" s="264">
        <f>+IF(intern2!N7&gt;=1,M$8,0)</f>
        <v>0</v>
      </c>
      <c r="N11" s="264">
        <f>+IF(intern2!O7&gt;=1,N$8,0)</f>
        <v>0</v>
      </c>
      <c r="O11" s="264">
        <f>+IF(intern2!P7&gt;=1,O$8,0)</f>
        <v>0</v>
      </c>
      <c r="P11" s="264">
        <f>+IF(intern2!Q7&gt;=1,P$8,0)</f>
        <v>0</v>
      </c>
      <c r="Q11" s="264">
        <f>+IF(intern2!R7&gt;=1,Q$8,0)</f>
        <v>0</v>
      </c>
      <c r="R11" s="264">
        <f>+IF(intern2!S7&gt;=1,R$8,0)</f>
        <v>0</v>
      </c>
      <c r="S11" s="264">
        <f>+IF(intern2!T7&gt;=1,S$8,0)</f>
        <v>0</v>
      </c>
      <c r="T11" s="264">
        <f>+IF(intern2!U7&gt;=1,T$8,0)</f>
        <v>0</v>
      </c>
      <c r="U11" s="264">
        <f>+IF(intern2!V7&gt;=1,U$8,0)</f>
        <v>0</v>
      </c>
      <c r="V11" s="264">
        <f>+IF(intern2!W7&gt;=1,V$8,0)</f>
        <v>0</v>
      </c>
      <c r="W11" s="264">
        <f>+IF(intern2!X7&gt;=1,W$8,0)</f>
        <v>0</v>
      </c>
      <c r="X11" s="264">
        <f>+IF(intern2!Y7&gt;=1,X$8,0)</f>
        <v>0</v>
      </c>
      <c r="Y11" s="264">
        <f>+IF(intern2!Z7&gt;=1,Y$8,0)</f>
        <v>0</v>
      </c>
      <c r="Z11" s="264">
        <f>+IF(intern2!AA7&gt;=1,Z$8,0)</f>
        <v>0</v>
      </c>
      <c r="AA11" s="264">
        <f>+IF(intern2!AB7&gt;=1,AA$8,0)</f>
        <v>0</v>
      </c>
      <c r="AB11" s="264">
        <f>+IF(intern2!AC7&gt;=1,AB$8,0)</f>
        <v>0</v>
      </c>
      <c r="AC11" s="264">
        <f>+IF(intern2!AD7&gt;=1,AC$8,0)</f>
        <v>0</v>
      </c>
      <c r="AD11" s="264">
        <f>+IF(intern2!AE7&gt;=1,AD$8,0)</f>
        <v>0</v>
      </c>
      <c r="AE11" s="264">
        <f>+IF(intern2!AF7&gt;=1,AE$8,0)</f>
        <v>0</v>
      </c>
      <c r="AF11" s="264">
        <f>+IF(intern2!AG7&gt;=1,AF$8,0)</f>
        <v>0</v>
      </c>
      <c r="AG11" s="264">
        <f>+IF(intern2!AH7&gt;=1,AG$8,0)</f>
        <v>0</v>
      </c>
      <c r="AH11" s="264">
        <f>+IF(intern2!AI7&gt;=1,AH$8,0)</f>
        <v>0</v>
      </c>
      <c r="AI11" s="264">
        <f>+IF(intern2!AJ7&gt;=1,AI$8,0)</f>
        <v>0</v>
      </c>
      <c r="AJ11" s="264">
        <f>+IF(intern2!AK7&gt;=1,AJ$8,0)</f>
        <v>0</v>
      </c>
      <c r="AK11" s="264">
        <f>+IF(intern2!AL7&gt;=1,AK$8,0)</f>
        <v>0</v>
      </c>
      <c r="AL11" s="264">
        <f>+IF(intern2!AM7&gt;=1,AL$8,0)</f>
        <v>0</v>
      </c>
      <c r="AM11" s="264">
        <f>+IF(intern2!AN7&gt;=1,AM$8,0)</f>
        <v>0</v>
      </c>
      <c r="AN11" s="264">
        <f>+IF(intern2!AO7&gt;=1,AN$8,0)</f>
        <v>0</v>
      </c>
      <c r="AO11" s="264">
        <f>+IF(intern2!AP7&gt;=1,AO$8,0)</f>
        <v>0</v>
      </c>
      <c r="AP11" s="264">
        <f>+IF(intern2!AQ7&gt;=1,AP$8,0)</f>
        <v>0</v>
      </c>
      <c r="AQ11" s="264">
        <f>+IF(intern2!AR7&gt;=1,AQ$8,0)</f>
        <v>0</v>
      </c>
      <c r="AR11" s="264">
        <f>+IF(intern2!AS7&gt;=1,AR$8,0)</f>
        <v>0</v>
      </c>
      <c r="AS11" s="264">
        <f>+IF(intern2!AT7&gt;=1,AS$8,0)</f>
        <v>0</v>
      </c>
      <c r="AT11" s="264">
        <f>+IF(intern2!AU7&gt;=1,AT$8,0)</f>
        <v>0</v>
      </c>
      <c r="AU11" s="264">
        <f>+IF(intern2!AV7&gt;=1,AU$8,0)</f>
        <v>0</v>
      </c>
    </row>
    <row r="12" spans="1:47" x14ac:dyDescent="0.2">
      <c r="A12" s="237" t="str">
        <f>'2.2'!C13</f>
        <v>DER1.1</v>
      </c>
      <c r="B12" s="237" t="str">
        <f>'2.2'!D13</f>
        <v>Dermatologische Onkologie</v>
      </c>
      <c r="C12" s="264">
        <f>+IF(intern2!D8&gt;=1,C$8,0)</f>
        <v>0</v>
      </c>
      <c r="D12" s="264">
        <f>+IF(intern2!E8&gt;=1,D$8,0)</f>
        <v>0</v>
      </c>
      <c r="E12" s="264">
        <f>+IF(intern2!F8&gt;=1,E$8,0)</f>
        <v>0</v>
      </c>
      <c r="F12" s="264">
        <f>+IF(intern2!G8&gt;=1,F$8,0)</f>
        <v>0</v>
      </c>
      <c r="G12" s="264">
        <f>+IF(intern2!H8&gt;=1,G$8,0)</f>
        <v>0</v>
      </c>
      <c r="H12" s="264">
        <f>+IF(intern2!I8&gt;=1,H$8,0)</f>
        <v>0</v>
      </c>
      <c r="I12" s="264">
        <f>+IF(intern2!J8&gt;=1,I$8,0)</f>
        <v>0</v>
      </c>
      <c r="J12" s="264">
        <f>+IF(intern2!K8&gt;=1,J$8,0)</f>
        <v>0</v>
      </c>
      <c r="K12" s="264">
        <f>+IF(intern2!L8&gt;=1,K$8,0)</f>
        <v>0</v>
      </c>
      <c r="L12" s="264">
        <f>+IF(intern2!M8&gt;=1,L$8,0)</f>
        <v>0</v>
      </c>
      <c r="M12" s="264">
        <f>+IF(intern2!N8&gt;=1,M$8,0)</f>
        <v>0</v>
      </c>
      <c r="N12" s="264">
        <f>+IF(intern2!O8&gt;=1,N$8,0)</f>
        <v>0</v>
      </c>
      <c r="O12" s="264">
        <f>+IF(intern2!P8&gt;=1,O$8,0)</f>
        <v>0</v>
      </c>
      <c r="P12" s="264">
        <f>+IF(intern2!Q8&gt;=1,P$8,0)</f>
        <v>0</v>
      </c>
      <c r="Q12" s="264">
        <f>+IF(intern2!R8&gt;=1,Q$8,0)</f>
        <v>0</v>
      </c>
      <c r="R12" s="264">
        <f>+IF(intern2!S8&gt;=1,R$8,0)</f>
        <v>0</v>
      </c>
      <c r="S12" s="264">
        <f>+IF(intern2!T8&gt;=1,S$8,0)</f>
        <v>0</v>
      </c>
      <c r="T12" s="264">
        <f>+IF(intern2!U8&gt;=1,T$8,0)</f>
        <v>0</v>
      </c>
      <c r="U12" s="264">
        <f>+IF(intern2!V8&gt;=1,U$8,0)</f>
        <v>0</v>
      </c>
      <c r="V12" s="264">
        <f>+IF(intern2!W8&gt;=1,V$8,0)</f>
        <v>0</v>
      </c>
      <c r="W12" s="264">
        <f>+IF(intern2!X8&gt;=1,W$8,0)</f>
        <v>0</v>
      </c>
      <c r="X12" s="264">
        <f>+IF(intern2!Y8&gt;=1,X$8,0)</f>
        <v>0</v>
      </c>
      <c r="Y12" s="264">
        <f>+IF(intern2!Z8&gt;=1,Y$8,0)</f>
        <v>0</v>
      </c>
      <c r="Z12" s="264">
        <f>+IF(intern2!AA8&gt;=1,Z$8,0)</f>
        <v>0</v>
      </c>
      <c r="AA12" s="264">
        <f>+IF(intern2!AB8&gt;=1,AA$8,0)</f>
        <v>0</v>
      </c>
      <c r="AB12" s="264">
        <f>+IF(intern2!AC8&gt;=1,AB$8,0)</f>
        <v>0</v>
      </c>
      <c r="AC12" s="264">
        <f>+IF(intern2!AD8&gt;=1,AC$8,0)</f>
        <v>0</v>
      </c>
      <c r="AD12" s="264">
        <f>+IF(intern2!AE8&gt;=1,AD$8,0)</f>
        <v>0</v>
      </c>
      <c r="AE12" s="264">
        <f>+IF(intern2!AF8&gt;=1,AE$8,0)</f>
        <v>0</v>
      </c>
      <c r="AF12" s="264">
        <f>+IF(intern2!AG8&gt;=1,AF$8,0)</f>
        <v>0</v>
      </c>
      <c r="AG12" s="264">
        <f>+IF(intern2!AH8&gt;=1,AG$8,0)</f>
        <v>0</v>
      </c>
      <c r="AH12" s="264">
        <f>+IF(intern2!AI8&gt;=1,AH$8,0)</f>
        <v>0</v>
      </c>
      <c r="AI12" s="264">
        <f>+IF(intern2!AJ8&gt;=1,AI$8,0)</f>
        <v>0</v>
      </c>
      <c r="AJ12" s="264">
        <f>+IF(intern2!AK8&gt;=1,AJ$8,0)</f>
        <v>0</v>
      </c>
      <c r="AK12" s="264">
        <f>+IF(intern2!AL8&gt;=1,AK$8,0)</f>
        <v>0</v>
      </c>
      <c r="AL12" s="264">
        <f>+IF(intern2!AM8&gt;=1,AL$8,0)</f>
        <v>0</v>
      </c>
      <c r="AM12" s="264">
        <f>+IF(intern2!AN8&gt;=1,AM$8,0)</f>
        <v>0</v>
      </c>
      <c r="AN12" s="264">
        <f>+IF(intern2!AO8&gt;=1,AN$8,0)</f>
        <v>0</v>
      </c>
      <c r="AO12" s="264">
        <f>+IF(intern2!AP8&gt;=1,AO$8,0)</f>
        <v>0</v>
      </c>
      <c r="AP12" s="264">
        <f>+IF(intern2!AQ8&gt;=1,AP$8,0)</f>
        <v>0</v>
      </c>
      <c r="AQ12" s="264">
        <f>+IF(intern2!AR8&gt;=1,AQ$8,0)</f>
        <v>0</v>
      </c>
      <c r="AR12" s="264">
        <f>+IF(intern2!AS8&gt;=1,AR$8,0)</f>
        <v>0</v>
      </c>
      <c r="AS12" s="264">
        <f>+IF(intern2!AT8&gt;=1,AS$8,0)</f>
        <v>0</v>
      </c>
      <c r="AT12" s="264">
        <f>+IF(intern2!AU8&gt;=1,AT$8,0)</f>
        <v>0</v>
      </c>
      <c r="AU12" s="264">
        <f>+IF(intern2!AV8&gt;=1,AU$8,0)</f>
        <v>0</v>
      </c>
    </row>
    <row r="13" spans="1:47" x14ac:dyDescent="0.2">
      <c r="A13" s="237" t="str">
        <f>'2.2'!C14</f>
        <v>DER1.2</v>
      </c>
      <c r="B13" s="237" t="str">
        <f>'2.2'!D14</f>
        <v>Schwere Hauterkrankungen</v>
      </c>
      <c r="C13" s="264">
        <f>+IF(intern2!D9&gt;=1,C$8,0)</f>
        <v>0</v>
      </c>
      <c r="D13" s="264">
        <f>+IF(intern2!E9&gt;=1,D$8,0)</f>
        <v>0</v>
      </c>
      <c r="E13" s="264">
        <f>+IF(intern2!F9&gt;=1,E$8,0)</f>
        <v>0</v>
      </c>
      <c r="F13" s="264">
        <f>+IF(intern2!G9&gt;=1,F$8,0)</f>
        <v>0</v>
      </c>
      <c r="G13" s="264">
        <f>+IF(intern2!H9&gt;=1,G$8,0)</f>
        <v>0</v>
      </c>
      <c r="H13" s="264">
        <f>+IF(intern2!I9&gt;=1,H$8,0)</f>
        <v>0</v>
      </c>
      <c r="I13" s="264">
        <f>+IF(intern2!J9&gt;=1,I$8,0)</f>
        <v>0</v>
      </c>
      <c r="J13" s="264">
        <f>+IF(intern2!K9&gt;=1,J$8,0)</f>
        <v>0</v>
      </c>
      <c r="K13" s="264">
        <f>+IF(intern2!L9&gt;=1,K$8,0)</f>
        <v>0</v>
      </c>
      <c r="L13" s="264">
        <f>+IF(intern2!M9&gt;=1,L$8,0)</f>
        <v>0</v>
      </c>
      <c r="M13" s="264">
        <f>+IF(intern2!N9&gt;=1,M$8,0)</f>
        <v>0</v>
      </c>
      <c r="N13" s="264">
        <f>+IF(intern2!O9&gt;=1,N$8,0)</f>
        <v>0</v>
      </c>
      <c r="O13" s="264">
        <f>+IF(intern2!P9&gt;=1,O$8,0)</f>
        <v>0</v>
      </c>
      <c r="P13" s="264">
        <f>+IF(intern2!Q9&gt;=1,P$8,0)</f>
        <v>0</v>
      </c>
      <c r="Q13" s="264">
        <f>+IF(intern2!R9&gt;=1,Q$8,0)</f>
        <v>0</v>
      </c>
      <c r="R13" s="264">
        <f>+IF(intern2!S9&gt;=1,R$8,0)</f>
        <v>0</v>
      </c>
      <c r="S13" s="264">
        <f>+IF(intern2!T9&gt;=1,S$8,0)</f>
        <v>0</v>
      </c>
      <c r="T13" s="264">
        <f>+IF(intern2!U9&gt;=1,T$8,0)</f>
        <v>0</v>
      </c>
      <c r="U13" s="264">
        <f>+IF(intern2!V9&gt;=1,U$8,0)</f>
        <v>0</v>
      </c>
      <c r="V13" s="264">
        <f>+IF(intern2!W9&gt;=1,V$8,0)</f>
        <v>0</v>
      </c>
      <c r="W13" s="264">
        <f>+IF(intern2!X9&gt;=1,W$8,0)</f>
        <v>0</v>
      </c>
      <c r="X13" s="264">
        <f>+IF(intern2!Y9&gt;=1,X$8,0)</f>
        <v>0</v>
      </c>
      <c r="Y13" s="264">
        <f>+IF(intern2!Z9&gt;=1,Y$8,0)</f>
        <v>0</v>
      </c>
      <c r="Z13" s="264">
        <f>+IF(intern2!AA9&gt;=1,Z$8,0)</f>
        <v>0</v>
      </c>
      <c r="AA13" s="264">
        <f>+IF(intern2!AB9&gt;=1,AA$8,0)</f>
        <v>0</v>
      </c>
      <c r="AB13" s="264">
        <f>+IF(intern2!AC9&gt;=1,AB$8,0)</f>
        <v>0</v>
      </c>
      <c r="AC13" s="264">
        <f>+IF(intern2!AD9&gt;=1,AC$8,0)</f>
        <v>0</v>
      </c>
      <c r="AD13" s="264">
        <f>+IF(intern2!AE9&gt;=1,AD$8,0)</f>
        <v>0</v>
      </c>
      <c r="AE13" s="264">
        <f>+IF(intern2!AF9&gt;=1,AE$8,0)</f>
        <v>0</v>
      </c>
      <c r="AF13" s="264">
        <f>+IF(intern2!AG9&gt;=1,AF$8,0)</f>
        <v>0</v>
      </c>
      <c r="AG13" s="264">
        <f>+IF(intern2!AH9&gt;=1,AG$8,0)</f>
        <v>0</v>
      </c>
      <c r="AH13" s="264">
        <f>+IF(intern2!AI9&gt;=1,AH$8,0)</f>
        <v>0</v>
      </c>
      <c r="AI13" s="264">
        <f>+IF(intern2!AJ9&gt;=1,AI$8,0)</f>
        <v>0</v>
      </c>
      <c r="AJ13" s="264">
        <f>+IF(intern2!AK9&gt;=1,AJ$8,0)</f>
        <v>0</v>
      </c>
      <c r="AK13" s="264">
        <f>+IF(intern2!AL9&gt;=1,AK$8,0)</f>
        <v>0</v>
      </c>
      <c r="AL13" s="264">
        <f>+IF(intern2!AM9&gt;=1,AL$8,0)</f>
        <v>0</v>
      </c>
      <c r="AM13" s="264">
        <f>+IF(intern2!AN9&gt;=1,AM$8,0)</f>
        <v>0</v>
      </c>
      <c r="AN13" s="264">
        <f>+IF(intern2!AO9&gt;=1,AN$8,0)</f>
        <v>0</v>
      </c>
      <c r="AO13" s="264">
        <f>+IF(intern2!AP9&gt;=1,AO$8,0)</f>
        <v>0</v>
      </c>
      <c r="AP13" s="264">
        <f>+IF(intern2!AQ9&gt;=1,AP$8,0)</f>
        <v>0</v>
      </c>
      <c r="AQ13" s="264">
        <f>+IF(intern2!AR9&gt;=1,AQ$8,0)</f>
        <v>0</v>
      </c>
      <c r="AR13" s="264">
        <f>+IF(intern2!AS9&gt;=1,AR$8,0)</f>
        <v>0</v>
      </c>
      <c r="AS13" s="264">
        <f>+IF(intern2!AT9&gt;=1,AS$8,0)</f>
        <v>0</v>
      </c>
      <c r="AT13" s="264">
        <f>+IF(intern2!AU9&gt;=1,AT$8,0)</f>
        <v>0</v>
      </c>
      <c r="AU13" s="264">
        <f>+IF(intern2!AV9&gt;=1,AU$8,0)</f>
        <v>0</v>
      </c>
    </row>
    <row r="14" spans="1:47" x14ac:dyDescent="0.2">
      <c r="A14" s="237" t="str">
        <f>'2.2'!C15</f>
        <v>DER2</v>
      </c>
      <c r="B14" s="237" t="str">
        <f>'2.2'!D15</f>
        <v>Wundpatienten</v>
      </c>
      <c r="C14" s="264">
        <f>+IF(intern2!D10&gt;=1,C$8,0)</f>
        <v>0</v>
      </c>
      <c r="D14" s="264">
        <f>+IF(intern2!E10&gt;=1,D$8,0)</f>
        <v>0</v>
      </c>
      <c r="E14" s="264">
        <f>+IF(intern2!F10&gt;=1,E$8,0)</f>
        <v>0</v>
      </c>
      <c r="F14" s="264">
        <f>+IF(intern2!G10&gt;=1,F$8,0)</f>
        <v>0</v>
      </c>
      <c r="G14" s="264">
        <f>+IF(intern2!H10&gt;=1,G$8,0)</f>
        <v>0</v>
      </c>
      <c r="H14" s="264">
        <f>+IF(intern2!I10&gt;=1,H$8,0)</f>
        <v>0</v>
      </c>
      <c r="I14" s="264">
        <f>+IF(intern2!J10&gt;=1,I$8,0)</f>
        <v>0</v>
      </c>
      <c r="J14" s="264">
        <f>+IF(intern2!K10&gt;=1,J$8,0)</f>
        <v>0</v>
      </c>
      <c r="K14" s="264">
        <f>+IF(intern2!L10&gt;=1,K$8,0)</f>
        <v>0</v>
      </c>
      <c r="L14" s="264">
        <f>+IF(intern2!M10&gt;=1,L$8,0)</f>
        <v>0</v>
      </c>
      <c r="M14" s="264">
        <f>+IF(intern2!N10&gt;=1,M$8,0)</f>
        <v>0</v>
      </c>
      <c r="N14" s="264">
        <f>+IF(intern2!O10&gt;=1,N$8,0)</f>
        <v>0</v>
      </c>
      <c r="O14" s="264">
        <f>+IF(intern2!P10&gt;=1,O$8,0)</f>
        <v>0</v>
      </c>
      <c r="P14" s="264">
        <f>+IF(intern2!Q10&gt;=1,P$8,0)</f>
        <v>0</v>
      </c>
      <c r="Q14" s="264">
        <f>+IF(intern2!R10&gt;=1,Q$8,0)</f>
        <v>0</v>
      </c>
      <c r="R14" s="264">
        <f>+IF(intern2!S10&gt;=1,R$8,0)</f>
        <v>0</v>
      </c>
      <c r="S14" s="264">
        <f>+IF(intern2!T10&gt;=1,S$8,0)</f>
        <v>0</v>
      </c>
      <c r="T14" s="264">
        <f>+IF(intern2!U10&gt;=1,T$8,0)</f>
        <v>0</v>
      </c>
      <c r="U14" s="264">
        <f>+IF(intern2!V10&gt;=1,U$8,0)</f>
        <v>0</v>
      </c>
      <c r="V14" s="264">
        <f>+IF(intern2!W10&gt;=1,V$8,0)</f>
        <v>0</v>
      </c>
      <c r="W14" s="264">
        <f>+IF(intern2!X10&gt;=1,W$8,0)</f>
        <v>0</v>
      </c>
      <c r="X14" s="264">
        <f>+IF(intern2!Y10&gt;=1,X$8,0)</f>
        <v>0</v>
      </c>
      <c r="Y14" s="264">
        <f>+IF(intern2!Z10&gt;=1,Y$8,0)</f>
        <v>0</v>
      </c>
      <c r="Z14" s="264">
        <f>+IF(intern2!AA10&gt;=1,Z$8,0)</f>
        <v>0</v>
      </c>
      <c r="AA14" s="264">
        <f>+IF(intern2!AB10&gt;=1,AA$8,0)</f>
        <v>0</v>
      </c>
      <c r="AB14" s="264">
        <f>+IF(intern2!AC10&gt;=1,AB$8,0)</f>
        <v>0</v>
      </c>
      <c r="AC14" s="264">
        <f>+IF(intern2!AD10&gt;=1,AC$8,0)</f>
        <v>0</v>
      </c>
      <c r="AD14" s="264">
        <f>+IF(intern2!AE10&gt;=1,AD$8,0)</f>
        <v>0</v>
      </c>
      <c r="AE14" s="264">
        <f>+IF(intern2!AF10&gt;=1,AE$8,0)</f>
        <v>0</v>
      </c>
      <c r="AF14" s="264">
        <f>+IF(intern2!AG10&gt;=1,AF$8,0)</f>
        <v>0</v>
      </c>
      <c r="AG14" s="264">
        <f>+IF(intern2!AH10&gt;=1,AG$8,0)</f>
        <v>0</v>
      </c>
      <c r="AH14" s="264">
        <f>+IF(intern2!AI10&gt;=1,AH$8,0)</f>
        <v>0</v>
      </c>
      <c r="AI14" s="264">
        <f>+IF(intern2!AJ10&gt;=1,AI$8,0)</f>
        <v>0</v>
      </c>
      <c r="AJ14" s="264">
        <f>+IF(intern2!AK10&gt;=1,AJ$8,0)</f>
        <v>0</v>
      </c>
      <c r="AK14" s="264">
        <f>+IF(intern2!AL10&gt;=1,AK$8,0)</f>
        <v>0</v>
      </c>
      <c r="AL14" s="264">
        <f>+IF(intern2!AM10&gt;=1,AL$8,0)</f>
        <v>0</v>
      </c>
      <c r="AM14" s="264">
        <f>+IF(intern2!AN10&gt;=1,AM$8,0)</f>
        <v>0</v>
      </c>
      <c r="AN14" s="264">
        <f>+IF(intern2!AO10&gt;=1,AN$8,0)</f>
        <v>0</v>
      </c>
      <c r="AO14" s="264">
        <f>+IF(intern2!AP10&gt;=1,AO$8,0)</f>
        <v>0</v>
      </c>
      <c r="AP14" s="264">
        <f>+IF(intern2!AQ10&gt;=1,AP$8,0)</f>
        <v>0</v>
      </c>
      <c r="AQ14" s="264">
        <f>+IF(intern2!AR10&gt;=1,AQ$8,0)</f>
        <v>0</v>
      </c>
      <c r="AR14" s="264">
        <f>+IF(intern2!AS10&gt;=1,AR$8,0)</f>
        <v>0</v>
      </c>
      <c r="AS14" s="264">
        <f>+IF(intern2!AT10&gt;=1,AS$8,0)</f>
        <v>0</v>
      </c>
      <c r="AT14" s="264">
        <f>+IF(intern2!AU10&gt;=1,AT$8,0)</f>
        <v>0</v>
      </c>
      <c r="AU14" s="264">
        <f>+IF(intern2!AV10&gt;=1,AU$8,0)</f>
        <v>0</v>
      </c>
    </row>
    <row r="15" spans="1:47" ht="25.5" x14ac:dyDescent="0.2">
      <c r="A15" s="237" t="str">
        <f>'2.2'!C16</f>
        <v>HNO1</v>
      </c>
      <c r="B15" s="237" t="str">
        <f>'2.2'!D16</f>
        <v>Hals-Nasen-Ohren (HNO-Chirurgie)</v>
      </c>
      <c r="C15" s="264">
        <f>+IF(intern2!D11&gt;=1,C$8,0)</f>
        <v>0</v>
      </c>
      <c r="D15" s="264">
        <f>+IF(intern2!E11&gt;=1,D$8,0)</f>
        <v>0</v>
      </c>
      <c r="E15" s="264">
        <f>+IF(intern2!F11&gt;=1,E$8,0)</f>
        <v>0</v>
      </c>
      <c r="F15" s="264">
        <f>+IF(intern2!G11&gt;=1,F$8,0)</f>
        <v>0</v>
      </c>
      <c r="G15" s="264">
        <f>+IF(intern2!H11&gt;=1,G$8,0)</f>
        <v>0</v>
      </c>
      <c r="H15" s="264">
        <f>+IF(intern2!I11&gt;=1,H$8,0)</f>
        <v>0</v>
      </c>
      <c r="I15" s="264">
        <f>+IF(intern2!J11&gt;=1,I$8,0)</f>
        <v>0</v>
      </c>
      <c r="J15" s="264">
        <f>+IF(intern2!K11&gt;=1,J$8,0)</f>
        <v>0</v>
      </c>
      <c r="K15" s="264">
        <f>+IF(intern2!L11&gt;=1,K$8,0)</f>
        <v>0</v>
      </c>
      <c r="L15" s="264">
        <f>+IF(intern2!M11&gt;=1,L$8,0)</f>
        <v>0</v>
      </c>
      <c r="M15" s="264">
        <f>+IF(intern2!N11&gt;=1,M$8,0)</f>
        <v>0</v>
      </c>
      <c r="N15" s="264">
        <f>+IF(intern2!O11&gt;=1,N$8,0)</f>
        <v>0</v>
      </c>
      <c r="O15" s="264">
        <f>+IF(intern2!P11&gt;=1,O$8,0)</f>
        <v>0</v>
      </c>
      <c r="P15" s="264">
        <f>+IF(intern2!Q11&gt;=1,P$8,0)</f>
        <v>0</v>
      </c>
      <c r="Q15" s="264">
        <f>+IF(intern2!R11&gt;=1,Q$8,0)</f>
        <v>0</v>
      </c>
      <c r="R15" s="264">
        <f>+IF(intern2!S11&gt;=1,R$8,0)</f>
        <v>0</v>
      </c>
      <c r="S15" s="264">
        <f>+IF(intern2!T11&gt;=1,S$8,0)</f>
        <v>0</v>
      </c>
      <c r="T15" s="264">
        <f>+IF(intern2!U11&gt;=1,T$8,0)</f>
        <v>0</v>
      </c>
      <c r="U15" s="264">
        <f>+IF(intern2!V11&gt;=1,U$8,0)</f>
        <v>0</v>
      </c>
      <c r="V15" s="264">
        <f>+IF(intern2!W11&gt;=1,V$8,0)</f>
        <v>0</v>
      </c>
      <c r="W15" s="264">
        <f>+IF(intern2!X11&gt;=1,W$8,0)</f>
        <v>0</v>
      </c>
      <c r="X15" s="264">
        <f>+IF(intern2!Y11&gt;=1,X$8,0)</f>
        <v>0</v>
      </c>
      <c r="Y15" s="264">
        <f>+IF(intern2!Z11&gt;=1,Y$8,0)</f>
        <v>0</v>
      </c>
      <c r="Z15" s="264">
        <f>+IF(intern2!AA11&gt;=1,Z$8,0)</f>
        <v>0</v>
      </c>
      <c r="AA15" s="264">
        <f>+IF(intern2!AB11&gt;=1,AA$8,0)</f>
        <v>0</v>
      </c>
      <c r="AB15" s="264">
        <f>+IF(intern2!AC11&gt;=1,AB$8,0)</f>
        <v>0</v>
      </c>
      <c r="AC15" s="264">
        <f>+IF(intern2!AD11&gt;=1,AC$8,0)</f>
        <v>0</v>
      </c>
      <c r="AD15" s="264">
        <f>+IF(intern2!AE11&gt;=1,AD$8,0)</f>
        <v>0</v>
      </c>
      <c r="AE15" s="264">
        <f>+IF(intern2!AF11&gt;=1,AE$8,0)</f>
        <v>0</v>
      </c>
      <c r="AF15" s="264">
        <f>+IF(intern2!AG11&gt;=1,AF$8,0)</f>
        <v>0</v>
      </c>
      <c r="AG15" s="264">
        <f>+IF(intern2!AH11&gt;=1,AG$8,0)</f>
        <v>0</v>
      </c>
      <c r="AH15" s="264">
        <f>+IF(intern2!AI11&gt;=1,AH$8,0)</f>
        <v>0</v>
      </c>
      <c r="AI15" s="264">
        <f>+IF(intern2!AJ11&gt;=1,AI$8,0)</f>
        <v>0</v>
      </c>
      <c r="AJ15" s="264">
        <f>+IF(intern2!AK11&gt;=1,AJ$8,0)</f>
        <v>0</v>
      </c>
      <c r="AK15" s="264">
        <f>+IF(intern2!AL11&gt;=1,AK$8,0)</f>
        <v>0</v>
      </c>
      <c r="AL15" s="264">
        <f>+IF(intern2!AM11&gt;=1,AL$8,0)</f>
        <v>0</v>
      </c>
      <c r="AM15" s="264">
        <f>+IF(intern2!AN11&gt;=1,AM$8,0)</f>
        <v>0</v>
      </c>
      <c r="AN15" s="264">
        <f>+IF(intern2!AO11&gt;=1,AN$8,0)</f>
        <v>0</v>
      </c>
      <c r="AO15" s="264">
        <f>+IF(intern2!AP11&gt;=1,AO$8,0)</f>
        <v>0</v>
      </c>
      <c r="AP15" s="264">
        <f>+IF(intern2!AQ11&gt;=1,AP$8,0)</f>
        <v>0</v>
      </c>
      <c r="AQ15" s="264">
        <f>+IF(intern2!AR11&gt;=1,AQ$8,0)</f>
        <v>0</v>
      </c>
      <c r="AR15" s="264">
        <f>+IF(intern2!AS11&gt;=1,AR$8,0)</f>
        <v>0</v>
      </c>
      <c r="AS15" s="264">
        <f>+IF(intern2!AT11&gt;=1,AS$8,0)</f>
        <v>0</v>
      </c>
      <c r="AT15" s="264">
        <f>+IF(intern2!AU11&gt;=1,AT$8,0)</f>
        <v>0</v>
      </c>
      <c r="AU15" s="264">
        <f>+IF(intern2!AV11&gt;=1,AU$8,0)</f>
        <v>0</v>
      </c>
    </row>
    <row r="16" spans="1:47" x14ac:dyDescent="0.2">
      <c r="A16" s="237" t="str">
        <f>'2.2'!C17</f>
        <v>HNO1.1</v>
      </c>
      <c r="B16" s="237" t="str">
        <f>'2.2'!D17</f>
        <v>Hals- und Gesichtschirurgie</v>
      </c>
      <c r="C16" s="264">
        <f>+IF(intern2!D12&gt;=1,C$8,0)</f>
        <v>0</v>
      </c>
      <c r="D16" s="264">
        <f>+IF(intern2!E12&gt;=1,D$8,0)</f>
        <v>0</v>
      </c>
      <c r="E16" s="264">
        <f>+IF(intern2!F12&gt;=1,E$8,0)</f>
        <v>0</v>
      </c>
      <c r="F16" s="264">
        <f>+IF(intern2!G12&gt;=1,F$8,0)</f>
        <v>0</v>
      </c>
      <c r="G16" s="264">
        <f>+IF(intern2!H12&gt;=1,G$8,0)</f>
        <v>0</v>
      </c>
      <c r="H16" s="264">
        <f>+IF(intern2!I12&gt;=1,H$8,0)</f>
        <v>0</v>
      </c>
      <c r="I16" s="264">
        <f>+IF(intern2!J12&gt;=1,I$8,0)</f>
        <v>0</v>
      </c>
      <c r="J16" s="264">
        <f>+IF(intern2!K12&gt;=1,J$8,0)</f>
        <v>0</v>
      </c>
      <c r="K16" s="264">
        <f>+IF(intern2!L12&gt;=1,K$8,0)</f>
        <v>0</v>
      </c>
      <c r="L16" s="264">
        <f>+IF(intern2!M12&gt;=1,L$8,0)</f>
        <v>0</v>
      </c>
      <c r="M16" s="264">
        <f>+IF(intern2!N12&gt;=1,M$8,0)</f>
        <v>0</v>
      </c>
      <c r="N16" s="264">
        <f>+IF(intern2!O12&gt;=1,N$8,0)</f>
        <v>0</v>
      </c>
      <c r="O16" s="264">
        <f>+IF(intern2!P12&gt;=1,O$8,0)</f>
        <v>0</v>
      </c>
      <c r="P16" s="264">
        <f>+IF(intern2!Q12&gt;=1,P$8,0)</f>
        <v>0</v>
      </c>
      <c r="Q16" s="264">
        <f>+IF(intern2!R12&gt;=1,Q$8,0)</f>
        <v>0</v>
      </c>
      <c r="R16" s="264">
        <f>+IF(intern2!S12&gt;=1,R$8,0)</f>
        <v>0</v>
      </c>
      <c r="S16" s="264">
        <f>+IF(intern2!T12&gt;=1,S$8,0)</f>
        <v>0</v>
      </c>
      <c r="T16" s="264">
        <f>+IF(intern2!U12&gt;=1,T$8,0)</f>
        <v>0</v>
      </c>
      <c r="U16" s="264">
        <f>+IF(intern2!V12&gt;=1,U$8,0)</f>
        <v>0</v>
      </c>
      <c r="V16" s="264">
        <f>+IF(intern2!W12&gt;=1,V$8,0)</f>
        <v>0</v>
      </c>
      <c r="W16" s="264">
        <f>+IF(intern2!X12&gt;=1,W$8,0)</f>
        <v>0</v>
      </c>
      <c r="X16" s="264">
        <f>+IF(intern2!Y12&gt;=1,X$8,0)</f>
        <v>0</v>
      </c>
      <c r="Y16" s="264">
        <f>+IF(intern2!Z12&gt;=1,Y$8,0)</f>
        <v>0</v>
      </c>
      <c r="Z16" s="264">
        <f>+IF(intern2!AA12&gt;=1,Z$8,0)</f>
        <v>0</v>
      </c>
      <c r="AA16" s="264">
        <f>+IF(intern2!AB12&gt;=1,AA$8,0)</f>
        <v>0</v>
      </c>
      <c r="AB16" s="264">
        <f>+IF(intern2!AC12&gt;=1,AB$8,0)</f>
        <v>0</v>
      </c>
      <c r="AC16" s="264">
        <f>+IF(intern2!AD12&gt;=1,AC$8,0)</f>
        <v>0</v>
      </c>
      <c r="AD16" s="264">
        <f>+IF(intern2!AE12&gt;=1,AD$8,0)</f>
        <v>0</v>
      </c>
      <c r="AE16" s="264">
        <f>+IF(intern2!AF12&gt;=1,AE$8,0)</f>
        <v>0</v>
      </c>
      <c r="AF16" s="264">
        <f>+IF(intern2!AG12&gt;=1,AF$8,0)</f>
        <v>0</v>
      </c>
      <c r="AG16" s="264">
        <f>+IF(intern2!AH12&gt;=1,AG$8,0)</f>
        <v>0</v>
      </c>
      <c r="AH16" s="264">
        <f>+IF(intern2!AI12&gt;=1,AH$8,0)</f>
        <v>0</v>
      </c>
      <c r="AI16" s="264">
        <f>+IF(intern2!AJ12&gt;=1,AI$8,0)</f>
        <v>0</v>
      </c>
      <c r="AJ16" s="264">
        <f>+IF(intern2!AK12&gt;=1,AJ$8,0)</f>
        <v>0</v>
      </c>
      <c r="AK16" s="264">
        <f>+IF(intern2!AL12&gt;=1,AK$8,0)</f>
        <v>0</v>
      </c>
      <c r="AL16" s="264">
        <f>+IF(intern2!AM12&gt;=1,AL$8,0)</f>
        <v>0</v>
      </c>
      <c r="AM16" s="264">
        <f>+IF(intern2!AN12&gt;=1,AM$8,0)</f>
        <v>0</v>
      </c>
      <c r="AN16" s="264">
        <f>+IF(intern2!AO12&gt;=1,AN$8,0)</f>
        <v>0</v>
      </c>
      <c r="AO16" s="264">
        <f>+IF(intern2!AP12&gt;=1,AO$8,0)</f>
        <v>0</v>
      </c>
      <c r="AP16" s="264">
        <f>+IF(intern2!AQ12&gt;=1,AP$8,0)</f>
        <v>0</v>
      </c>
      <c r="AQ16" s="264">
        <f>+IF(intern2!AR12&gt;=1,AQ$8,0)</f>
        <v>0</v>
      </c>
      <c r="AR16" s="264">
        <f>+IF(intern2!AS12&gt;=1,AR$8,0)</f>
        <v>0</v>
      </c>
      <c r="AS16" s="264">
        <f>+IF(intern2!AT12&gt;=1,AS$8,0)</f>
        <v>0</v>
      </c>
      <c r="AT16" s="264">
        <f>+IF(intern2!AU12&gt;=1,AT$8,0)</f>
        <v>0</v>
      </c>
      <c r="AU16" s="264">
        <f>+IF(intern2!AV12&gt;=1,AU$8,0)</f>
        <v>0</v>
      </c>
    </row>
    <row r="17" spans="1:47" ht="38.25" x14ac:dyDescent="0.2">
      <c r="A17" s="237" t="str">
        <f>'2.2'!C18</f>
        <v>HNO1.1.1</v>
      </c>
      <c r="B17" s="237" t="str">
        <f>'2.2'!D18</f>
        <v>Komplexe Halseingriffe (Interdisziplinäre Tumorchirurgie)</v>
      </c>
      <c r="C17" s="264">
        <f>+IF(intern2!D13&gt;=1,C$8,0)</f>
        <v>0</v>
      </c>
      <c r="D17" s="264">
        <f>+IF(intern2!E13&gt;=1,D$8,0)</f>
        <v>0</v>
      </c>
      <c r="E17" s="264">
        <f>+IF(intern2!F13&gt;=1,E$8,0)</f>
        <v>0</v>
      </c>
      <c r="F17" s="264">
        <f>+IF(intern2!G13&gt;=1,F$8,0)</f>
        <v>0</v>
      </c>
      <c r="G17" s="264">
        <f>+IF(intern2!H13&gt;=1,G$8,0)</f>
        <v>0</v>
      </c>
      <c r="H17" s="264">
        <f>+IF(intern2!I13&gt;=1,H$8,0)</f>
        <v>0</v>
      </c>
      <c r="I17" s="264">
        <f>+IF(intern2!J13&gt;=1,I$8,0)</f>
        <v>0</v>
      </c>
      <c r="J17" s="264">
        <f>+IF(intern2!K13&gt;=1,J$8,0)</f>
        <v>0</v>
      </c>
      <c r="K17" s="264">
        <f>+IF(intern2!L13&gt;=1,K$8,0)</f>
        <v>0</v>
      </c>
      <c r="L17" s="264">
        <f>+IF(intern2!M13&gt;=1,L$8,0)</f>
        <v>0</v>
      </c>
      <c r="M17" s="264">
        <f>+IF(intern2!N13&gt;=1,M$8,0)</f>
        <v>0</v>
      </c>
      <c r="N17" s="264">
        <f>+IF(intern2!O13&gt;=1,N$8,0)</f>
        <v>0</v>
      </c>
      <c r="O17" s="264">
        <f>+IF(intern2!P13&gt;=1,O$8,0)</f>
        <v>0</v>
      </c>
      <c r="P17" s="264">
        <f>+IF(intern2!Q13&gt;=1,P$8,0)</f>
        <v>0</v>
      </c>
      <c r="Q17" s="264">
        <f>+IF(intern2!R13&gt;=1,Q$8,0)</f>
        <v>0</v>
      </c>
      <c r="R17" s="264">
        <f>+IF(intern2!S13&gt;=1,R$8,0)</f>
        <v>0</v>
      </c>
      <c r="S17" s="264">
        <f>+IF(intern2!T13&gt;=1,S$8,0)</f>
        <v>0</v>
      </c>
      <c r="T17" s="264">
        <f>+IF(intern2!U13&gt;=1,T$8,0)</f>
        <v>0</v>
      </c>
      <c r="U17" s="264">
        <f>+IF(intern2!V13&gt;=1,U$8,0)</f>
        <v>0</v>
      </c>
      <c r="V17" s="264">
        <f>+IF(intern2!W13&gt;=1,V$8,0)</f>
        <v>0</v>
      </c>
      <c r="W17" s="264">
        <f>+IF(intern2!X13&gt;=1,W$8,0)</f>
        <v>0</v>
      </c>
      <c r="X17" s="264">
        <f>+IF(intern2!Y13&gt;=1,X$8,0)</f>
        <v>0</v>
      </c>
      <c r="Y17" s="264">
        <f>+IF(intern2!Z13&gt;=1,Y$8,0)</f>
        <v>0</v>
      </c>
      <c r="Z17" s="264">
        <f>+IF(intern2!AA13&gt;=1,Z$8,0)</f>
        <v>0</v>
      </c>
      <c r="AA17" s="264">
        <f>+IF(intern2!AB13&gt;=1,AA$8,0)</f>
        <v>0</v>
      </c>
      <c r="AB17" s="264">
        <f>+IF(intern2!AC13&gt;=1,AB$8,0)</f>
        <v>0</v>
      </c>
      <c r="AC17" s="264">
        <f>+IF(intern2!AD13&gt;=1,AC$8,0)</f>
        <v>0</v>
      </c>
      <c r="AD17" s="264">
        <f>+IF(intern2!AE13&gt;=1,AD$8,0)</f>
        <v>0</v>
      </c>
      <c r="AE17" s="264">
        <f>+IF(intern2!AF13&gt;=1,AE$8,0)</f>
        <v>0</v>
      </c>
      <c r="AF17" s="264">
        <f>+IF(intern2!AG13&gt;=1,AF$8,0)</f>
        <v>0</v>
      </c>
      <c r="AG17" s="264">
        <f>+IF(intern2!AH13&gt;=1,AG$8,0)</f>
        <v>0</v>
      </c>
      <c r="AH17" s="264">
        <f>+IF(intern2!AI13&gt;=1,AH$8,0)</f>
        <v>0</v>
      </c>
      <c r="AI17" s="264">
        <f>+IF(intern2!AJ13&gt;=1,AI$8,0)</f>
        <v>0</v>
      </c>
      <c r="AJ17" s="264">
        <f>+IF(intern2!AK13&gt;=1,AJ$8,0)</f>
        <v>0</v>
      </c>
      <c r="AK17" s="264">
        <f>+IF(intern2!AL13&gt;=1,AK$8,0)</f>
        <v>0</v>
      </c>
      <c r="AL17" s="264">
        <f>+IF(intern2!AM13&gt;=1,AL$8,0)</f>
        <v>0</v>
      </c>
      <c r="AM17" s="264">
        <f>+IF(intern2!AN13&gt;=1,AM$8,0)</f>
        <v>0</v>
      </c>
      <c r="AN17" s="264">
        <f>+IF(intern2!AO13&gt;=1,AN$8,0)</f>
        <v>0</v>
      </c>
      <c r="AO17" s="264">
        <f>+IF(intern2!AP13&gt;=1,AO$8,0)</f>
        <v>0</v>
      </c>
      <c r="AP17" s="264">
        <f>+IF(intern2!AQ13&gt;=1,AP$8,0)</f>
        <v>0</v>
      </c>
      <c r="AQ17" s="264">
        <f>+IF(intern2!AR13&gt;=1,AQ$8,0)</f>
        <v>0</v>
      </c>
      <c r="AR17" s="264">
        <f>+IF(intern2!AS13&gt;=1,AR$8,0)</f>
        <v>0</v>
      </c>
      <c r="AS17" s="264">
        <f>+IF(intern2!AT13&gt;=1,AS$8,0)</f>
        <v>0</v>
      </c>
      <c r="AT17" s="264">
        <f>+IF(intern2!AU13&gt;=1,AT$8,0)</f>
        <v>0</v>
      </c>
      <c r="AU17" s="264">
        <f>+IF(intern2!AV13&gt;=1,AU$8,0)</f>
        <v>0</v>
      </c>
    </row>
    <row r="18" spans="1:47" ht="25.5" x14ac:dyDescent="0.2">
      <c r="A18" s="237" t="str">
        <f>'2.2'!C19</f>
        <v>HNO1.2</v>
      </c>
      <c r="B18" s="237" t="str">
        <f>'2.2'!D19</f>
        <v>Erweiterte Nasenchirurgie mit Nebenhöhlen</v>
      </c>
      <c r="C18" s="264">
        <f>+IF(intern2!D14&gt;=1,C$8,0)</f>
        <v>0</v>
      </c>
      <c r="D18" s="264">
        <f>+IF(intern2!E14&gt;=1,D$8,0)</f>
        <v>0</v>
      </c>
      <c r="E18" s="264">
        <f>+IF(intern2!F14&gt;=1,E$8,0)</f>
        <v>0</v>
      </c>
      <c r="F18" s="264">
        <f>+IF(intern2!G14&gt;=1,F$8,0)</f>
        <v>0</v>
      </c>
      <c r="G18" s="264">
        <f>+IF(intern2!H14&gt;=1,G$8,0)</f>
        <v>0</v>
      </c>
      <c r="H18" s="264">
        <f>+IF(intern2!I14&gt;=1,H$8,0)</f>
        <v>0</v>
      </c>
      <c r="I18" s="264">
        <f>+IF(intern2!J14&gt;=1,I$8,0)</f>
        <v>0</v>
      </c>
      <c r="J18" s="264">
        <f>+IF(intern2!K14&gt;=1,J$8,0)</f>
        <v>0</v>
      </c>
      <c r="K18" s="264">
        <f>+IF(intern2!L14&gt;=1,K$8,0)</f>
        <v>0</v>
      </c>
      <c r="L18" s="264">
        <f>+IF(intern2!M14&gt;=1,L$8,0)</f>
        <v>0</v>
      </c>
      <c r="M18" s="264">
        <f>+IF(intern2!N14&gt;=1,M$8,0)</f>
        <v>0</v>
      </c>
      <c r="N18" s="264">
        <f>+IF(intern2!O14&gt;=1,N$8,0)</f>
        <v>0</v>
      </c>
      <c r="O18" s="264">
        <f>+IF(intern2!P14&gt;=1,O$8,0)</f>
        <v>0</v>
      </c>
      <c r="P18" s="264">
        <f>+IF(intern2!Q14&gt;=1,P$8,0)</f>
        <v>0</v>
      </c>
      <c r="Q18" s="264">
        <f>+IF(intern2!R14&gt;=1,Q$8,0)</f>
        <v>0</v>
      </c>
      <c r="R18" s="264">
        <f>+IF(intern2!S14&gt;=1,R$8,0)</f>
        <v>0</v>
      </c>
      <c r="S18" s="264">
        <f>+IF(intern2!T14&gt;=1,S$8,0)</f>
        <v>0</v>
      </c>
      <c r="T18" s="264">
        <f>+IF(intern2!U14&gt;=1,T$8,0)</f>
        <v>0</v>
      </c>
      <c r="U18" s="264">
        <f>+IF(intern2!V14&gt;=1,U$8,0)</f>
        <v>0</v>
      </c>
      <c r="V18" s="264">
        <f>+IF(intern2!W14&gt;=1,V$8,0)</f>
        <v>0</v>
      </c>
      <c r="W18" s="264">
        <f>+IF(intern2!X14&gt;=1,W$8,0)</f>
        <v>0</v>
      </c>
      <c r="X18" s="264">
        <f>+IF(intern2!Y14&gt;=1,X$8,0)</f>
        <v>0</v>
      </c>
      <c r="Y18" s="264">
        <f>+IF(intern2!Z14&gt;=1,Y$8,0)</f>
        <v>0</v>
      </c>
      <c r="Z18" s="264">
        <f>+IF(intern2!AA14&gt;=1,Z$8,0)</f>
        <v>0</v>
      </c>
      <c r="AA18" s="264">
        <f>+IF(intern2!AB14&gt;=1,AA$8,0)</f>
        <v>0</v>
      </c>
      <c r="AB18" s="264">
        <f>+IF(intern2!AC14&gt;=1,AB$8,0)</f>
        <v>0</v>
      </c>
      <c r="AC18" s="264">
        <f>+IF(intern2!AD14&gt;=1,AC$8,0)</f>
        <v>0</v>
      </c>
      <c r="AD18" s="264">
        <f>+IF(intern2!AE14&gt;=1,AD$8,0)</f>
        <v>0</v>
      </c>
      <c r="AE18" s="264">
        <f>+IF(intern2!AF14&gt;=1,AE$8,0)</f>
        <v>0</v>
      </c>
      <c r="AF18" s="264">
        <f>+IF(intern2!AG14&gt;=1,AF$8,0)</f>
        <v>0</v>
      </c>
      <c r="AG18" s="264">
        <f>+IF(intern2!AH14&gt;=1,AG$8,0)</f>
        <v>0</v>
      </c>
      <c r="AH18" s="264">
        <f>+IF(intern2!AI14&gt;=1,AH$8,0)</f>
        <v>0</v>
      </c>
      <c r="AI18" s="264">
        <f>+IF(intern2!AJ14&gt;=1,AI$8,0)</f>
        <v>0</v>
      </c>
      <c r="AJ18" s="264">
        <f>+IF(intern2!AK14&gt;=1,AJ$8,0)</f>
        <v>0</v>
      </c>
      <c r="AK18" s="264">
        <f>+IF(intern2!AL14&gt;=1,AK$8,0)</f>
        <v>0</v>
      </c>
      <c r="AL18" s="264">
        <f>+IF(intern2!AM14&gt;=1,AL$8,0)</f>
        <v>0</v>
      </c>
      <c r="AM18" s="264">
        <f>+IF(intern2!AN14&gt;=1,AM$8,0)</f>
        <v>0</v>
      </c>
      <c r="AN18" s="264">
        <f>+IF(intern2!AO14&gt;=1,AN$8,0)</f>
        <v>0</v>
      </c>
      <c r="AO18" s="264">
        <f>+IF(intern2!AP14&gt;=1,AO$8,0)</f>
        <v>0</v>
      </c>
      <c r="AP18" s="264">
        <f>+IF(intern2!AQ14&gt;=1,AP$8,0)</f>
        <v>0</v>
      </c>
      <c r="AQ18" s="264">
        <f>+IF(intern2!AR14&gt;=1,AQ$8,0)</f>
        <v>0</v>
      </c>
      <c r="AR18" s="264">
        <f>+IF(intern2!AS14&gt;=1,AR$8,0)</f>
        <v>0</v>
      </c>
      <c r="AS18" s="264">
        <f>+IF(intern2!AT14&gt;=1,AS$8,0)</f>
        <v>0</v>
      </c>
      <c r="AT18" s="264">
        <f>+IF(intern2!AU14&gt;=1,AT$8,0)</f>
        <v>0</v>
      </c>
      <c r="AU18" s="264">
        <f>+IF(intern2!AV14&gt;=1,AU$8,0)</f>
        <v>0</v>
      </c>
    </row>
    <row r="19" spans="1:47" ht="51" x14ac:dyDescent="0.2">
      <c r="A19" s="237" t="str">
        <f>'2.2'!C20</f>
        <v>HNO1.2.1</v>
      </c>
      <c r="B19" s="237" t="str">
        <f>'2.2'!D20</f>
        <v xml:space="preserve">Erweiterte Nasenchirurgie, Nebenhöhlen mit Duraeröffnung (interdisziplinäre Schädelbasischirurgie) </v>
      </c>
      <c r="C19" s="264">
        <f>+IF(intern2!D15&gt;=1,C$8,0)</f>
        <v>0</v>
      </c>
      <c r="D19" s="264">
        <f>+IF(intern2!E15&gt;=1,D$8,0)</f>
        <v>0</v>
      </c>
      <c r="E19" s="264">
        <f>+IF(intern2!F15&gt;=1,E$8,0)</f>
        <v>0</v>
      </c>
      <c r="F19" s="264">
        <f>+IF(intern2!G15&gt;=1,F$8,0)</f>
        <v>0</v>
      </c>
      <c r="G19" s="264">
        <f>+IF(intern2!H15&gt;=1,G$8,0)</f>
        <v>0</v>
      </c>
      <c r="H19" s="264">
        <f>+IF(intern2!I15&gt;=1,H$8,0)</f>
        <v>0</v>
      </c>
      <c r="I19" s="264">
        <f>+IF(intern2!J15&gt;=1,I$8,0)</f>
        <v>0</v>
      </c>
      <c r="J19" s="264">
        <f>+IF(intern2!K15&gt;=1,J$8,0)</f>
        <v>0</v>
      </c>
      <c r="K19" s="264">
        <f>+IF(intern2!L15&gt;=1,K$8,0)</f>
        <v>0</v>
      </c>
      <c r="L19" s="264">
        <f>+IF(intern2!M15&gt;=1,L$8,0)</f>
        <v>0</v>
      </c>
      <c r="M19" s="264">
        <f>+IF(intern2!N15&gt;=1,M$8,0)</f>
        <v>0</v>
      </c>
      <c r="N19" s="264">
        <f>+IF(intern2!O15&gt;=1,N$8,0)</f>
        <v>0</v>
      </c>
      <c r="O19" s="264">
        <f>+IF(intern2!P15&gt;=1,O$8,0)</f>
        <v>0</v>
      </c>
      <c r="P19" s="264">
        <f>+IF(intern2!Q15&gt;=1,P$8,0)</f>
        <v>0</v>
      </c>
      <c r="Q19" s="264">
        <f>+IF(intern2!R15&gt;=1,Q$8,0)</f>
        <v>0</v>
      </c>
      <c r="R19" s="264">
        <f>+IF(intern2!S15&gt;=1,R$8,0)</f>
        <v>0</v>
      </c>
      <c r="S19" s="264">
        <f>+IF(intern2!T15&gt;=1,S$8,0)</f>
        <v>0</v>
      </c>
      <c r="T19" s="264">
        <f>+IF(intern2!U15&gt;=1,T$8,0)</f>
        <v>0</v>
      </c>
      <c r="U19" s="264">
        <f>+IF(intern2!V15&gt;=1,U$8,0)</f>
        <v>0</v>
      </c>
      <c r="V19" s="264">
        <f>+IF(intern2!W15&gt;=1,V$8,0)</f>
        <v>0</v>
      </c>
      <c r="W19" s="264">
        <f>+IF(intern2!X15&gt;=1,W$8,0)</f>
        <v>0</v>
      </c>
      <c r="X19" s="264">
        <f>+IF(intern2!Y15&gt;=1,X$8,0)</f>
        <v>0</v>
      </c>
      <c r="Y19" s="264">
        <f>+IF(intern2!Z15&gt;=1,Y$8,0)</f>
        <v>0</v>
      </c>
      <c r="Z19" s="264">
        <f>+IF(intern2!AA15&gt;=1,Z$8,0)</f>
        <v>0</v>
      </c>
      <c r="AA19" s="264">
        <f>+IF(intern2!AB15&gt;=1,AA$8,0)</f>
        <v>0</v>
      </c>
      <c r="AB19" s="264">
        <f>+IF(intern2!AC15&gt;=1,AB$8,0)</f>
        <v>0</v>
      </c>
      <c r="AC19" s="264">
        <f>+IF(intern2!AD15&gt;=1,AC$8,0)</f>
        <v>0</v>
      </c>
      <c r="AD19" s="264">
        <f>+IF(intern2!AE15&gt;=1,AD$8,0)</f>
        <v>0</v>
      </c>
      <c r="AE19" s="264">
        <f>+IF(intern2!AF15&gt;=1,AE$8,0)</f>
        <v>0</v>
      </c>
      <c r="AF19" s="264">
        <f>+IF(intern2!AG15&gt;=1,AF$8,0)</f>
        <v>0</v>
      </c>
      <c r="AG19" s="264">
        <f>+IF(intern2!AH15&gt;=1,AG$8,0)</f>
        <v>0</v>
      </c>
      <c r="AH19" s="264">
        <f>+IF(intern2!AI15&gt;=1,AH$8,0)</f>
        <v>0</v>
      </c>
      <c r="AI19" s="264">
        <f>+IF(intern2!AJ15&gt;=1,AI$8,0)</f>
        <v>0</v>
      </c>
      <c r="AJ19" s="264">
        <f>+IF(intern2!AK15&gt;=1,AJ$8,0)</f>
        <v>0</v>
      </c>
      <c r="AK19" s="264">
        <f>+IF(intern2!AL15&gt;=1,AK$8,0)</f>
        <v>0</v>
      </c>
      <c r="AL19" s="264">
        <f>+IF(intern2!AM15&gt;=1,AL$8,0)</f>
        <v>0</v>
      </c>
      <c r="AM19" s="264">
        <f>+IF(intern2!AN15&gt;=1,AM$8,0)</f>
        <v>0</v>
      </c>
      <c r="AN19" s="264">
        <f>+IF(intern2!AO15&gt;=1,AN$8,0)</f>
        <v>0</v>
      </c>
      <c r="AO19" s="264">
        <f>+IF(intern2!AP15&gt;=1,AO$8,0)</f>
        <v>0</v>
      </c>
      <c r="AP19" s="264">
        <f>+IF(intern2!AQ15&gt;=1,AP$8,0)</f>
        <v>0</v>
      </c>
      <c r="AQ19" s="264">
        <f>+IF(intern2!AR15&gt;=1,AQ$8,0)</f>
        <v>0</v>
      </c>
      <c r="AR19" s="264">
        <f>+IF(intern2!AS15&gt;=1,AR$8,0)</f>
        <v>0</v>
      </c>
      <c r="AS19" s="264">
        <f>+IF(intern2!AT15&gt;=1,AS$8,0)</f>
        <v>0</v>
      </c>
      <c r="AT19" s="264">
        <f>+IF(intern2!AU15&gt;=1,AT$8,0)</f>
        <v>0</v>
      </c>
      <c r="AU19" s="264">
        <f>+IF(intern2!AV15&gt;=1,AU$8,0)</f>
        <v>0</v>
      </c>
    </row>
    <row r="20" spans="1:47" ht="63.75" x14ac:dyDescent="0.2">
      <c r="A20" s="237" t="str">
        <f>'2.2'!C21</f>
        <v>HNO1.3</v>
      </c>
      <c r="B20" s="237" t="str">
        <f>'2.2'!D21</f>
        <v>Mittelohrchirurgie (Tympanoplastik, Mastoidchirurgie, Osikuloplastik inkl. Stapesoperationen)</v>
      </c>
      <c r="C20" s="264">
        <f>+IF(intern2!D16&gt;=1,C$8,0)</f>
        <v>0</v>
      </c>
      <c r="D20" s="264">
        <f>+IF(intern2!E16&gt;=1,D$8,0)</f>
        <v>0</v>
      </c>
      <c r="E20" s="264">
        <f>+IF(intern2!F16&gt;=1,E$8,0)</f>
        <v>0</v>
      </c>
      <c r="F20" s="264">
        <f>+IF(intern2!G16&gt;=1,F$8,0)</f>
        <v>0</v>
      </c>
      <c r="G20" s="264">
        <f>+IF(intern2!H16&gt;=1,G$8,0)</f>
        <v>0</v>
      </c>
      <c r="H20" s="264">
        <f>+IF(intern2!I16&gt;=1,H$8,0)</f>
        <v>0</v>
      </c>
      <c r="I20" s="264">
        <f>+IF(intern2!J16&gt;=1,I$8,0)</f>
        <v>0</v>
      </c>
      <c r="J20" s="264">
        <f>+IF(intern2!K16&gt;=1,J$8,0)</f>
        <v>0</v>
      </c>
      <c r="K20" s="264">
        <f>+IF(intern2!L16&gt;=1,K$8,0)</f>
        <v>0</v>
      </c>
      <c r="L20" s="264">
        <f>+IF(intern2!M16&gt;=1,L$8,0)</f>
        <v>0</v>
      </c>
      <c r="M20" s="264">
        <f>+IF(intern2!N16&gt;=1,M$8,0)</f>
        <v>0</v>
      </c>
      <c r="N20" s="264">
        <f>+IF(intern2!O16&gt;=1,N$8,0)</f>
        <v>0</v>
      </c>
      <c r="O20" s="264">
        <f>+IF(intern2!P16&gt;=1,O$8,0)</f>
        <v>0</v>
      </c>
      <c r="P20" s="264">
        <f>+IF(intern2!Q16&gt;=1,P$8,0)</f>
        <v>0</v>
      </c>
      <c r="Q20" s="264">
        <f>+IF(intern2!R16&gt;=1,Q$8,0)</f>
        <v>0</v>
      </c>
      <c r="R20" s="264">
        <f>+IF(intern2!S16&gt;=1,R$8,0)</f>
        <v>0</v>
      </c>
      <c r="S20" s="264">
        <f>+IF(intern2!T16&gt;=1,S$8,0)</f>
        <v>0</v>
      </c>
      <c r="T20" s="264">
        <f>+IF(intern2!U16&gt;=1,T$8,0)</f>
        <v>0</v>
      </c>
      <c r="U20" s="264">
        <f>+IF(intern2!V16&gt;=1,U$8,0)</f>
        <v>0</v>
      </c>
      <c r="V20" s="264">
        <f>+IF(intern2!W16&gt;=1,V$8,0)</f>
        <v>0</v>
      </c>
      <c r="W20" s="264">
        <f>+IF(intern2!X16&gt;=1,W$8,0)</f>
        <v>0</v>
      </c>
      <c r="X20" s="264">
        <f>+IF(intern2!Y16&gt;=1,X$8,0)</f>
        <v>0</v>
      </c>
      <c r="Y20" s="264">
        <f>+IF(intern2!Z16&gt;=1,Y$8,0)</f>
        <v>0</v>
      </c>
      <c r="Z20" s="264">
        <f>+IF(intern2!AA16&gt;=1,Z$8,0)</f>
        <v>0</v>
      </c>
      <c r="AA20" s="264">
        <f>+IF(intern2!AB16&gt;=1,AA$8,0)</f>
        <v>0</v>
      </c>
      <c r="AB20" s="264">
        <f>+IF(intern2!AC16&gt;=1,AB$8,0)</f>
        <v>0</v>
      </c>
      <c r="AC20" s="264">
        <f>+IF(intern2!AD16&gt;=1,AC$8,0)</f>
        <v>0</v>
      </c>
      <c r="AD20" s="264">
        <f>+IF(intern2!AE16&gt;=1,AD$8,0)</f>
        <v>0</v>
      </c>
      <c r="AE20" s="264">
        <f>+IF(intern2!AF16&gt;=1,AE$8,0)</f>
        <v>0</v>
      </c>
      <c r="AF20" s="264">
        <f>+IF(intern2!AG16&gt;=1,AF$8,0)</f>
        <v>0</v>
      </c>
      <c r="AG20" s="264">
        <f>+IF(intern2!AH16&gt;=1,AG$8,0)</f>
        <v>0</v>
      </c>
      <c r="AH20" s="264">
        <f>+IF(intern2!AI16&gt;=1,AH$8,0)</f>
        <v>0</v>
      </c>
      <c r="AI20" s="264">
        <f>+IF(intern2!AJ16&gt;=1,AI$8,0)</f>
        <v>0</v>
      </c>
      <c r="AJ20" s="264">
        <f>+IF(intern2!AK16&gt;=1,AJ$8,0)</f>
        <v>0</v>
      </c>
      <c r="AK20" s="264">
        <f>+IF(intern2!AL16&gt;=1,AK$8,0)</f>
        <v>0</v>
      </c>
      <c r="AL20" s="264">
        <f>+IF(intern2!AM16&gt;=1,AL$8,0)</f>
        <v>0</v>
      </c>
      <c r="AM20" s="264">
        <f>+IF(intern2!AN16&gt;=1,AM$8,0)</f>
        <v>0</v>
      </c>
      <c r="AN20" s="264">
        <f>+IF(intern2!AO16&gt;=1,AN$8,0)</f>
        <v>0</v>
      </c>
      <c r="AO20" s="264">
        <f>+IF(intern2!AP16&gt;=1,AO$8,0)</f>
        <v>0</v>
      </c>
      <c r="AP20" s="264">
        <f>+IF(intern2!AQ16&gt;=1,AP$8,0)</f>
        <v>0</v>
      </c>
      <c r="AQ20" s="264">
        <f>+IF(intern2!AR16&gt;=1,AQ$8,0)</f>
        <v>0</v>
      </c>
      <c r="AR20" s="264">
        <f>+IF(intern2!AS16&gt;=1,AR$8,0)</f>
        <v>0</v>
      </c>
      <c r="AS20" s="264">
        <f>+IF(intern2!AT16&gt;=1,AS$8,0)</f>
        <v>0</v>
      </c>
      <c r="AT20" s="264">
        <f>+IF(intern2!AU16&gt;=1,AT$8,0)</f>
        <v>0</v>
      </c>
      <c r="AU20" s="264">
        <f>+IF(intern2!AV16&gt;=1,AU$8,0)</f>
        <v>0</v>
      </c>
    </row>
    <row r="21" spans="1:47" ht="38.25" x14ac:dyDescent="0.2">
      <c r="A21" s="237" t="str">
        <f>'2.2'!C22</f>
        <v>HNO1.3.1</v>
      </c>
      <c r="B21" s="237" t="str">
        <f>'2.2'!D22</f>
        <v>Erweiterte Ohrchirurgie mit Innenohr und/oder Duraeröffnung</v>
      </c>
      <c r="C21" s="264">
        <f>+IF(intern2!D17&gt;=1,C$8,0)</f>
        <v>0</v>
      </c>
      <c r="D21" s="264">
        <f>+IF(intern2!E17&gt;=1,D$8,0)</f>
        <v>0</v>
      </c>
      <c r="E21" s="264">
        <f>+IF(intern2!F17&gt;=1,E$8,0)</f>
        <v>0</v>
      </c>
      <c r="F21" s="264">
        <f>+IF(intern2!G17&gt;=1,F$8,0)</f>
        <v>0</v>
      </c>
      <c r="G21" s="264">
        <f>+IF(intern2!H17&gt;=1,G$8,0)</f>
        <v>0</v>
      </c>
      <c r="H21" s="264">
        <f>+IF(intern2!I17&gt;=1,H$8,0)</f>
        <v>0</v>
      </c>
      <c r="I21" s="264">
        <f>+IF(intern2!J17&gt;=1,I$8,0)</f>
        <v>0</v>
      </c>
      <c r="J21" s="264">
        <f>+IF(intern2!K17&gt;=1,J$8,0)</f>
        <v>0</v>
      </c>
      <c r="K21" s="264">
        <f>+IF(intern2!L17&gt;=1,K$8,0)</f>
        <v>0</v>
      </c>
      <c r="L21" s="264">
        <f>+IF(intern2!M17&gt;=1,L$8,0)</f>
        <v>0</v>
      </c>
      <c r="M21" s="264">
        <f>+IF(intern2!N17&gt;=1,M$8,0)</f>
        <v>0</v>
      </c>
      <c r="N21" s="264">
        <f>+IF(intern2!O17&gt;=1,N$8,0)</f>
        <v>0</v>
      </c>
      <c r="O21" s="264">
        <f>+IF(intern2!P17&gt;=1,O$8,0)</f>
        <v>0</v>
      </c>
      <c r="P21" s="264">
        <f>+IF(intern2!Q17&gt;=1,P$8,0)</f>
        <v>0</v>
      </c>
      <c r="Q21" s="264">
        <f>+IF(intern2!R17&gt;=1,Q$8,0)</f>
        <v>0</v>
      </c>
      <c r="R21" s="264">
        <f>+IF(intern2!S17&gt;=1,R$8,0)</f>
        <v>0</v>
      </c>
      <c r="S21" s="264">
        <f>+IF(intern2!T17&gt;=1,S$8,0)</f>
        <v>0</v>
      </c>
      <c r="T21" s="264">
        <f>+IF(intern2!U17&gt;=1,T$8,0)</f>
        <v>0</v>
      </c>
      <c r="U21" s="264">
        <f>+IF(intern2!V17&gt;=1,U$8,0)</f>
        <v>0</v>
      </c>
      <c r="V21" s="264">
        <f>+IF(intern2!W17&gt;=1,V$8,0)</f>
        <v>0</v>
      </c>
      <c r="W21" s="264">
        <f>+IF(intern2!X17&gt;=1,W$8,0)</f>
        <v>0</v>
      </c>
      <c r="X21" s="264">
        <f>+IF(intern2!Y17&gt;=1,X$8,0)</f>
        <v>0</v>
      </c>
      <c r="Y21" s="264">
        <f>+IF(intern2!Z17&gt;=1,Y$8,0)</f>
        <v>0</v>
      </c>
      <c r="Z21" s="264">
        <f>+IF(intern2!AA17&gt;=1,Z$8,0)</f>
        <v>0</v>
      </c>
      <c r="AA21" s="264">
        <f>+IF(intern2!AB17&gt;=1,AA$8,0)</f>
        <v>0</v>
      </c>
      <c r="AB21" s="264">
        <f>+IF(intern2!AC17&gt;=1,AB$8,0)</f>
        <v>0</v>
      </c>
      <c r="AC21" s="264">
        <f>+IF(intern2!AD17&gt;=1,AC$8,0)</f>
        <v>0</v>
      </c>
      <c r="AD21" s="264">
        <f>+IF(intern2!AE17&gt;=1,AD$8,0)</f>
        <v>0</v>
      </c>
      <c r="AE21" s="264">
        <f>+IF(intern2!AF17&gt;=1,AE$8,0)</f>
        <v>0</v>
      </c>
      <c r="AF21" s="264">
        <f>+IF(intern2!AG17&gt;=1,AF$8,0)</f>
        <v>0</v>
      </c>
      <c r="AG21" s="264">
        <f>+IF(intern2!AH17&gt;=1,AG$8,0)</f>
        <v>0</v>
      </c>
      <c r="AH21" s="264">
        <f>+IF(intern2!AI17&gt;=1,AH$8,0)</f>
        <v>0</v>
      </c>
      <c r="AI21" s="264">
        <f>+IF(intern2!AJ17&gt;=1,AI$8,0)</f>
        <v>0</v>
      </c>
      <c r="AJ21" s="264">
        <f>+IF(intern2!AK17&gt;=1,AJ$8,0)</f>
        <v>0</v>
      </c>
      <c r="AK21" s="264">
        <f>+IF(intern2!AL17&gt;=1,AK$8,0)</f>
        <v>0</v>
      </c>
      <c r="AL21" s="264">
        <f>+IF(intern2!AM17&gt;=1,AL$8,0)</f>
        <v>0</v>
      </c>
      <c r="AM21" s="264">
        <f>+IF(intern2!AN17&gt;=1,AM$8,0)</f>
        <v>0</v>
      </c>
      <c r="AN21" s="264">
        <f>+IF(intern2!AO17&gt;=1,AN$8,0)</f>
        <v>0</v>
      </c>
      <c r="AO21" s="264">
        <f>+IF(intern2!AP17&gt;=1,AO$8,0)</f>
        <v>0</v>
      </c>
      <c r="AP21" s="264">
        <f>+IF(intern2!AQ17&gt;=1,AP$8,0)</f>
        <v>0</v>
      </c>
      <c r="AQ21" s="264">
        <f>+IF(intern2!AR17&gt;=1,AQ$8,0)</f>
        <v>0</v>
      </c>
      <c r="AR21" s="264">
        <f>+IF(intern2!AS17&gt;=1,AR$8,0)</f>
        <v>0</v>
      </c>
      <c r="AS21" s="264">
        <f>+IF(intern2!AT17&gt;=1,AS$8,0)</f>
        <v>0</v>
      </c>
      <c r="AT21" s="264">
        <f>+IF(intern2!AU17&gt;=1,AT$8,0)</f>
        <v>0</v>
      </c>
      <c r="AU21" s="264">
        <f>+IF(intern2!AV17&gt;=1,AU$8,0)</f>
        <v>0</v>
      </c>
    </row>
    <row r="22" spans="1:47" x14ac:dyDescent="0.2">
      <c r="A22" s="237" t="str">
        <f>'2.2'!C23</f>
        <v>HNO1.3.2</v>
      </c>
      <c r="B22" s="237" t="str">
        <f>'2.2'!D23</f>
        <v>Cochlea Implantate (IVHSM)</v>
      </c>
      <c r="C22" s="264">
        <f>+IF(intern2!D18&gt;=1,C$8,0)</f>
        <v>0</v>
      </c>
      <c r="D22" s="264">
        <f>+IF(intern2!E18&gt;=1,D$8,0)</f>
        <v>0</v>
      </c>
      <c r="E22" s="264">
        <f>+IF(intern2!F18&gt;=1,E$8,0)</f>
        <v>0</v>
      </c>
      <c r="F22" s="264">
        <f>+IF(intern2!G18&gt;=1,F$8,0)</f>
        <v>0</v>
      </c>
      <c r="G22" s="264">
        <f>+IF(intern2!H18&gt;=1,G$8,0)</f>
        <v>0</v>
      </c>
      <c r="H22" s="264">
        <f>+IF(intern2!I18&gt;=1,H$8,0)</f>
        <v>0</v>
      </c>
      <c r="I22" s="264">
        <f>+IF(intern2!J18&gt;=1,I$8,0)</f>
        <v>0</v>
      </c>
      <c r="J22" s="264">
        <f>+IF(intern2!K18&gt;=1,J$8,0)</f>
        <v>0</v>
      </c>
      <c r="K22" s="264">
        <f>+IF(intern2!L18&gt;=1,K$8,0)</f>
        <v>0</v>
      </c>
      <c r="L22" s="264">
        <f>+IF(intern2!M18&gt;=1,L$8,0)</f>
        <v>0</v>
      </c>
      <c r="M22" s="264">
        <f>+IF(intern2!N18&gt;=1,M$8,0)</f>
        <v>0</v>
      </c>
      <c r="N22" s="264">
        <f>+IF(intern2!O18&gt;=1,N$8,0)</f>
        <v>0</v>
      </c>
      <c r="O22" s="264">
        <f>+IF(intern2!P18&gt;=1,O$8,0)</f>
        <v>0</v>
      </c>
      <c r="P22" s="264">
        <f>+IF(intern2!Q18&gt;=1,P$8,0)</f>
        <v>0</v>
      </c>
      <c r="Q22" s="264">
        <f>+IF(intern2!R18&gt;=1,Q$8,0)</f>
        <v>0</v>
      </c>
      <c r="R22" s="264">
        <f>+IF(intern2!S18&gt;=1,R$8,0)</f>
        <v>0</v>
      </c>
      <c r="S22" s="264">
        <f>+IF(intern2!T18&gt;=1,S$8,0)</f>
        <v>0</v>
      </c>
      <c r="T22" s="264">
        <f>+IF(intern2!U18&gt;=1,T$8,0)</f>
        <v>0</v>
      </c>
      <c r="U22" s="264">
        <f>+IF(intern2!V18&gt;=1,U$8,0)</f>
        <v>0</v>
      </c>
      <c r="V22" s="264">
        <f>+IF(intern2!W18&gt;=1,V$8,0)</f>
        <v>0</v>
      </c>
      <c r="W22" s="264">
        <f>+IF(intern2!X18&gt;=1,W$8,0)</f>
        <v>0</v>
      </c>
      <c r="X22" s="264">
        <f>+IF(intern2!Y18&gt;=1,X$8,0)</f>
        <v>0</v>
      </c>
      <c r="Y22" s="264">
        <f>+IF(intern2!Z18&gt;=1,Y$8,0)</f>
        <v>0</v>
      </c>
      <c r="Z22" s="264">
        <f>+IF(intern2!AA18&gt;=1,Z$8,0)</f>
        <v>0</v>
      </c>
      <c r="AA22" s="264">
        <f>+IF(intern2!AB18&gt;=1,AA$8,0)</f>
        <v>0</v>
      </c>
      <c r="AB22" s="264">
        <f>+IF(intern2!AC18&gt;=1,AB$8,0)</f>
        <v>0</v>
      </c>
      <c r="AC22" s="264">
        <f>+IF(intern2!AD18&gt;=1,AC$8,0)</f>
        <v>0</v>
      </c>
      <c r="AD22" s="264">
        <f>+IF(intern2!AE18&gt;=1,AD$8,0)</f>
        <v>0</v>
      </c>
      <c r="AE22" s="264">
        <f>+IF(intern2!AF18&gt;=1,AE$8,0)</f>
        <v>0</v>
      </c>
      <c r="AF22" s="264">
        <f>+IF(intern2!AG18&gt;=1,AF$8,0)</f>
        <v>0</v>
      </c>
      <c r="AG22" s="264">
        <f>+IF(intern2!AH18&gt;=1,AG$8,0)</f>
        <v>0</v>
      </c>
      <c r="AH22" s="264">
        <f>+IF(intern2!AI18&gt;=1,AH$8,0)</f>
        <v>0</v>
      </c>
      <c r="AI22" s="264">
        <f>+IF(intern2!AJ18&gt;=1,AI$8,0)</f>
        <v>0</v>
      </c>
      <c r="AJ22" s="264">
        <f>+IF(intern2!AK18&gt;=1,AJ$8,0)</f>
        <v>0</v>
      </c>
      <c r="AK22" s="264">
        <f>+IF(intern2!AL18&gt;=1,AK$8,0)</f>
        <v>0</v>
      </c>
      <c r="AL22" s="264">
        <f>+IF(intern2!AM18&gt;=1,AL$8,0)</f>
        <v>0</v>
      </c>
      <c r="AM22" s="264">
        <f>+IF(intern2!AN18&gt;=1,AM$8,0)</f>
        <v>0</v>
      </c>
      <c r="AN22" s="264">
        <f>+IF(intern2!AO18&gt;=1,AN$8,0)</f>
        <v>0</v>
      </c>
      <c r="AO22" s="264">
        <f>+IF(intern2!AP18&gt;=1,AO$8,0)</f>
        <v>0</v>
      </c>
      <c r="AP22" s="264">
        <f>+IF(intern2!AQ18&gt;=1,AP$8,0)</f>
        <v>0</v>
      </c>
      <c r="AQ22" s="264">
        <f>+IF(intern2!AR18&gt;=1,AQ$8,0)</f>
        <v>0</v>
      </c>
      <c r="AR22" s="264">
        <f>+IF(intern2!AS18&gt;=1,AR$8,0)</f>
        <v>0</v>
      </c>
      <c r="AS22" s="264">
        <f>+IF(intern2!AT18&gt;=1,AS$8,0)</f>
        <v>0</v>
      </c>
      <c r="AT22" s="264">
        <f>+IF(intern2!AU18&gt;=1,AT$8,0)</f>
        <v>0</v>
      </c>
      <c r="AU22" s="264">
        <f>+IF(intern2!AV18&gt;=1,AU$8,0)</f>
        <v>0</v>
      </c>
    </row>
    <row r="23" spans="1:47" ht="25.5" x14ac:dyDescent="0.2">
      <c r="A23" s="237" t="str">
        <f>'2.2'!C24</f>
        <v>HNO2</v>
      </c>
      <c r="B23" s="237" t="str">
        <f>'2.2'!D24</f>
        <v>Schild- und Nebenschilddrüsenchirurgie</v>
      </c>
      <c r="C23" s="264">
        <f>+IF(intern2!D19&gt;=1,C$8,0)</f>
        <v>0</v>
      </c>
      <c r="D23" s="264">
        <f>+IF(intern2!E19&gt;=1,D$8,0)</f>
        <v>0</v>
      </c>
      <c r="E23" s="264">
        <f>+IF(intern2!F19&gt;=1,E$8,0)</f>
        <v>0</v>
      </c>
      <c r="F23" s="264">
        <f>+IF(intern2!G19&gt;=1,F$8,0)</f>
        <v>0</v>
      </c>
      <c r="G23" s="264">
        <f>+IF(intern2!H19&gt;=1,G$8,0)</f>
        <v>0</v>
      </c>
      <c r="H23" s="264">
        <f>+IF(intern2!I19&gt;=1,H$8,0)</f>
        <v>0</v>
      </c>
      <c r="I23" s="264">
        <f>+IF(intern2!J19&gt;=1,I$8,0)</f>
        <v>0</v>
      </c>
      <c r="J23" s="264">
        <f>+IF(intern2!K19&gt;=1,J$8,0)</f>
        <v>0</v>
      </c>
      <c r="K23" s="264">
        <f>+IF(intern2!L19&gt;=1,K$8,0)</f>
        <v>0</v>
      </c>
      <c r="L23" s="264">
        <f>+IF(intern2!M19&gt;=1,L$8,0)</f>
        <v>0</v>
      </c>
      <c r="M23" s="264">
        <f>+IF(intern2!N19&gt;=1,M$8,0)</f>
        <v>0</v>
      </c>
      <c r="N23" s="264">
        <f>+IF(intern2!O19&gt;=1,N$8,0)</f>
        <v>0</v>
      </c>
      <c r="O23" s="264">
        <f>+IF(intern2!P19&gt;=1,O$8,0)</f>
        <v>0</v>
      </c>
      <c r="P23" s="264">
        <f>+IF(intern2!Q19&gt;=1,P$8,0)</f>
        <v>0</v>
      </c>
      <c r="Q23" s="264">
        <f>+IF(intern2!R19&gt;=1,Q$8,0)</f>
        <v>0</v>
      </c>
      <c r="R23" s="264">
        <f>+IF(intern2!S19&gt;=1,R$8,0)</f>
        <v>0</v>
      </c>
      <c r="S23" s="264">
        <f>+IF(intern2!T19&gt;=1,S$8,0)</f>
        <v>0</v>
      </c>
      <c r="T23" s="264">
        <f>+IF(intern2!U19&gt;=1,T$8,0)</f>
        <v>0</v>
      </c>
      <c r="U23" s="264">
        <f>+IF(intern2!V19&gt;=1,U$8,0)</f>
        <v>0</v>
      </c>
      <c r="V23" s="264">
        <f>+IF(intern2!W19&gt;=1,V$8,0)</f>
        <v>0</v>
      </c>
      <c r="W23" s="264">
        <f>+IF(intern2!X19&gt;=1,W$8,0)</f>
        <v>0</v>
      </c>
      <c r="X23" s="264">
        <f>+IF(intern2!Y19&gt;=1,X$8,0)</f>
        <v>0</v>
      </c>
      <c r="Y23" s="264">
        <f>+IF(intern2!Z19&gt;=1,Y$8,0)</f>
        <v>0</v>
      </c>
      <c r="Z23" s="264">
        <f>+IF(intern2!AA19&gt;=1,Z$8,0)</f>
        <v>0</v>
      </c>
      <c r="AA23" s="264">
        <f>+IF(intern2!AB19&gt;=1,AA$8,0)</f>
        <v>0</v>
      </c>
      <c r="AB23" s="264">
        <f>+IF(intern2!AC19&gt;=1,AB$8,0)</f>
        <v>0</v>
      </c>
      <c r="AC23" s="264">
        <f>+IF(intern2!AD19&gt;=1,AC$8,0)</f>
        <v>0</v>
      </c>
      <c r="AD23" s="264">
        <f>+IF(intern2!AE19&gt;=1,AD$8,0)</f>
        <v>0</v>
      </c>
      <c r="AE23" s="264">
        <f>+IF(intern2!AF19&gt;=1,AE$8,0)</f>
        <v>0</v>
      </c>
      <c r="AF23" s="264">
        <f>+IF(intern2!AG19&gt;=1,AF$8,0)</f>
        <v>0</v>
      </c>
      <c r="AG23" s="264">
        <f>+IF(intern2!AH19&gt;=1,AG$8,0)</f>
        <v>0</v>
      </c>
      <c r="AH23" s="264">
        <f>+IF(intern2!AI19&gt;=1,AH$8,0)</f>
        <v>0</v>
      </c>
      <c r="AI23" s="264">
        <f>+IF(intern2!AJ19&gt;=1,AI$8,0)</f>
        <v>0</v>
      </c>
      <c r="AJ23" s="264">
        <f>+IF(intern2!AK19&gt;=1,AJ$8,0)</f>
        <v>0</v>
      </c>
      <c r="AK23" s="264">
        <f>+IF(intern2!AL19&gt;=1,AK$8,0)</f>
        <v>0</v>
      </c>
      <c r="AL23" s="264">
        <f>+IF(intern2!AM19&gt;=1,AL$8,0)</f>
        <v>0</v>
      </c>
      <c r="AM23" s="264">
        <f>+IF(intern2!AN19&gt;=1,AM$8,0)</f>
        <v>0</v>
      </c>
      <c r="AN23" s="264">
        <f>+IF(intern2!AO19&gt;=1,AN$8,0)</f>
        <v>0</v>
      </c>
      <c r="AO23" s="264">
        <f>+IF(intern2!AP19&gt;=1,AO$8,0)</f>
        <v>0</v>
      </c>
      <c r="AP23" s="264">
        <f>+IF(intern2!AQ19&gt;=1,AP$8,0)</f>
        <v>0</v>
      </c>
      <c r="AQ23" s="264">
        <f>+IF(intern2!AR19&gt;=1,AQ$8,0)</f>
        <v>0</v>
      </c>
      <c r="AR23" s="264">
        <f>+IF(intern2!AS19&gt;=1,AR$8,0)</f>
        <v>0</v>
      </c>
      <c r="AS23" s="264">
        <f>+IF(intern2!AT19&gt;=1,AS$8,0)</f>
        <v>0</v>
      </c>
      <c r="AT23" s="264">
        <f>+IF(intern2!AU19&gt;=1,AT$8,0)</f>
        <v>0</v>
      </c>
      <c r="AU23" s="264">
        <f>+IF(intern2!AV19&gt;=1,AU$8,0)</f>
        <v>0</v>
      </c>
    </row>
    <row r="24" spans="1:47" x14ac:dyDescent="0.2">
      <c r="A24" s="237" t="str">
        <f>'2.2'!C25</f>
        <v>KIE1</v>
      </c>
      <c r="B24" s="237" t="str">
        <f>'2.2'!D25</f>
        <v>Kieferchirurgie</v>
      </c>
      <c r="C24" s="264">
        <f>+IF(intern2!D20&gt;=1,C$8,0)</f>
        <v>0</v>
      </c>
      <c r="D24" s="264">
        <f>+IF(intern2!E20&gt;=1,D$8,0)</f>
        <v>0</v>
      </c>
      <c r="E24" s="264">
        <f>+IF(intern2!F20&gt;=1,E$8,0)</f>
        <v>0</v>
      </c>
      <c r="F24" s="264">
        <f>+IF(intern2!G20&gt;=1,F$8,0)</f>
        <v>0</v>
      </c>
      <c r="G24" s="264">
        <f>+IF(intern2!H20&gt;=1,G$8,0)</f>
        <v>0</v>
      </c>
      <c r="H24" s="264">
        <f>+IF(intern2!I20&gt;=1,H$8,0)</f>
        <v>0</v>
      </c>
      <c r="I24" s="264">
        <f>+IF(intern2!J20&gt;=1,I$8,0)</f>
        <v>0</v>
      </c>
      <c r="J24" s="264">
        <f>+IF(intern2!K20&gt;=1,J$8,0)</f>
        <v>0</v>
      </c>
      <c r="K24" s="264">
        <f>+IF(intern2!L20&gt;=1,K$8,0)</f>
        <v>0</v>
      </c>
      <c r="L24" s="264">
        <f>+IF(intern2!M20&gt;=1,L$8,0)</f>
        <v>0</v>
      </c>
      <c r="M24" s="264">
        <f>+IF(intern2!N20&gt;=1,M$8,0)</f>
        <v>0</v>
      </c>
      <c r="N24" s="264">
        <f>+IF(intern2!O20&gt;=1,N$8,0)</f>
        <v>0</v>
      </c>
      <c r="O24" s="264">
        <f>+IF(intern2!P20&gt;=1,O$8,0)</f>
        <v>0</v>
      </c>
      <c r="P24" s="264">
        <f>+IF(intern2!Q20&gt;=1,P$8,0)</f>
        <v>0</v>
      </c>
      <c r="Q24" s="264">
        <f>+IF(intern2!R20&gt;=1,Q$8,0)</f>
        <v>0</v>
      </c>
      <c r="R24" s="264">
        <f>+IF(intern2!S20&gt;=1,R$8,0)</f>
        <v>0</v>
      </c>
      <c r="S24" s="264">
        <f>+IF(intern2!T20&gt;=1,S$8,0)</f>
        <v>0</v>
      </c>
      <c r="T24" s="264">
        <f>+IF(intern2!U20&gt;=1,T$8,0)</f>
        <v>0</v>
      </c>
      <c r="U24" s="264">
        <f>+IF(intern2!V20&gt;=1,U$8,0)</f>
        <v>0</v>
      </c>
      <c r="V24" s="264">
        <f>+IF(intern2!W20&gt;=1,V$8,0)</f>
        <v>0</v>
      </c>
      <c r="W24" s="264">
        <f>+IF(intern2!X20&gt;=1,W$8,0)</f>
        <v>0</v>
      </c>
      <c r="X24" s="264">
        <f>+IF(intern2!Y20&gt;=1,X$8,0)</f>
        <v>0</v>
      </c>
      <c r="Y24" s="264">
        <f>+IF(intern2!Z20&gt;=1,Y$8,0)</f>
        <v>0</v>
      </c>
      <c r="Z24" s="264">
        <f>+IF(intern2!AA20&gt;=1,Z$8,0)</f>
        <v>0</v>
      </c>
      <c r="AA24" s="264">
        <f>+IF(intern2!AB20&gt;=1,AA$8,0)</f>
        <v>0</v>
      </c>
      <c r="AB24" s="264">
        <f>+IF(intern2!AC20&gt;=1,AB$8,0)</f>
        <v>0</v>
      </c>
      <c r="AC24" s="264">
        <f>+IF(intern2!AD20&gt;=1,AC$8,0)</f>
        <v>0</v>
      </c>
      <c r="AD24" s="264">
        <f>+IF(intern2!AE20&gt;=1,AD$8,0)</f>
        <v>0</v>
      </c>
      <c r="AE24" s="264">
        <f>+IF(intern2!AF20&gt;=1,AE$8,0)</f>
        <v>0</v>
      </c>
      <c r="AF24" s="264">
        <f>+IF(intern2!AG20&gt;=1,AF$8,0)</f>
        <v>0</v>
      </c>
      <c r="AG24" s="264">
        <f>+IF(intern2!AH20&gt;=1,AG$8,0)</f>
        <v>0</v>
      </c>
      <c r="AH24" s="264">
        <f>+IF(intern2!AI20&gt;=1,AH$8,0)</f>
        <v>0</v>
      </c>
      <c r="AI24" s="264">
        <f>+IF(intern2!AJ20&gt;=1,AI$8,0)</f>
        <v>0</v>
      </c>
      <c r="AJ24" s="264">
        <f>+IF(intern2!AK20&gt;=1,AJ$8,0)</f>
        <v>0</v>
      </c>
      <c r="AK24" s="264">
        <f>+IF(intern2!AL20&gt;=1,AK$8,0)</f>
        <v>0</v>
      </c>
      <c r="AL24" s="264">
        <f>+IF(intern2!AM20&gt;=1,AL$8,0)</f>
        <v>0</v>
      </c>
      <c r="AM24" s="264">
        <f>+IF(intern2!AN20&gt;=1,AM$8,0)</f>
        <v>0</v>
      </c>
      <c r="AN24" s="264">
        <f>+IF(intern2!AO20&gt;=1,AN$8,0)</f>
        <v>0</v>
      </c>
      <c r="AO24" s="264">
        <f>+IF(intern2!AP20&gt;=1,AO$8,0)</f>
        <v>0</v>
      </c>
      <c r="AP24" s="264">
        <f>+IF(intern2!AQ20&gt;=1,AP$8,0)</f>
        <v>0</v>
      </c>
      <c r="AQ24" s="264">
        <f>+IF(intern2!AR20&gt;=1,AQ$8,0)</f>
        <v>0</v>
      </c>
      <c r="AR24" s="264">
        <f>+IF(intern2!AS20&gt;=1,AR$8,0)</f>
        <v>0</v>
      </c>
      <c r="AS24" s="264">
        <f>+IF(intern2!AT20&gt;=1,AS$8,0)</f>
        <v>0</v>
      </c>
      <c r="AT24" s="264">
        <f>+IF(intern2!AU20&gt;=1,AT$8,0)</f>
        <v>0</v>
      </c>
      <c r="AU24" s="264">
        <f>+IF(intern2!AV20&gt;=1,AU$8,0)</f>
        <v>0</v>
      </c>
    </row>
    <row r="25" spans="1:47" x14ac:dyDescent="0.2">
      <c r="A25" s="237" t="str">
        <f>'2.2'!C26</f>
        <v>NCH1</v>
      </c>
      <c r="B25" s="237" t="str">
        <f>'2.2'!D26</f>
        <v>Kraniale Neurochirurgie</v>
      </c>
      <c r="C25" s="264">
        <f>+IF(intern2!D21&gt;=1,C$8,0)</f>
        <v>0</v>
      </c>
      <c r="D25" s="264">
        <f>+IF(intern2!E21&gt;=1,D$8,0)</f>
        <v>0</v>
      </c>
      <c r="E25" s="264">
        <f>+IF(intern2!F21&gt;=1,E$8,0)</f>
        <v>0</v>
      </c>
      <c r="F25" s="264">
        <f>+IF(intern2!G21&gt;=1,F$8,0)</f>
        <v>0</v>
      </c>
      <c r="G25" s="264">
        <f>+IF(intern2!H21&gt;=1,G$8,0)</f>
        <v>0</v>
      </c>
      <c r="H25" s="264">
        <f>+IF(intern2!I21&gt;=1,H$8,0)</f>
        <v>0</v>
      </c>
      <c r="I25" s="264">
        <f>+IF(intern2!J21&gt;=1,I$8,0)</f>
        <v>0</v>
      </c>
      <c r="J25" s="264">
        <f>+IF(intern2!K21&gt;=1,J$8,0)</f>
        <v>0</v>
      </c>
      <c r="K25" s="264">
        <f>+IF(intern2!L21&gt;=1,K$8,0)</f>
        <v>0</v>
      </c>
      <c r="L25" s="264">
        <f>+IF(intern2!M21&gt;=1,L$8,0)</f>
        <v>0</v>
      </c>
      <c r="M25" s="264">
        <f>+IF(intern2!N21&gt;=1,M$8,0)</f>
        <v>0</v>
      </c>
      <c r="N25" s="264">
        <f>+IF(intern2!O21&gt;=1,N$8,0)</f>
        <v>0</v>
      </c>
      <c r="O25" s="264">
        <f>+IF(intern2!P21&gt;=1,O$8,0)</f>
        <v>0</v>
      </c>
      <c r="P25" s="264">
        <f>+IF(intern2!Q21&gt;=1,P$8,0)</f>
        <v>0</v>
      </c>
      <c r="Q25" s="264">
        <f>+IF(intern2!R21&gt;=1,Q$8,0)</f>
        <v>0</v>
      </c>
      <c r="R25" s="264">
        <f>+IF(intern2!S21&gt;=1,R$8,0)</f>
        <v>0</v>
      </c>
      <c r="S25" s="264">
        <f>+IF(intern2!T21&gt;=1,S$8,0)</f>
        <v>0</v>
      </c>
      <c r="T25" s="264">
        <f>+IF(intern2!U21&gt;=1,T$8,0)</f>
        <v>0</v>
      </c>
      <c r="U25" s="264">
        <f>+IF(intern2!V21&gt;=1,U$8,0)</f>
        <v>0</v>
      </c>
      <c r="V25" s="264">
        <f>+IF(intern2!W21&gt;=1,V$8,0)</f>
        <v>0</v>
      </c>
      <c r="W25" s="264">
        <f>+IF(intern2!X21&gt;=1,W$8,0)</f>
        <v>0</v>
      </c>
      <c r="X25" s="264">
        <f>+IF(intern2!Y21&gt;=1,X$8,0)</f>
        <v>0</v>
      </c>
      <c r="Y25" s="264">
        <f>+IF(intern2!Z21&gt;=1,Y$8,0)</f>
        <v>0</v>
      </c>
      <c r="Z25" s="264">
        <f>+IF(intern2!AA21&gt;=1,Z$8,0)</f>
        <v>0</v>
      </c>
      <c r="AA25" s="264">
        <f>+IF(intern2!AB21&gt;=1,AA$8,0)</f>
        <v>0</v>
      </c>
      <c r="AB25" s="264">
        <f>+IF(intern2!AC21&gt;=1,AB$8,0)</f>
        <v>0</v>
      </c>
      <c r="AC25" s="264">
        <f>+IF(intern2!AD21&gt;=1,AC$8,0)</f>
        <v>0</v>
      </c>
      <c r="AD25" s="264">
        <f>+IF(intern2!AE21&gt;=1,AD$8,0)</f>
        <v>0</v>
      </c>
      <c r="AE25" s="264">
        <f>+IF(intern2!AF21&gt;=1,AE$8,0)</f>
        <v>0</v>
      </c>
      <c r="AF25" s="264">
        <f>+IF(intern2!AG21&gt;=1,AF$8,0)</f>
        <v>0</v>
      </c>
      <c r="AG25" s="264">
        <f>+IF(intern2!AH21&gt;=1,AG$8,0)</f>
        <v>0</v>
      </c>
      <c r="AH25" s="264">
        <f>+IF(intern2!AI21&gt;=1,AH$8,0)</f>
        <v>0</v>
      </c>
      <c r="AI25" s="264">
        <f>+IF(intern2!AJ21&gt;=1,AI$8,0)</f>
        <v>0</v>
      </c>
      <c r="AJ25" s="264">
        <f>+IF(intern2!AK21&gt;=1,AJ$8,0)</f>
        <v>0</v>
      </c>
      <c r="AK25" s="264">
        <f>+IF(intern2!AL21&gt;=1,AK$8,0)</f>
        <v>0</v>
      </c>
      <c r="AL25" s="264">
        <f>+IF(intern2!AM21&gt;=1,AL$8,0)</f>
        <v>0</v>
      </c>
      <c r="AM25" s="264">
        <f>+IF(intern2!AN21&gt;=1,AM$8,0)</f>
        <v>0</v>
      </c>
      <c r="AN25" s="264">
        <f>+IF(intern2!AO21&gt;=1,AN$8,0)</f>
        <v>0</v>
      </c>
      <c r="AO25" s="264">
        <f>+IF(intern2!AP21&gt;=1,AO$8,0)</f>
        <v>0</v>
      </c>
      <c r="AP25" s="264">
        <f>+IF(intern2!AQ21&gt;=1,AP$8,0)</f>
        <v>0</v>
      </c>
      <c r="AQ25" s="264">
        <f>+IF(intern2!AR21&gt;=1,AQ$8,0)</f>
        <v>0</v>
      </c>
      <c r="AR25" s="264">
        <f>+IF(intern2!AS21&gt;=1,AR$8,0)</f>
        <v>0</v>
      </c>
      <c r="AS25" s="264">
        <f>+IF(intern2!AT21&gt;=1,AS$8,0)</f>
        <v>0</v>
      </c>
      <c r="AT25" s="264">
        <f>+IF(intern2!AU21&gt;=1,AT$8,0)</f>
        <v>0</v>
      </c>
      <c r="AU25" s="264">
        <f>+IF(intern2!AV21&gt;=1,AU$8,0)</f>
        <v>0</v>
      </c>
    </row>
    <row r="26" spans="1:47" x14ac:dyDescent="0.2">
      <c r="A26" s="237" t="str">
        <f>'2.2'!C27</f>
        <v>NCH1.1</v>
      </c>
      <c r="B26" s="237" t="str">
        <f>'2.2'!D27</f>
        <v>Spezialisierte Neurochirurgie</v>
      </c>
      <c r="C26" s="264">
        <f>+IF(intern2!D22&gt;=1,C$8,0)</f>
        <v>0</v>
      </c>
      <c r="D26" s="264">
        <f>+IF(intern2!E22&gt;=1,D$8,0)</f>
        <v>0</v>
      </c>
      <c r="E26" s="264">
        <f>+IF(intern2!F22&gt;=1,E$8,0)</f>
        <v>0</v>
      </c>
      <c r="F26" s="264">
        <f>+IF(intern2!G22&gt;=1,F$8,0)</f>
        <v>0</v>
      </c>
      <c r="G26" s="264">
        <f>+IF(intern2!H22&gt;=1,G$8,0)</f>
        <v>0</v>
      </c>
      <c r="H26" s="264">
        <f>+IF(intern2!I22&gt;=1,H$8,0)</f>
        <v>0</v>
      </c>
      <c r="I26" s="264">
        <f>+IF(intern2!J22&gt;=1,I$8,0)</f>
        <v>0</v>
      </c>
      <c r="J26" s="264">
        <f>+IF(intern2!K22&gt;=1,J$8,0)</f>
        <v>0</v>
      </c>
      <c r="K26" s="264">
        <f>+IF(intern2!L22&gt;=1,K$8,0)</f>
        <v>0</v>
      </c>
      <c r="L26" s="264">
        <f>+IF(intern2!M22&gt;=1,L$8,0)</f>
        <v>0</v>
      </c>
      <c r="M26" s="264">
        <f>+IF(intern2!N22&gt;=1,M$8,0)</f>
        <v>0</v>
      </c>
      <c r="N26" s="264">
        <f>+IF(intern2!O22&gt;=1,N$8,0)</f>
        <v>0</v>
      </c>
      <c r="O26" s="264">
        <f>+IF(intern2!P22&gt;=1,O$8,0)</f>
        <v>0</v>
      </c>
      <c r="P26" s="264">
        <f>+IF(intern2!Q22&gt;=1,P$8,0)</f>
        <v>0</v>
      </c>
      <c r="Q26" s="264">
        <f>+IF(intern2!R22&gt;=1,Q$8,0)</f>
        <v>0</v>
      </c>
      <c r="R26" s="264">
        <f>+IF(intern2!S22&gt;=1,R$8,0)</f>
        <v>0</v>
      </c>
      <c r="S26" s="264">
        <f>+IF(intern2!T22&gt;=1,S$8,0)</f>
        <v>0</v>
      </c>
      <c r="T26" s="264">
        <f>+IF(intern2!U22&gt;=1,T$8,0)</f>
        <v>0</v>
      </c>
      <c r="U26" s="264">
        <f>+IF(intern2!V22&gt;=1,U$8,0)</f>
        <v>0</v>
      </c>
      <c r="V26" s="264">
        <f>+IF(intern2!W22&gt;=1,V$8,0)</f>
        <v>0</v>
      </c>
      <c r="W26" s="264">
        <f>+IF(intern2!X22&gt;=1,W$8,0)</f>
        <v>0</v>
      </c>
      <c r="X26" s="264">
        <f>+IF(intern2!Y22&gt;=1,X$8,0)</f>
        <v>0</v>
      </c>
      <c r="Y26" s="264">
        <f>+IF(intern2!Z22&gt;=1,Y$8,0)</f>
        <v>0</v>
      </c>
      <c r="Z26" s="264">
        <f>+IF(intern2!AA22&gt;=1,Z$8,0)</f>
        <v>0</v>
      </c>
      <c r="AA26" s="264">
        <f>+IF(intern2!AB22&gt;=1,AA$8,0)</f>
        <v>0</v>
      </c>
      <c r="AB26" s="264">
        <f>+IF(intern2!AC22&gt;=1,AB$8,0)</f>
        <v>0</v>
      </c>
      <c r="AC26" s="264">
        <f>+IF(intern2!AD22&gt;=1,AC$8,0)</f>
        <v>0</v>
      </c>
      <c r="AD26" s="264">
        <f>+IF(intern2!AE22&gt;=1,AD$8,0)</f>
        <v>0</v>
      </c>
      <c r="AE26" s="264">
        <f>+IF(intern2!AF22&gt;=1,AE$8,0)</f>
        <v>0</v>
      </c>
      <c r="AF26" s="264">
        <f>+IF(intern2!AG22&gt;=1,AF$8,0)</f>
        <v>0</v>
      </c>
      <c r="AG26" s="264">
        <f>+IF(intern2!AH22&gt;=1,AG$8,0)</f>
        <v>0</v>
      </c>
      <c r="AH26" s="264">
        <f>+IF(intern2!AI22&gt;=1,AH$8,0)</f>
        <v>0</v>
      </c>
      <c r="AI26" s="264">
        <f>+IF(intern2!AJ22&gt;=1,AI$8,0)</f>
        <v>0</v>
      </c>
      <c r="AJ26" s="264">
        <f>+IF(intern2!AK22&gt;=1,AJ$8,0)</f>
        <v>0</v>
      </c>
      <c r="AK26" s="264">
        <f>+IF(intern2!AL22&gt;=1,AK$8,0)</f>
        <v>0</v>
      </c>
      <c r="AL26" s="264">
        <f>+IF(intern2!AM22&gt;=1,AL$8,0)</f>
        <v>0</v>
      </c>
      <c r="AM26" s="264">
        <f>+IF(intern2!AN22&gt;=1,AM$8,0)</f>
        <v>0</v>
      </c>
      <c r="AN26" s="264">
        <f>+IF(intern2!AO22&gt;=1,AN$8,0)</f>
        <v>0</v>
      </c>
      <c r="AO26" s="264">
        <f>+IF(intern2!AP22&gt;=1,AO$8,0)</f>
        <v>0</v>
      </c>
      <c r="AP26" s="264">
        <f>+IF(intern2!AQ22&gt;=1,AP$8,0)</f>
        <v>0</v>
      </c>
      <c r="AQ26" s="264">
        <f>+IF(intern2!AR22&gt;=1,AQ$8,0)</f>
        <v>0</v>
      </c>
      <c r="AR26" s="264">
        <f>+IF(intern2!AS22&gt;=1,AR$8,0)</f>
        <v>0</v>
      </c>
      <c r="AS26" s="264">
        <f>+IF(intern2!AT22&gt;=1,AS$8,0)</f>
        <v>0</v>
      </c>
      <c r="AT26" s="264">
        <f>+IF(intern2!AU22&gt;=1,AT$8,0)</f>
        <v>0</v>
      </c>
      <c r="AU26" s="264">
        <f>+IF(intern2!AV22&gt;=1,AU$8,0)</f>
        <v>0</v>
      </c>
    </row>
    <row r="27" spans="1:47" ht="51" x14ac:dyDescent="0.2">
      <c r="A27" s="237" t="str">
        <f>'2.2'!C28</f>
        <v>NCH1.1.1</v>
      </c>
      <c r="B27" s="237" t="str">
        <f>'2.2'!D28</f>
        <v>Behandlungen von vaskulären Erkrankungen des ZNS ohne die komplexen vaskulären Anomalien (IVHSM)</v>
      </c>
      <c r="C27" s="264">
        <f>+IF(intern2!D23&gt;=1,C$8,0)</f>
        <v>0</v>
      </c>
      <c r="D27" s="264">
        <f>+IF(intern2!E23&gt;=1,D$8,0)</f>
        <v>0</v>
      </c>
      <c r="E27" s="264">
        <f>+IF(intern2!F23&gt;=1,E$8,0)</f>
        <v>0</v>
      </c>
      <c r="F27" s="264">
        <f>+IF(intern2!G23&gt;=1,F$8,0)</f>
        <v>0</v>
      </c>
      <c r="G27" s="264">
        <f>+IF(intern2!H23&gt;=1,G$8,0)</f>
        <v>0</v>
      </c>
      <c r="H27" s="264">
        <f>+IF(intern2!I23&gt;=1,H$8,0)</f>
        <v>0</v>
      </c>
      <c r="I27" s="264">
        <f>+IF(intern2!J23&gt;=1,I$8,0)</f>
        <v>0</v>
      </c>
      <c r="J27" s="264">
        <f>+IF(intern2!K23&gt;=1,J$8,0)</f>
        <v>0</v>
      </c>
      <c r="K27" s="264">
        <f>+IF(intern2!L23&gt;=1,K$8,0)</f>
        <v>0</v>
      </c>
      <c r="L27" s="264">
        <f>+IF(intern2!M23&gt;=1,L$8,0)</f>
        <v>0</v>
      </c>
      <c r="M27" s="264">
        <f>+IF(intern2!N23&gt;=1,M$8,0)</f>
        <v>0</v>
      </c>
      <c r="N27" s="264">
        <f>+IF(intern2!O23&gt;=1,N$8,0)</f>
        <v>0</v>
      </c>
      <c r="O27" s="264">
        <f>+IF(intern2!P23&gt;=1,O$8,0)</f>
        <v>0</v>
      </c>
      <c r="P27" s="264">
        <f>+IF(intern2!Q23&gt;=1,P$8,0)</f>
        <v>0</v>
      </c>
      <c r="Q27" s="264">
        <f>+IF(intern2!R23&gt;=1,Q$8,0)</f>
        <v>0</v>
      </c>
      <c r="R27" s="264">
        <f>+IF(intern2!S23&gt;=1,R$8,0)</f>
        <v>0</v>
      </c>
      <c r="S27" s="264">
        <f>+IF(intern2!T23&gt;=1,S$8,0)</f>
        <v>0</v>
      </c>
      <c r="T27" s="264">
        <f>+IF(intern2!U23&gt;=1,T$8,0)</f>
        <v>0</v>
      </c>
      <c r="U27" s="264">
        <f>+IF(intern2!V23&gt;=1,U$8,0)</f>
        <v>0</v>
      </c>
      <c r="V27" s="264">
        <f>+IF(intern2!W23&gt;=1,V$8,0)</f>
        <v>0</v>
      </c>
      <c r="W27" s="264">
        <f>+IF(intern2!X23&gt;=1,W$8,0)</f>
        <v>0</v>
      </c>
      <c r="X27" s="264">
        <f>+IF(intern2!Y23&gt;=1,X$8,0)</f>
        <v>0</v>
      </c>
      <c r="Y27" s="264">
        <f>+IF(intern2!Z23&gt;=1,Y$8,0)</f>
        <v>0</v>
      </c>
      <c r="Z27" s="264">
        <f>+IF(intern2!AA23&gt;=1,Z$8,0)</f>
        <v>0</v>
      </c>
      <c r="AA27" s="264">
        <f>+IF(intern2!AB23&gt;=1,AA$8,0)</f>
        <v>0</v>
      </c>
      <c r="AB27" s="264">
        <f>+IF(intern2!AC23&gt;=1,AB$8,0)</f>
        <v>0</v>
      </c>
      <c r="AC27" s="264">
        <f>+IF(intern2!AD23&gt;=1,AC$8,0)</f>
        <v>0</v>
      </c>
      <c r="AD27" s="264">
        <f>+IF(intern2!AE23&gt;=1,AD$8,0)</f>
        <v>0</v>
      </c>
      <c r="AE27" s="264">
        <f>+IF(intern2!AF23&gt;=1,AE$8,0)</f>
        <v>0</v>
      </c>
      <c r="AF27" s="264">
        <f>+IF(intern2!AG23&gt;=1,AF$8,0)</f>
        <v>0</v>
      </c>
      <c r="AG27" s="264">
        <f>+IF(intern2!AH23&gt;=1,AG$8,0)</f>
        <v>0</v>
      </c>
      <c r="AH27" s="264">
        <f>+IF(intern2!AI23&gt;=1,AH$8,0)</f>
        <v>0</v>
      </c>
      <c r="AI27" s="264">
        <f>+IF(intern2!AJ23&gt;=1,AI$8,0)</f>
        <v>0</v>
      </c>
      <c r="AJ27" s="264">
        <f>+IF(intern2!AK23&gt;=1,AJ$8,0)</f>
        <v>0</v>
      </c>
      <c r="AK27" s="264">
        <f>+IF(intern2!AL23&gt;=1,AK$8,0)</f>
        <v>0</v>
      </c>
      <c r="AL27" s="264">
        <f>+IF(intern2!AM23&gt;=1,AL$8,0)</f>
        <v>0</v>
      </c>
      <c r="AM27" s="264">
        <f>+IF(intern2!AN23&gt;=1,AM$8,0)</f>
        <v>0</v>
      </c>
      <c r="AN27" s="264">
        <f>+IF(intern2!AO23&gt;=1,AN$8,0)</f>
        <v>0</v>
      </c>
      <c r="AO27" s="264">
        <f>+IF(intern2!AP23&gt;=1,AO$8,0)</f>
        <v>0</v>
      </c>
      <c r="AP27" s="264">
        <f>+IF(intern2!AQ23&gt;=1,AP$8,0)</f>
        <v>0</v>
      </c>
      <c r="AQ27" s="264">
        <f>+IF(intern2!AR23&gt;=1,AQ$8,0)</f>
        <v>0</v>
      </c>
      <c r="AR27" s="264">
        <f>+IF(intern2!AS23&gt;=1,AR$8,0)</f>
        <v>0</v>
      </c>
      <c r="AS27" s="264">
        <f>+IF(intern2!AT23&gt;=1,AS$8,0)</f>
        <v>0</v>
      </c>
      <c r="AT27" s="264">
        <f>+IF(intern2!AU23&gt;=1,AT$8,0)</f>
        <v>0</v>
      </c>
      <c r="AU27" s="264">
        <f>+IF(intern2!AV23&gt;=1,AU$8,0)</f>
        <v>0</v>
      </c>
    </row>
    <row r="28" spans="1:47" ht="38.25" x14ac:dyDescent="0.2">
      <c r="A28" s="237" t="str">
        <f>'2.2'!C29</f>
        <v>NCH1.1.1.1</v>
      </c>
      <c r="B28" s="237" t="str">
        <f>'2.2'!D29</f>
        <v xml:space="preserve"> Behandlungen von komplexen vaskulären Anomalien des ZNS (IVHSM)</v>
      </c>
      <c r="C28" s="264">
        <f>+IF(intern2!D24&gt;=1,C$8,0)</f>
        <v>0</v>
      </c>
      <c r="D28" s="264">
        <f>+IF(intern2!E24&gt;=1,D$8,0)</f>
        <v>0</v>
      </c>
      <c r="E28" s="264">
        <f>+IF(intern2!F24&gt;=1,E$8,0)</f>
        <v>0</v>
      </c>
      <c r="F28" s="264">
        <f>+IF(intern2!G24&gt;=1,F$8,0)</f>
        <v>0</v>
      </c>
      <c r="G28" s="264">
        <f>+IF(intern2!H24&gt;=1,G$8,0)</f>
        <v>0</v>
      </c>
      <c r="H28" s="264">
        <f>+IF(intern2!I24&gt;=1,H$8,0)</f>
        <v>0</v>
      </c>
      <c r="I28" s="264">
        <f>+IF(intern2!J24&gt;=1,I$8,0)</f>
        <v>0</v>
      </c>
      <c r="J28" s="264">
        <f>+IF(intern2!K24&gt;=1,J$8,0)</f>
        <v>0</v>
      </c>
      <c r="K28" s="264">
        <f>+IF(intern2!L24&gt;=1,K$8,0)</f>
        <v>0</v>
      </c>
      <c r="L28" s="264">
        <f>+IF(intern2!M24&gt;=1,L$8,0)</f>
        <v>0</v>
      </c>
      <c r="M28" s="264">
        <f>+IF(intern2!N24&gt;=1,M$8,0)</f>
        <v>0</v>
      </c>
      <c r="N28" s="264">
        <f>+IF(intern2!O24&gt;=1,N$8,0)</f>
        <v>0</v>
      </c>
      <c r="O28" s="264">
        <f>+IF(intern2!P24&gt;=1,O$8,0)</f>
        <v>0</v>
      </c>
      <c r="P28" s="264">
        <f>+IF(intern2!Q24&gt;=1,P$8,0)</f>
        <v>0</v>
      </c>
      <c r="Q28" s="264">
        <f>+IF(intern2!R24&gt;=1,Q$8,0)</f>
        <v>0</v>
      </c>
      <c r="R28" s="264">
        <f>+IF(intern2!S24&gt;=1,R$8,0)</f>
        <v>0</v>
      </c>
      <c r="S28" s="264">
        <f>+IF(intern2!T24&gt;=1,S$8,0)</f>
        <v>0</v>
      </c>
      <c r="T28" s="264">
        <f>+IF(intern2!U24&gt;=1,T$8,0)</f>
        <v>0</v>
      </c>
      <c r="U28" s="264">
        <f>+IF(intern2!V24&gt;=1,U$8,0)</f>
        <v>0</v>
      </c>
      <c r="V28" s="264">
        <f>+IF(intern2!W24&gt;=1,V$8,0)</f>
        <v>0</v>
      </c>
      <c r="W28" s="264">
        <f>+IF(intern2!X24&gt;=1,W$8,0)</f>
        <v>0</v>
      </c>
      <c r="X28" s="264">
        <f>+IF(intern2!Y24&gt;=1,X$8,0)</f>
        <v>0</v>
      </c>
      <c r="Y28" s="264">
        <f>+IF(intern2!Z24&gt;=1,Y$8,0)</f>
        <v>0</v>
      </c>
      <c r="Z28" s="264">
        <f>+IF(intern2!AA24&gt;=1,Z$8,0)</f>
        <v>0</v>
      </c>
      <c r="AA28" s="264">
        <f>+IF(intern2!AB24&gt;=1,AA$8,0)</f>
        <v>0</v>
      </c>
      <c r="AB28" s="264">
        <f>+IF(intern2!AC24&gt;=1,AB$8,0)</f>
        <v>0</v>
      </c>
      <c r="AC28" s="264">
        <f>+IF(intern2!AD24&gt;=1,AC$8,0)</f>
        <v>0</v>
      </c>
      <c r="AD28" s="264">
        <f>+IF(intern2!AE24&gt;=1,AD$8,0)</f>
        <v>0</v>
      </c>
      <c r="AE28" s="264">
        <f>+IF(intern2!AF24&gt;=1,AE$8,0)</f>
        <v>0</v>
      </c>
      <c r="AF28" s="264">
        <f>+IF(intern2!AG24&gt;=1,AF$8,0)</f>
        <v>0</v>
      </c>
      <c r="AG28" s="264">
        <f>+IF(intern2!AH24&gt;=1,AG$8,0)</f>
        <v>0</v>
      </c>
      <c r="AH28" s="264">
        <f>+IF(intern2!AI24&gt;=1,AH$8,0)</f>
        <v>0</v>
      </c>
      <c r="AI28" s="264">
        <f>+IF(intern2!AJ24&gt;=1,AI$8,0)</f>
        <v>0</v>
      </c>
      <c r="AJ28" s="264">
        <f>+IF(intern2!AK24&gt;=1,AJ$8,0)</f>
        <v>0</v>
      </c>
      <c r="AK28" s="264">
        <f>+IF(intern2!AL24&gt;=1,AK$8,0)</f>
        <v>0</v>
      </c>
      <c r="AL28" s="264">
        <f>+IF(intern2!AM24&gt;=1,AL$8,0)</f>
        <v>0</v>
      </c>
      <c r="AM28" s="264">
        <f>+IF(intern2!AN24&gt;=1,AM$8,0)</f>
        <v>0</v>
      </c>
      <c r="AN28" s="264">
        <f>+IF(intern2!AO24&gt;=1,AN$8,0)</f>
        <v>0</v>
      </c>
      <c r="AO28" s="264">
        <f>+IF(intern2!AP24&gt;=1,AO$8,0)</f>
        <v>0</v>
      </c>
      <c r="AP28" s="264">
        <f>+IF(intern2!AQ24&gt;=1,AP$8,0)</f>
        <v>0</v>
      </c>
      <c r="AQ28" s="264">
        <f>+IF(intern2!AR24&gt;=1,AQ$8,0)</f>
        <v>0</v>
      </c>
      <c r="AR28" s="264">
        <f>+IF(intern2!AS24&gt;=1,AR$8,0)</f>
        <v>0</v>
      </c>
      <c r="AS28" s="264">
        <f>+IF(intern2!AT24&gt;=1,AS$8,0)</f>
        <v>0</v>
      </c>
      <c r="AT28" s="264">
        <f>+IF(intern2!AU24&gt;=1,AT$8,0)</f>
        <v>0</v>
      </c>
      <c r="AU28" s="264">
        <f>+IF(intern2!AV24&gt;=1,AU$8,0)</f>
        <v>0</v>
      </c>
    </row>
    <row r="29" spans="1:47" ht="25.5" x14ac:dyDescent="0.2">
      <c r="A29" s="237" t="str">
        <f>'2.2'!C30</f>
        <v>NCH1.1.2</v>
      </c>
      <c r="B29" s="237" t="str">
        <f>'2.2'!D30</f>
        <v>Stereotaktische funktionelle Neurochirurgie (IVHSM)</v>
      </c>
      <c r="C29" s="264">
        <f>+IF(intern2!D25&gt;=1,C$8,0)</f>
        <v>0</v>
      </c>
      <c r="D29" s="264">
        <f>+IF(intern2!E25&gt;=1,D$8,0)</f>
        <v>0</v>
      </c>
      <c r="E29" s="264">
        <f>+IF(intern2!F25&gt;=1,E$8,0)</f>
        <v>0</v>
      </c>
      <c r="F29" s="264">
        <f>+IF(intern2!G25&gt;=1,F$8,0)</f>
        <v>0</v>
      </c>
      <c r="G29" s="264">
        <f>+IF(intern2!H25&gt;=1,G$8,0)</f>
        <v>0</v>
      </c>
      <c r="H29" s="264">
        <f>+IF(intern2!I25&gt;=1,H$8,0)</f>
        <v>0</v>
      </c>
      <c r="I29" s="264">
        <f>+IF(intern2!J25&gt;=1,I$8,0)</f>
        <v>0</v>
      </c>
      <c r="J29" s="264">
        <f>+IF(intern2!K25&gt;=1,J$8,0)</f>
        <v>0</v>
      </c>
      <c r="K29" s="264">
        <f>+IF(intern2!L25&gt;=1,K$8,0)</f>
        <v>0</v>
      </c>
      <c r="L29" s="264">
        <f>+IF(intern2!M25&gt;=1,L$8,0)</f>
        <v>0</v>
      </c>
      <c r="M29" s="264">
        <f>+IF(intern2!N25&gt;=1,M$8,0)</f>
        <v>0</v>
      </c>
      <c r="N29" s="264">
        <f>+IF(intern2!O25&gt;=1,N$8,0)</f>
        <v>0</v>
      </c>
      <c r="O29" s="264">
        <f>+IF(intern2!P25&gt;=1,O$8,0)</f>
        <v>0</v>
      </c>
      <c r="P29" s="264">
        <f>+IF(intern2!Q25&gt;=1,P$8,0)</f>
        <v>0</v>
      </c>
      <c r="Q29" s="264">
        <f>+IF(intern2!R25&gt;=1,Q$8,0)</f>
        <v>0</v>
      </c>
      <c r="R29" s="264">
        <f>+IF(intern2!S25&gt;=1,R$8,0)</f>
        <v>0</v>
      </c>
      <c r="S29" s="264">
        <f>+IF(intern2!T25&gt;=1,S$8,0)</f>
        <v>0</v>
      </c>
      <c r="T29" s="264">
        <f>+IF(intern2!U25&gt;=1,T$8,0)</f>
        <v>0</v>
      </c>
      <c r="U29" s="264">
        <f>+IF(intern2!V25&gt;=1,U$8,0)</f>
        <v>0</v>
      </c>
      <c r="V29" s="264">
        <f>+IF(intern2!W25&gt;=1,V$8,0)</f>
        <v>0</v>
      </c>
      <c r="W29" s="264">
        <f>+IF(intern2!X25&gt;=1,W$8,0)</f>
        <v>0</v>
      </c>
      <c r="X29" s="264">
        <f>+IF(intern2!Y25&gt;=1,X$8,0)</f>
        <v>0</v>
      </c>
      <c r="Y29" s="264">
        <f>+IF(intern2!Z25&gt;=1,Y$8,0)</f>
        <v>0</v>
      </c>
      <c r="Z29" s="264">
        <f>+IF(intern2!AA25&gt;=1,Z$8,0)</f>
        <v>0</v>
      </c>
      <c r="AA29" s="264">
        <f>+IF(intern2!AB25&gt;=1,AA$8,0)</f>
        <v>0</v>
      </c>
      <c r="AB29" s="264">
        <f>+IF(intern2!AC25&gt;=1,AB$8,0)</f>
        <v>0</v>
      </c>
      <c r="AC29" s="264">
        <f>+IF(intern2!AD25&gt;=1,AC$8,0)</f>
        <v>0</v>
      </c>
      <c r="AD29" s="264">
        <f>+IF(intern2!AE25&gt;=1,AD$8,0)</f>
        <v>0</v>
      </c>
      <c r="AE29" s="264">
        <f>+IF(intern2!AF25&gt;=1,AE$8,0)</f>
        <v>0</v>
      </c>
      <c r="AF29" s="264">
        <f>+IF(intern2!AG25&gt;=1,AF$8,0)</f>
        <v>0</v>
      </c>
      <c r="AG29" s="264">
        <f>+IF(intern2!AH25&gt;=1,AG$8,0)</f>
        <v>0</v>
      </c>
      <c r="AH29" s="264">
        <f>+IF(intern2!AI25&gt;=1,AH$8,0)</f>
        <v>0</v>
      </c>
      <c r="AI29" s="264">
        <f>+IF(intern2!AJ25&gt;=1,AI$8,0)</f>
        <v>0</v>
      </c>
      <c r="AJ29" s="264">
        <f>+IF(intern2!AK25&gt;=1,AJ$8,0)</f>
        <v>0</v>
      </c>
      <c r="AK29" s="264">
        <f>+IF(intern2!AL25&gt;=1,AK$8,0)</f>
        <v>0</v>
      </c>
      <c r="AL29" s="264">
        <f>+IF(intern2!AM25&gt;=1,AL$8,0)</f>
        <v>0</v>
      </c>
      <c r="AM29" s="264">
        <f>+IF(intern2!AN25&gt;=1,AM$8,0)</f>
        <v>0</v>
      </c>
      <c r="AN29" s="264">
        <f>+IF(intern2!AO25&gt;=1,AN$8,0)</f>
        <v>0</v>
      </c>
      <c r="AO29" s="264">
        <f>+IF(intern2!AP25&gt;=1,AO$8,0)</f>
        <v>0</v>
      </c>
      <c r="AP29" s="264">
        <f>+IF(intern2!AQ25&gt;=1,AP$8,0)</f>
        <v>0</v>
      </c>
      <c r="AQ29" s="264">
        <f>+IF(intern2!AR25&gt;=1,AQ$8,0)</f>
        <v>0</v>
      </c>
      <c r="AR29" s="264">
        <f>+IF(intern2!AS25&gt;=1,AR$8,0)</f>
        <v>0</v>
      </c>
      <c r="AS29" s="264">
        <f>+IF(intern2!AT25&gt;=1,AS$8,0)</f>
        <v>0</v>
      </c>
      <c r="AT29" s="264">
        <f>+IF(intern2!AU25&gt;=1,AT$8,0)</f>
        <v>0</v>
      </c>
      <c r="AU29" s="264">
        <f>+IF(intern2!AV25&gt;=1,AU$8,0)</f>
        <v>0</v>
      </c>
    </row>
    <row r="30" spans="1:47" x14ac:dyDescent="0.2">
      <c r="A30" s="237" t="str">
        <f>'2.2'!C31</f>
        <v>NCH1.1.3</v>
      </c>
      <c r="B30" s="237" t="str">
        <f>'2.2'!D31</f>
        <v>Epilepsiechirurgie (IVHSM)</v>
      </c>
      <c r="C30" s="264">
        <f>+IF(intern2!D26&gt;=1,C$8,0)</f>
        <v>0</v>
      </c>
      <c r="D30" s="264">
        <f>+IF(intern2!E26&gt;=1,D$8,0)</f>
        <v>0</v>
      </c>
      <c r="E30" s="264">
        <f>+IF(intern2!F26&gt;=1,E$8,0)</f>
        <v>0</v>
      </c>
      <c r="F30" s="264">
        <f>+IF(intern2!G26&gt;=1,F$8,0)</f>
        <v>0</v>
      </c>
      <c r="G30" s="264">
        <f>+IF(intern2!H26&gt;=1,G$8,0)</f>
        <v>0</v>
      </c>
      <c r="H30" s="264">
        <f>+IF(intern2!I26&gt;=1,H$8,0)</f>
        <v>0</v>
      </c>
      <c r="I30" s="264">
        <f>+IF(intern2!J26&gt;=1,I$8,0)</f>
        <v>0</v>
      </c>
      <c r="J30" s="264">
        <f>+IF(intern2!K26&gt;=1,J$8,0)</f>
        <v>0</v>
      </c>
      <c r="K30" s="264">
        <f>+IF(intern2!L26&gt;=1,K$8,0)</f>
        <v>0</v>
      </c>
      <c r="L30" s="264">
        <f>+IF(intern2!M26&gt;=1,L$8,0)</f>
        <v>0</v>
      </c>
      <c r="M30" s="264">
        <f>+IF(intern2!N26&gt;=1,M$8,0)</f>
        <v>0</v>
      </c>
      <c r="N30" s="264">
        <f>+IF(intern2!O26&gt;=1,N$8,0)</f>
        <v>0</v>
      </c>
      <c r="O30" s="264">
        <f>+IF(intern2!P26&gt;=1,O$8,0)</f>
        <v>0</v>
      </c>
      <c r="P30" s="264">
        <f>+IF(intern2!Q26&gt;=1,P$8,0)</f>
        <v>0</v>
      </c>
      <c r="Q30" s="264">
        <f>+IF(intern2!R26&gt;=1,Q$8,0)</f>
        <v>0</v>
      </c>
      <c r="R30" s="264">
        <f>+IF(intern2!S26&gt;=1,R$8,0)</f>
        <v>0</v>
      </c>
      <c r="S30" s="264">
        <f>+IF(intern2!T26&gt;=1,S$8,0)</f>
        <v>0</v>
      </c>
      <c r="T30" s="264">
        <f>+IF(intern2!U26&gt;=1,T$8,0)</f>
        <v>0</v>
      </c>
      <c r="U30" s="264">
        <f>+IF(intern2!V26&gt;=1,U$8,0)</f>
        <v>0</v>
      </c>
      <c r="V30" s="264">
        <f>+IF(intern2!W26&gt;=1,V$8,0)</f>
        <v>0</v>
      </c>
      <c r="W30" s="264">
        <f>+IF(intern2!X26&gt;=1,W$8,0)</f>
        <v>0</v>
      </c>
      <c r="X30" s="264">
        <f>+IF(intern2!Y26&gt;=1,X$8,0)</f>
        <v>0</v>
      </c>
      <c r="Y30" s="264">
        <f>+IF(intern2!Z26&gt;=1,Y$8,0)</f>
        <v>0</v>
      </c>
      <c r="Z30" s="264">
        <f>+IF(intern2!AA26&gt;=1,Z$8,0)</f>
        <v>0</v>
      </c>
      <c r="AA30" s="264">
        <f>+IF(intern2!AB26&gt;=1,AA$8,0)</f>
        <v>0</v>
      </c>
      <c r="AB30" s="264">
        <f>+IF(intern2!AC26&gt;=1,AB$8,0)</f>
        <v>0</v>
      </c>
      <c r="AC30" s="264">
        <f>+IF(intern2!AD26&gt;=1,AC$8,0)</f>
        <v>0</v>
      </c>
      <c r="AD30" s="264">
        <f>+IF(intern2!AE26&gt;=1,AD$8,0)</f>
        <v>0</v>
      </c>
      <c r="AE30" s="264">
        <f>+IF(intern2!AF26&gt;=1,AE$8,0)</f>
        <v>0</v>
      </c>
      <c r="AF30" s="264">
        <f>+IF(intern2!AG26&gt;=1,AF$8,0)</f>
        <v>0</v>
      </c>
      <c r="AG30" s="264">
        <f>+IF(intern2!AH26&gt;=1,AG$8,0)</f>
        <v>0</v>
      </c>
      <c r="AH30" s="264">
        <f>+IF(intern2!AI26&gt;=1,AH$8,0)</f>
        <v>0</v>
      </c>
      <c r="AI30" s="264">
        <f>+IF(intern2!AJ26&gt;=1,AI$8,0)</f>
        <v>0</v>
      </c>
      <c r="AJ30" s="264">
        <f>+IF(intern2!AK26&gt;=1,AJ$8,0)</f>
        <v>0</v>
      </c>
      <c r="AK30" s="264">
        <f>+IF(intern2!AL26&gt;=1,AK$8,0)</f>
        <v>0</v>
      </c>
      <c r="AL30" s="264">
        <f>+IF(intern2!AM26&gt;=1,AL$8,0)</f>
        <v>0</v>
      </c>
      <c r="AM30" s="264">
        <f>+IF(intern2!AN26&gt;=1,AM$8,0)</f>
        <v>0</v>
      </c>
      <c r="AN30" s="264">
        <f>+IF(intern2!AO26&gt;=1,AN$8,0)</f>
        <v>0</v>
      </c>
      <c r="AO30" s="264">
        <f>+IF(intern2!AP26&gt;=1,AO$8,0)</f>
        <v>0</v>
      </c>
      <c r="AP30" s="264">
        <f>+IF(intern2!AQ26&gt;=1,AP$8,0)</f>
        <v>0</v>
      </c>
      <c r="AQ30" s="264">
        <f>+IF(intern2!AR26&gt;=1,AQ$8,0)</f>
        <v>0</v>
      </c>
      <c r="AR30" s="264">
        <f>+IF(intern2!AS26&gt;=1,AR$8,0)</f>
        <v>0</v>
      </c>
      <c r="AS30" s="264">
        <f>+IF(intern2!AT26&gt;=1,AS$8,0)</f>
        <v>0</v>
      </c>
      <c r="AT30" s="264">
        <f>+IF(intern2!AU26&gt;=1,AT$8,0)</f>
        <v>0</v>
      </c>
      <c r="AU30" s="264">
        <f>+IF(intern2!AV26&gt;=1,AU$8,0)</f>
        <v>0</v>
      </c>
    </row>
    <row r="31" spans="1:47" x14ac:dyDescent="0.2">
      <c r="A31" s="237" t="str">
        <f>'2.2'!C32</f>
        <v>NCH2</v>
      </c>
      <c r="B31" s="237" t="str">
        <f>'2.2'!D32</f>
        <v>Spinale Neurochirurgie</v>
      </c>
      <c r="C31" s="264">
        <f>+IF(intern2!D27&gt;=1,C$8,0)</f>
        <v>0</v>
      </c>
      <c r="D31" s="264">
        <f>+IF(intern2!E27&gt;=1,D$8,0)</f>
        <v>0</v>
      </c>
      <c r="E31" s="264">
        <f>+IF(intern2!F27&gt;=1,E$8,0)</f>
        <v>0</v>
      </c>
      <c r="F31" s="264">
        <f>+IF(intern2!G27&gt;=1,F$8,0)</f>
        <v>0</v>
      </c>
      <c r="G31" s="264">
        <f>+IF(intern2!H27&gt;=1,G$8,0)</f>
        <v>0</v>
      </c>
      <c r="H31" s="264">
        <f>+IF(intern2!I27&gt;=1,H$8,0)</f>
        <v>0</v>
      </c>
      <c r="I31" s="264">
        <f>+IF(intern2!J27&gt;=1,I$8,0)</f>
        <v>0</v>
      </c>
      <c r="J31" s="264">
        <f>+IF(intern2!K27&gt;=1,J$8,0)</f>
        <v>0</v>
      </c>
      <c r="K31" s="264">
        <f>+IF(intern2!L27&gt;=1,K$8,0)</f>
        <v>0</v>
      </c>
      <c r="L31" s="264">
        <f>+IF(intern2!M27&gt;=1,L$8,0)</f>
        <v>0</v>
      </c>
      <c r="M31" s="264">
        <f>+IF(intern2!N27&gt;=1,M$8,0)</f>
        <v>0</v>
      </c>
      <c r="N31" s="264">
        <f>+IF(intern2!O27&gt;=1,N$8,0)</f>
        <v>0</v>
      </c>
      <c r="O31" s="264">
        <f>+IF(intern2!P27&gt;=1,O$8,0)</f>
        <v>0</v>
      </c>
      <c r="P31" s="264">
        <f>+IF(intern2!Q27&gt;=1,P$8,0)</f>
        <v>0</v>
      </c>
      <c r="Q31" s="264">
        <f>+IF(intern2!R27&gt;=1,Q$8,0)</f>
        <v>0</v>
      </c>
      <c r="R31" s="264">
        <f>+IF(intern2!S27&gt;=1,R$8,0)</f>
        <v>0</v>
      </c>
      <c r="S31" s="264">
        <f>+IF(intern2!T27&gt;=1,S$8,0)</f>
        <v>0</v>
      </c>
      <c r="T31" s="264">
        <f>+IF(intern2!U27&gt;=1,T$8,0)</f>
        <v>0</v>
      </c>
      <c r="U31" s="264">
        <f>+IF(intern2!V27&gt;=1,U$8,0)</f>
        <v>0</v>
      </c>
      <c r="V31" s="264">
        <f>+IF(intern2!W27&gt;=1,V$8,0)</f>
        <v>0</v>
      </c>
      <c r="W31" s="264">
        <f>+IF(intern2!X27&gt;=1,W$8,0)</f>
        <v>0</v>
      </c>
      <c r="X31" s="264">
        <f>+IF(intern2!Y27&gt;=1,X$8,0)</f>
        <v>0</v>
      </c>
      <c r="Y31" s="264">
        <f>+IF(intern2!Z27&gt;=1,Y$8,0)</f>
        <v>0</v>
      </c>
      <c r="Z31" s="264">
        <f>+IF(intern2!AA27&gt;=1,Z$8,0)</f>
        <v>0</v>
      </c>
      <c r="AA31" s="264">
        <f>+IF(intern2!AB27&gt;=1,AA$8,0)</f>
        <v>0</v>
      </c>
      <c r="AB31" s="264">
        <f>+IF(intern2!AC27&gt;=1,AB$8,0)</f>
        <v>0</v>
      </c>
      <c r="AC31" s="264">
        <f>+IF(intern2!AD27&gt;=1,AC$8,0)</f>
        <v>0</v>
      </c>
      <c r="AD31" s="264">
        <f>+IF(intern2!AE27&gt;=1,AD$8,0)</f>
        <v>0</v>
      </c>
      <c r="AE31" s="264">
        <f>+IF(intern2!AF27&gt;=1,AE$8,0)</f>
        <v>0</v>
      </c>
      <c r="AF31" s="264">
        <f>+IF(intern2!AG27&gt;=1,AF$8,0)</f>
        <v>0</v>
      </c>
      <c r="AG31" s="264">
        <f>+IF(intern2!AH27&gt;=1,AG$8,0)</f>
        <v>0</v>
      </c>
      <c r="AH31" s="264">
        <f>+IF(intern2!AI27&gt;=1,AH$8,0)</f>
        <v>0</v>
      </c>
      <c r="AI31" s="264">
        <f>+IF(intern2!AJ27&gt;=1,AI$8,0)</f>
        <v>0</v>
      </c>
      <c r="AJ31" s="264">
        <f>+IF(intern2!AK27&gt;=1,AJ$8,0)</f>
        <v>0</v>
      </c>
      <c r="AK31" s="264">
        <f>+IF(intern2!AL27&gt;=1,AK$8,0)</f>
        <v>0</v>
      </c>
      <c r="AL31" s="264">
        <f>+IF(intern2!AM27&gt;=1,AL$8,0)</f>
        <v>0</v>
      </c>
      <c r="AM31" s="264">
        <f>+IF(intern2!AN27&gt;=1,AM$8,0)</f>
        <v>0</v>
      </c>
      <c r="AN31" s="264">
        <f>+IF(intern2!AO27&gt;=1,AN$8,0)</f>
        <v>0</v>
      </c>
      <c r="AO31" s="264">
        <f>+IF(intern2!AP27&gt;=1,AO$8,0)</f>
        <v>0</v>
      </c>
      <c r="AP31" s="264">
        <f>+IF(intern2!AQ27&gt;=1,AP$8,0)</f>
        <v>0</v>
      </c>
      <c r="AQ31" s="264">
        <f>+IF(intern2!AR27&gt;=1,AQ$8,0)</f>
        <v>0</v>
      </c>
      <c r="AR31" s="264">
        <f>+IF(intern2!AS27&gt;=1,AR$8,0)</f>
        <v>0</v>
      </c>
      <c r="AS31" s="264">
        <f>+IF(intern2!AT27&gt;=1,AS$8,0)</f>
        <v>0</v>
      </c>
      <c r="AT31" s="264">
        <f>+IF(intern2!AU27&gt;=1,AT$8,0)</f>
        <v>0</v>
      </c>
      <c r="AU31" s="264">
        <f>+IF(intern2!AV27&gt;=1,AU$8,0)</f>
        <v>0</v>
      </c>
    </row>
    <row r="32" spans="1:47" ht="38.25" x14ac:dyDescent="0.2">
      <c r="A32" s="237" t="str">
        <f>'2.2'!C33</f>
        <v>NCH2.1</v>
      </c>
      <c r="B32" s="237" t="str">
        <f>'2.2'!D33</f>
        <v>Primäre und sekundäre intramedulläre Raumforderungen (IVHSM)</v>
      </c>
      <c r="C32" s="264">
        <f>+IF(intern2!D28&gt;=1,C$8,0)</f>
        <v>0</v>
      </c>
      <c r="D32" s="264">
        <f>+IF(intern2!E28&gt;=1,D$8,0)</f>
        <v>0</v>
      </c>
      <c r="E32" s="264">
        <f>+IF(intern2!F28&gt;=1,E$8,0)</f>
        <v>0</v>
      </c>
      <c r="F32" s="264">
        <f>+IF(intern2!G28&gt;=1,F$8,0)</f>
        <v>0</v>
      </c>
      <c r="G32" s="264">
        <f>+IF(intern2!H28&gt;=1,G$8,0)</f>
        <v>0</v>
      </c>
      <c r="H32" s="264">
        <f>+IF(intern2!I28&gt;=1,H$8,0)</f>
        <v>0</v>
      </c>
      <c r="I32" s="264">
        <f>+IF(intern2!J28&gt;=1,I$8,0)</f>
        <v>0</v>
      </c>
      <c r="J32" s="264">
        <f>+IF(intern2!K28&gt;=1,J$8,0)</f>
        <v>0</v>
      </c>
      <c r="K32" s="264">
        <f>+IF(intern2!L28&gt;=1,K$8,0)</f>
        <v>0</v>
      </c>
      <c r="L32" s="264">
        <f>+IF(intern2!M28&gt;=1,L$8,0)</f>
        <v>0</v>
      </c>
      <c r="M32" s="264">
        <f>+IF(intern2!N28&gt;=1,M$8,0)</f>
        <v>0</v>
      </c>
      <c r="N32" s="264">
        <f>+IF(intern2!O28&gt;=1,N$8,0)</f>
        <v>0</v>
      </c>
      <c r="O32" s="264">
        <f>+IF(intern2!P28&gt;=1,O$8,0)</f>
        <v>0</v>
      </c>
      <c r="P32" s="264">
        <f>+IF(intern2!Q28&gt;=1,P$8,0)</f>
        <v>0</v>
      </c>
      <c r="Q32" s="264">
        <f>+IF(intern2!R28&gt;=1,Q$8,0)</f>
        <v>0</v>
      </c>
      <c r="R32" s="264">
        <f>+IF(intern2!S28&gt;=1,R$8,0)</f>
        <v>0</v>
      </c>
      <c r="S32" s="264">
        <f>+IF(intern2!T28&gt;=1,S$8,0)</f>
        <v>0</v>
      </c>
      <c r="T32" s="264">
        <f>+IF(intern2!U28&gt;=1,T$8,0)</f>
        <v>0</v>
      </c>
      <c r="U32" s="264">
        <f>+IF(intern2!V28&gt;=1,U$8,0)</f>
        <v>0</v>
      </c>
      <c r="V32" s="264">
        <f>+IF(intern2!W28&gt;=1,V$8,0)</f>
        <v>0</v>
      </c>
      <c r="W32" s="264">
        <f>+IF(intern2!X28&gt;=1,W$8,0)</f>
        <v>0</v>
      </c>
      <c r="X32" s="264">
        <f>+IF(intern2!Y28&gt;=1,X$8,0)</f>
        <v>0</v>
      </c>
      <c r="Y32" s="264">
        <f>+IF(intern2!Z28&gt;=1,Y$8,0)</f>
        <v>0</v>
      </c>
      <c r="Z32" s="264">
        <f>+IF(intern2!AA28&gt;=1,Z$8,0)</f>
        <v>0</v>
      </c>
      <c r="AA32" s="264">
        <f>+IF(intern2!AB28&gt;=1,AA$8,0)</f>
        <v>0</v>
      </c>
      <c r="AB32" s="264">
        <f>+IF(intern2!AC28&gt;=1,AB$8,0)</f>
        <v>0</v>
      </c>
      <c r="AC32" s="264">
        <f>+IF(intern2!AD28&gt;=1,AC$8,0)</f>
        <v>0</v>
      </c>
      <c r="AD32" s="264">
        <f>+IF(intern2!AE28&gt;=1,AD$8,0)</f>
        <v>0</v>
      </c>
      <c r="AE32" s="264">
        <f>+IF(intern2!AF28&gt;=1,AE$8,0)</f>
        <v>0</v>
      </c>
      <c r="AF32" s="264">
        <f>+IF(intern2!AG28&gt;=1,AF$8,0)</f>
        <v>0</v>
      </c>
      <c r="AG32" s="264">
        <f>+IF(intern2!AH28&gt;=1,AG$8,0)</f>
        <v>0</v>
      </c>
      <c r="AH32" s="264">
        <f>+IF(intern2!AI28&gt;=1,AH$8,0)</f>
        <v>0</v>
      </c>
      <c r="AI32" s="264">
        <f>+IF(intern2!AJ28&gt;=1,AI$8,0)</f>
        <v>0</v>
      </c>
      <c r="AJ32" s="264">
        <f>+IF(intern2!AK28&gt;=1,AJ$8,0)</f>
        <v>0</v>
      </c>
      <c r="AK32" s="264">
        <f>+IF(intern2!AL28&gt;=1,AK$8,0)</f>
        <v>0</v>
      </c>
      <c r="AL32" s="264">
        <f>+IF(intern2!AM28&gt;=1,AL$8,0)</f>
        <v>0</v>
      </c>
      <c r="AM32" s="264">
        <f>+IF(intern2!AN28&gt;=1,AM$8,0)</f>
        <v>0</v>
      </c>
      <c r="AN32" s="264">
        <f>+IF(intern2!AO28&gt;=1,AN$8,0)</f>
        <v>0</v>
      </c>
      <c r="AO32" s="264">
        <f>+IF(intern2!AP28&gt;=1,AO$8,0)</f>
        <v>0</v>
      </c>
      <c r="AP32" s="264">
        <f>+IF(intern2!AQ28&gt;=1,AP$8,0)</f>
        <v>0</v>
      </c>
      <c r="AQ32" s="264">
        <f>+IF(intern2!AR28&gt;=1,AQ$8,0)</f>
        <v>0</v>
      </c>
      <c r="AR32" s="264">
        <f>+IF(intern2!AS28&gt;=1,AR$8,0)</f>
        <v>0</v>
      </c>
      <c r="AS32" s="264">
        <f>+IF(intern2!AT28&gt;=1,AS$8,0)</f>
        <v>0</v>
      </c>
      <c r="AT32" s="264">
        <f>+IF(intern2!AU28&gt;=1,AT$8,0)</f>
        <v>0</v>
      </c>
      <c r="AU32" s="264">
        <f>+IF(intern2!AV28&gt;=1,AU$8,0)</f>
        <v>0</v>
      </c>
    </row>
    <row r="33" spans="1:47" x14ac:dyDescent="0.2">
      <c r="A33" s="237" t="str">
        <f>'2.2'!C34</f>
        <v>NCH3</v>
      </c>
      <c r="B33" s="237" t="str">
        <f>'2.2'!D34</f>
        <v>Periphere Neurochirurgie</v>
      </c>
      <c r="C33" s="264">
        <f>+IF(intern2!D29&gt;=1,C$8,0)</f>
        <v>0</v>
      </c>
      <c r="D33" s="264">
        <f>+IF(intern2!E29&gt;=1,D$8,0)</f>
        <v>0</v>
      </c>
      <c r="E33" s="264">
        <f>+IF(intern2!F29&gt;=1,E$8,0)</f>
        <v>0</v>
      </c>
      <c r="F33" s="264">
        <f>+IF(intern2!G29&gt;=1,F$8,0)</f>
        <v>0</v>
      </c>
      <c r="G33" s="264">
        <f>+IF(intern2!H29&gt;=1,G$8,0)</f>
        <v>0</v>
      </c>
      <c r="H33" s="264">
        <f>+IF(intern2!I29&gt;=1,H$8,0)</f>
        <v>0</v>
      </c>
      <c r="I33" s="264">
        <f>+IF(intern2!J29&gt;=1,I$8,0)</f>
        <v>0</v>
      </c>
      <c r="J33" s="264">
        <f>+IF(intern2!K29&gt;=1,J$8,0)</f>
        <v>0</v>
      </c>
      <c r="K33" s="264">
        <f>+IF(intern2!L29&gt;=1,K$8,0)</f>
        <v>0</v>
      </c>
      <c r="L33" s="264">
        <f>+IF(intern2!M29&gt;=1,L$8,0)</f>
        <v>0</v>
      </c>
      <c r="M33" s="264">
        <f>+IF(intern2!N29&gt;=1,M$8,0)</f>
        <v>0</v>
      </c>
      <c r="N33" s="264">
        <f>+IF(intern2!O29&gt;=1,N$8,0)</f>
        <v>0</v>
      </c>
      <c r="O33" s="264">
        <f>+IF(intern2!P29&gt;=1,O$8,0)</f>
        <v>0</v>
      </c>
      <c r="P33" s="264">
        <f>+IF(intern2!Q29&gt;=1,P$8,0)</f>
        <v>0</v>
      </c>
      <c r="Q33" s="264">
        <f>+IF(intern2!R29&gt;=1,Q$8,0)</f>
        <v>0</v>
      </c>
      <c r="R33" s="264">
        <f>+IF(intern2!S29&gt;=1,R$8,0)</f>
        <v>0</v>
      </c>
      <c r="S33" s="264">
        <f>+IF(intern2!T29&gt;=1,S$8,0)</f>
        <v>0</v>
      </c>
      <c r="T33" s="264">
        <f>+IF(intern2!U29&gt;=1,T$8,0)</f>
        <v>0</v>
      </c>
      <c r="U33" s="264">
        <f>+IF(intern2!V29&gt;=1,U$8,0)</f>
        <v>0</v>
      </c>
      <c r="V33" s="264">
        <f>+IF(intern2!W29&gt;=1,V$8,0)</f>
        <v>0</v>
      </c>
      <c r="W33" s="264">
        <f>+IF(intern2!X29&gt;=1,W$8,0)</f>
        <v>0</v>
      </c>
      <c r="X33" s="264">
        <f>+IF(intern2!Y29&gt;=1,X$8,0)</f>
        <v>0</v>
      </c>
      <c r="Y33" s="264">
        <f>+IF(intern2!Z29&gt;=1,Y$8,0)</f>
        <v>0</v>
      </c>
      <c r="Z33" s="264">
        <f>+IF(intern2!AA29&gt;=1,Z$8,0)</f>
        <v>0</v>
      </c>
      <c r="AA33" s="264">
        <f>+IF(intern2!AB29&gt;=1,AA$8,0)</f>
        <v>0</v>
      </c>
      <c r="AB33" s="264">
        <f>+IF(intern2!AC29&gt;=1,AB$8,0)</f>
        <v>0</v>
      </c>
      <c r="AC33" s="264">
        <f>+IF(intern2!AD29&gt;=1,AC$8,0)</f>
        <v>0</v>
      </c>
      <c r="AD33" s="264">
        <f>+IF(intern2!AE29&gt;=1,AD$8,0)</f>
        <v>0</v>
      </c>
      <c r="AE33" s="264">
        <f>+IF(intern2!AF29&gt;=1,AE$8,0)</f>
        <v>0</v>
      </c>
      <c r="AF33" s="264">
        <f>+IF(intern2!AG29&gt;=1,AF$8,0)</f>
        <v>0</v>
      </c>
      <c r="AG33" s="264">
        <f>+IF(intern2!AH29&gt;=1,AG$8,0)</f>
        <v>0</v>
      </c>
      <c r="AH33" s="264">
        <f>+IF(intern2!AI29&gt;=1,AH$8,0)</f>
        <v>0</v>
      </c>
      <c r="AI33" s="264">
        <f>+IF(intern2!AJ29&gt;=1,AI$8,0)</f>
        <v>0</v>
      </c>
      <c r="AJ33" s="264">
        <f>+IF(intern2!AK29&gt;=1,AJ$8,0)</f>
        <v>0</v>
      </c>
      <c r="AK33" s="264">
        <f>+IF(intern2!AL29&gt;=1,AK$8,0)</f>
        <v>0</v>
      </c>
      <c r="AL33" s="264">
        <f>+IF(intern2!AM29&gt;=1,AL$8,0)</f>
        <v>0</v>
      </c>
      <c r="AM33" s="264">
        <f>+IF(intern2!AN29&gt;=1,AM$8,0)</f>
        <v>0</v>
      </c>
      <c r="AN33" s="264">
        <f>+IF(intern2!AO29&gt;=1,AN$8,0)</f>
        <v>0</v>
      </c>
      <c r="AO33" s="264">
        <f>+IF(intern2!AP29&gt;=1,AO$8,0)</f>
        <v>0</v>
      </c>
      <c r="AP33" s="264">
        <f>+IF(intern2!AQ29&gt;=1,AP$8,0)</f>
        <v>0</v>
      </c>
      <c r="AQ33" s="264">
        <f>+IF(intern2!AR29&gt;=1,AQ$8,0)</f>
        <v>0</v>
      </c>
      <c r="AR33" s="264">
        <f>+IF(intern2!AS29&gt;=1,AR$8,0)</f>
        <v>0</v>
      </c>
      <c r="AS33" s="264">
        <f>+IF(intern2!AT29&gt;=1,AS$8,0)</f>
        <v>0</v>
      </c>
      <c r="AT33" s="264">
        <f>+IF(intern2!AU29&gt;=1,AT$8,0)</f>
        <v>0</v>
      </c>
      <c r="AU33" s="264">
        <f>+IF(intern2!AV29&gt;=1,AU$8,0)</f>
        <v>0</v>
      </c>
    </row>
    <row r="34" spans="1:47" x14ac:dyDescent="0.2">
      <c r="A34" s="237" t="str">
        <f>'2.2'!C35</f>
        <v>NEU1</v>
      </c>
      <c r="B34" s="237" t="str">
        <f>'2.2'!D35</f>
        <v>Neurologie</v>
      </c>
      <c r="C34" s="264">
        <f>+IF(intern2!D30&gt;=1,C$8,0)</f>
        <v>0</v>
      </c>
      <c r="D34" s="264">
        <f>+IF(intern2!E30&gt;=1,D$8,0)</f>
        <v>0</v>
      </c>
      <c r="E34" s="264">
        <f>+IF(intern2!F30&gt;=1,E$8,0)</f>
        <v>0</v>
      </c>
      <c r="F34" s="264">
        <f>+IF(intern2!G30&gt;=1,F$8,0)</f>
        <v>0</v>
      </c>
      <c r="G34" s="264">
        <f>+IF(intern2!H30&gt;=1,G$8,0)</f>
        <v>0</v>
      </c>
      <c r="H34" s="264">
        <f>+IF(intern2!I30&gt;=1,H$8,0)</f>
        <v>0</v>
      </c>
      <c r="I34" s="264">
        <f>+IF(intern2!J30&gt;=1,I$8,0)</f>
        <v>0</v>
      </c>
      <c r="J34" s="264">
        <f>+IF(intern2!K30&gt;=1,J$8,0)</f>
        <v>0</v>
      </c>
      <c r="K34" s="264">
        <f>+IF(intern2!L30&gt;=1,K$8,0)</f>
        <v>0</v>
      </c>
      <c r="L34" s="264">
        <f>+IF(intern2!M30&gt;=1,L$8,0)</f>
        <v>0</v>
      </c>
      <c r="M34" s="264">
        <f>+IF(intern2!N30&gt;=1,M$8,0)</f>
        <v>0</v>
      </c>
      <c r="N34" s="264">
        <f>+IF(intern2!O30&gt;=1,N$8,0)</f>
        <v>0</v>
      </c>
      <c r="O34" s="264">
        <f>+IF(intern2!P30&gt;=1,O$8,0)</f>
        <v>0</v>
      </c>
      <c r="P34" s="264">
        <f>+IF(intern2!Q30&gt;=1,P$8,0)</f>
        <v>0</v>
      </c>
      <c r="Q34" s="264">
        <f>+IF(intern2!R30&gt;=1,Q$8,0)</f>
        <v>0</v>
      </c>
      <c r="R34" s="264">
        <f>+IF(intern2!S30&gt;=1,R$8,0)</f>
        <v>0</v>
      </c>
      <c r="S34" s="264">
        <f>+IF(intern2!T30&gt;=1,S$8,0)</f>
        <v>0</v>
      </c>
      <c r="T34" s="264">
        <f>+IF(intern2!U30&gt;=1,T$8,0)</f>
        <v>0</v>
      </c>
      <c r="U34" s="264">
        <f>+IF(intern2!V30&gt;=1,U$8,0)</f>
        <v>0</v>
      </c>
      <c r="V34" s="264">
        <f>+IF(intern2!W30&gt;=1,V$8,0)</f>
        <v>0</v>
      </c>
      <c r="W34" s="264">
        <f>+IF(intern2!X30&gt;=1,W$8,0)</f>
        <v>0</v>
      </c>
      <c r="X34" s="264">
        <f>+IF(intern2!Y30&gt;=1,X$8,0)</f>
        <v>0</v>
      </c>
      <c r="Y34" s="264">
        <f>+IF(intern2!Z30&gt;=1,Y$8,0)</f>
        <v>0</v>
      </c>
      <c r="Z34" s="264">
        <f>+IF(intern2!AA30&gt;=1,Z$8,0)</f>
        <v>0</v>
      </c>
      <c r="AA34" s="264">
        <f>+IF(intern2!AB30&gt;=1,AA$8,0)</f>
        <v>0</v>
      </c>
      <c r="AB34" s="264">
        <f>+IF(intern2!AC30&gt;=1,AB$8,0)</f>
        <v>0</v>
      </c>
      <c r="AC34" s="264">
        <f>+IF(intern2!AD30&gt;=1,AC$8,0)</f>
        <v>0</v>
      </c>
      <c r="AD34" s="264">
        <f>+IF(intern2!AE30&gt;=1,AD$8,0)</f>
        <v>0</v>
      </c>
      <c r="AE34" s="264">
        <f>+IF(intern2!AF30&gt;=1,AE$8,0)</f>
        <v>0</v>
      </c>
      <c r="AF34" s="264">
        <f>+IF(intern2!AG30&gt;=1,AF$8,0)</f>
        <v>0</v>
      </c>
      <c r="AG34" s="264">
        <f>+IF(intern2!AH30&gt;=1,AG$8,0)</f>
        <v>0</v>
      </c>
      <c r="AH34" s="264">
        <f>+IF(intern2!AI30&gt;=1,AH$8,0)</f>
        <v>0</v>
      </c>
      <c r="AI34" s="264">
        <f>+IF(intern2!AJ30&gt;=1,AI$8,0)</f>
        <v>0</v>
      </c>
      <c r="AJ34" s="264">
        <f>+IF(intern2!AK30&gt;=1,AJ$8,0)</f>
        <v>0</v>
      </c>
      <c r="AK34" s="264">
        <f>+IF(intern2!AL30&gt;=1,AK$8,0)</f>
        <v>0</v>
      </c>
      <c r="AL34" s="264">
        <f>+IF(intern2!AM30&gt;=1,AL$8,0)</f>
        <v>0</v>
      </c>
      <c r="AM34" s="264">
        <f>+IF(intern2!AN30&gt;=1,AM$8,0)</f>
        <v>0</v>
      </c>
      <c r="AN34" s="264">
        <f>+IF(intern2!AO30&gt;=1,AN$8,0)</f>
        <v>0</v>
      </c>
      <c r="AO34" s="264">
        <f>+IF(intern2!AP30&gt;=1,AO$8,0)</f>
        <v>0</v>
      </c>
      <c r="AP34" s="264">
        <f>+IF(intern2!AQ30&gt;=1,AP$8,0)</f>
        <v>0</v>
      </c>
      <c r="AQ34" s="264">
        <f>+IF(intern2!AR30&gt;=1,AQ$8,0)</f>
        <v>0</v>
      </c>
      <c r="AR34" s="264">
        <f>+IF(intern2!AS30&gt;=1,AR$8,0)</f>
        <v>0</v>
      </c>
      <c r="AS34" s="264">
        <f>+IF(intern2!AT30&gt;=1,AS$8,0)</f>
        <v>0</v>
      </c>
      <c r="AT34" s="264">
        <f>+IF(intern2!AU30&gt;=1,AT$8,0)</f>
        <v>0</v>
      </c>
      <c r="AU34" s="264">
        <f>+IF(intern2!AV30&gt;=1,AU$8,0)</f>
        <v>0</v>
      </c>
    </row>
    <row r="35" spans="1:47" ht="38.25" x14ac:dyDescent="0.2">
      <c r="A35" s="237" t="str">
        <f>'2.2'!C36</f>
        <v>NEU2</v>
      </c>
      <c r="B35" s="237" t="str">
        <f>'2.2'!D36</f>
        <v>Sekundäre bösartige Neubildung des Nervensystems</v>
      </c>
      <c r="C35" s="264">
        <f>+IF(intern2!D31&gt;=1,C$8,0)</f>
        <v>0</v>
      </c>
      <c r="D35" s="264">
        <f>+IF(intern2!E31&gt;=1,D$8,0)</f>
        <v>0</v>
      </c>
      <c r="E35" s="264">
        <f>+IF(intern2!F31&gt;=1,E$8,0)</f>
        <v>0</v>
      </c>
      <c r="F35" s="264">
        <f>+IF(intern2!G31&gt;=1,F$8,0)</f>
        <v>0</v>
      </c>
      <c r="G35" s="264">
        <f>+IF(intern2!H31&gt;=1,G$8,0)</f>
        <v>0</v>
      </c>
      <c r="H35" s="264">
        <f>+IF(intern2!I31&gt;=1,H$8,0)</f>
        <v>0</v>
      </c>
      <c r="I35" s="264">
        <f>+IF(intern2!J31&gt;=1,I$8,0)</f>
        <v>0</v>
      </c>
      <c r="J35" s="264">
        <f>+IF(intern2!K31&gt;=1,J$8,0)</f>
        <v>0</v>
      </c>
      <c r="K35" s="264">
        <f>+IF(intern2!L31&gt;=1,K$8,0)</f>
        <v>0</v>
      </c>
      <c r="L35" s="264">
        <f>+IF(intern2!M31&gt;=1,L$8,0)</f>
        <v>0</v>
      </c>
      <c r="M35" s="264">
        <f>+IF(intern2!N31&gt;=1,M$8,0)</f>
        <v>0</v>
      </c>
      <c r="N35" s="264">
        <f>+IF(intern2!O31&gt;=1,N$8,0)</f>
        <v>0</v>
      </c>
      <c r="O35" s="264">
        <f>+IF(intern2!P31&gt;=1,O$8,0)</f>
        <v>0</v>
      </c>
      <c r="P35" s="264">
        <f>+IF(intern2!Q31&gt;=1,P$8,0)</f>
        <v>0</v>
      </c>
      <c r="Q35" s="264">
        <f>+IF(intern2!R31&gt;=1,Q$8,0)</f>
        <v>0</v>
      </c>
      <c r="R35" s="264">
        <f>+IF(intern2!S31&gt;=1,R$8,0)</f>
        <v>0</v>
      </c>
      <c r="S35" s="264">
        <f>+IF(intern2!T31&gt;=1,S$8,0)</f>
        <v>0</v>
      </c>
      <c r="T35" s="264">
        <f>+IF(intern2!U31&gt;=1,T$8,0)</f>
        <v>0</v>
      </c>
      <c r="U35" s="264">
        <f>+IF(intern2!V31&gt;=1,U$8,0)</f>
        <v>0</v>
      </c>
      <c r="V35" s="264">
        <f>+IF(intern2!W31&gt;=1,V$8,0)</f>
        <v>0</v>
      </c>
      <c r="W35" s="264">
        <f>+IF(intern2!X31&gt;=1,W$8,0)</f>
        <v>0</v>
      </c>
      <c r="X35" s="264">
        <f>+IF(intern2!Y31&gt;=1,X$8,0)</f>
        <v>0</v>
      </c>
      <c r="Y35" s="264">
        <f>+IF(intern2!Z31&gt;=1,Y$8,0)</f>
        <v>0</v>
      </c>
      <c r="Z35" s="264">
        <f>+IF(intern2!AA31&gt;=1,Z$8,0)</f>
        <v>0</v>
      </c>
      <c r="AA35" s="264">
        <f>+IF(intern2!AB31&gt;=1,AA$8,0)</f>
        <v>0</v>
      </c>
      <c r="AB35" s="264">
        <f>+IF(intern2!AC31&gt;=1,AB$8,0)</f>
        <v>0</v>
      </c>
      <c r="AC35" s="264">
        <f>+IF(intern2!AD31&gt;=1,AC$8,0)</f>
        <v>0</v>
      </c>
      <c r="AD35" s="264">
        <f>+IF(intern2!AE31&gt;=1,AD$8,0)</f>
        <v>0</v>
      </c>
      <c r="AE35" s="264">
        <f>+IF(intern2!AF31&gt;=1,AE$8,0)</f>
        <v>0</v>
      </c>
      <c r="AF35" s="264">
        <f>+IF(intern2!AG31&gt;=1,AF$8,0)</f>
        <v>0</v>
      </c>
      <c r="AG35" s="264">
        <f>+IF(intern2!AH31&gt;=1,AG$8,0)</f>
        <v>0</v>
      </c>
      <c r="AH35" s="264">
        <f>+IF(intern2!AI31&gt;=1,AH$8,0)</f>
        <v>0</v>
      </c>
      <c r="AI35" s="264">
        <f>+IF(intern2!AJ31&gt;=1,AI$8,0)</f>
        <v>0</v>
      </c>
      <c r="AJ35" s="264">
        <f>+IF(intern2!AK31&gt;=1,AJ$8,0)</f>
        <v>0</v>
      </c>
      <c r="AK35" s="264">
        <f>+IF(intern2!AL31&gt;=1,AK$8,0)</f>
        <v>0</v>
      </c>
      <c r="AL35" s="264">
        <f>+IF(intern2!AM31&gt;=1,AL$8,0)</f>
        <v>0</v>
      </c>
      <c r="AM35" s="264">
        <f>+IF(intern2!AN31&gt;=1,AM$8,0)</f>
        <v>0</v>
      </c>
      <c r="AN35" s="264">
        <f>+IF(intern2!AO31&gt;=1,AN$8,0)</f>
        <v>0</v>
      </c>
      <c r="AO35" s="264">
        <f>+IF(intern2!AP31&gt;=1,AO$8,0)</f>
        <v>0</v>
      </c>
      <c r="AP35" s="264">
        <f>+IF(intern2!AQ31&gt;=1,AP$8,0)</f>
        <v>0</v>
      </c>
      <c r="AQ35" s="264">
        <f>+IF(intern2!AR31&gt;=1,AQ$8,0)</f>
        <v>0</v>
      </c>
      <c r="AR35" s="264">
        <f>+IF(intern2!AS31&gt;=1,AR$8,0)</f>
        <v>0</v>
      </c>
      <c r="AS35" s="264">
        <f>+IF(intern2!AT31&gt;=1,AS$8,0)</f>
        <v>0</v>
      </c>
      <c r="AT35" s="264">
        <f>+IF(intern2!AU31&gt;=1,AT$8,0)</f>
        <v>0</v>
      </c>
      <c r="AU35" s="264">
        <f>+IF(intern2!AV31&gt;=1,AU$8,0)</f>
        <v>0</v>
      </c>
    </row>
    <row r="36" spans="1:47" ht="38.25" x14ac:dyDescent="0.2">
      <c r="A36" s="237" t="str">
        <f>'2.2'!C37</f>
        <v>NEU2.1</v>
      </c>
      <c r="B36" s="237" t="str">
        <f>'2.2'!D37</f>
        <v>Primäre Neubildung des Zentralnervensystems (ohne Palliativpatienten)</v>
      </c>
      <c r="C36" s="264">
        <f>+IF(intern2!D32&gt;=1,C$8,0)</f>
        <v>0</v>
      </c>
      <c r="D36" s="264">
        <f>+IF(intern2!E32&gt;=1,D$8,0)</f>
        <v>0</v>
      </c>
      <c r="E36" s="264">
        <f>+IF(intern2!F32&gt;=1,E$8,0)</f>
        <v>0</v>
      </c>
      <c r="F36" s="264">
        <f>+IF(intern2!G32&gt;=1,F$8,0)</f>
        <v>0</v>
      </c>
      <c r="G36" s="264">
        <f>+IF(intern2!H32&gt;=1,G$8,0)</f>
        <v>0</v>
      </c>
      <c r="H36" s="264">
        <f>+IF(intern2!I32&gt;=1,H$8,0)</f>
        <v>0</v>
      </c>
      <c r="I36" s="264">
        <f>+IF(intern2!J32&gt;=1,I$8,0)</f>
        <v>0</v>
      </c>
      <c r="J36" s="264">
        <f>+IF(intern2!K32&gt;=1,J$8,0)</f>
        <v>0</v>
      </c>
      <c r="K36" s="264">
        <f>+IF(intern2!L32&gt;=1,K$8,0)</f>
        <v>0</v>
      </c>
      <c r="L36" s="264">
        <f>+IF(intern2!M32&gt;=1,L$8,0)</f>
        <v>0</v>
      </c>
      <c r="M36" s="264">
        <f>+IF(intern2!N32&gt;=1,M$8,0)</f>
        <v>0</v>
      </c>
      <c r="N36" s="264">
        <f>+IF(intern2!O32&gt;=1,N$8,0)</f>
        <v>0</v>
      </c>
      <c r="O36" s="264">
        <f>+IF(intern2!P32&gt;=1,O$8,0)</f>
        <v>0</v>
      </c>
      <c r="P36" s="264">
        <f>+IF(intern2!Q32&gt;=1,P$8,0)</f>
        <v>0</v>
      </c>
      <c r="Q36" s="264">
        <f>+IF(intern2!R32&gt;=1,Q$8,0)</f>
        <v>0</v>
      </c>
      <c r="R36" s="264">
        <f>+IF(intern2!S32&gt;=1,R$8,0)</f>
        <v>0</v>
      </c>
      <c r="S36" s="264">
        <f>+IF(intern2!T32&gt;=1,S$8,0)</f>
        <v>0</v>
      </c>
      <c r="T36" s="264">
        <f>+IF(intern2!U32&gt;=1,T$8,0)</f>
        <v>0</v>
      </c>
      <c r="U36" s="264">
        <f>+IF(intern2!V32&gt;=1,U$8,0)</f>
        <v>0</v>
      </c>
      <c r="V36" s="264">
        <f>+IF(intern2!W32&gt;=1,V$8,0)</f>
        <v>0</v>
      </c>
      <c r="W36" s="264">
        <f>+IF(intern2!X32&gt;=1,W$8,0)</f>
        <v>0</v>
      </c>
      <c r="X36" s="264">
        <f>+IF(intern2!Y32&gt;=1,X$8,0)</f>
        <v>0</v>
      </c>
      <c r="Y36" s="264">
        <f>+IF(intern2!Z32&gt;=1,Y$8,0)</f>
        <v>0</v>
      </c>
      <c r="Z36" s="264">
        <f>+IF(intern2!AA32&gt;=1,Z$8,0)</f>
        <v>0</v>
      </c>
      <c r="AA36" s="264">
        <f>+IF(intern2!AB32&gt;=1,AA$8,0)</f>
        <v>0</v>
      </c>
      <c r="AB36" s="264">
        <f>+IF(intern2!AC32&gt;=1,AB$8,0)</f>
        <v>0</v>
      </c>
      <c r="AC36" s="264">
        <f>+IF(intern2!AD32&gt;=1,AC$8,0)</f>
        <v>0</v>
      </c>
      <c r="AD36" s="264">
        <f>+IF(intern2!AE32&gt;=1,AD$8,0)</f>
        <v>0</v>
      </c>
      <c r="AE36" s="264">
        <f>+IF(intern2!AF32&gt;=1,AE$8,0)</f>
        <v>0</v>
      </c>
      <c r="AF36" s="264">
        <f>+IF(intern2!AG32&gt;=1,AF$8,0)</f>
        <v>0</v>
      </c>
      <c r="AG36" s="264">
        <f>+IF(intern2!AH32&gt;=1,AG$8,0)</f>
        <v>0</v>
      </c>
      <c r="AH36" s="264">
        <f>+IF(intern2!AI32&gt;=1,AH$8,0)</f>
        <v>0</v>
      </c>
      <c r="AI36" s="264">
        <f>+IF(intern2!AJ32&gt;=1,AI$8,0)</f>
        <v>0</v>
      </c>
      <c r="AJ36" s="264">
        <f>+IF(intern2!AK32&gt;=1,AJ$8,0)</f>
        <v>0</v>
      </c>
      <c r="AK36" s="264">
        <f>+IF(intern2!AL32&gt;=1,AK$8,0)</f>
        <v>0</v>
      </c>
      <c r="AL36" s="264">
        <f>+IF(intern2!AM32&gt;=1,AL$8,0)</f>
        <v>0</v>
      </c>
      <c r="AM36" s="264">
        <f>+IF(intern2!AN32&gt;=1,AM$8,0)</f>
        <v>0</v>
      </c>
      <c r="AN36" s="264">
        <f>+IF(intern2!AO32&gt;=1,AN$8,0)</f>
        <v>0</v>
      </c>
      <c r="AO36" s="264">
        <f>+IF(intern2!AP32&gt;=1,AO$8,0)</f>
        <v>0</v>
      </c>
      <c r="AP36" s="264">
        <f>+IF(intern2!AQ32&gt;=1,AP$8,0)</f>
        <v>0</v>
      </c>
      <c r="AQ36" s="264">
        <f>+IF(intern2!AR32&gt;=1,AQ$8,0)</f>
        <v>0</v>
      </c>
      <c r="AR36" s="264">
        <f>+IF(intern2!AS32&gt;=1,AR$8,0)</f>
        <v>0</v>
      </c>
      <c r="AS36" s="264">
        <f>+IF(intern2!AT32&gt;=1,AS$8,0)</f>
        <v>0</v>
      </c>
      <c r="AT36" s="264">
        <f>+IF(intern2!AU32&gt;=1,AT$8,0)</f>
        <v>0</v>
      </c>
      <c r="AU36" s="264">
        <f>+IF(intern2!AV32&gt;=1,AU$8,0)</f>
        <v>0</v>
      </c>
    </row>
    <row r="37" spans="1:47" x14ac:dyDescent="0.2">
      <c r="A37" s="237" t="str">
        <f>'2.2'!C38</f>
        <v>NEU3</v>
      </c>
      <c r="B37" s="237" t="str">
        <f>'2.2'!D38</f>
        <v>Zerebrovaskuläre Störungen</v>
      </c>
      <c r="C37" s="264">
        <f>+IF(intern2!D33&gt;=1,C$8,0)</f>
        <v>0</v>
      </c>
      <c r="D37" s="264">
        <f>+IF(intern2!E33&gt;=1,D$8,0)</f>
        <v>0</v>
      </c>
      <c r="E37" s="264">
        <f>+IF(intern2!F33&gt;=1,E$8,0)</f>
        <v>0</v>
      </c>
      <c r="F37" s="264">
        <f>+IF(intern2!G33&gt;=1,F$8,0)</f>
        <v>0</v>
      </c>
      <c r="G37" s="264">
        <f>+IF(intern2!H33&gt;=1,G$8,0)</f>
        <v>0</v>
      </c>
      <c r="H37" s="264">
        <f>+IF(intern2!I33&gt;=1,H$8,0)</f>
        <v>0</v>
      </c>
      <c r="I37" s="264">
        <f>+IF(intern2!J33&gt;=1,I$8,0)</f>
        <v>0</v>
      </c>
      <c r="J37" s="264">
        <f>+IF(intern2!K33&gt;=1,J$8,0)</f>
        <v>0</v>
      </c>
      <c r="K37" s="264">
        <f>+IF(intern2!L33&gt;=1,K$8,0)</f>
        <v>0</v>
      </c>
      <c r="L37" s="264">
        <f>+IF(intern2!M33&gt;=1,L$8,0)</f>
        <v>0</v>
      </c>
      <c r="M37" s="264">
        <f>+IF(intern2!N33&gt;=1,M$8,0)</f>
        <v>0</v>
      </c>
      <c r="N37" s="264">
        <f>+IF(intern2!O33&gt;=1,N$8,0)</f>
        <v>0</v>
      </c>
      <c r="O37" s="264">
        <f>+IF(intern2!P33&gt;=1,O$8,0)</f>
        <v>0</v>
      </c>
      <c r="P37" s="264">
        <f>+IF(intern2!Q33&gt;=1,P$8,0)</f>
        <v>0</v>
      </c>
      <c r="Q37" s="264">
        <f>+IF(intern2!R33&gt;=1,Q$8,0)</f>
        <v>0</v>
      </c>
      <c r="R37" s="264">
        <f>+IF(intern2!S33&gt;=1,R$8,0)</f>
        <v>0</v>
      </c>
      <c r="S37" s="264">
        <f>+IF(intern2!T33&gt;=1,S$8,0)</f>
        <v>0</v>
      </c>
      <c r="T37" s="264">
        <f>+IF(intern2!U33&gt;=1,T$8,0)</f>
        <v>0</v>
      </c>
      <c r="U37" s="264">
        <f>+IF(intern2!V33&gt;=1,U$8,0)</f>
        <v>0</v>
      </c>
      <c r="V37" s="264">
        <f>+IF(intern2!W33&gt;=1,V$8,0)</f>
        <v>0</v>
      </c>
      <c r="W37" s="264">
        <f>+IF(intern2!X33&gt;=1,W$8,0)</f>
        <v>0</v>
      </c>
      <c r="X37" s="264">
        <f>+IF(intern2!Y33&gt;=1,X$8,0)</f>
        <v>0</v>
      </c>
      <c r="Y37" s="264">
        <f>+IF(intern2!Z33&gt;=1,Y$8,0)</f>
        <v>0</v>
      </c>
      <c r="Z37" s="264">
        <f>+IF(intern2!AA33&gt;=1,Z$8,0)</f>
        <v>0</v>
      </c>
      <c r="AA37" s="264">
        <f>+IF(intern2!AB33&gt;=1,AA$8,0)</f>
        <v>0</v>
      </c>
      <c r="AB37" s="264">
        <f>+IF(intern2!AC33&gt;=1,AB$8,0)</f>
        <v>0</v>
      </c>
      <c r="AC37" s="264">
        <f>+IF(intern2!AD33&gt;=1,AC$8,0)</f>
        <v>0</v>
      </c>
      <c r="AD37" s="264">
        <f>+IF(intern2!AE33&gt;=1,AD$8,0)</f>
        <v>0</v>
      </c>
      <c r="AE37" s="264">
        <f>+IF(intern2!AF33&gt;=1,AE$8,0)</f>
        <v>0</v>
      </c>
      <c r="AF37" s="264">
        <f>+IF(intern2!AG33&gt;=1,AF$8,0)</f>
        <v>0</v>
      </c>
      <c r="AG37" s="264">
        <f>+IF(intern2!AH33&gt;=1,AG$8,0)</f>
        <v>0</v>
      </c>
      <c r="AH37" s="264">
        <f>+IF(intern2!AI33&gt;=1,AH$8,0)</f>
        <v>0</v>
      </c>
      <c r="AI37" s="264">
        <f>+IF(intern2!AJ33&gt;=1,AI$8,0)</f>
        <v>0</v>
      </c>
      <c r="AJ37" s="264">
        <f>+IF(intern2!AK33&gt;=1,AJ$8,0)</f>
        <v>0</v>
      </c>
      <c r="AK37" s="264">
        <f>+IF(intern2!AL33&gt;=1,AK$8,0)</f>
        <v>0</v>
      </c>
      <c r="AL37" s="264">
        <f>+IF(intern2!AM33&gt;=1,AL$8,0)</f>
        <v>0</v>
      </c>
      <c r="AM37" s="264">
        <f>+IF(intern2!AN33&gt;=1,AM$8,0)</f>
        <v>0</v>
      </c>
      <c r="AN37" s="264">
        <f>+IF(intern2!AO33&gt;=1,AN$8,0)</f>
        <v>0</v>
      </c>
      <c r="AO37" s="264">
        <f>+IF(intern2!AP33&gt;=1,AO$8,0)</f>
        <v>0</v>
      </c>
      <c r="AP37" s="264">
        <f>+IF(intern2!AQ33&gt;=1,AP$8,0)</f>
        <v>0</v>
      </c>
      <c r="AQ37" s="264">
        <f>+IF(intern2!AR33&gt;=1,AQ$8,0)</f>
        <v>0</v>
      </c>
      <c r="AR37" s="264">
        <f>+IF(intern2!AS33&gt;=1,AR$8,0)</f>
        <v>0</v>
      </c>
      <c r="AS37" s="264">
        <f>+IF(intern2!AT33&gt;=1,AS$8,0)</f>
        <v>0</v>
      </c>
      <c r="AT37" s="264">
        <f>+IF(intern2!AU33&gt;=1,AT$8,0)</f>
        <v>0</v>
      </c>
      <c r="AU37" s="264">
        <f>+IF(intern2!AV33&gt;=1,AU$8,0)</f>
        <v>0</v>
      </c>
    </row>
    <row r="38" spans="1:47" ht="25.5" x14ac:dyDescent="0.2">
      <c r="A38" s="237" t="str">
        <f>'2.2'!C39</f>
        <v>NEU3.1</v>
      </c>
      <c r="B38" s="237" t="str">
        <f>'2.2'!D39</f>
        <v>Zerebrovaskuläre Störungen im Stroke Center (IVHSM)</v>
      </c>
      <c r="C38" s="264">
        <f>+IF(intern2!D34&gt;=1,C$8,0)</f>
        <v>0</v>
      </c>
      <c r="D38" s="264">
        <f>+IF(intern2!E34&gt;=1,D$8,0)</f>
        <v>0</v>
      </c>
      <c r="E38" s="264">
        <f>+IF(intern2!F34&gt;=1,E$8,0)</f>
        <v>0</v>
      </c>
      <c r="F38" s="264">
        <f>+IF(intern2!G34&gt;=1,F$8,0)</f>
        <v>0</v>
      </c>
      <c r="G38" s="264">
        <f>+IF(intern2!H34&gt;=1,G$8,0)</f>
        <v>0</v>
      </c>
      <c r="H38" s="264">
        <f>+IF(intern2!I34&gt;=1,H$8,0)</f>
        <v>0</v>
      </c>
      <c r="I38" s="264">
        <f>+IF(intern2!J34&gt;=1,I$8,0)</f>
        <v>0</v>
      </c>
      <c r="J38" s="264">
        <f>+IF(intern2!K34&gt;=1,J$8,0)</f>
        <v>0</v>
      </c>
      <c r="K38" s="264">
        <f>+IF(intern2!L34&gt;=1,K$8,0)</f>
        <v>0</v>
      </c>
      <c r="L38" s="264">
        <f>+IF(intern2!M34&gt;=1,L$8,0)</f>
        <v>0</v>
      </c>
      <c r="M38" s="264">
        <f>+IF(intern2!N34&gt;=1,M$8,0)</f>
        <v>0</v>
      </c>
      <c r="N38" s="264">
        <f>+IF(intern2!O34&gt;=1,N$8,0)</f>
        <v>0</v>
      </c>
      <c r="O38" s="264">
        <f>+IF(intern2!P34&gt;=1,O$8,0)</f>
        <v>0</v>
      </c>
      <c r="P38" s="264">
        <f>+IF(intern2!Q34&gt;=1,P$8,0)</f>
        <v>0</v>
      </c>
      <c r="Q38" s="264">
        <f>+IF(intern2!R34&gt;=1,Q$8,0)</f>
        <v>0</v>
      </c>
      <c r="R38" s="264">
        <f>+IF(intern2!S34&gt;=1,R$8,0)</f>
        <v>0</v>
      </c>
      <c r="S38" s="264">
        <f>+IF(intern2!T34&gt;=1,S$8,0)</f>
        <v>0</v>
      </c>
      <c r="T38" s="264">
        <f>+IF(intern2!U34&gt;=1,T$8,0)</f>
        <v>0</v>
      </c>
      <c r="U38" s="264">
        <f>+IF(intern2!V34&gt;=1,U$8,0)</f>
        <v>0</v>
      </c>
      <c r="V38" s="264">
        <f>+IF(intern2!W34&gt;=1,V$8,0)</f>
        <v>0</v>
      </c>
      <c r="W38" s="264">
        <f>+IF(intern2!X34&gt;=1,W$8,0)</f>
        <v>0</v>
      </c>
      <c r="X38" s="264">
        <f>+IF(intern2!Y34&gt;=1,X$8,0)</f>
        <v>0</v>
      </c>
      <c r="Y38" s="264">
        <f>+IF(intern2!Z34&gt;=1,Y$8,0)</f>
        <v>0</v>
      </c>
      <c r="Z38" s="264">
        <f>+IF(intern2!AA34&gt;=1,Z$8,0)</f>
        <v>0</v>
      </c>
      <c r="AA38" s="264">
        <f>+IF(intern2!AB34&gt;=1,AA$8,0)</f>
        <v>0</v>
      </c>
      <c r="AB38" s="264">
        <f>+IF(intern2!AC34&gt;=1,AB$8,0)</f>
        <v>0</v>
      </c>
      <c r="AC38" s="264">
        <f>+IF(intern2!AD34&gt;=1,AC$8,0)</f>
        <v>0</v>
      </c>
      <c r="AD38" s="264">
        <f>+IF(intern2!AE34&gt;=1,AD$8,0)</f>
        <v>0</v>
      </c>
      <c r="AE38" s="264">
        <f>+IF(intern2!AF34&gt;=1,AE$8,0)</f>
        <v>0</v>
      </c>
      <c r="AF38" s="264">
        <f>+IF(intern2!AG34&gt;=1,AF$8,0)</f>
        <v>0</v>
      </c>
      <c r="AG38" s="264">
        <f>+IF(intern2!AH34&gt;=1,AG$8,0)</f>
        <v>0</v>
      </c>
      <c r="AH38" s="264">
        <f>+IF(intern2!AI34&gt;=1,AH$8,0)</f>
        <v>0</v>
      </c>
      <c r="AI38" s="264">
        <f>+IF(intern2!AJ34&gt;=1,AI$8,0)</f>
        <v>0</v>
      </c>
      <c r="AJ38" s="264">
        <f>+IF(intern2!AK34&gt;=1,AJ$8,0)</f>
        <v>0</v>
      </c>
      <c r="AK38" s="264">
        <f>+IF(intern2!AL34&gt;=1,AK$8,0)</f>
        <v>0</v>
      </c>
      <c r="AL38" s="264">
        <f>+IF(intern2!AM34&gt;=1,AL$8,0)</f>
        <v>0</v>
      </c>
      <c r="AM38" s="264">
        <f>+IF(intern2!AN34&gt;=1,AM$8,0)</f>
        <v>0</v>
      </c>
      <c r="AN38" s="264">
        <f>+IF(intern2!AO34&gt;=1,AN$8,0)</f>
        <v>0</v>
      </c>
      <c r="AO38" s="264">
        <f>+IF(intern2!AP34&gt;=1,AO$8,0)</f>
        <v>0</v>
      </c>
      <c r="AP38" s="264">
        <f>+IF(intern2!AQ34&gt;=1,AP$8,0)</f>
        <v>0</v>
      </c>
      <c r="AQ38" s="264">
        <f>+IF(intern2!AR34&gt;=1,AQ$8,0)</f>
        <v>0</v>
      </c>
      <c r="AR38" s="264">
        <f>+IF(intern2!AS34&gt;=1,AR$8,0)</f>
        <v>0</v>
      </c>
      <c r="AS38" s="264">
        <f>+IF(intern2!AT34&gt;=1,AS$8,0)</f>
        <v>0</v>
      </c>
      <c r="AT38" s="264">
        <f>+IF(intern2!AU34&gt;=1,AT$8,0)</f>
        <v>0</v>
      </c>
      <c r="AU38" s="264">
        <f>+IF(intern2!AV34&gt;=1,AU$8,0)</f>
        <v>0</v>
      </c>
    </row>
    <row r="39" spans="1:47" ht="25.5" x14ac:dyDescent="0.2">
      <c r="A39" s="237" t="str">
        <f>'2.2'!C40</f>
        <v>NEU4</v>
      </c>
      <c r="B39" s="237" t="str">
        <f>'2.2'!D40</f>
        <v>Epileptologie: Komplex-Diagnostik</v>
      </c>
      <c r="C39" s="264">
        <f>+IF(intern2!D35&gt;=1,C$8,0)</f>
        <v>0</v>
      </c>
      <c r="D39" s="264">
        <f>+IF(intern2!E35&gt;=1,D$8,0)</f>
        <v>0</v>
      </c>
      <c r="E39" s="264">
        <f>+IF(intern2!F35&gt;=1,E$8,0)</f>
        <v>0</v>
      </c>
      <c r="F39" s="264">
        <f>+IF(intern2!G35&gt;=1,F$8,0)</f>
        <v>0</v>
      </c>
      <c r="G39" s="264">
        <f>+IF(intern2!H35&gt;=1,G$8,0)</f>
        <v>0</v>
      </c>
      <c r="H39" s="264">
        <f>+IF(intern2!I35&gt;=1,H$8,0)</f>
        <v>0</v>
      </c>
      <c r="I39" s="264">
        <f>+IF(intern2!J35&gt;=1,I$8,0)</f>
        <v>0</v>
      </c>
      <c r="J39" s="264">
        <f>+IF(intern2!K35&gt;=1,J$8,0)</f>
        <v>0</v>
      </c>
      <c r="K39" s="264">
        <f>+IF(intern2!L35&gt;=1,K$8,0)</f>
        <v>0</v>
      </c>
      <c r="L39" s="264">
        <f>+IF(intern2!M35&gt;=1,L$8,0)</f>
        <v>0</v>
      </c>
      <c r="M39" s="264">
        <f>+IF(intern2!N35&gt;=1,M$8,0)</f>
        <v>0</v>
      </c>
      <c r="N39" s="264">
        <f>+IF(intern2!O35&gt;=1,N$8,0)</f>
        <v>0</v>
      </c>
      <c r="O39" s="264">
        <f>+IF(intern2!P35&gt;=1,O$8,0)</f>
        <v>0</v>
      </c>
      <c r="P39" s="264">
        <f>+IF(intern2!Q35&gt;=1,P$8,0)</f>
        <v>0</v>
      </c>
      <c r="Q39" s="264">
        <f>+IF(intern2!R35&gt;=1,Q$8,0)</f>
        <v>0</v>
      </c>
      <c r="R39" s="264">
        <f>+IF(intern2!S35&gt;=1,R$8,0)</f>
        <v>0</v>
      </c>
      <c r="S39" s="264">
        <f>+IF(intern2!T35&gt;=1,S$8,0)</f>
        <v>0</v>
      </c>
      <c r="T39" s="264">
        <f>+IF(intern2!U35&gt;=1,T$8,0)</f>
        <v>0</v>
      </c>
      <c r="U39" s="264">
        <f>+IF(intern2!V35&gt;=1,U$8,0)</f>
        <v>0</v>
      </c>
      <c r="V39" s="264">
        <f>+IF(intern2!W35&gt;=1,V$8,0)</f>
        <v>0</v>
      </c>
      <c r="W39" s="264">
        <f>+IF(intern2!X35&gt;=1,W$8,0)</f>
        <v>0</v>
      </c>
      <c r="X39" s="264">
        <f>+IF(intern2!Y35&gt;=1,X$8,0)</f>
        <v>0</v>
      </c>
      <c r="Y39" s="264">
        <f>+IF(intern2!Z35&gt;=1,Y$8,0)</f>
        <v>0</v>
      </c>
      <c r="Z39" s="264">
        <f>+IF(intern2!AA35&gt;=1,Z$8,0)</f>
        <v>0</v>
      </c>
      <c r="AA39" s="264">
        <f>+IF(intern2!AB35&gt;=1,AA$8,0)</f>
        <v>0</v>
      </c>
      <c r="AB39" s="264">
        <f>+IF(intern2!AC35&gt;=1,AB$8,0)</f>
        <v>0</v>
      </c>
      <c r="AC39" s="264">
        <f>+IF(intern2!AD35&gt;=1,AC$8,0)</f>
        <v>0</v>
      </c>
      <c r="AD39" s="264">
        <f>+IF(intern2!AE35&gt;=1,AD$8,0)</f>
        <v>0</v>
      </c>
      <c r="AE39" s="264">
        <f>+IF(intern2!AF35&gt;=1,AE$8,0)</f>
        <v>0</v>
      </c>
      <c r="AF39" s="264">
        <f>+IF(intern2!AG35&gt;=1,AF$8,0)</f>
        <v>0</v>
      </c>
      <c r="AG39" s="264">
        <f>+IF(intern2!AH35&gt;=1,AG$8,0)</f>
        <v>0</v>
      </c>
      <c r="AH39" s="264">
        <f>+IF(intern2!AI35&gt;=1,AH$8,0)</f>
        <v>0</v>
      </c>
      <c r="AI39" s="264">
        <f>+IF(intern2!AJ35&gt;=1,AI$8,0)</f>
        <v>0</v>
      </c>
      <c r="AJ39" s="264">
        <f>+IF(intern2!AK35&gt;=1,AJ$8,0)</f>
        <v>0</v>
      </c>
      <c r="AK39" s="264">
        <f>+IF(intern2!AL35&gt;=1,AK$8,0)</f>
        <v>0</v>
      </c>
      <c r="AL39" s="264">
        <f>+IF(intern2!AM35&gt;=1,AL$8,0)</f>
        <v>0</v>
      </c>
      <c r="AM39" s="264">
        <f>+IF(intern2!AN35&gt;=1,AM$8,0)</f>
        <v>0</v>
      </c>
      <c r="AN39" s="264">
        <f>+IF(intern2!AO35&gt;=1,AN$8,0)</f>
        <v>0</v>
      </c>
      <c r="AO39" s="264">
        <f>+IF(intern2!AP35&gt;=1,AO$8,0)</f>
        <v>0</v>
      </c>
      <c r="AP39" s="264">
        <f>+IF(intern2!AQ35&gt;=1,AP$8,0)</f>
        <v>0</v>
      </c>
      <c r="AQ39" s="264">
        <f>+IF(intern2!AR35&gt;=1,AQ$8,0)</f>
        <v>0</v>
      </c>
      <c r="AR39" s="264">
        <f>+IF(intern2!AS35&gt;=1,AR$8,0)</f>
        <v>0</v>
      </c>
      <c r="AS39" s="264">
        <f>+IF(intern2!AT35&gt;=1,AS$8,0)</f>
        <v>0</v>
      </c>
      <c r="AT39" s="264">
        <f>+IF(intern2!AU35&gt;=1,AT$8,0)</f>
        <v>0</v>
      </c>
      <c r="AU39" s="264">
        <f>+IF(intern2!AV35&gt;=1,AU$8,0)</f>
        <v>0</v>
      </c>
    </row>
    <row r="40" spans="1:47" ht="25.5" x14ac:dyDescent="0.2">
      <c r="A40" s="237" t="str">
        <f>'2.2'!C41</f>
        <v>NEU4.1</v>
      </c>
      <c r="B40" s="237" t="str">
        <f>'2.2'!D41</f>
        <v>Epileptologie: Komplex-Behandlung</v>
      </c>
      <c r="C40" s="264">
        <f>+IF(intern2!D36&gt;=1,C$8,0)</f>
        <v>0</v>
      </c>
      <c r="D40" s="264">
        <f>+IF(intern2!E36&gt;=1,D$8,0)</f>
        <v>0</v>
      </c>
      <c r="E40" s="264">
        <f>+IF(intern2!F36&gt;=1,E$8,0)</f>
        <v>0</v>
      </c>
      <c r="F40" s="264">
        <f>+IF(intern2!G36&gt;=1,F$8,0)</f>
        <v>0</v>
      </c>
      <c r="G40" s="264">
        <f>+IF(intern2!H36&gt;=1,G$8,0)</f>
        <v>0</v>
      </c>
      <c r="H40" s="264">
        <f>+IF(intern2!I36&gt;=1,H$8,0)</f>
        <v>0</v>
      </c>
      <c r="I40" s="264">
        <f>+IF(intern2!J36&gt;=1,I$8,0)</f>
        <v>0</v>
      </c>
      <c r="J40" s="264">
        <f>+IF(intern2!K36&gt;=1,J$8,0)</f>
        <v>0</v>
      </c>
      <c r="K40" s="264">
        <f>+IF(intern2!L36&gt;=1,K$8,0)</f>
        <v>0</v>
      </c>
      <c r="L40" s="264">
        <f>+IF(intern2!M36&gt;=1,L$8,0)</f>
        <v>0</v>
      </c>
      <c r="M40" s="264">
        <f>+IF(intern2!N36&gt;=1,M$8,0)</f>
        <v>0</v>
      </c>
      <c r="N40" s="264">
        <f>+IF(intern2!O36&gt;=1,N$8,0)</f>
        <v>0</v>
      </c>
      <c r="O40" s="264">
        <f>+IF(intern2!P36&gt;=1,O$8,0)</f>
        <v>0</v>
      </c>
      <c r="P40" s="264">
        <f>+IF(intern2!Q36&gt;=1,P$8,0)</f>
        <v>0</v>
      </c>
      <c r="Q40" s="264">
        <f>+IF(intern2!R36&gt;=1,Q$8,0)</f>
        <v>0</v>
      </c>
      <c r="R40" s="264">
        <f>+IF(intern2!S36&gt;=1,R$8,0)</f>
        <v>0</v>
      </c>
      <c r="S40" s="264">
        <f>+IF(intern2!T36&gt;=1,S$8,0)</f>
        <v>0</v>
      </c>
      <c r="T40" s="264">
        <f>+IF(intern2!U36&gt;=1,T$8,0)</f>
        <v>0</v>
      </c>
      <c r="U40" s="264">
        <f>+IF(intern2!V36&gt;=1,U$8,0)</f>
        <v>0</v>
      </c>
      <c r="V40" s="264">
        <f>+IF(intern2!W36&gt;=1,V$8,0)</f>
        <v>0</v>
      </c>
      <c r="W40" s="264">
        <f>+IF(intern2!X36&gt;=1,W$8,0)</f>
        <v>0</v>
      </c>
      <c r="X40" s="264">
        <f>+IF(intern2!Y36&gt;=1,X$8,0)</f>
        <v>0</v>
      </c>
      <c r="Y40" s="264">
        <f>+IF(intern2!Z36&gt;=1,Y$8,0)</f>
        <v>0</v>
      </c>
      <c r="Z40" s="264">
        <f>+IF(intern2!AA36&gt;=1,Z$8,0)</f>
        <v>0</v>
      </c>
      <c r="AA40" s="264">
        <f>+IF(intern2!AB36&gt;=1,AA$8,0)</f>
        <v>0</v>
      </c>
      <c r="AB40" s="264">
        <f>+IF(intern2!AC36&gt;=1,AB$8,0)</f>
        <v>0</v>
      </c>
      <c r="AC40" s="264">
        <f>+IF(intern2!AD36&gt;=1,AC$8,0)</f>
        <v>0</v>
      </c>
      <c r="AD40" s="264">
        <f>+IF(intern2!AE36&gt;=1,AD$8,0)</f>
        <v>0</v>
      </c>
      <c r="AE40" s="264">
        <f>+IF(intern2!AF36&gt;=1,AE$8,0)</f>
        <v>0</v>
      </c>
      <c r="AF40" s="264">
        <f>+IF(intern2!AG36&gt;=1,AF$8,0)</f>
        <v>0</v>
      </c>
      <c r="AG40" s="264">
        <f>+IF(intern2!AH36&gt;=1,AG$8,0)</f>
        <v>0</v>
      </c>
      <c r="AH40" s="264">
        <f>+IF(intern2!AI36&gt;=1,AH$8,0)</f>
        <v>0</v>
      </c>
      <c r="AI40" s="264">
        <f>+IF(intern2!AJ36&gt;=1,AI$8,0)</f>
        <v>0</v>
      </c>
      <c r="AJ40" s="264">
        <f>+IF(intern2!AK36&gt;=1,AJ$8,0)</f>
        <v>0</v>
      </c>
      <c r="AK40" s="264">
        <f>+IF(intern2!AL36&gt;=1,AK$8,0)</f>
        <v>0</v>
      </c>
      <c r="AL40" s="264">
        <f>+IF(intern2!AM36&gt;=1,AL$8,0)</f>
        <v>0</v>
      </c>
      <c r="AM40" s="264">
        <f>+IF(intern2!AN36&gt;=1,AM$8,0)</f>
        <v>0</v>
      </c>
      <c r="AN40" s="264">
        <f>+IF(intern2!AO36&gt;=1,AN$8,0)</f>
        <v>0</v>
      </c>
      <c r="AO40" s="264">
        <f>+IF(intern2!AP36&gt;=1,AO$8,0)</f>
        <v>0</v>
      </c>
      <c r="AP40" s="264">
        <f>+IF(intern2!AQ36&gt;=1,AP$8,0)</f>
        <v>0</v>
      </c>
      <c r="AQ40" s="264">
        <f>+IF(intern2!AR36&gt;=1,AQ$8,0)</f>
        <v>0</v>
      </c>
      <c r="AR40" s="264">
        <f>+IF(intern2!AS36&gt;=1,AR$8,0)</f>
        <v>0</v>
      </c>
      <c r="AS40" s="264">
        <f>+IF(intern2!AT36&gt;=1,AS$8,0)</f>
        <v>0</v>
      </c>
      <c r="AT40" s="264">
        <f>+IF(intern2!AU36&gt;=1,AT$8,0)</f>
        <v>0</v>
      </c>
      <c r="AU40" s="264">
        <f>+IF(intern2!AV36&gt;=1,AU$8,0)</f>
        <v>0</v>
      </c>
    </row>
    <row r="41" spans="1:47" ht="25.5" x14ac:dyDescent="0.2">
      <c r="A41" s="237" t="str">
        <f>'2.2'!C42</f>
        <v>NEU4.2</v>
      </c>
      <c r="B41" s="237" t="str">
        <f>'2.2'!D42</f>
        <v>Epileptologie: Prächirurgische Epilepsiediagnostik (IVHSM)</v>
      </c>
      <c r="C41" s="264">
        <f>+IF(intern2!D37&gt;=1,C$8,0)</f>
        <v>0</v>
      </c>
      <c r="D41" s="264">
        <f>+IF(intern2!E37&gt;=1,D$8,0)</f>
        <v>0</v>
      </c>
      <c r="E41" s="264">
        <f>+IF(intern2!F37&gt;=1,E$8,0)</f>
        <v>0</v>
      </c>
      <c r="F41" s="264">
        <f>+IF(intern2!G37&gt;=1,F$8,0)</f>
        <v>0</v>
      </c>
      <c r="G41" s="264">
        <f>+IF(intern2!H37&gt;=1,G$8,0)</f>
        <v>0</v>
      </c>
      <c r="H41" s="264">
        <f>+IF(intern2!I37&gt;=1,H$8,0)</f>
        <v>0</v>
      </c>
      <c r="I41" s="264">
        <f>+IF(intern2!J37&gt;=1,I$8,0)</f>
        <v>0</v>
      </c>
      <c r="J41" s="264">
        <f>+IF(intern2!K37&gt;=1,J$8,0)</f>
        <v>0</v>
      </c>
      <c r="K41" s="264">
        <f>+IF(intern2!L37&gt;=1,K$8,0)</f>
        <v>0</v>
      </c>
      <c r="L41" s="264">
        <f>+IF(intern2!M37&gt;=1,L$8,0)</f>
        <v>0</v>
      </c>
      <c r="M41" s="264">
        <f>+IF(intern2!N37&gt;=1,M$8,0)</f>
        <v>0</v>
      </c>
      <c r="N41" s="264">
        <f>+IF(intern2!O37&gt;=1,N$8,0)</f>
        <v>0</v>
      </c>
      <c r="O41" s="264">
        <f>+IF(intern2!P37&gt;=1,O$8,0)</f>
        <v>0</v>
      </c>
      <c r="P41" s="264">
        <f>+IF(intern2!Q37&gt;=1,P$8,0)</f>
        <v>0</v>
      </c>
      <c r="Q41" s="264">
        <f>+IF(intern2!R37&gt;=1,Q$8,0)</f>
        <v>0</v>
      </c>
      <c r="R41" s="264">
        <f>+IF(intern2!S37&gt;=1,R$8,0)</f>
        <v>0</v>
      </c>
      <c r="S41" s="264">
        <f>+IF(intern2!T37&gt;=1,S$8,0)</f>
        <v>0</v>
      </c>
      <c r="T41" s="264">
        <f>+IF(intern2!U37&gt;=1,T$8,0)</f>
        <v>0</v>
      </c>
      <c r="U41" s="264">
        <f>+IF(intern2!V37&gt;=1,U$8,0)</f>
        <v>0</v>
      </c>
      <c r="V41" s="264">
        <f>+IF(intern2!W37&gt;=1,V$8,0)</f>
        <v>0</v>
      </c>
      <c r="W41" s="264">
        <f>+IF(intern2!X37&gt;=1,W$8,0)</f>
        <v>0</v>
      </c>
      <c r="X41" s="264">
        <f>+IF(intern2!Y37&gt;=1,X$8,0)</f>
        <v>0</v>
      </c>
      <c r="Y41" s="264">
        <f>+IF(intern2!Z37&gt;=1,Y$8,0)</f>
        <v>0</v>
      </c>
      <c r="Z41" s="264">
        <f>+IF(intern2!AA37&gt;=1,Z$8,0)</f>
        <v>0</v>
      </c>
      <c r="AA41" s="264">
        <f>+IF(intern2!AB37&gt;=1,AA$8,0)</f>
        <v>0</v>
      </c>
      <c r="AB41" s="264">
        <f>+IF(intern2!AC37&gt;=1,AB$8,0)</f>
        <v>0</v>
      </c>
      <c r="AC41" s="264">
        <f>+IF(intern2!AD37&gt;=1,AC$8,0)</f>
        <v>0</v>
      </c>
      <c r="AD41" s="264">
        <f>+IF(intern2!AE37&gt;=1,AD$8,0)</f>
        <v>0</v>
      </c>
      <c r="AE41" s="264">
        <f>+IF(intern2!AF37&gt;=1,AE$8,0)</f>
        <v>0</v>
      </c>
      <c r="AF41" s="264">
        <f>+IF(intern2!AG37&gt;=1,AF$8,0)</f>
        <v>0</v>
      </c>
      <c r="AG41" s="264">
        <f>+IF(intern2!AH37&gt;=1,AG$8,0)</f>
        <v>0</v>
      </c>
      <c r="AH41" s="264">
        <f>+IF(intern2!AI37&gt;=1,AH$8,0)</f>
        <v>0</v>
      </c>
      <c r="AI41" s="264">
        <f>+IF(intern2!AJ37&gt;=1,AI$8,0)</f>
        <v>0</v>
      </c>
      <c r="AJ41" s="264">
        <f>+IF(intern2!AK37&gt;=1,AJ$8,0)</f>
        <v>0</v>
      </c>
      <c r="AK41" s="264">
        <f>+IF(intern2!AL37&gt;=1,AK$8,0)</f>
        <v>0</v>
      </c>
      <c r="AL41" s="264">
        <f>+IF(intern2!AM37&gt;=1,AL$8,0)</f>
        <v>0</v>
      </c>
      <c r="AM41" s="264">
        <f>+IF(intern2!AN37&gt;=1,AM$8,0)</f>
        <v>0</v>
      </c>
      <c r="AN41" s="264">
        <f>+IF(intern2!AO37&gt;=1,AN$8,0)</f>
        <v>0</v>
      </c>
      <c r="AO41" s="264">
        <f>+IF(intern2!AP37&gt;=1,AO$8,0)</f>
        <v>0</v>
      </c>
      <c r="AP41" s="264">
        <f>+IF(intern2!AQ37&gt;=1,AP$8,0)</f>
        <v>0</v>
      </c>
      <c r="AQ41" s="264">
        <f>+IF(intern2!AR37&gt;=1,AQ$8,0)</f>
        <v>0</v>
      </c>
      <c r="AR41" s="264">
        <f>+IF(intern2!AS37&gt;=1,AR$8,0)</f>
        <v>0</v>
      </c>
      <c r="AS41" s="264">
        <f>+IF(intern2!AT37&gt;=1,AS$8,0)</f>
        <v>0</v>
      </c>
      <c r="AT41" s="264">
        <f>+IF(intern2!AU37&gt;=1,AT$8,0)</f>
        <v>0</v>
      </c>
      <c r="AU41" s="264">
        <f>+IF(intern2!AV37&gt;=1,AU$8,0)</f>
        <v>0</v>
      </c>
    </row>
    <row r="42" spans="1:47" x14ac:dyDescent="0.2">
      <c r="A42" s="237" t="str">
        <f>'2.2'!C43</f>
        <v>AUG1</v>
      </c>
      <c r="B42" s="237" t="str">
        <f>'2.2'!D43</f>
        <v>Ophthalmologie</v>
      </c>
      <c r="C42" s="264">
        <f>+IF(intern2!D38&gt;=1,C$8,0)</f>
        <v>0</v>
      </c>
      <c r="D42" s="264">
        <f>+IF(intern2!E38&gt;=1,D$8,0)</f>
        <v>0</v>
      </c>
      <c r="E42" s="264">
        <f>+IF(intern2!F38&gt;=1,E$8,0)</f>
        <v>0</v>
      </c>
      <c r="F42" s="264">
        <f>+IF(intern2!G38&gt;=1,F$8,0)</f>
        <v>0</v>
      </c>
      <c r="G42" s="264">
        <f>+IF(intern2!H38&gt;=1,G$8,0)</f>
        <v>0</v>
      </c>
      <c r="H42" s="264">
        <f>+IF(intern2!I38&gt;=1,H$8,0)</f>
        <v>0</v>
      </c>
      <c r="I42" s="264">
        <f>+IF(intern2!J38&gt;=1,I$8,0)</f>
        <v>0</v>
      </c>
      <c r="J42" s="264">
        <f>+IF(intern2!K38&gt;=1,J$8,0)</f>
        <v>0</v>
      </c>
      <c r="K42" s="264">
        <f>+IF(intern2!L38&gt;=1,K$8,0)</f>
        <v>0</v>
      </c>
      <c r="L42" s="264">
        <f>+IF(intern2!M38&gt;=1,L$8,0)</f>
        <v>0</v>
      </c>
      <c r="M42" s="264">
        <f>+IF(intern2!N38&gt;=1,M$8,0)</f>
        <v>0</v>
      </c>
      <c r="N42" s="264">
        <f>+IF(intern2!O38&gt;=1,N$8,0)</f>
        <v>0</v>
      </c>
      <c r="O42" s="264">
        <f>+IF(intern2!P38&gt;=1,O$8,0)</f>
        <v>0</v>
      </c>
      <c r="P42" s="264">
        <f>+IF(intern2!Q38&gt;=1,P$8,0)</f>
        <v>0</v>
      </c>
      <c r="Q42" s="264">
        <f>+IF(intern2!R38&gt;=1,Q$8,0)</f>
        <v>0</v>
      </c>
      <c r="R42" s="264">
        <f>+IF(intern2!S38&gt;=1,R$8,0)</f>
        <v>0</v>
      </c>
      <c r="S42" s="264">
        <f>+IF(intern2!T38&gt;=1,S$8,0)</f>
        <v>0</v>
      </c>
      <c r="T42" s="264">
        <f>+IF(intern2!U38&gt;=1,T$8,0)</f>
        <v>0</v>
      </c>
      <c r="U42" s="264">
        <f>+IF(intern2!V38&gt;=1,U$8,0)</f>
        <v>0</v>
      </c>
      <c r="V42" s="264">
        <f>+IF(intern2!W38&gt;=1,V$8,0)</f>
        <v>0</v>
      </c>
      <c r="W42" s="264">
        <f>+IF(intern2!X38&gt;=1,W$8,0)</f>
        <v>0</v>
      </c>
      <c r="X42" s="264">
        <f>+IF(intern2!Y38&gt;=1,X$8,0)</f>
        <v>0</v>
      </c>
      <c r="Y42" s="264">
        <f>+IF(intern2!Z38&gt;=1,Y$8,0)</f>
        <v>0</v>
      </c>
      <c r="Z42" s="264">
        <f>+IF(intern2!AA38&gt;=1,Z$8,0)</f>
        <v>0</v>
      </c>
      <c r="AA42" s="264">
        <f>+IF(intern2!AB38&gt;=1,AA$8,0)</f>
        <v>0</v>
      </c>
      <c r="AB42" s="264">
        <f>+IF(intern2!AC38&gt;=1,AB$8,0)</f>
        <v>0</v>
      </c>
      <c r="AC42" s="264">
        <f>+IF(intern2!AD38&gt;=1,AC$8,0)</f>
        <v>0</v>
      </c>
      <c r="AD42" s="264">
        <f>+IF(intern2!AE38&gt;=1,AD$8,0)</f>
        <v>0</v>
      </c>
      <c r="AE42" s="264">
        <f>+IF(intern2!AF38&gt;=1,AE$8,0)</f>
        <v>0</v>
      </c>
      <c r="AF42" s="264">
        <f>+IF(intern2!AG38&gt;=1,AF$8,0)</f>
        <v>0</v>
      </c>
      <c r="AG42" s="264">
        <f>+IF(intern2!AH38&gt;=1,AG$8,0)</f>
        <v>0</v>
      </c>
      <c r="AH42" s="264">
        <f>+IF(intern2!AI38&gt;=1,AH$8,0)</f>
        <v>0</v>
      </c>
      <c r="AI42" s="264">
        <f>+IF(intern2!AJ38&gt;=1,AI$8,0)</f>
        <v>0</v>
      </c>
      <c r="AJ42" s="264">
        <f>+IF(intern2!AK38&gt;=1,AJ$8,0)</f>
        <v>0</v>
      </c>
      <c r="AK42" s="264">
        <f>+IF(intern2!AL38&gt;=1,AK$8,0)</f>
        <v>0</v>
      </c>
      <c r="AL42" s="264">
        <f>+IF(intern2!AM38&gt;=1,AL$8,0)</f>
        <v>0</v>
      </c>
      <c r="AM42" s="264">
        <f>+IF(intern2!AN38&gt;=1,AM$8,0)</f>
        <v>0</v>
      </c>
      <c r="AN42" s="264">
        <f>+IF(intern2!AO38&gt;=1,AN$8,0)</f>
        <v>0</v>
      </c>
      <c r="AO42" s="264">
        <f>+IF(intern2!AP38&gt;=1,AO$8,0)</f>
        <v>0</v>
      </c>
      <c r="AP42" s="264">
        <f>+IF(intern2!AQ38&gt;=1,AP$8,0)</f>
        <v>0</v>
      </c>
      <c r="AQ42" s="264">
        <f>+IF(intern2!AR38&gt;=1,AQ$8,0)</f>
        <v>0</v>
      </c>
      <c r="AR42" s="264">
        <f>+IF(intern2!AS38&gt;=1,AR$8,0)</f>
        <v>0</v>
      </c>
      <c r="AS42" s="264">
        <f>+IF(intern2!AT38&gt;=1,AS$8,0)</f>
        <v>0</v>
      </c>
      <c r="AT42" s="264">
        <f>+IF(intern2!AU38&gt;=1,AT$8,0)</f>
        <v>0</v>
      </c>
      <c r="AU42" s="264">
        <f>+IF(intern2!AV38&gt;=1,AU$8,0)</f>
        <v>0</v>
      </c>
    </row>
    <row r="43" spans="1:47" x14ac:dyDescent="0.2">
      <c r="A43" s="237" t="str">
        <f>'2.2'!C44</f>
        <v>AUG1.1</v>
      </c>
      <c r="B43" s="237" t="str">
        <f>'2.2'!D44</f>
        <v>Strabologie</v>
      </c>
      <c r="C43" s="264">
        <f>+IF(intern2!D39&gt;=1,C$8,0)</f>
        <v>0</v>
      </c>
      <c r="D43" s="264">
        <f>+IF(intern2!E39&gt;=1,D$8,0)</f>
        <v>0</v>
      </c>
      <c r="E43" s="264">
        <f>+IF(intern2!F39&gt;=1,E$8,0)</f>
        <v>0</v>
      </c>
      <c r="F43" s="264">
        <f>+IF(intern2!G39&gt;=1,F$8,0)</f>
        <v>0</v>
      </c>
      <c r="G43" s="264">
        <f>+IF(intern2!H39&gt;=1,G$8,0)</f>
        <v>0</v>
      </c>
      <c r="H43" s="264">
        <f>+IF(intern2!I39&gt;=1,H$8,0)</f>
        <v>0</v>
      </c>
      <c r="I43" s="264">
        <f>+IF(intern2!J39&gt;=1,I$8,0)</f>
        <v>0</v>
      </c>
      <c r="J43" s="264">
        <f>+IF(intern2!K39&gt;=1,J$8,0)</f>
        <v>0</v>
      </c>
      <c r="K43" s="264">
        <f>+IF(intern2!L39&gt;=1,K$8,0)</f>
        <v>0</v>
      </c>
      <c r="L43" s="264">
        <f>+IF(intern2!M39&gt;=1,L$8,0)</f>
        <v>0</v>
      </c>
      <c r="M43" s="264">
        <f>+IF(intern2!N39&gt;=1,M$8,0)</f>
        <v>0</v>
      </c>
      <c r="N43" s="264">
        <f>+IF(intern2!O39&gt;=1,N$8,0)</f>
        <v>0</v>
      </c>
      <c r="O43" s="264">
        <f>+IF(intern2!P39&gt;=1,O$8,0)</f>
        <v>0</v>
      </c>
      <c r="P43" s="264">
        <f>+IF(intern2!Q39&gt;=1,P$8,0)</f>
        <v>0</v>
      </c>
      <c r="Q43" s="264">
        <f>+IF(intern2!R39&gt;=1,Q$8,0)</f>
        <v>0</v>
      </c>
      <c r="R43" s="264">
        <f>+IF(intern2!S39&gt;=1,R$8,0)</f>
        <v>0</v>
      </c>
      <c r="S43" s="264">
        <f>+IF(intern2!T39&gt;=1,S$8,0)</f>
        <v>0</v>
      </c>
      <c r="T43" s="264">
        <f>+IF(intern2!U39&gt;=1,T$8,0)</f>
        <v>0</v>
      </c>
      <c r="U43" s="264">
        <f>+IF(intern2!V39&gt;=1,U$8,0)</f>
        <v>0</v>
      </c>
      <c r="V43" s="264">
        <f>+IF(intern2!W39&gt;=1,V$8,0)</f>
        <v>0</v>
      </c>
      <c r="W43" s="264">
        <f>+IF(intern2!X39&gt;=1,W$8,0)</f>
        <v>0</v>
      </c>
      <c r="X43" s="264">
        <f>+IF(intern2!Y39&gt;=1,X$8,0)</f>
        <v>0</v>
      </c>
      <c r="Y43" s="264">
        <f>+IF(intern2!Z39&gt;=1,Y$8,0)</f>
        <v>0</v>
      </c>
      <c r="Z43" s="264">
        <f>+IF(intern2!AA39&gt;=1,Z$8,0)</f>
        <v>0</v>
      </c>
      <c r="AA43" s="264">
        <f>+IF(intern2!AB39&gt;=1,AA$8,0)</f>
        <v>0</v>
      </c>
      <c r="AB43" s="264">
        <f>+IF(intern2!AC39&gt;=1,AB$8,0)</f>
        <v>0</v>
      </c>
      <c r="AC43" s="264">
        <f>+IF(intern2!AD39&gt;=1,AC$8,0)</f>
        <v>0</v>
      </c>
      <c r="AD43" s="264">
        <f>+IF(intern2!AE39&gt;=1,AD$8,0)</f>
        <v>0</v>
      </c>
      <c r="AE43" s="264">
        <f>+IF(intern2!AF39&gt;=1,AE$8,0)</f>
        <v>0</v>
      </c>
      <c r="AF43" s="264">
        <f>+IF(intern2!AG39&gt;=1,AF$8,0)</f>
        <v>0</v>
      </c>
      <c r="AG43" s="264">
        <f>+IF(intern2!AH39&gt;=1,AG$8,0)</f>
        <v>0</v>
      </c>
      <c r="AH43" s="264">
        <f>+IF(intern2!AI39&gt;=1,AH$8,0)</f>
        <v>0</v>
      </c>
      <c r="AI43" s="264">
        <f>+IF(intern2!AJ39&gt;=1,AI$8,0)</f>
        <v>0</v>
      </c>
      <c r="AJ43" s="264">
        <f>+IF(intern2!AK39&gt;=1,AJ$8,0)</f>
        <v>0</v>
      </c>
      <c r="AK43" s="264">
        <f>+IF(intern2!AL39&gt;=1,AK$8,0)</f>
        <v>0</v>
      </c>
      <c r="AL43" s="264">
        <f>+IF(intern2!AM39&gt;=1,AL$8,0)</f>
        <v>0</v>
      </c>
      <c r="AM43" s="264">
        <f>+IF(intern2!AN39&gt;=1,AM$8,0)</f>
        <v>0</v>
      </c>
      <c r="AN43" s="264">
        <f>+IF(intern2!AO39&gt;=1,AN$8,0)</f>
        <v>0</v>
      </c>
      <c r="AO43" s="264">
        <f>+IF(intern2!AP39&gt;=1,AO$8,0)</f>
        <v>0</v>
      </c>
      <c r="AP43" s="264">
        <f>+IF(intern2!AQ39&gt;=1,AP$8,0)</f>
        <v>0</v>
      </c>
      <c r="AQ43" s="264">
        <f>+IF(intern2!AR39&gt;=1,AQ$8,0)</f>
        <v>0</v>
      </c>
      <c r="AR43" s="264">
        <f>+IF(intern2!AS39&gt;=1,AR$8,0)</f>
        <v>0</v>
      </c>
      <c r="AS43" s="264">
        <f>+IF(intern2!AT39&gt;=1,AS$8,0)</f>
        <v>0</v>
      </c>
      <c r="AT43" s="264">
        <f>+IF(intern2!AU39&gt;=1,AT$8,0)</f>
        <v>0</v>
      </c>
      <c r="AU43" s="264">
        <f>+IF(intern2!AV39&gt;=1,AU$8,0)</f>
        <v>0</v>
      </c>
    </row>
    <row r="44" spans="1:47" x14ac:dyDescent="0.2">
      <c r="A44" s="237" t="str">
        <f>'2.2'!C45</f>
        <v>AUG1.2</v>
      </c>
      <c r="B44" s="237" t="str">
        <f>'2.2'!D45</f>
        <v>Orbita, Lider, Tränenwege</v>
      </c>
      <c r="C44" s="264">
        <f>+IF(intern2!D40&gt;=1,C$8,0)</f>
        <v>0</v>
      </c>
      <c r="D44" s="264">
        <f>+IF(intern2!E40&gt;=1,D$8,0)</f>
        <v>0</v>
      </c>
      <c r="E44" s="264">
        <f>+IF(intern2!F40&gt;=1,E$8,0)</f>
        <v>0</v>
      </c>
      <c r="F44" s="264">
        <f>+IF(intern2!G40&gt;=1,F$8,0)</f>
        <v>0</v>
      </c>
      <c r="G44" s="264">
        <f>+IF(intern2!H40&gt;=1,G$8,0)</f>
        <v>0</v>
      </c>
      <c r="H44" s="264">
        <f>+IF(intern2!I40&gt;=1,H$8,0)</f>
        <v>0</v>
      </c>
      <c r="I44" s="264">
        <f>+IF(intern2!J40&gt;=1,I$8,0)</f>
        <v>0</v>
      </c>
      <c r="J44" s="264">
        <f>+IF(intern2!K40&gt;=1,J$8,0)</f>
        <v>0</v>
      </c>
      <c r="K44" s="264">
        <f>+IF(intern2!L40&gt;=1,K$8,0)</f>
        <v>0</v>
      </c>
      <c r="L44" s="264">
        <f>+IF(intern2!M40&gt;=1,L$8,0)</f>
        <v>0</v>
      </c>
      <c r="M44" s="264">
        <f>+IF(intern2!N40&gt;=1,M$8,0)</f>
        <v>0</v>
      </c>
      <c r="N44" s="264">
        <f>+IF(intern2!O40&gt;=1,N$8,0)</f>
        <v>0</v>
      </c>
      <c r="O44" s="264">
        <f>+IF(intern2!P40&gt;=1,O$8,0)</f>
        <v>0</v>
      </c>
      <c r="P44" s="264">
        <f>+IF(intern2!Q40&gt;=1,P$8,0)</f>
        <v>0</v>
      </c>
      <c r="Q44" s="264">
        <f>+IF(intern2!R40&gt;=1,Q$8,0)</f>
        <v>0</v>
      </c>
      <c r="R44" s="264">
        <f>+IF(intern2!S40&gt;=1,R$8,0)</f>
        <v>0</v>
      </c>
      <c r="S44" s="264">
        <f>+IF(intern2!T40&gt;=1,S$8,0)</f>
        <v>0</v>
      </c>
      <c r="T44" s="264">
        <f>+IF(intern2!U40&gt;=1,T$8,0)</f>
        <v>0</v>
      </c>
      <c r="U44" s="264">
        <f>+IF(intern2!V40&gt;=1,U$8,0)</f>
        <v>0</v>
      </c>
      <c r="V44" s="264">
        <f>+IF(intern2!W40&gt;=1,V$8,0)</f>
        <v>0</v>
      </c>
      <c r="W44" s="264">
        <f>+IF(intern2!X40&gt;=1,W$8,0)</f>
        <v>0</v>
      </c>
      <c r="X44" s="264">
        <f>+IF(intern2!Y40&gt;=1,X$8,0)</f>
        <v>0</v>
      </c>
      <c r="Y44" s="264">
        <f>+IF(intern2!Z40&gt;=1,Y$8,0)</f>
        <v>0</v>
      </c>
      <c r="Z44" s="264">
        <f>+IF(intern2!AA40&gt;=1,Z$8,0)</f>
        <v>0</v>
      </c>
      <c r="AA44" s="264">
        <f>+IF(intern2!AB40&gt;=1,AA$8,0)</f>
        <v>0</v>
      </c>
      <c r="AB44" s="264">
        <f>+IF(intern2!AC40&gt;=1,AB$8,0)</f>
        <v>0</v>
      </c>
      <c r="AC44" s="264">
        <f>+IF(intern2!AD40&gt;=1,AC$8,0)</f>
        <v>0</v>
      </c>
      <c r="AD44" s="264">
        <f>+IF(intern2!AE40&gt;=1,AD$8,0)</f>
        <v>0</v>
      </c>
      <c r="AE44" s="264">
        <f>+IF(intern2!AF40&gt;=1,AE$8,0)</f>
        <v>0</v>
      </c>
      <c r="AF44" s="264">
        <f>+IF(intern2!AG40&gt;=1,AF$8,0)</f>
        <v>0</v>
      </c>
      <c r="AG44" s="264">
        <f>+IF(intern2!AH40&gt;=1,AG$8,0)</f>
        <v>0</v>
      </c>
      <c r="AH44" s="264">
        <f>+IF(intern2!AI40&gt;=1,AH$8,0)</f>
        <v>0</v>
      </c>
      <c r="AI44" s="264">
        <f>+IF(intern2!AJ40&gt;=1,AI$8,0)</f>
        <v>0</v>
      </c>
      <c r="AJ44" s="264">
        <f>+IF(intern2!AK40&gt;=1,AJ$8,0)</f>
        <v>0</v>
      </c>
      <c r="AK44" s="264">
        <f>+IF(intern2!AL40&gt;=1,AK$8,0)</f>
        <v>0</v>
      </c>
      <c r="AL44" s="264">
        <f>+IF(intern2!AM40&gt;=1,AL$8,0)</f>
        <v>0</v>
      </c>
      <c r="AM44" s="264">
        <f>+IF(intern2!AN40&gt;=1,AM$8,0)</f>
        <v>0</v>
      </c>
      <c r="AN44" s="264">
        <f>+IF(intern2!AO40&gt;=1,AN$8,0)</f>
        <v>0</v>
      </c>
      <c r="AO44" s="264">
        <f>+IF(intern2!AP40&gt;=1,AO$8,0)</f>
        <v>0</v>
      </c>
      <c r="AP44" s="264">
        <f>+IF(intern2!AQ40&gt;=1,AP$8,0)</f>
        <v>0</v>
      </c>
      <c r="AQ44" s="264">
        <f>+IF(intern2!AR40&gt;=1,AQ$8,0)</f>
        <v>0</v>
      </c>
      <c r="AR44" s="264">
        <f>+IF(intern2!AS40&gt;=1,AR$8,0)</f>
        <v>0</v>
      </c>
      <c r="AS44" s="264">
        <f>+IF(intern2!AT40&gt;=1,AS$8,0)</f>
        <v>0</v>
      </c>
      <c r="AT44" s="264">
        <f>+IF(intern2!AU40&gt;=1,AT$8,0)</f>
        <v>0</v>
      </c>
      <c r="AU44" s="264">
        <f>+IF(intern2!AV40&gt;=1,AU$8,0)</f>
        <v>0</v>
      </c>
    </row>
    <row r="45" spans="1:47" ht="25.5" x14ac:dyDescent="0.2">
      <c r="A45" s="237" t="str">
        <f>'2.2'!C46</f>
        <v>AUG1.3</v>
      </c>
      <c r="B45" s="237" t="str">
        <f>'2.2'!D46</f>
        <v>Spezialisierte Vordersegmentchirurgie</v>
      </c>
      <c r="C45" s="264">
        <f>+IF(intern2!D41&gt;=1,C$8,0)</f>
        <v>0</v>
      </c>
      <c r="D45" s="264">
        <f>+IF(intern2!E41&gt;=1,D$8,0)</f>
        <v>0</v>
      </c>
      <c r="E45" s="264">
        <f>+IF(intern2!F41&gt;=1,E$8,0)</f>
        <v>0</v>
      </c>
      <c r="F45" s="264">
        <f>+IF(intern2!G41&gt;=1,F$8,0)</f>
        <v>0</v>
      </c>
      <c r="G45" s="264">
        <f>+IF(intern2!H41&gt;=1,G$8,0)</f>
        <v>0</v>
      </c>
      <c r="H45" s="264">
        <f>+IF(intern2!I41&gt;=1,H$8,0)</f>
        <v>0</v>
      </c>
      <c r="I45" s="264">
        <f>+IF(intern2!J41&gt;=1,I$8,0)</f>
        <v>0</v>
      </c>
      <c r="J45" s="264">
        <f>+IF(intern2!K41&gt;=1,J$8,0)</f>
        <v>0</v>
      </c>
      <c r="K45" s="264">
        <f>+IF(intern2!L41&gt;=1,K$8,0)</f>
        <v>0</v>
      </c>
      <c r="L45" s="264">
        <f>+IF(intern2!M41&gt;=1,L$8,0)</f>
        <v>0</v>
      </c>
      <c r="M45" s="264">
        <f>+IF(intern2!N41&gt;=1,M$8,0)</f>
        <v>0</v>
      </c>
      <c r="N45" s="264">
        <f>+IF(intern2!O41&gt;=1,N$8,0)</f>
        <v>0</v>
      </c>
      <c r="O45" s="264">
        <f>+IF(intern2!P41&gt;=1,O$8,0)</f>
        <v>0</v>
      </c>
      <c r="P45" s="264">
        <f>+IF(intern2!Q41&gt;=1,P$8,0)</f>
        <v>0</v>
      </c>
      <c r="Q45" s="264">
        <f>+IF(intern2!R41&gt;=1,Q$8,0)</f>
        <v>0</v>
      </c>
      <c r="R45" s="264">
        <f>+IF(intern2!S41&gt;=1,R$8,0)</f>
        <v>0</v>
      </c>
      <c r="S45" s="264">
        <f>+IF(intern2!T41&gt;=1,S$8,0)</f>
        <v>0</v>
      </c>
      <c r="T45" s="264">
        <f>+IF(intern2!U41&gt;=1,T$8,0)</f>
        <v>0</v>
      </c>
      <c r="U45" s="264">
        <f>+IF(intern2!V41&gt;=1,U$8,0)</f>
        <v>0</v>
      </c>
      <c r="V45" s="264">
        <f>+IF(intern2!W41&gt;=1,V$8,0)</f>
        <v>0</v>
      </c>
      <c r="W45" s="264">
        <f>+IF(intern2!X41&gt;=1,W$8,0)</f>
        <v>0</v>
      </c>
      <c r="X45" s="264">
        <f>+IF(intern2!Y41&gt;=1,X$8,0)</f>
        <v>0</v>
      </c>
      <c r="Y45" s="264">
        <f>+IF(intern2!Z41&gt;=1,Y$8,0)</f>
        <v>0</v>
      </c>
      <c r="Z45" s="264">
        <f>+IF(intern2!AA41&gt;=1,Z$8,0)</f>
        <v>0</v>
      </c>
      <c r="AA45" s="264">
        <f>+IF(intern2!AB41&gt;=1,AA$8,0)</f>
        <v>0</v>
      </c>
      <c r="AB45" s="264">
        <f>+IF(intern2!AC41&gt;=1,AB$8,0)</f>
        <v>0</v>
      </c>
      <c r="AC45" s="264">
        <f>+IF(intern2!AD41&gt;=1,AC$8,0)</f>
        <v>0</v>
      </c>
      <c r="AD45" s="264">
        <f>+IF(intern2!AE41&gt;=1,AD$8,0)</f>
        <v>0</v>
      </c>
      <c r="AE45" s="264">
        <f>+IF(intern2!AF41&gt;=1,AE$8,0)</f>
        <v>0</v>
      </c>
      <c r="AF45" s="264">
        <f>+IF(intern2!AG41&gt;=1,AF$8,0)</f>
        <v>0</v>
      </c>
      <c r="AG45" s="264">
        <f>+IF(intern2!AH41&gt;=1,AG$8,0)</f>
        <v>0</v>
      </c>
      <c r="AH45" s="264">
        <f>+IF(intern2!AI41&gt;=1,AH$8,0)</f>
        <v>0</v>
      </c>
      <c r="AI45" s="264">
        <f>+IF(intern2!AJ41&gt;=1,AI$8,0)</f>
        <v>0</v>
      </c>
      <c r="AJ45" s="264">
        <f>+IF(intern2!AK41&gt;=1,AJ$8,0)</f>
        <v>0</v>
      </c>
      <c r="AK45" s="264">
        <f>+IF(intern2!AL41&gt;=1,AK$8,0)</f>
        <v>0</v>
      </c>
      <c r="AL45" s="264">
        <f>+IF(intern2!AM41&gt;=1,AL$8,0)</f>
        <v>0</v>
      </c>
      <c r="AM45" s="264">
        <f>+IF(intern2!AN41&gt;=1,AM$8,0)</f>
        <v>0</v>
      </c>
      <c r="AN45" s="264">
        <f>+IF(intern2!AO41&gt;=1,AN$8,0)</f>
        <v>0</v>
      </c>
      <c r="AO45" s="264">
        <f>+IF(intern2!AP41&gt;=1,AO$8,0)</f>
        <v>0</v>
      </c>
      <c r="AP45" s="264">
        <f>+IF(intern2!AQ41&gt;=1,AP$8,0)</f>
        <v>0</v>
      </c>
      <c r="AQ45" s="264">
        <f>+IF(intern2!AR41&gt;=1,AQ$8,0)</f>
        <v>0</v>
      </c>
      <c r="AR45" s="264">
        <f>+IF(intern2!AS41&gt;=1,AR$8,0)</f>
        <v>0</v>
      </c>
      <c r="AS45" s="264">
        <f>+IF(intern2!AT41&gt;=1,AS$8,0)</f>
        <v>0</v>
      </c>
      <c r="AT45" s="264">
        <f>+IF(intern2!AU41&gt;=1,AT$8,0)</f>
        <v>0</v>
      </c>
      <c r="AU45" s="264">
        <f>+IF(intern2!AV41&gt;=1,AU$8,0)</f>
        <v>0</v>
      </c>
    </row>
    <row r="46" spans="1:47" x14ac:dyDescent="0.2">
      <c r="A46" s="237" t="str">
        <f>'2.2'!C47</f>
        <v>AUG1.4</v>
      </c>
      <c r="B46" s="237" t="str">
        <f>'2.2'!D47</f>
        <v>Katarakt</v>
      </c>
      <c r="C46" s="264">
        <f>+IF(intern2!D42&gt;=1,C$8,0)</f>
        <v>0</v>
      </c>
      <c r="D46" s="264">
        <f>+IF(intern2!E42&gt;=1,D$8,0)</f>
        <v>0</v>
      </c>
      <c r="E46" s="264">
        <f>+IF(intern2!F42&gt;=1,E$8,0)</f>
        <v>0</v>
      </c>
      <c r="F46" s="264">
        <f>+IF(intern2!G42&gt;=1,F$8,0)</f>
        <v>0</v>
      </c>
      <c r="G46" s="264">
        <f>+IF(intern2!H42&gt;=1,G$8,0)</f>
        <v>0</v>
      </c>
      <c r="H46" s="264">
        <f>+IF(intern2!I42&gt;=1,H$8,0)</f>
        <v>0</v>
      </c>
      <c r="I46" s="264">
        <f>+IF(intern2!J42&gt;=1,I$8,0)</f>
        <v>0</v>
      </c>
      <c r="J46" s="264">
        <f>+IF(intern2!K42&gt;=1,J$8,0)</f>
        <v>0</v>
      </c>
      <c r="K46" s="264">
        <f>+IF(intern2!L42&gt;=1,K$8,0)</f>
        <v>0</v>
      </c>
      <c r="L46" s="264">
        <f>+IF(intern2!M42&gt;=1,L$8,0)</f>
        <v>0</v>
      </c>
      <c r="M46" s="264">
        <f>+IF(intern2!N42&gt;=1,M$8,0)</f>
        <v>0</v>
      </c>
      <c r="N46" s="264">
        <f>+IF(intern2!O42&gt;=1,N$8,0)</f>
        <v>0</v>
      </c>
      <c r="O46" s="264">
        <f>+IF(intern2!P42&gt;=1,O$8,0)</f>
        <v>0</v>
      </c>
      <c r="P46" s="264">
        <f>+IF(intern2!Q42&gt;=1,P$8,0)</f>
        <v>0</v>
      </c>
      <c r="Q46" s="264">
        <f>+IF(intern2!R42&gt;=1,Q$8,0)</f>
        <v>0</v>
      </c>
      <c r="R46" s="264">
        <f>+IF(intern2!S42&gt;=1,R$8,0)</f>
        <v>0</v>
      </c>
      <c r="S46" s="264">
        <f>+IF(intern2!T42&gt;=1,S$8,0)</f>
        <v>0</v>
      </c>
      <c r="T46" s="264">
        <f>+IF(intern2!U42&gt;=1,T$8,0)</f>
        <v>0</v>
      </c>
      <c r="U46" s="264">
        <f>+IF(intern2!V42&gt;=1,U$8,0)</f>
        <v>0</v>
      </c>
      <c r="V46" s="264">
        <f>+IF(intern2!W42&gt;=1,V$8,0)</f>
        <v>0</v>
      </c>
      <c r="W46" s="264">
        <f>+IF(intern2!X42&gt;=1,W$8,0)</f>
        <v>0</v>
      </c>
      <c r="X46" s="264">
        <f>+IF(intern2!Y42&gt;=1,X$8,0)</f>
        <v>0</v>
      </c>
      <c r="Y46" s="264">
        <f>+IF(intern2!Z42&gt;=1,Y$8,0)</f>
        <v>0</v>
      </c>
      <c r="Z46" s="264">
        <f>+IF(intern2!AA42&gt;=1,Z$8,0)</f>
        <v>0</v>
      </c>
      <c r="AA46" s="264">
        <f>+IF(intern2!AB42&gt;=1,AA$8,0)</f>
        <v>0</v>
      </c>
      <c r="AB46" s="264">
        <f>+IF(intern2!AC42&gt;=1,AB$8,0)</f>
        <v>0</v>
      </c>
      <c r="AC46" s="264">
        <f>+IF(intern2!AD42&gt;=1,AC$8,0)</f>
        <v>0</v>
      </c>
      <c r="AD46" s="264">
        <f>+IF(intern2!AE42&gt;=1,AD$8,0)</f>
        <v>0</v>
      </c>
      <c r="AE46" s="264">
        <f>+IF(intern2!AF42&gt;=1,AE$8,0)</f>
        <v>0</v>
      </c>
      <c r="AF46" s="264">
        <f>+IF(intern2!AG42&gt;=1,AF$8,0)</f>
        <v>0</v>
      </c>
      <c r="AG46" s="264">
        <f>+IF(intern2!AH42&gt;=1,AG$8,0)</f>
        <v>0</v>
      </c>
      <c r="AH46" s="264">
        <f>+IF(intern2!AI42&gt;=1,AH$8,0)</f>
        <v>0</v>
      </c>
      <c r="AI46" s="264">
        <f>+IF(intern2!AJ42&gt;=1,AI$8,0)</f>
        <v>0</v>
      </c>
      <c r="AJ46" s="264">
        <f>+IF(intern2!AK42&gt;=1,AJ$8,0)</f>
        <v>0</v>
      </c>
      <c r="AK46" s="264">
        <f>+IF(intern2!AL42&gt;=1,AK$8,0)</f>
        <v>0</v>
      </c>
      <c r="AL46" s="264">
        <f>+IF(intern2!AM42&gt;=1,AL$8,0)</f>
        <v>0</v>
      </c>
      <c r="AM46" s="264">
        <f>+IF(intern2!AN42&gt;=1,AM$8,0)</f>
        <v>0</v>
      </c>
      <c r="AN46" s="264">
        <f>+IF(intern2!AO42&gt;=1,AN$8,0)</f>
        <v>0</v>
      </c>
      <c r="AO46" s="264">
        <f>+IF(intern2!AP42&gt;=1,AO$8,0)</f>
        <v>0</v>
      </c>
      <c r="AP46" s="264">
        <f>+IF(intern2!AQ42&gt;=1,AP$8,0)</f>
        <v>0</v>
      </c>
      <c r="AQ46" s="264">
        <f>+IF(intern2!AR42&gt;=1,AQ$8,0)</f>
        <v>0</v>
      </c>
      <c r="AR46" s="264">
        <f>+IF(intern2!AS42&gt;=1,AR$8,0)</f>
        <v>0</v>
      </c>
      <c r="AS46" s="264">
        <f>+IF(intern2!AT42&gt;=1,AS$8,0)</f>
        <v>0</v>
      </c>
      <c r="AT46" s="264">
        <f>+IF(intern2!AU42&gt;=1,AT$8,0)</f>
        <v>0</v>
      </c>
      <c r="AU46" s="264">
        <f>+IF(intern2!AV42&gt;=1,AU$8,0)</f>
        <v>0</v>
      </c>
    </row>
    <row r="47" spans="1:47" x14ac:dyDescent="0.2">
      <c r="A47" s="237" t="str">
        <f>'2.2'!C48</f>
        <v>AUG1.5</v>
      </c>
      <c r="B47" s="237" t="str">
        <f>'2.2'!D48</f>
        <v>Glaskörper/Netzhautprobleme</v>
      </c>
      <c r="C47" s="264">
        <f>+IF(intern2!D43&gt;=1,C$8,0)</f>
        <v>0</v>
      </c>
      <c r="D47" s="264">
        <f>+IF(intern2!E43&gt;=1,D$8,0)</f>
        <v>0</v>
      </c>
      <c r="E47" s="264">
        <f>+IF(intern2!F43&gt;=1,E$8,0)</f>
        <v>0</v>
      </c>
      <c r="F47" s="264">
        <f>+IF(intern2!G43&gt;=1,F$8,0)</f>
        <v>0</v>
      </c>
      <c r="G47" s="264">
        <f>+IF(intern2!H43&gt;=1,G$8,0)</f>
        <v>0</v>
      </c>
      <c r="H47" s="264">
        <f>+IF(intern2!I43&gt;=1,H$8,0)</f>
        <v>0</v>
      </c>
      <c r="I47" s="264">
        <f>+IF(intern2!J43&gt;=1,I$8,0)</f>
        <v>0</v>
      </c>
      <c r="J47" s="264">
        <f>+IF(intern2!K43&gt;=1,J$8,0)</f>
        <v>0</v>
      </c>
      <c r="K47" s="264">
        <f>+IF(intern2!L43&gt;=1,K$8,0)</f>
        <v>0</v>
      </c>
      <c r="L47" s="264">
        <f>+IF(intern2!M43&gt;=1,L$8,0)</f>
        <v>0</v>
      </c>
      <c r="M47" s="264">
        <f>+IF(intern2!N43&gt;=1,M$8,0)</f>
        <v>0</v>
      </c>
      <c r="N47" s="264">
        <f>+IF(intern2!O43&gt;=1,N$8,0)</f>
        <v>0</v>
      </c>
      <c r="O47" s="264">
        <f>+IF(intern2!P43&gt;=1,O$8,0)</f>
        <v>0</v>
      </c>
      <c r="P47" s="264">
        <f>+IF(intern2!Q43&gt;=1,P$8,0)</f>
        <v>0</v>
      </c>
      <c r="Q47" s="264">
        <f>+IF(intern2!R43&gt;=1,Q$8,0)</f>
        <v>0</v>
      </c>
      <c r="R47" s="264">
        <f>+IF(intern2!S43&gt;=1,R$8,0)</f>
        <v>0</v>
      </c>
      <c r="S47" s="264">
        <f>+IF(intern2!T43&gt;=1,S$8,0)</f>
        <v>0</v>
      </c>
      <c r="T47" s="264">
        <f>+IF(intern2!U43&gt;=1,T$8,0)</f>
        <v>0</v>
      </c>
      <c r="U47" s="264">
        <f>+IF(intern2!V43&gt;=1,U$8,0)</f>
        <v>0</v>
      </c>
      <c r="V47" s="264">
        <f>+IF(intern2!W43&gt;=1,V$8,0)</f>
        <v>0</v>
      </c>
      <c r="W47" s="264">
        <f>+IF(intern2!X43&gt;=1,W$8,0)</f>
        <v>0</v>
      </c>
      <c r="X47" s="264">
        <f>+IF(intern2!Y43&gt;=1,X$8,0)</f>
        <v>0</v>
      </c>
      <c r="Y47" s="264">
        <f>+IF(intern2!Z43&gt;=1,Y$8,0)</f>
        <v>0</v>
      </c>
      <c r="Z47" s="264">
        <f>+IF(intern2!AA43&gt;=1,Z$8,0)</f>
        <v>0</v>
      </c>
      <c r="AA47" s="264">
        <f>+IF(intern2!AB43&gt;=1,AA$8,0)</f>
        <v>0</v>
      </c>
      <c r="AB47" s="264">
        <f>+IF(intern2!AC43&gt;=1,AB$8,0)</f>
        <v>0</v>
      </c>
      <c r="AC47" s="264">
        <f>+IF(intern2!AD43&gt;=1,AC$8,0)</f>
        <v>0</v>
      </c>
      <c r="AD47" s="264">
        <f>+IF(intern2!AE43&gt;=1,AD$8,0)</f>
        <v>0</v>
      </c>
      <c r="AE47" s="264">
        <f>+IF(intern2!AF43&gt;=1,AE$8,0)</f>
        <v>0</v>
      </c>
      <c r="AF47" s="264">
        <f>+IF(intern2!AG43&gt;=1,AF$8,0)</f>
        <v>0</v>
      </c>
      <c r="AG47" s="264">
        <f>+IF(intern2!AH43&gt;=1,AG$8,0)</f>
        <v>0</v>
      </c>
      <c r="AH47" s="264">
        <f>+IF(intern2!AI43&gt;=1,AH$8,0)</f>
        <v>0</v>
      </c>
      <c r="AI47" s="264">
        <f>+IF(intern2!AJ43&gt;=1,AI$8,0)</f>
        <v>0</v>
      </c>
      <c r="AJ47" s="264">
        <f>+IF(intern2!AK43&gt;=1,AJ$8,0)</f>
        <v>0</v>
      </c>
      <c r="AK47" s="264">
        <f>+IF(intern2!AL43&gt;=1,AK$8,0)</f>
        <v>0</v>
      </c>
      <c r="AL47" s="264">
        <f>+IF(intern2!AM43&gt;=1,AL$8,0)</f>
        <v>0</v>
      </c>
      <c r="AM47" s="264">
        <f>+IF(intern2!AN43&gt;=1,AM$8,0)</f>
        <v>0</v>
      </c>
      <c r="AN47" s="264">
        <f>+IF(intern2!AO43&gt;=1,AN$8,0)</f>
        <v>0</v>
      </c>
      <c r="AO47" s="264">
        <f>+IF(intern2!AP43&gt;=1,AO$8,0)</f>
        <v>0</v>
      </c>
      <c r="AP47" s="264">
        <f>+IF(intern2!AQ43&gt;=1,AP$8,0)</f>
        <v>0</v>
      </c>
      <c r="AQ47" s="264">
        <f>+IF(intern2!AR43&gt;=1,AQ$8,0)</f>
        <v>0</v>
      </c>
      <c r="AR47" s="264">
        <f>+IF(intern2!AS43&gt;=1,AR$8,0)</f>
        <v>0</v>
      </c>
      <c r="AS47" s="264">
        <f>+IF(intern2!AT43&gt;=1,AS$8,0)</f>
        <v>0</v>
      </c>
      <c r="AT47" s="264">
        <f>+IF(intern2!AU43&gt;=1,AT$8,0)</f>
        <v>0</v>
      </c>
      <c r="AU47" s="264">
        <f>+IF(intern2!AV43&gt;=1,AU$8,0)</f>
        <v>0</v>
      </c>
    </row>
    <row r="48" spans="1:47" x14ac:dyDescent="0.2">
      <c r="A48" s="237" t="str">
        <f>'2.2'!C49</f>
        <v>END1</v>
      </c>
      <c r="B48" s="237" t="str">
        <f>'2.2'!D49</f>
        <v>Endokrinologie</v>
      </c>
      <c r="C48" s="264">
        <f>+IF(intern2!D44&gt;=1,C$8,0)</f>
        <v>0</v>
      </c>
      <c r="D48" s="264">
        <f>+IF(intern2!E44&gt;=1,D$8,0)</f>
        <v>0</v>
      </c>
      <c r="E48" s="264">
        <f>+IF(intern2!F44&gt;=1,E$8,0)</f>
        <v>0</v>
      </c>
      <c r="F48" s="264">
        <f>+IF(intern2!G44&gt;=1,F$8,0)</f>
        <v>0</v>
      </c>
      <c r="G48" s="264">
        <f>+IF(intern2!H44&gt;=1,G$8,0)</f>
        <v>0</v>
      </c>
      <c r="H48" s="264">
        <f>+IF(intern2!I44&gt;=1,H$8,0)</f>
        <v>0</v>
      </c>
      <c r="I48" s="264">
        <f>+IF(intern2!J44&gt;=1,I$8,0)</f>
        <v>0</v>
      </c>
      <c r="J48" s="264">
        <f>+IF(intern2!K44&gt;=1,J$8,0)</f>
        <v>0</v>
      </c>
      <c r="K48" s="264">
        <f>+IF(intern2!L44&gt;=1,K$8,0)</f>
        <v>0</v>
      </c>
      <c r="L48" s="264">
        <f>+IF(intern2!M44&gt;=1,L$8,0)</f>
        <v>0</v>
      </c>
      <c r="M48" s="264">
        <f>+IF(intern2!N44&gt;=1,M$8,0)</f>
        <v>0</v>
      </c>
      <c r="N48" s="264">
        <f>+IF(intern2!O44&gt;=1,N$8,0)</f>
        <v>0</v>
      </c>
      <c r="O48" s="264">
        <f>+IF(intern2!P44&gt;=1,O$8,0)</f>
        <v>0</v>
      </c>
      <c r="P48" s="264">
        <f>+IF(intern2!Q44&gt;=1,P$8,0)</f>
        <v>0</v>
      </c>
      <c r="Q48" s="264">
        <f>+IF(intern2!R44&gt;=1,Q$8,0)</f>
        <v>0</v>
      </c>
      <c r="R48" s="264">
        <f>+IF(intern2!S44&gt;=1,R$8,0)</f>
        <v>0</v>
      </c>
      <c r="S48" s="264">
        <f>+IF(intern2!T44&gt;=1,S$8,0)</f>
        <v>0</v>
      </c>
      <c r="T48" s="264">
        <f>+IF(intern2!U44&gt;=1,T$8,0)</f>
        <v>0</v>
      </c>
      <c r="U48" s="264">
        <f>+IF(intern2!V44&gt;=1,U$8,0)</f>
        <v>0</v>
      </c>
      <c r="V48" s="264">
        <f>+IF(intern2!W44&gt;=1,V$8,0)</f>
        <v>0</v>
      </c>
      <c r="W48" s="264">
        <f>+IF(intern2!X44&gt;=1,W$8,0)</f>
        <v>0</v>
      </c>
      <c r="X48" s="264">
        <f>+IF(intern2!Y44&gt;=1,X$8,0)</f>
        <v>0</v>
      </c>
      <c r="Y48" s="264">
        <f>+IF(intern2!Z44&gt;=1,Y$8,0)</f>
        <v>0</v>
      </c>
      <c r="Z48" s="264">
        <f>+IF(intern2!AA44&gt;=1,Z$8,0)</f>
        <v>0</v>
      </c>
      <c r="AA48" s="264">
        <f>+IF(intern2!AB44&gt;=1,AA$8,0)</f>
        <v>0</v>
      </c>
      <c r="AB48" s="264">
        <f>+IF(intern2!AC44&gt;=1,AB$8,0)</f>
        <v>0</v>
      </c>
      <c r="AC48" s="264">
        <f>+IF(intern2!AD44&gt;=1,AC$8,0)</f>
        <v>0</v>
      </c>
      <c r="AD48" s="264">
        <f>+IF(intern2!AE44&gt;=1,AD$8,0)</f>
        <v>0</v>
      </c>
      <c r="AE48" s="264">
        <f>+IF(intern2!AF44&gt;=1,AE$8,0)</f>
        <v>0</v>
      </c>
      <c r="AF48" s="264">
        <f>+IF(intern2!AG44&gt;=1,AF$8,0)</f>
        <v>0</v>
      </c>
      <c r="AG48" s="264">
        <f>+IF(intern2!AH44&gt;=1,AG$8,0)</f>
        <v>0</v>
      </c>
      <c r="AH48" s="264">
        <f>+IF(intern2!AI44&gt;=1,AH$8,0)</f>
        <v>0</v>
      </c>
      <c r="AI48" s="264">
        <f>+IF(intern2!AJ44&gt;=1,AI$8,0)</f>
        <v>0</v>
      </c>
      <c r="AJ48" s="264">
        <f>+IF(intern2!AK44&gt;=1,AJ$8,0)</f>
        <v>0</v>
      </c>
      <c r="AK48" s="264">
        <f>+IF(intern2!AL44&gt;=1,AK$8,0)</f>
        <v>0</v>
      </c>
      <c r="AL48" s="264">
        <f>+IF(intern2!AM44&gt;=1,AL$8,0)</f>
        <v>0</v>
      </c>
      <c r="AM48" s="264">
        <f>+IF(intern2!AN44&gt;=1,AM$8,0)</f>
        <v>0</v>
      </c>
      <c r="AN48" s="264">
        <f>+IF(intern2!AO44&gt;=1,AN$8,0)</f>
        <v>0</v>
      </c>
      <c r="AO48" s="264">
        <f>+IF(intern2!AP44&gt;=1,AO$8,0)</f>
        <v>0</v>
      </c>
      <c r="AP48" s="264">
        <f>+IF(intern2!AQ44&gt;=1,AP$8,0)</f>
        <v>0</v>
      </c>
      <c r="AQ48" s="264">
        <f>+IF(intern2!AR44&gt;=1,AQ$8,0)</f>
        <v>0</v>
      </c>
      <c r="AR48" s="264">
        <f>+IF(intern2!AS44&gt;=1,AR$8,0)</f>
        <v>0</v>
      </c>
      <c r="AS48" s="264">
        <f>+IF(intern2!AT44&gt;=1,AS$8,0)</f>
        <v>0</v>
      </c>
      <c r="AT48" s="264">
        <f>+IF(intern2!AU44&gt;=1,AT$8,0)</f>
        <v>0</v>
      </c>
      <c r="AU48" s="264">
        <f>+IF(intern2!AV44&gt;=1,AU$8,0)</f>
        <v>0</v>
      </c>
    </row>
    <row r="49" spans="1:47" x14ac:dyDescent="0.2">
      <c r="A49" s="237" t="str">
        <f>'2.2'!C50</f>
        <v>GAE1</v>
      </c>
      <c r="B49" s="237" t="str">
        <f>'2.2'!D50</f>
        <v>Gastroenterologie</v>
      </c>
      <c r="C49" s="264">
        <f>+IF(intern2!D45&gt;=1,C$8,0)</f>
        <v>0</v>
      </c>
      <c r="D49" s="264">
        <f>+IF(intern2!E45&gt;=1,D$8,0)</f>
        <v>0</v>
      </c>
      <c r="E49" s="264">
        <f>+IF(intern2!F45&gt;=1,E$8,0)</f>
        <v>0</v>
      </c>
      <c r="F49" s="264">
        <f>+IF(intern2!G45&gt;=1,F$8,0)</f>
        <v>0</v>
      </c>
      <c r="G49" s="264">
        <f>+IF(intern2!H45&gt;=1,G$8,0)</f>
        <v>0</v>
      </c>
      <c r="H49" s="264">
        <f>+IF(intern2!I45&gt;=1,H$8,0)</f>
        <v>0</v>
      </c>
      <c r="I49" s="264">
        <f>+IF(intern2!J45&gt;=1,I$8,0)</f>
        <v>0</v>
      </c>
      <c r="J49" s="264">
        <f>+IF(intern2!K45&gt;=1,J$8,0)</f>
        <v>0</v>
      </c>
      <c r="K49" s="264">
        <f>+IF(intern2!L45&gt;=1,K$8,0)</f>
        <v>0</v>
      </c>
      <c r="L49" s="264">
        <f>+IF(intern2!M45&gt;=1,L$8,0)</f>
        <v>0</v>
      </c>
      <c r="M49" s="264">
        <f>+IF(intern2!N45&gt;=1,M$8,0)</f>
        <v>0</v>
      </c>
      <c r="N49" s="264">
        <f>+IF(intern2!O45&gt;=1,N$8,0)</f>
        <v>0</v>
      </c>
      <c r="O49" s="264">
        <f>+IF(intern2!P45&gt;=1,O$8,0)</f>
        <v>0</v>
      </c>
      <c r="P49" s="264">
        <f>+IF(intern2!Q45&gt;=1,P$8,0)</f>
        <v>0</v>
      </c>
      <c r="Q49" s="264">
        <f>+IF(intern2!R45&gt;=1,Q$8,0)</f>
        <v>0</v>
      </c>
      <c r="R49" s="264">
        <f>+IF(intern2!S45&gt;=1,R$8,0)</f>
        <v>0</v>
      </c>
      <c r="S49" s="264">
        <f>+IF(intern2!T45&gt;=1,S$8,0)</f>
        <v>0</v>
      </c>
      <c r="T49" s="264">
        <f>+IF(intern2!U45&gt;=1,T$8,0)</f>
        <v>0</v>
      </c>
      <c r="U49" s="264">
        <f>+IF(intern2!V45&gt;=1,U$8,0)</f>
        <v>0</v>
      </c>
      <c r="V49" s="264">
        <f>+IF(intern2!W45&gt;=1,V$8,0)</f>
        <v>0</v>
      </c>
      <c r="W49" s="264">
        <f>+IF(intern2!X45&gt;=1,W$8,0)</f>
        <v>0</v>
      </c>
      <c r="X49" s="264">
        <f>+IF(intern2!Y45&gt;=1,X$8,0)</f>
        <v>0</v>
      </c>
      <c r="Y49" s="264">
        <f>+IF(intern2!Z45&gt;=1,Y$8,0)</f>
        <v>0</v>
      </c>
      <c r="Z49" s="264">
        <f>+IF(intern2!AA45&gt;=1,Z$8,0)</f>
        <v>0</v>
      </c>
      <c r="AA49" s="264">
        <f>+IF(intern2!AB45&gt;=1,AA$8,0)</f>
        <v>0</v>
      </c>
      <c r="AB49" s="264">
        <f>+IF(intern2!AC45&gt;=1,AB$8,0)</f>
        <v>0</v>
      </c>
      <c r="AC49" s="264">
        <f>+IF(intern2!AD45&gt;=1,AC$8,0)</f>
        <v>0</v>
      </c>
      <c r="AD49" s="264">
        <f>+IF(intern2!AE45&gt;=1,AD$8,0)</f>
        <v>0</v>
      </c>
      <c r="AE49" s="264">
        <f>+IF(intern2!AF45&gt;=1,AE$8,0)</f>
        <v>0</v>
      </c>
      <c r="AF49" s="264">
        <f>+IF(intern2!AG45&gt;=1,AF$8,0)</f>
        <v>0</v>
      </c>
      <c r="AG49" s="264">
        <f>+IF(intern2!AH45&gt;=1,AG$8,0)</f>
        <v>0</v>
      </c>
      <c r="AH49" s="264">
        <f>+IF(intern2!AI45&gt;=1,AH$8,0)</f>
        <v>0</v>
      </c>
      <c r="AI49" s="264">
        <f>+IF(intern2!AJ45&gt;=1,AI$8,0)</f>
        <v>0</v>
      </c>
      <c r="AJ49" s="264">
        <f>+IF(intern2!AK45&gt;=1,AJ$8,0)</f>
        <v>0</v>
      </c>
      <c r="AK49" s="264">
        <f>+IF(intern2!AL45&gt;=1,AK$8,0)</f>
        <v>0</v>
      </c>
      <c r="AL49" s="264">
        <f>+IF(intern2!AM45&gt;=1,AL$8,0)</f>
        <v>0</v>
      </c>
      <c r="AM49" s="264">
        <f>+IF(intern2!AN45&gt;=1,AM$8,0)</f>
        <v>0</v>
      </c>
      <c r="AN49" s="264">
        <f>+IF(intern2!AO45&gt;=1,AN$8,0)</f>
        <v>0</v>
      </c>
      <c r="AO49" s="264">
        <f>+IF(intern2!AP45&gt;=1,AO$8,0)</f>
        <v>0</v>
      </c>
      <c r="AP49" s="264">
        <f>+IF(intern2!AQ45&gt;=1,AP$8,0)</f>
        <v>0</v>
      </c>
      <c r="AQ49" s="264">
        <f>+IF(intern2!AR45&gt;=1,AQ$8,0)</f>
        <v>0</v>
      </c>
      <c r="AR49" s="264">
        <f>+IF(intern2!AS45&gt;=1,AR$8,0)</f>
        <v>0</v>
      </c>
      <c r="AS49" s="264">
        <f>+IF(intern2!AT45&gt;=1,AS$8,0)</f>
        <v>0</v>
      </c>
      <c r="AT49" s="264">
        <f>+IF(intern2!AU45&gt;=1,AT$8,0)</f>
        <v>0</v>
      </c>
      <c r="AU49" s="264">
        <f>+IF(intern2!AV45&gt;=1,AU$8,0)</f>
        <v>0</v>
      </c>
    </row>
    <row r="50" spans="1:47" ht="25.5" x14ac:dyDescent="0.2">
      <c r="A50" s="237" t="str">
        <f>'2.2'!C51</f>
        <v>GAE1.1</v>
      </c>
      <c r="B50" s="237" t="str">
        <f>'2.2'!D51</f>
        <v>Spezialisierte Gastroenterologie</v>
      </c>
      <c r="C50" s="264">
        <f>+IF(intern2!D46&gt;=1,C$8,0)</f>
        <v>0</v>
      </c>
      <c r="D50" s="264">
        <f>+IF(intern2!E46&gt;=1,D$8,0)</f>
        <v>0</v>
      </c>
      <c r="E50" s="264">
        <f>+IF(intern2!F46&gt;=1,E$8,0)</f>
        <v>0</v>
      </c>
      <c r="F50" s="264">
        <f>+IF(intern2!G46&gt;=1,F$8,0)</f>
        <v>0</v>
      </c>
      <c r="G50" s="264">
        <f>+IF(intern2!H46&gt;=1,G$8,0)</f>
        <v>0</v>
      </c>
      <c r="H50" s="264">
        <f>+IF(intern2!I46&gt;=1,H$8,0)</f>
        <v>0</v>
      </c>
      <c r="I50" s="264">
        <f>+IF(intern2!J46&gt;=1,I$8,0)</f>
        <v>0</v>
      </c>
      <c r="J50" s="264">
        <f>+IF(intern2!K46&gt;=1,J$8,0)</f>
        <v>0</v>
      </c>
      <c r="K50" s="264">
        <f>+IF(intern2!L46&gt;=1,K$8,0)</f>
        <v>0</v>
      </c>
      <c r="L50" s="264">
        <f>+IF(intern2!M46&gt;=1,L$8,0)</f>
        <v>0</v>
      </c>
      <c r="M50" s="264">
        <f>+IF(intern2!N46&gt;=1,M$8,0)</f>
        <v>0</v>
      </c>
      <c r="N50" s="264">
        <f>+IF(intern2!O46&gt;=1,N$8,0)</f>
        <v>0</v>
      </c>
      <c r="O50" s="264">
        <f>+IF(intern2!P46&gt;=1,O$8,0)</f>
        <v>0</v>
      </c>
      <c r="P50" s="264">
        <f>+IF(intern2!Q46&gt;=1,P$8,0)</f>
        <v>0</v>
      </c>
      <c r="Q50" s="264">
        <f>+IF(intern2!R46&gt;=1,Q$8,0)</f>
        <v>0</v>
      </c>
      <c r="R50" s="264">
        <f>+IF(intern2!S46&gt;=1,R$8,0)</f>
        <v>0</v>
      </c>
      <c r="S50" s="264">
        <f>+IF(intern2!T46&gt;=1,S$8,0)</f>
        <v>0</v>
      </c>
      <c r="T50" s="264">
        <f>+IF(intern2!U46&gt;=1,T$8,0)</f>
        <v>0</v>
      </c>
      <c r="U50" s="264">
        <f>+IF(intern2!V46&gt;=1,U$8,0)</f>
        <v>0</v>
      </c>
      <c r="V50" s="264">
        <f>+IF(intern2!W46&gt;=1,V$8,0)</f>
        <v>0</v>
      </c>
      <c r="W50" s="264">
        <f>+IF(intern2!X46&gt;=1,W$8,0)</f>
        <v>0</v>
      </c>
      <c r="X50" s="264">
        <f>+IF(intern2!Y46&gt;=1,X$8,0)</f>
        <v>0</v>
      </c>
      <c r="Y50" s="264">
        <f>+IF(intern2!Z46&gt;=1,Y$8,0)</f>
        <v>0</v>
      </c>
      <c r="Z50" s="264">
        <f>+IF(intern2!AA46&gt;=1,Z$8,0)</f>
        <v>0</v>
      </c>
      <c r="AA50" s="264">
        <f>+IF(intern2!AB46&gt;=1,AA$8,0)</f>
        <v>0</v>
      </c>
      <c r="AB50" s="264">
        <f>+IF(intern2!AC46&gt;=1,AB$8,0)</f>
        <v>0</v>
      </c>
      <c r="AC50" s="264">
        <f>+IF(intern2!AD46&gt;=1,AC$8,0)</f>
        <v>0</v>
      </c>
      <c r="AD50" s="264">
        <f>+IF(intern2!AE46&gt;=1,AD$8,0)</f>
        <v>0</v>
      </c>
      <c r="AE50" s="264">
        <f>+IF(intern2!AF46&gt;=1,AE$8,0)</f>
        <v>0</v>
      </c>
      <c r="AF50" s="264">
        <f>+IF(intern2!AG46&gt;=1,AF$8,0)</f>
        <v>0</v>
      </c>
      <c r="AG50" s="264">
        <f>+IF(intern2!AH46&gt;=1,AG$8,0)</f>
        <v>0</v>
      </c>
      <c r="AH50" s="264">
        <f>+IF(intern2!AI46&gt;=1,AH$8,0)</f>
        <v>0</v>
      </c>
      <c r="AI50" s="264">
        <f>+IF(intern2!AJ46&gt;=1,AI$8,0)</f>
        <v>0</v>
      </c>
      <c r="AJ50" s="264">
        <f>+IF(intern2!AK46&gt;=1,AJ$8,0)</f>
        <v>0</v>
      </c>
      <c r="AK50" s="264">
        <f>+IF(intern2!AL46&gt;=1,AK$8,0)</f>
        <v>0</v>
      </c>
      <c r="AL50" s="264">
        <f>+IF(intern2!AM46&gt;=1,AL$8,0)</f>
        <v>0</v>
      </c>
      <c r="AM50" s="264">
        <f>+IF(intern2!AN46&gt;=1,AM$8,0)</f>
        <v>0</v>
      </c>
      <c r="AN50" s="264">
        <f>+IF(intern2!AO46&gt;=1,AN$8,0)</f>
        <v>0</v>
      </c>
      <c r="AO50" s="264">
        <f>+IF(intern2!AP46&gt;=1,AO$8,0)</f>
        <v>0</v>
      </c>
      <c r="AP50" s="264">
        <f>+IF(intern2!AQ46&gt;=1,AP$8,0)</f>
        <v>0</v>
      </c>
      <c r="AQ50" s="264">
        <f>+IF(intern2!AR46&gt;=1,AQ$8,0)</f>
        <v>0</v>
      </c>
      <c r="AR50" s="264">
        <f>+IF(intern2!AS46&gt;=1,AR$8,0)</f>
        <v>0</v>
      </c>
      <c r="AS50" s="264">
        <f>+IF(intern2!AT46&gt;=1,AS$8,0)</f>
        <v>0</v>
      </c>
      <c r="AT50" s="264">
        <f>+IF(intern2!AU46&gt;=1,AT$8,0)</f>
        <v>0</v>
      </c>
      <c r="AU50" s="264">
        <f>+IF(intern2!AV46&gt;=1,AU$8,0)</f>
        <v>0</v>
      </c>
    </row>
    <row r="51" spans="1:47" x14ac:dyDescent="0.2">
      <c r="A51" s="237" t="str">
        <f>'2.2'!C52</f>
        <v>VIS1</v>
      </c>
      <c r="B51" s="237" t="str">
        <f>'2.2'!D52</f>
        <v>Viszeralchirurgie</v>
      </c>
      <c r="C51" s="264">
        <f>+IF(intern2!D47&gt;=1,C$8,0)</f>
        <v>0</v>
      </c>
      <c r="D51" s="264">
        <f>+IF(intern2!E47&gt;=1,D$8,0)</f>
        <v>0</v>
      </c>
      <c r="E51" s="264">
        <f>+IF(intern2!F47&gt;=1,E$8,0)</f>
        <v>0</v>
      </c>
      <c r="F51" s="264">
        <f>+IF(intern2!G47&gt;=1,F$8,0)</f>
        <v>0</v>
      </c>
      <c r="G51" s="264">
        <f>+IF(intern2!H47&gt;=1,G$8,0)</f>
        <v>0</v>
      </c>
      <c r="H51" s="264">
        <f>+IF(intern2!I47&gt;=1,H$8,0)</f>
        <v>0</v>
      </c>
      <c r="I51" s="264">
        <f>+IF(intern2!J47&gt;=1,I$8,0)</f>
        <v>0</v>
      </c>
      <c r="J51" s="264">
        <f>+IF(intern2!K47&gt;=1,J$8,0)</f>
        <v>0</v>
      </c>
      <c r="K51" s="264">
        <f>+IF(intern2!L47&gt;=1,K$8,0)</f>
        <v>0</v>
      </c>
      <c r="L51" s="264">
        <f>+IF(intern2!M47&gt;=1,L$8,0)</f>
        <v>0</v>
      </c>
      <c r="M51" s="264">
        <f>+IF(intern2!N47&gt;=1,M$8,0)</f>
        <v>0</v>
      </c>
      <c r="N51" s="264">
        <f>+IF(intern2!O47&gt;=1,N$8,0)</f>
        <v>0</v>
      </c>
      <c r="O51" s="264">
        <f>+IF(intern2!P47&gt;=1,O$8,0)</f>
        <v>0</v>
      </c>
      <c r="P51" s="264">
        <f>+IF(intern2!Q47&gt;=1,P$8,0)</f>
        <v>0</v>
      </c>
      <c r="Q51" s="264">
        <f>+IF(intern2!R47&gt;=1,Q$8,0)</f>
        <v>0</v>
      </c>
      <c r="R51" s="264">
        <f>+IF(intern2!S47&gt;=1,R$8,0)</f>
        <v>0</v>
      </c>
      <c r="S51" s="264">
        <f>+IF(intern2!T47&gt;=1,S$8,0)</f>
        <v>0</v>
      </c>
      <c r="T51" s="264">
        <f>+IF(intern2!U47&gt;=1,T$8,0)</f>
        <v>0</v>
      </c>
      <c r="U51" s="264">
        <f>+IF(intern2!V47&gt;=1,U$8,0)</f>
        <v>0</v>
      </c>
      <c r="V51" s="264">
        <f>+IF(intern2!W47&gt;=1,V$8,0)</f>
        <v>0</v>
      </c>
      <c r="W51" s="264">
        <f>+IF(intern2!X47&gt;=1,W$8,0)</f>
        <v>0</v>
      </c>
      <c r="X51" s="264">
        <f>+IF(intern2!Y47&gt;=1,X$8,0)</f>
        <v>0</v>
      </c>
      <c r="Y51" s="264">
        <f>+IF(intern2!Z47&gt;=1,Y$8,0)</f>
        <v>0</v>
      </c>
      <c r="Z51" s="264">
        <f>+IF(intern2!AA47&gt;=1,Z$8,0)</f>
        <v>0</v>
      </c>
      <c r="AA51" s="264">
        <f>+IF(intern2!AB47&gt;=1,AA$8,0)</f>
        <v>0</v>
      </c>
      <c r="AB51" s="264">
        <f>+IF(intern2!AC47&gt;=1,AB$8,0)</f>
        <v>0</v>
      </c>
      <c r="AC51" s="264">
        <f>+IF(intern2!AD47&gt;=1,AC$8,0)</f>
        <v>0</v>
      </c>
      <c r="AD51" s="264">
        <f>+IF(intern2!AE47&gt;=1,AD$8,0)</f>
        <v>0</v>
      </c>
      <c r="AE51" s="264">
        <f>+IF(intern2!AF47&gt;=1,AE$8,0)</f>
        <v>0</v>
      </c>
      <c r="AF51" s="264">
        <f>+IF(intern2!AG47&gt;=1,AF$8,0)</f>
        <v>0</v>
      </c>
      <c r="AG51" s="264">
        <f>+IF(intern2!AH47&gt;=1,AG$8,0)</f>
        <v>0</v>
      </c>
      <c r="AH51" s="264">
        <f>+IF(intern2!AI47&gt;=1,AH$8,0)</f>
        <v>0</v>
      </c>
      <c r="AI51" s="264">
        <f>+IF(intern2!AJ47&gt;=1,AI$8,0)</f>
        <v>0</v>
      </c>
      <c r="AJ51" s="264">
        <f>+IF(intern2!AK47&gt;=1,AJ$8,0)</f>
        <v>0</v>
      </c>
      <c r="AK51" s="264">
        <f>+IF(intern2!AL47&gt;=1,AK$8,0)</f>
        <v>0</v>
      </c>
      <c r="AL51" s="264">
        <f>+IF(intern2!AM47&gt;=1,AL$8,0)</f>
        <v>0</v>
      </c>
      <c r="AM51" s="264">
        <f>+IF(intern2!AN47&gt;=1,AM$8,0)</f>
        <v>0</v>
      </c>
      <c r="AN51" s="264">
        <f>+IF(intern2!AO47&gt;=1,AN$8,0)</f>
        <v>0</v>
      </c>
      <c r="AO51" s="264">
        <f>+IF(intern2!AP47&gt;=1,AO$8,0)</f>
        <v>0</v>
      </c>
      <c r="AP51" s="264">
        <f>+IF(intern2!AQ47&gt;=1,AP$8,0)</f>
        <v>0</v>
      </c>
      <c r="AQ51" s="264">
        <f>+IF(intern2!AR47&gt;=1,AQ$8,0)</f>
        <v>0</v>
      </c>
      <c r="AR51" s="264">
        <f>+IF(intern2!AS47&gt;=1,AR$8,0)</f>
        <v>0</v>
      </c>
      <c r="AS51" s="264">
        <f>+IF(intern2!AT47&gt;=1,AS$8,0)</f>
        <v>0</v>
      </c>
      <c r="AT51" s="264">
        <f>+IF(intern2!AU47&gt;=1,AT$8,0)</f>
        <v>0</v>
      </c>
      <c r="AU51" s="264">
        <f>+IF(intern2!AV47&gt;=1,AU$8,0)</f>
        <v>0</v>
      </c>
    </row>
    <row r="52" spans="1:47" ht="25.5" x14ac:dyDescent="0.2">
      <c r="A52" s="237" t="str">
        <f>'2.2'!C53</f>
        <v>VIS1.1</v>
      </c>
      <c r="B52" s="237" t="str">
        <f>'2.2'!D53</f>
        <v>Grosse Pankreaseingriffe (IVHSM)</v>
      </c>
      <c r="C52" s="264">
        <f>+IF(intern2!D48&gt;=1,C$8,0)</f>
        <v>0</v>
      </c>
      <c r="D52" s="264">
        <f>+IF(intern2!E48&gt;=1,D$8,0)</f>
        <v>0</v>
      </c>
      <c r="E52" s="264">
        <f>+IF(intern2!F48&gt;=1,E$8,0)</f>
        <v>0</v>
      </c>
      <c r="F52" s="264">
        <f>+IF(intern2!G48&gt;=1,F$8,0)</f>
        <v>0</v>
      </c>
      <c r="G52" s="264">
        <f>+IF(intern2!H48&gt;=1,G$8,0)</f>
        <v>0</v>
      </c>
      <c r="H52" s="264">
        <f>+IF(intern2!I48&gt;=1,H$8,0)</f>
        <v>0</v>
      </c>
      <c r="I52" s="264">
        <f>+IF(intern2!J48&gt;=1,I$8,0)</f>
        <v>0</v>
      </c>
      <c r="J52" s="264">
        <f>+IF(intern2!K48&gt;=1,J$8,0)</f>
        <v>0</v>
      </c>
      <c r="K52" s="264">
        <f>+IF(intern2!L48&gt;=1,K$8,0)</f>
        <v>0</v>
      </c>
      <c r="L52" s="264">
        <f>+IF(intern2!M48&gt;=1,L$8,0)</f>
        <v>0</v>
      </c>
      <c r="M52" s="264">
        <f>+IF(intern2!N48&gt;=1,M$8,0)</f>
        <v>0</v>
      </c>
      <c r="N52" s="264">
        <f>+IF(intern2!O48&gt;=1,N$8,0)</f>
        <v>0</v>
      </c>
      <c r="O52" s="264">
        <f>+IF(intern2!P48&gt;=1,O$8,0)</f>
        <v>0</v>
      </c>
      <c r="P52" s="264">
        <f>+IF(intern2!Q48&gt;=1,P$8,0)</f>
        <v>0</v>
      </c>
      <c r="Q52" s="264">
        <f>+IF(intern2!R48&gt;=1,Q$8,0)</f>
        <v>0</v>
      </c>
      <c r="R52" s="264">
        <f>+IF(intern2!S48&gt;=1,R$8,0)</f>
        <v>0</v>
      </c>
      <c r="S52" s="264">
        <f>+IF(intern2!T48&gt;=1,S$8,0)</f>
        <v>0</v>
      </c>
      <c r="T52" s="264">
        <f>+IF(intern2!U48&gt;=1,T$8,0)</f>
        <v>0</v>
      </c>
      <c r="U52" s="264">
        <f>+IF(intern2!V48&gt;=1,U$8,0)</f>
        <v>0</v>
      </c>
      <c r="V52" s="264">
        <f>+IF(intern2!W48&gt;=1,V$8,0)</f>
        <v>0</v>
      </c>
      <c r="W52" s="264">
        <f>+IF(intern2!X48&gt;=1,W$8,0)</f>
        <v>0</v>
      </c>
      <c r="X52" s="264">
        <f>+IF(intern2!Y48&gt;=1,X$8,0)</f>
        <v>0</v>
      </c>
      <c r="Y52" s="264">
        <f>+IF(intern2!Z48&gt;=1,Y$8,0)</f>
        <v>0</v>
      </c>
      <c r="Z52" s="264">
        <f>+IF(intern2!AA48&gt;=1,Z$8,0)</f>
        <v>0</v>
      </c>
      <c r="AA52" s="264">
        <f>+IF(intern2!AB48&gt;=1,AA$8,0)</f>
        <v>0</v>
      </c>
      <c r="AB52" s="264">
        <f>+IF(intern2!AC48&gt;=1,AB$8,0)</f>
        <v>0</v>
      </c>
      <c r="AC52" s="264">
        <f>+IF(intern2!AD48&gt;=1,AC$8,0)</f>
        <v>0</v>
      </c>
      <c r="AD52" s="264">
        <f>+IF(intern2!AE48&gt;=1,AD$8,0)</f>
        <v>0</v>
      </c>
      <c r="AE52" s="264">
        <f>+IF(intern2!AF48&gt;=1,AE$8,0)</f>
        <v>0</v>
      </c>
      <c r="AF52" s="264">
        <f>+IF(intern2!AG48&gt;=1,AF$8,0)</f>
        <v>0</v>
      </c>
      <c r="AG52" s="264">
        <f>+IF(intern2!AH48&gt;=1,AG$8,0)</f>
        <v>0</v>
      </c>
      <c r="AH52" s="264">
        <f>+IF(intern2!AI48&gt;=1,AH$8,0)</f>
        <v>0</v>
      </c>
      <c r="AI52" s="264">
        <f>+IF(intern2!AJ48&gt;=1,AI$8,0)</f>
        <v>0</v>
      </c>
      <c r="AJ52" s="264">
        <f>+IF(intern2!AK48&gt;=1,AJ$8,0)</f>
        <v>0</v>
      </c>
      <c r="AK52" s="264">
        <f>+IF(intern2!AL48&gt;=1,AK$8,0)</f>
        <v>0</v>
      </c>
      <c r="AL52" s="264">
        <f>+IF(intern2!AM48&gt;=1,AL$8,0)</f>
        <v>0</v>
      </c>
      <c r="AM52" s="264">
        <f>+IF(intern2!AN48&gt;=1,AM$8,0)</f>
        <v>0</v>
      </c>
      <c r="AN52" s="264">
        <f>+IF(intern2!AO48&gt;=1,AN$8,0)</f>
        <v>0</v>
      </c>
      <c r="AO52" s="264">
        <f>+IF(intern2!AP48&gt;=1,AO$8,0)</f>
        <v>0</v>
      </c>
      <c r="AP52" s="264">
        <f>+IF(intern2!AQ48&gt;=1,AP$8,0)</f>
        <v>0</v>
      </c>
      <c r="AQ52" s="264">
        <f>+IF(intern2!AR48&gt;=1,AQ$8,0)</f>
        <v>0</v>
      </c>
      <c r="AR52" s="264">
        <f>+IF(intern2!AS48&gt;=1,AR$8,0)</f>
        <v>0</v>
      </c>
      <c r="AS52" s="264">
        <f>+IF(intern2!AT48&gt;=1,AS$8,0)</f>
        <v>0</v>
      </c>
      <c r="AT52" s="264">
        <f>+IF(intern2!AU48&gt;=1,AT$8,0)</f>
        <v>0</v>
      </c>
      <c r="AU52" s="264">
        <f>+IF(intern2!AV48&gt;=1,AU$8,0)</f>
        <v>0</v>
      </c>
    </row>
    <row r="53" spans="1:47" x14ac:dyDescent="0.2">
      <c r="A53" s="237" t="str">
        <f>'2.2'!C54</f>
        <v>VIS1.2</v>
      </c>
      <c r="B53" s="237" t="str">
        <f>'2.2'!D54</f>
        <v>Grosse Lebereingriffe (IVHSM)</v>
      </c>
      <c r="C53" s="264">
        <f>+IF(intern2!D49&gt;=1,C$8,0)</f>
        <v>0</v>
      </c>
      <c r="D53" s="264">
        <f>+IF(intern2!E49&gt;=1,D$8,0)</f>
        <v>0</v>
      </c>
      <c r="E53" s="264">
        <f>+IF(intern2!F49&gt;=1,E$8,0)</f>
        <v>0</v>
      </c>
      <c r="F53" s="264">
        <f>+IF(intern2!G49&gt;=1,F$8,0)</f>
        <v>0</v>
      </c>
      <c r="G53" s="264">
        <f>+IF(intern2!H49&gt;=1,G$8,0)</f>
        <v>0</v>
      </c>
      <c r="H53" s="264">
        <f>+IF(intern2!I49&gt;=1,H$8,0)</f>
        <v>0</v>
      </c>
      <c r="I53" s="264">
        <f>+IF(intern2!J49&gt;=1,I$8,0)</f>
        <v>0</v>
      </c>
      <c r="J53" s="264">
        <f>+IF(intern2!K49&gt;=1,J$8,0)</f>
        <v>0</v>
      </c>
      <c r="K53" s="264">
        <f>+IF(intern2!L49&gt;=1,K$8,0)</f>
        <v>0</v>
      </c>
      <c r="L53" s="264">
        <f>+IF(intern2!M49&gt;=1,L$8,0)</f>
        <v>0</v>
      </c>
      <c r="M53" s="264">
        <f>+IF(intern2!N49&gt;=1,M$8,0)</f>
        <v>0</v>
      </c>
      <c r="N53" s="264">
        <f>+IF(intern2!O49&gt;=1,N$8,0)</f>
        <v>0</v>
      </c>
      <c r="O53" s="264">
        <f>+IF(intern2!P49&gt;=1,O$8,0)</f>
        <v>0</v>
      </c>
      <c r="P53" s="264">
        <f>+IF(intern2!Q49&gt;=1,P$8,0)</f>
        <v>0</v>
      </c>
      <c r="Q53" s="264">
        <f>+IF(intern2!R49&gt;=1,Q$8,0)</f>
        <v>0</v>
      </c>
      <c r="R53" s="264">
        <f>+IF(intern2!S49&gt;=1,R$8,0)</f>
        <v>0</v>
      </c>
      <c r="S53" s="264">
        <f>+IF(intern2!T49&gt;=1,S$8,0)</f>
        <v>0</v>
      </c>
      <c r="T53" s="264">
        <f>+IF(intern2!U49&gt;=1,T$8,0)</f>
        <v>0</v>
      </c>
      <c r="U53" s="264">
        <f>+IF(intern2!V49&gt;=1,U$8,0)</f>
        <v>0</v>
      </c>
      <c r="V53" s="264">
        <f>+IF(intern2!W49&gt;=1,V$8,0)</f>
        <v>0</v>
      </c>
      <c r="W53" s="264">
        <f>+IF(intern2!X49&gt;=1,W$8,0)</f>
        <v>0</v>
      </c>
      <c r="X53" s="264">
        <f>+IF(intern2!Y49&gt;=1,X$8,0)</f>
        <v>0</v>
      </c>
      <c r="Y53" s="264">
        <f>+IF(intern2!Z49&gt;=1,Y$8,0)</f>
        <v>0</v>
      </c>
      <c r="Z53" s="264">
        <f>+IF(intern2!AA49&gt;=1,Z$8,0)</f>
        <v>0</v>
      </c>
      <c r="AA53" s="264">
        <f>+IF(intern2!AB49&gt;=1,AA$8,0)</f>
        <v>0</v>
      </c>
      <c r="AB53" s="264">
        <f>+IF(intern2!AC49&gt;=1,AB$8,0)</f>
        <v>0</v>
      </c>
      <c r="AC53" s="264">
        <f>+IF(intern2!AD49&gt;=1,AC$8,0)</f>
        <v>0</v>
      </c>
      <c r="AD53" s="264">
        <f>+IF(intern2!AE49&gt;=1,AD$8,0)</f>
        <v>0</v>
      </c>
      <c r="AE53" s="264">
        <f>+IF(intern2!AF49&gt;=1,AE$8,0)</f>
        <v>0</v>
      </c>
      <c r="AF53" s="264">
        <f>+IF(intern2!AG49&gt;=1,AF$8,0)</f>
        <v>0</v>
      </c>
      <c r="AG53" s="264">
        <f>+IF(intern2!AH49&gt;=1,AG$8,0)</f>
        <v>0</v>
      </c>
      <c r="AH53" s="264">
        <f>+IF(intern2!AI49&gt;=1,AH$8,0)</f>
        <v>0</v>
      </c>
      <c r="AI53" s="264">
        <f>+IF(intern2!AJ49&gt;=1,AI$8,0)</f>
        <v>0</v>
      </c>
      <c r="AJ53" s="264">
        <f>+IF(intern2!AK49&gt;=1,AJ$8,0)</f>
        <v>0</v>
      </c>
      <c r="AK53" s="264">
        <f>+IF(intern2!AL49&gt;=1,AK$8,0)</f>
        <v>0</v>
      </c>
      <c r="AL53" s="264">
        <f>+IF(intern2!AM49&gt;=1,AL$8,0)</f>
        <v>0</v>
      </c>
      <c r="AM53" s="264">
        <f>+IF(intern2!AN49&gt;=1,AM$8,0)</f>
        <v>0</v>
      </c>
      <c r="AN53" s="264">
        <f>+IF(intern2!AO49&gt;=1,AN$8,0)</f>
        <v>0</v>
      </c>
      <c r="AO53" s="264">
        <f>+IF(intern2!AP49&gt;=1,AO$8,0)</f>
        <v>0</v>
      </c>
      <c r="AP53" s="264">
        <f>+IF(intern2!AQ49&gt;=1,AP$8,0)</f>
        <v>0</v>
      </c>
      <c r="AQ53" s="264">
        <f>+IF(intern2!AR49&gt;=1,AQ$8,0)</f>
        <v>0</v>
      </c>
      <c r="AR53" s="264">
        <f>+IF(intern2!AS49&gt;=1,AR$8,0)</f>
        <v>0</v>
      </c>
      <c r="AS53" s="264">
        <f>+IF(intern2!AT49&gt;=1,AS$8,0)</f>
        <v>0</v>
      </c>
      <c r="AT53" s="264">
        <f>+IF(intern2!AU49&gt;=1,AT$8,0)</f>
        <v>0</v>
      </c>
      <c r="AU53" s="264">
        <f>+IF(intern2!AV49&gt;=1,AU$8,0)</f>
        <v>0</v>
      </c>
    </row>
    <row r="54" spans="1:47" x14ac:dyDescent="0.2">
      <c r="A54" s="237" t="str">
        <f>'2.2'!C55</f>
        <v>VIS1.3</v>
      </c>
      <c r="B54" s="237" t="str">
        <f>'2.2'!D55</f>
        <v>Oesophaguschirurgie (IVHSM)</v>
      </c>
      <c r="C54" s="264">
        <f>+IF(intern2!D50&gt;=1,C$8,0)</f>
        <v>0</v>
      </c>
      <c r="D54" s="264">
        <f>+IF(intern2!E50&gt;=1,D$8,0)</f>
        <v>0</v>
      </c>
      <c r="E54" s="264">
        <f>+IF(intern2!F50&gt;=1,E$8,0)</f>
        <v>0</v>
      </c>
      <c r="F54" s="264">
        <f>+IF(intern2!G50&gt;=1,F$8,0)</f>
        <v>0</v>
      </c>
      <c r="G54" s="264">
        <f>+IF(intern2!H50&gt;=1,G$8,0)</f>
        <v>0</v>
      </c>
      <c r="H54" s="264">
        <f>+IF(intern2!I50&gt;=1,H$8,0)</f>
        <v>0</v>
      </c>
      <c r="I54" s="264">
        <f>+IF(intern2!J50&gt;=1,I$8,0)</f>
        <v>0</v>
      </c>
      <c r="J54" s="264">
        <f>+IF(intern2!K50&gt;=1,J$8,0)</f>
        <v>0</v>
      </c>
      <c r="K54" s="264">
        <f>+IF(intern2!L50&gt;=1,K$8,0)</f>
        <v>0</v>
      </c>
      <c r="L54" s="264">
        <f>+IF(intern2!M50&gt;=1,L$8,0)</f>
        <v>0</v>
      </c>
      <c r="M54" s="264">
        <f>+IF(intern2!N50&gt;=1,M$8,0)</f>
        <v>0</v>
      </c>
      <c r="N54" s="264">
        <f>+IF(intern2!O50&gt;=1,N$8,0)</f>
        <v>0</v>
      </c>
      <c r="O54" s="264">
        <f>+IF(intern2!P50&gt;=1,O$8,0)</f>
        <v>0</v>
      </c>
      <c r="P54" s="264">
        <f>+IF(intern2!Q50&gt;=1,P$8,0)</f>
        <v>0</v>
      </c>
      <c r="Q54" s="264">
        <f>+IF(intern2!R50&gt;=1,Q$8,0)</f>
        <v>0</v>
      </c>
      <c r="R54" s="264">
        <f>+IF(intern2!S50&gt;=1,R$8,0)</f>
        <v>0</v>
      </c>
      <c r="S54" s="264">
        <f>+IF(intern2!T50&gt;=1,S$8,0)</f>
        <v>0</v>
      </c>
      <c r="T54" s="264">
        <f>+IF(intern2!U50&gt;=1,T$8,0)</f>
        <v>0</v>
      </c>
      <c r="U54" s="264">
        <f>+IF(intern2!V50&gt;=1,U$8,0)</f>
        <v>0</v>
      </c>
      <c r="V54" s="264">
        <f>+IF(intern2!W50&gt;=1,V$8,0)</f>
        <v>0</v>
      </c>
      <c r="W54" s="264">
        <f>+IF(intern2!X50&gt;=1,W$8,0)</f>
        <v>0</v>
      </c>
      <c r="X54" s="264">
        <f>+IF(intern2!Y50&gt;=1,X$8,0)</f>
        <v>0</v>
      </c>
      <c r="Y54" s="264">
        <f>+IF(intern2!Z50&gt;=1,Y$8,0)</f>
        <v>0</v>
      </c>
      <c r="Z54" s="264">
        <f>+IF(intern2!AA50&gt;=1,Z$8,0)</f>
        <v>0</v>
      </c>
      <c r="AA54" s="264">
        <f>+IF(intern2!AB50&gt;=1,AA$8,0)</f>
        <v>0</v>
      </c>
      <c r="AB54" s="264">
        <f>+IF(intern2!AC50&gt;=1,AB$8,0)</f>
        <v>0</v>
      </c>
      <c r="AC54" s="264">
        <f>+IF(intern2!AD50&gt;=1,AC$8,0)</f>
        <v>0</v>
      </c>
      <c r="AD54" s="264">
        <f>+IF(intern2!AE50&gt;=1,AD$8,0)</f>
        <v>0</v>
      </c>
      <c r="AE54" s="264">
        <f>+IF(intern2!AF50&gt;=1,AE$8,0)</f>
        <v>0</v>
      </c>
      <c r="AF54" s="264">
        <f>+IF(intern2!AG50&gt;=1,AF$8,0)</f>
        <v>0</v>
      </c>
      <c r="AG54" s="264">
        <f>+IF(intern2!AH50&gt;=1,AG$8,0)</f>
        <v>0</v>
      </c>
      <c r="AH54" s="264">
        <f>+IF(intern2!AI50&gt;=1,AH$8,0)</f>
        <v>0</v>
      </c>
      <c r="AI54" s="264">
        <f>+IF(intern2!AJ50&gt;=1,AI$8,0)</f>
        <v>0</v>
      </c>
      <c r="AJ54" s="264">
        <f>+IF(intern2!AK50&gt;=1,AJ$8,0)</f>
        <v>0</v>
      </c>
      <c r="AK54" s="264">
        <f>+IF(intern2!AL50&gt;=1,AK$8,0)</f>
        <v>0</v>
      </c>
      <c r="AL54" s="264">
        <f>+IF(intern2!AM50&gt;=1,AL$8,0)</f>
        <v>0</v>
      </c>
      <c r="AM54" s="264">
        <f>+IF(intern2!AN50&gt;=1,AM$8,0)</f>
        <v>0</v>
      </c>
      <c r="AN54" s="264">
        <f>+IF(intern2!AO50&gt;=1,AN$8,0)</f>
        <v>0</v>
      </c>
      <c r="AO54" s="264">
        <f>+IF(intern2!AP50&gt;=1,AO$8,0)</f>
        <v>0</v>
      </c>
      <c r="AP54" s="264">
        <f>+IF(intern2!AQ50&gt;=1,AP$8,0)</f>
        <v>0</v>
      </c>
      <c r="AQ54" s="264">
        <f>+IF(intern2!AR50&gt;=1,AQ$8,0)</f>
        <v>0</v>
      </c>
      <c r="AR54" s="264">
        <f>+IF(intern2!AS50&gt;=1,AR$8,0)</f>
        <v>0</v>
      </c>
      <c r="AS54" s="264">
        <f>+IF(intern2!AT50&gt;=1,AS$8,0)</f>
        <v>0</v>
      </c>
      <c r="AT54" s="264">
        <f>+IF(intern2!AU50&gt;=1,AT$8,0)</f>
        <v>0</v>
      </c>
      <c r="AU54" s="264">
        <f>+IF(intern2!AV50&gt;=1,AU$8,0)</f>
        <v>0</v>
      </c>
    </row>
    <row r="55" spans="1:47" x14ac:dyDescent="0.2">
      <c r="A55" s="237" t="str">
        <f>'2.2'!C56</f>
        <v>VIS1.4</v>
      </c>
      <c r="B55" s="237" t="str">
        <f>'2.2'!D56</f>
        <v>Bariatrische Chirurgie</v>
      </c>
      <c r="C55" s="264">
        <f>+IF(intern2!D51&gt;=1,C$8,0)</f>
        <v>0</v>
      </c>
      <c r="D55" s="264">
        <f>+IF(intern2!E51&gt;=1,D$8,0)</f>
        <v>0</v>
      </c>
      <c r="E55" s="264">
        <f>+IF(intern2!F51&gt;=1,E$8,0)</f>
        <v>0</v>
      </c>
      <c r="F55" s="264">
        <f>+IF(intern2!G51&gt;=1,F$8,0)</f>
        <v>0</v>
      </c>
      <c r="G55" s="264">
        <f>+IF(intern2!H51&gt;=1,G$8,0)</f>
        <v>0</v>
      </c>
      <c r="H55" s="264">
        <f>+IF(intern2!I51&gt;=1,H$8,0)</f>
        <v>0</v>
      </c>
      <c r="I55" s="264">
        <f>+IF(intern2!J51&gt;=1,I$8,0)</f>
        <v>0</v>
      </c>
      <c r="J55" s="264">
        <f>+IF(intern2!K51&gt;=1,J$8,0)</f>
        <v>0</v>
      </c>
      <c r="K55" s="264">
        <f>+IF(intern2!L51&gt;=1,K$8,0)</f>
        <v>0</v>
      </c>
      <c r="L55" s="264">
        <f>+IF(intern2!M51&gt;=1,L$8,0)</f>
        <v>0</v>
      </c>
      <c r="M55" s="264">
        <f>+IF(intern2!N51&gt;=1,M$8,0)</f>
        <v>0</v>
      </c>
      <c r="N55" s="264">
        <f>+IF(intern2!O51&gt;=1,N$8,0)</f>
        <v>0</v>
      </c>
      <c r="O55" s="264">
        <f>+IF(intern2!P51&gt;=1,O$8,0)</f>
        <v>0</v>
      </c>
      <c r="P55" s="264">
        <f>+IF(intern2!Q51&gt;=1,P$8,0)</f>
        <v>0</v>
      </c>
      <c r="Q55" s="264">
        <f>+IF(intern2!R51&gt;=1,Q$8,0)</f>
        <v>0</v>
      </c>
      <c r="R55" s="264">
        <f>+IF(intern2!S51&gt;=1,R$8,0)</f>
        <v>0</v>
      </c>
      <c r="S55" s="264">
        <f>+IF(intern2!T51&gt;=1,S$8,0)</f>
        <v>0</v>
      </c>
      <c r="T55" s="264">
        <f>+IF(intern2!U51&gt;=1,T$8,0)</f>
        <v>0</v>
      </c>
      <c r="U55" s="264">
        <f>+IF(intern2!V51&gt;=1,U$8,0)</f>
        <v>0</v>
      </c>
      <c r="V55" s="264">
        <f>+IF(intern2!W51&gt;=1,V$8,0)</f>
        <v>0</v>
      </c>
      <c r="W55" s="264">
        <f>+IF(intern2!X51&gt;=1,W$8,0)</f>
        <v>0</v>
      </c>
      <c r="X55" s="264">
        <f>+IF(intern2!Y51&gt;=1,X$8,0)</f>
        <v>0</v>
      </c>
      <c r="Y55" s="264">
        <f>+IF(intern2!Z51&gt;=1,Y$8,0)</f>
        <v>0</v>
      </c>
      <c r="Z55" s="264">
        <f>+IF(intern2!AA51&gt;=1,Z$8,0)</f>
        <v>0</v>
      </c>
      <c r="AA55" s="264">
        <f>+IF(intern2!AB51&gt;=1,AA$8,0)</f>
        <v>0</v>
      </c>
      <c r="AB55" s="264">
        <f>+IF(intern2!AC51&gt;=1,AB$8,0)</f>
        <v>0</v>
      </c>
      <c r="AC55" s="264">
        <f>+IF(intern2!AD51&gt;=1,AC$8,0)</f>
        <v>0</v>
      </c>
      <c r="AD55" s="264">
        <f>+IF(intern2!AE51&gt;=1,AD$8,0)</f>
        <v>0</v>
      </c>
      <c r="AE55" s="264">
        <f>+IF(intern2!AF51&gt;=1,AE$8,0)</f>
        <v>0</v>
      </c>
      <c r="AF55" s="264">
        <f>+IF(intern2!AG51&gt;=1,AF$8,0)</f>
        <v>0</v>
      </c>
      <c r="AG55" s="264">
        <f>+IF(intern2!AH51&gt;=1,AG$8,0)</f>
        <v>0</v>
      </c>
      <c r="AH55" s="264">
        <f>+IF(intern2!AI51&gt;=1,AH$8,0)</f>
        <v>0</v>
      </c>
      <c r="AI55" s="264">
        <f>+IF(intern2!AJ51&gt;=1,AI$8,0)</f>
        <v>0</v>
      </c>
      <c r="AJ55" s="264">
        <f>+IF(intern2!AK51&gt;=1,AJ$8,0)</f>
        <v>0</v>
      </c>
      <c r="AK55" s="264">
        <f>+IF(intern2!AL51&gt;=1,AK$8,0)</f>
        <v>0</v>
      </c>
      <c r="AL55" s="264">
        <f>+IF(intern2!AM51&gt;=1,AL$8,0)</f>
        <v>0</v>
      </c>
      <c r="AM55" s="264">
        <f>+IF(intern2!AN51&gt;=1,AM$8,0)</f>
        <v>0</v>
      </c>
      <c r="AN55" s="264">
        <f>+IF(intern2!AO51&gt;=1,AN$8,0)</f>
        <v>0</v>
      </c>
      <c r="AO55" s="264">
        <f>+IF(intern2!AP51&gt;=1,AO$8,0)</f>
        <v>0</v>
      </c>
      <c r="AP55" s="264">
        <f>+IF(intern2!AQ51&gt;=1,AP$8,0)</f>
        <v>0</v>
      </c>
      <c r="AQ55" s="264">
        <f>+IF(intern2!AR51&gt;=1,AQ$8,0)</f>
        <v>0</v>
      </c>
      <c r="AR55" s="264">
        <f>+IF(intern2!AS51&gt;=1,AR$8,0)</f>
        <v>0</v>
      </c>
      <c r="AS55" s="264">
        <f>+IF(intern2!AT51&gt;=1,AS$8,0)</f>
        <v>0</v>
      </c>
      <c r="AT55" s="264">
        <f>+IF(intern2!AU51&gt;=1,AT$8,0)</f>
        <v>0</v>
      </c>
      <c r="AU55" s="264">
        <f>+IF(intern2!AV51&gt;=1,AU$8,0)</f>
        <v>0</v>
      </c>
    </row>
    <row r="56" spans="1:47" ht="25.5" x14ac:dyDescent="0.2">
      <c r="A56" s="237" t="str">
        <f>'2.2'!C57</f>
        <v>VIS1.4.1</v>
      </c>
      <c r="B56" s="237" t="str">
        <f>'2.2'!D57</f>
        <v>Spezialisierte Bariatrische Chirurgie (IVHSM)</v>
      </c>
      <c r="C56" s="264">
        <f>+IF(intern2!D52&gt;=1,C$8,0)</f>
        <v>0</v>
      </c>
      <c r="D56" s="264">
        <f>+IF(intern2!E52&gt;=1,D$8,0)</f>
        <v>0</v>
      </c>
      <c r="E56" s="264">
        <f>+IF(intern2!F52&gt;=1,E$8,0)</f>
        <v>0</v>
      </c>
      <c r="F56" s="264">
        <f>+IF(intern2!G52&gt;=1,F$8,0)</f>
        <v>0</v>
      </c>
      <c r="G56" s="264">
        <f>+IF(intern2!H52&gt;=1,G$8,0)</f>
        <v>0</v>
      </c>
      <c r="H56" s="264">
        <f>+IF(intern2!I52&gt;=1,H$8,0)</f>
        <v>0</v>
      </c>
      <c r="I56" s="264">
        <f>+IF(intern2!J52&gt;=1,I$8,0)</f>
        <v>0</v>
      </c>
      <c r="J56" s="264">
        <f>+IF(intern2!K52&gt;=1,J$8,0)</f>
        <v>0</v>
      </c>
      <c r="K56" s="264">
        <f>+IF(intern2!L52&gt;=1,K$8,0)</f>
        <v>0</v>
      </c>
      <c r="L56" s="264">
        <f>+IF(intern2!M52&gt;=1,L$8,0)</f>
        <v>0</v>
      </c>
      <c r="M56" s="264">
        <f>+IF(intern2!N52&gt;=1,M$8,0)</f>
        <v>0</v>
      </c>
      <c r="N56" s="264">
        <f>+IF(intern2!O52&gt;=1,N$8,0)</f>
        <v>0</v>
      </c>
      <c r="O56" s="264">
        <f>+IF(intern2!P52&gt;=1,O$8,0)</f>
        <v>0</v>
      </c>
      <c r="P56" s="264">
        <f>+IF(intern2!Q52&gt;=1,P$8,0)</f>
        <v>0</v>
      </c>
      <c r="Q56" s="264">
        <f>+IF(intern2!R52&gt;=1,Q$8,0)</f>
        <v>0</v>
      </c>
      <c r="R56" s="264">
        <f>+IF(intern2!S52&gt;=1,R$8,0)</f>
        <v>0</v>
      </c>
      <c r="S56" s="264">
        <f>+IF(intern2!T52&gt;=1,S$8,0)</f>
        <v>0</v>
      </c>
      <c r="T56" s="264">
        <f>+IF(intern2!U52&gt;=1,T$8,0)</f>
        <v>0</v>
      </c>
      <c r="U56" s="264">
        <f>+IF(intern2!V52&gt;=1,U$8,0)</f>
        <v>0</v>
      </c>
      <c r="V56" s="264">
        <f>+IF(intern2!W52&gt;=1,V$8,0)</f>
        <v>0</v>
      </c>
      <c r="W56" s="264">
        <f>+IF(intern2!X52&gt;=1,W$8,0)</f>
        <v>0</v>
      </c>
      <c r="X56" s="264">
        <f>+IF(intern2!Y52&gt;=1,X$8,0)</f>
        <v>0</v>
      </c>
      <c r="Y56" s="264">
        <f>+IF(intern2!Z52&gt;=1,Y$8,0)</f>
        <v>0</v>
      </c>
      <c r="Z56" s="264">
        <f>+IF(intern2!AA52&gt;=1,Z$8,0)</f>
        <v>0</v>
      </c>
      <c r="AA56" s="264">
        <f>+IF(intern2!AB52&gt;=1,AA$8,0)</f>
        <v>0</v>
      </c>
      <c r="AB56" s="264">
        <f>+IF(intern2!AC52&gt;=1,AB$8,0)</f>
        <v>0</v>
      </c>
      <c r="AC56" s="264">
        <f>+IF(intern2!AD52&gt;=1,AC$8,0)</f>
        <v>0</v>
      </c>
      <c r="AD56" s="264">
        <f>+IF(intern2!AE52&gt;=1,AD$8,0)</f>
        <v>0</v>
      </c>
      <c r="AE56" s="264">
        <f>+IF(intern2!AF52&gt;=1,AE$8,0)</f>
        <v>0</v>
      </c>
      <c r="AF56" s="264">
        <f>+IF(intern2!AG52&gt;=1,AF$8,0)</f>
        <v>0</v>
      </c>
      <c r="AG56" s="264">
        <f>+IF(intern2!AH52&gt;=1,AG$8,0)</f>
        <v>0</v>
      </c>
      <c r="AH56" s="264">
        <f>+IF(intern2!AI52&gt;=1,AH$8,0)</f>
        <v>0</v>
      </c>
      <c r="AI56" s="264">
        <f>+IF(intern2!AJ52&gt;=1,AI$8,0)</f>
        <v>0</v>
      </c>
      <c r="AJ56" s="264">
        <f>+IF(intern2!AK52&gt;=1,AJ$8,0)</f>
        <v>0</v>
      </c>
      <c r="AK56" s="264">
        <f>+IF(intern2!AL52&gt;=1,AK$8,0)</f>
        <v>0</v>
      </c>
      <c r="AL56" s="264">
        <f>+IF(intern2!AM52&gt;=1,AL$8,0)</f>
        <v>0</v>
      </c>
      <c r="AM56" s="264">
        <f>+IF(intern2!AN52&gt;=1,AM$8,0)</f>
        <v>0</v>
      </c>
      <c r="AN56" s="264">
        <f>+IF(intern2!AO52&gt;=1,AN$8,0)</f>
        <v>0</v>
      </c>
      <c r="AO56" s="264">
        <f>+IF(intern2!AP52&gt;=1,AO$8,0)</f>
        <v>0</v>
      </c>
      <c r="AP56" s="264">
        <f>+IF(intern2!AQ52&gt;=1,AP$8,0)</f>
        <v>0</v>
      </c>
      <c r="AQ56" s="264">
        <f>+IF(intern2!AR52&gt;=1,AQ$8,0)</f>
        <v>0</v>
      </c>
      <c r="AR56" s="264">
        <f>+IF(intern2!AS52&gt;=1,AR$8,0)</f>
        <v>0</v>
      </c>
      <c r="AS56" s="264">
        <f>+IF(intern2!AT52&gt;=1,AS$8,0)</f>
        <v>0</v>
      </c>
      <c r="AT56" s="264">
        <f>+IF(intern2!AU52&gt;=1,AT$8,0)</f>
        <v>0</v>
      </c>
      <c r="AU56" s="264">
        <f>+IF(intern2!AV52&gt;=1,AU$8,0)</f>
        <v>0</v>
      </c>
    </row>
    <row r="57" spans="1:47" x14ac:dyDescent="0.2">
      <c r="A57" s="237" t="str">
        <f>'2.2'!C58</f>
        <v>VIS1.5</v>
      </c>
      <c r="B57" s="237" t="str">
        <f>'2.2'!D58</f>
        <v>Tiefe Rektumeingriffe (IVHSM)</v>
      </c>
      <c r="C57" s="264">
        <f>+IF(intern2!D53&gt;=1,C$8,0)</f>
        <v>0</v>
      </c>
      <c r="D57" s="264">
        <f>+IF(intern2!E53&gt;=1,D$8,0)</f>
        <v>0</v>
      </c>
      <c r="E57" s="264">
        <f>+IF(intern2!F53&gt;=1,E$8,0)</f>
        <v>0</v>
      </c>
      <c r="F57" s="264">
        <f>+IF(intern2!G53&gt;=1,F$8,0)</f>
        <v>0</v>
      </c>
      <c r="G57" s="264">
        <f>+IF(intern2!H53&gt;=1,G$8,0)</f>
        <v>0</v>
      </c>
      <c r="H57" s="264">
        <f>+IF(intern2!I53&gt;=1,H$8,0)</f>
        <v>0</v>
      </c>
      <c r="I57" s="264">
        <f>+IF(intern2!J53&gt;=1,I$8,0)</f>
        <v>0</v>
      </c>
      <c r="J57" s="264">
        <f>+IF(intern2!K53&gt;=1,J$8,0)</f>
        <v>0</v>
      </c>
      <c r="K57" s="264">
        <f>+IF(intern2!L53&gt;=1,K$8,0)</f>
        <v>0</v>
      </c>
      <c r="L57" s="264">
        <f>+IF(intern2!M53&gt;=1,L$8,0)</f>
        <v>0</v>
      </c>
      <c r="M57" s="264">
        <f>+IF(intern2!N53&gt;=1,M$8,0)</f>
        <v>0</v>
      </c>
      <c r="N57" s="264">
        <f>+IF(intern2!O53&gt;=1,N$8,0)</f>
        <v>0</v>
      </c>
      <c r="O57" s="264">
        <f>+IF(intern2!P53&gt;=1,O$8,0)</f>
        <v>0</v>
      </c>
      <c r="P57" s="264">
        <f>+IF(intern2!Q53&gt;=1,P$8,0)</f>
        <v>0</v>
      </c>
      <c r="Q57" s="264">
        <f>+IF(intern2!R53&gt;=1,Q$8,0)</f>
        <v>0</v>
      </c>
      <c r="R57" s="264">
        <f>+IF(intern2!S53&gt;=1,R$8,0)</f>
        <v>0</v>
      </c>
      <c r="S57" s="264">
        <f>+IF(intern2!T53&gt;=1,S$8,0)</f>
        <v>0</v>
      </c>
      <c r="T57" s="264">
        <f>+IF(intern2!U53&gt;=1,T$8,0)</f>
        <v>0</v>
      </c>
      <c r="U57" s="264">
        <f>+IF(intern2!V53&gt;=1,U$8,0)</f>
        <v>0</v>
      </c>
      <c r="V57" s="264">
        <f>+IF(intern2!W53&gt;=1,V$8,0)</f>
        <v>0</v>
      </c>
      <c r="W57" s="264">
        <f>+IF(intern2!X53&gt;=1,W$8,0)</f>
        <v>0</v>
      </c>
      <c r="X57" s="264">
        <f>+IF(intern2!Y53&gt;=1,X$8,0)</f>
        <v>0</v>
      </c>
      <c r="Y57" s="264">
        <f>+IF(intern2!Z53&gt;=1,Y$8,0)</f>
        <v>0</v>
      </c>
      <c r="Z57" s="264">
        <f>+IF(intern2!AA53&gt;=1,Z$8,0)</f>
        <v>0</v>
      </c>
      <c r="AA57" s="264">
        <f>+IF(intern2!AB53&gt;=1,AA$8,0)</f>
        <v>0</v>
      </c>
      <c r="AB57" s="264">
        <f>+IF(intern2!AC53&gt;=1,AB$8,0)</f>
        <v>0</v>
      </c>
      <c r="AC57" s="264">
        <f>+IF(intern2!AD53&gt;=1,AC$8,0)</f>
        <v>0</v>
      </c>
      <c r="AD57" s="264">
        <f>+IF(intern2!AE53&gt;=1,AD$8,0)</f>
        <v>0</v>
      </c>
      <c r="AE57" s="264">
        <f>+IF(intern2!AF53&gt;=1,AE$8,0)</f>
        <v>0</v>
      </c>
      <c r="AF57" s="264">
        <f>+IF(intern2!AG53&gt;=1,AF$8,0)</f>
        <v>0</v>
      </c>
      <c r="AG57" s="264">
        <f>+IF(intern2!AH53&gt;=1,AG$8,0)</f>
        <v>0</v>
      </c>
      <c r="AH57" s="264">
        <f>+IF(intern2!AI53&gt;=1,AH$8,0)</f>
        <v>0</v>
      </c>
      <c r="AI57" s="264">
        <f>+IF(intern2!AJ53&gt;=1,AI$8,0)</f>
        <v>0</v>
      </c>
      <c r="AJ57" s="264">
        <f>+IF(intern2!AK53&gt;=1,AJ$8,0)</f>
        <v>0</v>
      </c>
      <c r="AK57" s="264">
        <f>+IF(intern2!AL53&gt;=1,AK$8,0)</f>
        <v>0</v>
      </c>
      <c r="AL57" s="264">
        <f>+IF(intern2!AM53&gt;=1,AL$8,0)</f>
        <v>0</v>
      </c>
      <c r="AM57" s="264">
        <f>+IF(intern2!AN53&gt;=1,AM$8,0)</f>
        <v>0</v>
      </c>
      <c r="AN57" s="264">
        <f>+IF(intern2!AO53&gt;=1,AN$8,0)</f>
        <v>0</v>
      </c>
      <c r="AO57" s="264">
        <f>+IF(intern2!AP53&gt;=1,AO$8,0)</f>
        <v>0</v>
      </c>
      <c r="AP57" s="264">
        <f>+IF(intern2!AQ53&gt;=1,AP$8,0)</f>
        <v>0</v>
      </c>
      <c r="AQ57" s="264">
        <f>+IF(intern2!AR53&gt;=1,AQ$8,0)</f>
        <v>0</v>
      </c>
      <c r="AR57" s="264">
        <f>+IF(intern2!AS53&gt;=1,AR$8,0)</f>
        <v>0</v>
      </c>
      <c r="AS57" s="264">
        <f>+IF(intern2!AT53&gt;=1,AS$8,0)</f>
        <v>0</v>
      </c>
      <c r="AT57" s="264">
        <f>+IF(intern2!AU53&gt;=1,AT$8,0)</f>
        <v>0</v>
      </c>
      <c r="AU57" s="264">
        <f>+IF(intern2!AV53&gt;=1,AU$8,0)</f>
        <v>0</v>
      </c>
    </row>
    <row r="58" spans="1:47" ht="25.5" x14ac:dyDescent="0.2">
      <c r="A58" s="237" t="str">
        <f>'2.2'!C59</f>
        <v>HAE1</v>
      </c>
      <c r="B58" s="237" t="str">
        <f>'2.2'!D59</f>
        <v>Aggressive Lymphome und akute Leukämien</v>
      </c>
      <c r="C58" s="264">
        <f>+IF(intern2!D54&gt;=1,C$8,0)</f>
        <v>0</v>
      </c>
      <c r="D58" s="264">
        <f>+IF(intern2!E54&gt;=1,D$8,0)</f>
        <v>0</v>
      </c>
      <c r="E58" s="264">
        <f>+IF(intern2!F54&gt;=1,E$8,0)</f>
        <v>0</v>
      </c>
      <c r="F58" s="264">
        <f>+IF(intern2!G54&gt;=1,F$8,0)</f>
        <v>0</v>
      </c>
      <c r="G58" s="264">
        <f>+IF(intern2!H54&gt;=1,G$8,0)</f>
        <v>0</v>
      </c>
      <c r="H58" s="264">
        <f>+IF(intern2!I54&gt;=1,H$8,0)</f>
        <v>0</v>
      </c>
      <c r="I58" s="264">
        <f>+IF(intern2!J54&gt;=1,I$8,0)</f>
        <v>0</v>
      </c>
      <c r="J58" s="264">
        <f>+IF(intern2!K54&gt;=1,J$8,0)</f>
        <v>0</v>
      </c>
      <c r="K58" s="264">
        <f>+IF(intern2!L54&gt;=1,K$8,0)</f>
        <v>0</v>
      </c>
      <c r="L58" s="264">
        <f>+IF(intern2!M54&gt;=1,L$8,0)</f>
        <v>0</v>
      </c>
      <c r="M58" s="264">
        <f>+IF(intern2!N54&gt;=1,M$8,0)</f>
        <v>0</v>
      </c>
      <c r="N58" s="264">
        <f>+IF(intern2!O54&gt;=1,N$8,0)</f>
        <v>0</v>
      </c>
      <c r="O58" s="264">
        <f>+IF(intern2!P54&gt;=1,O$8,0)</f>
        <v>0</v>
      </c>
      <c r="P58" s="264">
        <f>+IF(intern2!Q54&gt;=1,P$8,0)</f>
        <v>0</v>
      </c>
      <c r="Q58" s="264">
        <f>+IF(intern2!R54&gt;=1,Q$8,0)</f>
        <v>0</v>
      </c>
      <c r="R58" s="264">
        <f>+IF(intern2!S54&gt;=1,R$8,0)</f>
        <v>0</v>
      </c>
      <c r="S58" s="264">
        <f>+IF(intern2!T54&gt;=1,S$8,0)</f>
        <v>0</v>
      </c>
      <c r="T58" s="264">
        <f>+IF(intern2!U54&gt;=1,T$8,0)</f>
        <v>0</v>
      </c>
      <c r="U58" s="264">
        <f>+IF(intern2!V54&gt;=1,U$8,0)</f>
        <v>0</v>
      </c>
      <c r="V58" s="264">
        <f>+IF(intern2!W54&gt;=1,V$8,0)</f>
        <v>0</v>
      </c>
      <c r="W58" s="264">
        <f>+IF(intern2!X54&gt;=1,W$8,0)</f>
        <v>0</v>
      </c>
      <c r="X58" s="264">
        <f>+IF(intern2!Y54&gt;=1,X$8,0)</f>
        <v>0</v>
      </c>
      <c r="Y58" s="264">
        <f>+IF(intern2!Z54&gt;=1,Y$8,0)</f>
        <v>0</v>
      </c>
      <c r="Z58" s="264">
        <f>+IF(intern2!AA54&gt;=1,Z$8,0)</f>
        <v>0</v>
      </c>
      <c r="AA58" s="264">
        <f>+IF(intern2!AB54&gt;=1,AA$8,0)</f>
        <v>0</v>
      </c>
      <c r="AB58" s="264">
        <f>+IF(intern2!AC54&gt;=1,AB$8,0)</f>
        <v>0</v>
      </c>
      <c r="AC58" s="264">
        <f>+IF(intern2!AD54&gt;=1,AC$8,0)</f>
        <v>0</v>
      </c>
      <c r="AD58" s="264">
        <f>+IF(intern2!AE54&gt;=1,AD$8,0)</f>
        <v>0</v>
      </c>
      <c r="AE58" s="264">
        <f>+IF(intern2!AF54&gt;=1,AE$8,0)</f>
        <v>0</v>
      </c>
      <c r="AF58" s="264">
        <f>+IF(intern2!AG54&gt;=1,AF$8,0)</f>
        <v>0</v>
      </c>
      <c r="AG58" s="264">
        <f>+IF(intern2!AH54&gt;=1,AG$8,0)</f>
        <v>0</v>
      </c>
      <c r="AH58" s="264">
        <f>+IF(intern2!AI54&gt;=1,AH$8,0)</f>
        <v>0</v>
      </c>
      <c r="AI58" s="264">
        <f>+IF(intern2!AJ54&gt;=1,AI$8,0)</f>
        <v>0</v>
      </c>
      <c r="AJ58" s="264">
        <f>+IF(intern2!AK54&gt;=1,AJ$8,0)</f>
        <v>0</v>
      </c>
      <c r="AK58" s="264">
        <f>+IF(intern2!AL54&gt;=1,AK$8,0)</f>
        <v>0</v>
      </c>
      <c r="AL58" s="264">
        <f>+IF(intern2!AM54&gt;=1,AL$8,0)</f>
        <v>0</v>
      </c>
      <c r="AM58" s="264">
        <f>+IF(intern2!AN54&gt;=1,AM$8,0)</f>
        <v>0</v>
      </c>
      <c r="AN58" s="264">
        <f>+IF(intern2!AO54&gt;=1,AN$8,0)</f>
        <v>0</v>
      </c>
      <c r="AO58" s="264">
        <f>+IF(intern2!AP54&gt;=1,AO$8,0)</f>
        <v>0</v>
      </c>
      <c r="AP58" s="264">
        <f>+IF(intern2!AQ54&gt;=1,AP$8,0)</f>
        <v>0</v>
      </c>
      <c r="AQ58" s="264">
        <f>+IF(intern2!AR54&gt;=1,AQ$8,0)</f>
        <v>0</v>
      </c>
      <c r="AR58" s="264">
        <f>+IF(intern2!AS54&gt;=1,AR$8,0)</f>
        <v>0</v>
      </c>
      <c r="AS58" s="264">
        <f>+IF(intern2!AT54&gt;=1,AS$8,0)</f>
        <v>0</v>
      </c>
      <c r="AT58" s="264">
        <f>+IF(intern2!AU54&gt;=1,AT$8,0)</f>
        <v>0</v>
      </c>
      <c r="AU58" s="264">
        <f>+IF(intern2!AV54&gt;=1,AU$8,0)</f>
        <v>0</v>
      </c>
    </row>
    <row r="59" spans="1:47" ht="38.25" x14ac:dyDescent="0.2">
      <c r="A59" s="237" t="str">
        <f>'2.2'!C60</f>
        <v>HAE1.1</v>
      </c>
      <c r="B59" s="237" t="str">
        <f>'2.2'!D60</f>
        <v>Hoch-aggressive Lymphome und akute Leukämien mit kurativer Chemotherapie</v>
      </c>
      <c r="C59" s="264">
        <f>+IF(intern2!D55&gt;=1,C$8,0)</f>
        <v>0</v>
      </c>
      <c r="D59" s="264">
        <f>+IF(intern2!E55&gt;=1,D$8,0)</f>
        <v>0</v>
      </c>
      <c r="E59" s="264">
        <f>+IF(intern2!F55&gt;=1,E$8,0)</f>
        <v>0</v>
      </c>
      <c r="F59" s="264">
        <f>+IF(intern2!G55&gt;=1,F$8,0)</f>
        <v>0</v>
      </c>
      <c r="G59" s="264">
        <f>+IF(intern2!H55&gt;=1,G$8,0)</f>
        <v>0</v>
      </c>
      <c r="H59" s="264">
        <f>+IF(intern2!I55&gt;=1,H$8,0)</f>
        <v>0</v>
      </c>
      <c r="I59" s="264">
        <f>+IF(intern2!J55&gt;=1,I$8,0)</f>
        <v>0</v>
      </c>
      <c r="J59" s="264">
        <f>+IF(intern2!K55&gt;=1,J$8,0)</f>
        <v>0</v>
      </c>
      <c r="K59" s="264">
        <f>+IF(intern2!L55&gt;=1,K$8,0)</f>
        <v>0</v>
      </c>
      <c r="L59" s="264">
        <f>+IF(intern2!M55&gt;=1,L$8,0)</f>
        <v>0</v>
      </c>
      <c r="M59" s="264">
        <f>+IF(intern2!N55&gt;=1,M$8,0)</f>
        <v>0</v>
      </c>
      <c r="N59" s="264">
        <f>+IF(intern2!O55&gt;=1,N$8,0)</f>
        <v>0</v>
      </c>
      <c r="O59" s="264">
        <f>+IF(intern2!P55&gt;=1,O$8,0)</f>
        <v>0</v>
      </c>
      <c r="P59" s="264">
        <f>+IF(intern2!Q55&gt;=1,P$8,0)</f>
        <v>0</v>
      </c>
      <c r="Q59" s="264">
        <f>+IF(intern2!R55&gt;=1,Q$8,0)</f>
        <v>0</v>
      </c>
      <c r="R59" s="264">
        <f>+IF(intern2!S55&gt;=1,R$8,0)</f>
        <v>0</v>
      </c>
      <c r="S59" s="264">
        <f>+IF(intern2!T55&gt;=1,S$8,0)</f>
        <v>0</v>
      </c>
      <c r="T59" s="264">
        <f>+IF(intern2!U55&gt;=1,T$8,0)</f>
        <v>0</v>
      </c>
      <c r="U59" s="264">
        <f>+IF(intern2!V55&gt;=1,U$8,0)</f>
        <v>0</v>
      </c>
      <c r="V59" s="264">
        <f>+IF(intern2!W55&gt;=1,V$8,0)</f>
        <v>0</v>
      </c>
      <c r="W59" s="264">
        <f>+IF(intern2!X55&gt;=1,W$8,0)</f>
        <v>0</v>
      </c>
      <c r="X59" s="264">
        <f>+IF(intern2!Y55&gt;=1,X$8,0)</f>
        <v>0</v>
      </c>
      <c r="Y59" s="264">
        <f>+IF(intern2!Z55&gt;=1,Y$8,0)</f>
        <v>0</v>
      </c>
      <c r="Z59" s="264">
        <f>+IF(intern2!AA55&gt;=1,Z$8,0)</f>
        <v>0</v>
      </c>
      <c r="AA59" s="264">
        <f>+IF(intern2!AB55&gt;=1,AA$8,0)</f>
        <v>0</v>
      </c>
      <c r="AB59" s="264">
        <f>+IF(intern2!AC55&gt;=1,AB$8,0)</f>
        <v>0</v>
      </c>
      <c r="AC59" s="264">
        <f>+IF(intern2!AD55&gt;=1,AC$8,0)</f>
        <v>0</v>
      </c>
      <c r="AD59" s="264">
        <f>+IF(intern2!AE55&gt;=1,AD$8,0)</f>
        <v>0</v>
      </c>
      <c r="AE59" s="264">
        <f>+IF(intern2!AF55&gt;=1,AE$8,0)</f>
        <v>0</v>
      </c>
      <c r="AF59" s="264">
        <f>+IF(intern2!AG55&gt;=1,AF$8,0)</f>
        <v>0</v>
      </c>
      <c r="AG59" s="264">
        <f>+IF(intern2!AH55&gt;=1,AG$8,0)</f>
        <v>0</v>
      </c>
      <c r="AH59" s="264">
        <f>+IF(intern2!AI55&gt;=1,AH$8,0)</f>
        <v>0</v>
      </c>
      <c r="AI59" s="264">
        <f>+IF(intern2!AJ55&gt;=1,AI$8,0)</f>
        <v>0</v>
      </c>
      <c r="AJ59" s="264">
        <f>+IF(intern2!AK55&gt;=1,AJ$8,0)</f>
        <v>0</v>
      </c>
      <c r="AK59" s="264">
        <f>+IF(intern2!AL55&gt;=1,AK$8,0)</f>
        <v>0</v>
      </c>
      <c r="AL59" s="264">
        <f>+IF(intern2!AM55&gt;=1,AL$8,0)</f>
        <v>0</v>
      </c>
      <c r="AM59" s="264">
        <f>+IF(intern2!AN55&gt;=1,AM$8,0)</f>
        <v>0</v>
      </c>
      <c r="AN59" s="264">
        <f>+IF(intern2!AO55&gt;=1,AN$8,0)</f>
        <v>0</v>
      </c>
      <c r="AO59" s="264">
        <f>+IF(intern2!AP55&gt;=1,AO$8,0)</f>
        <v>0</v>
      </c>
      <c r="AP59" s="264">
        <f>+IF(intern2!AQ55&gt;=1,AP$8,0)</f>
        <v>0</v>
      </c>
      <c r="AQ59" s="264">
        <f>+IF(intern2!AR55&gt;=1,AQ$8,0)</f>
        <v>0</v>
      </c>
      <c r="AR59" s="264">
        <f>+IF(intern2!AS55&gt;=1,AR$8,0)</f>
        <v>0</v>
      </c>
      <c r="AS59" s="264">
        <f>+IF(intern2!AT55&gt;=1,AS$8,0)</f>
        <v>0</v>
      </c>
      <c r="AT59" s="264">
        <f>+IF(intern2!AU55&gt;=1,AT$8,0)</f>
        <v>0</v>
      </c>
      <c r="AU59" s="264">
        <f>+IF(intern2!AV55&gt;=1,AU$8,0)</f>
        <v>0</v>
      </c>
    </row>
    <row r="60" spans="1:47" ht="25.5" x14ac:dyDescent="0.2">
      <c r="A60" s="237" t="str">
        <f>'2.2'!C61</f>
        <v>HAE2</v>
      </c>
      <c r="B60" s="237" t="str">
        <f>'2.2'!D61</f>
        <v>Indolente Lymphome und chronische Leukämien</v>
      </c>
      <c r="C60" s="264">
        <f>+IF(intern2!D56&gt;=1,C$8,0)</f>
        <v>0</v>
      </c>
      <c r="D60" s="264">
        <f>+IF(intern2!E56&gt;=1,D$8,0)</f>
        <v>0</v>
      </c>
      <c r="E60" s="264">
        <f>+IF(intern2!F56&gt;=1,E$8,0)</f>
        <v>0</v>
      </c>
      <c r="F60" s="264">
        <f>+IF(intern2!G56&gt;=1,F$8,0)</f>
        <v>0</v>
      </c>
      <c r="G60" s="264">
        <f>+IF(intern2!H56&gt;=1,G$8,0)</f>
        <v>0</v>
      </c>
      <c r="H60" s="264">
        <f>+IF(intern2!I56&gt;=1,H$8,0)</f>
        <v>0</v>
      </c>
      <c r="I60" s="264">
        <f>+IF(intern2!J56&gt;=1,I$8,0)</f>
        <v>0</v>
      </c>
      <c r="J60" s="264">
        <f>+IF(intern2!K56&gt;=1,J$8,0)</f>
        <v>0</v>
      </c>
      <c r="K60" s="264">
        <f>+IF(intern2!L56&gt;=1,K$8,0)</f>
        <v>0</v>
      </c>
      <c r="L60" s="264">
        <f>+IF(intern2!M56&gt;=1,L$8,0)</f>
        <v>0</v>
      </c>
      <c r="M60" s="264">
        <f>+IF(intern2!N56&gt;=1,M$8,0)</f>
        <v>0</v>
      </c>
      <c r="N60" s="264">
        <f>+IF(intern2!O56&gt;=1,N$8,0)</f>
        <v>0</v>
      </c>
      <c r="O60" s="264">
        <f>+IF(intern2!P56&gt;=1,O$8,0)</f>
        <v>0</v>
      </c>
      <c r="P60" s="264">
        <f>+IF(intern2!Q56&gt;=1,P$8,0)</f>
        <v>0</v>
      </c>
      <c r="Q60" s="264">
        <f>+IF(intern2!R56&gt;=1,Q$8,0)</f>
        <v>0</v>
      </c>
      <c r="R60" s="264">
        <f>+IF(intern2!S56&gt;=1,R$8,0)</f>
        <v>0</v>
      </c>
      <c r="S60" s="264">
        <f>+IF(intern2!T56&gt;=1,S$8,0)</f>
        <v>0</v>
      </c>
      <c r="T60" s="264">
        <f>+IF(intern2!U56&gt;=1,T$8,0)</f>
        <v>0</v>
      </c>
      <c r="U60" s="264">
        <f>+IF(intern2!V56&gt;=1,U$8,0)</f>
        <v>0</v>
      </c>
      <c r="V60" s="264">
        <f>+IF(intern2!W56&gt;=1,V$8,0)</f>
        <v>0</v>
      </c>
      <c r="W60" s="264">
        <f>+IF(intern2!X56&gt;=1,W$8,0)</f>
        <v>0</v>
      </c>
      <c r="X60" s="264">
        <f>+IF(intern2!Y56&gt;=1,X$8,0)</f>
        <v>0</v>
      </c>
      <c r="Y60" s="264">
        <f>+IF(intern2!Z56&gt;=1,Y$8,0)</f>
        <v>0</v>
      </c>
      <c r="Z60" s="264">
        <f>+IF(intern2!AA56&gt;=1,Z$8,0)</f>
        <v>0</v>
      </c>
      <c r="AA60" s="264">
        <f>+IF(intern2!AB56&gt;=1,AA$8,0)</f>
        <v>0</v>
      </c>
      <c r="AB60" s="264">
        <f>+IF(intern2!AC56&gt;=1,AB$8,0)</f>
        <v>0</v>
      </c>
      <c r="AC60" s="264">
        <f>+IF(intern2!AD56&gt;=1,AC$8,0)</f>
        <v>0</v>
      </c>
      <c r="AD60" s="264">
        <f>+IF(intern2!AE56&gt;=1,AD$8,0)</f>
        <v>0</v>
      </c>
      <c r="AE60" s="264">
        <f>+IF(intern2!AF56&gt;=1,AE$8,0)</f>
        <v>0</v>
      </c>
      <c r="AF60" s="264">
        <f>+IF(intern2!AG56&gt;=1,AF$8,0)</f>
        <v>0</v>
      </c>
      <c r="AG60" s="264">
        <f>+IF(intern2!AH56&gt;=1,AG$8,0)</f>
        <v>0</v>
      </c>
      <c r="AH60" s="264">
        <f>+IF(intern2!AI56&gt;=1,AH$8,0)</f>
        <v>0</v>
      </c>
      <c r="AI60" s="264">
        <f>+IF(intern2!AJ56&gt;=1,AI$8,0)</f>
        <v>0</v>
      </c>
      <c r="AJ60" s="264">
        <f>+IF(intern2!AK56&gt;=1,AJ$8,0)</f>
        <v>0</v>
      </c>
      <c r="AK60" s="264">
        <f>+IF(intern2!AL56&gt;=1,AK$8,0)</f>
        <v>0</v>
      </c>
      <c r="AL60" s="264">
        <f>+IF(intern2!AM56&gt;=1,AL$8,0)</f>
        <v>0</v>
      </c>
      <c r="AM60" s="264">
        <f>+IF(intern2!AN56&gt;=1,AM$8,0)</f>
        <v>0</v>
      </c>
      <c r="AN60" s="264">
        <f>+IF(intern2!AO56&gt;=1,AN$8,0)</f>
        <v>0</v>
      </c>
      <c r="AO60" s="264">
        <f>+IF(intern2!AP56&gt;=1,AO$8,0)</f>
        <v>0</v>
      </c>
      <c r="AP60" s="264">
        <f>+IF(intern2!AQ56&gt;=1,AP$8,0)</f>
        <v>0</v>
      </c>
      <c r="AQ60" s="264">
        <f>+IF(intern2!AR56&gt;=1,AQ$8,0)</f>
        <v>0</v>
      </c>
      <c r="AR60" s="264">
        <f>+IF(intern2!AS56&gt;=1,AR$8,0)</f>
        <v>0</v>
      </c>
      <c r="AS60" s="264">
        <f>+IF(intern2!AT56&gt;=1,AS$8,0)</f>
        <v>0</v>
      </c>
      <c r="AT60" s="264">
        <f>+IF(intern2!AU56&gt;=1,AT$8,0)</f>
        <v>0</v>
      </c>
      <c r="AU60" s="264">
        <f>+IF(intern2!AV56&gt;=1,AU$8,0)</f>
        <v>0</v>
      </c>
    </row>
    <row r="61" spans="1:47" ht="38.25" x14ac:dyDescent="0.2">
      <c r="A61" s="237" t="str">
        <f>'2.2'!C62</f>
        <v>HAE3</v>
      </c>
      <c r="B61" s="237" t="str">
        <f>'2.2'!D62</f>
        <v>Myeloproliferative Erkrankungen und Myelodysplastische Syndrome</v>
      </c>
      <c r="C61" s="264">
        <f>+IF(intern2!D57&gt;=1,C$8,0)</f>
        <v>0</v>
      </c>
      <c r="D61" s="264">
        <f>+IF(intern2!E57&gt;=1,D$8,0)</f>
        <v>0</v>
      </c>
      <c r="E61" s="264">
        <f>+IF(intern2!F57&gt;=1,E$8,0)</f>
        <v>0</v>
      </c>
      <c r="F61" s="264">
        <f>+IF(intern2!G57&gt;=1,F$8,0)</f>
        <v>0</v>
      </c>
      <c r="G61" s="264">
        <f>+IF(intern2!H57&gt;=1,G$8,0)</f>
        <v>0</v>
      </c>
      <c r="H61" s="264">
        <f>+IF(intern2!I57&gt;=1,H$8,0)</f>
        <v>0</v>
      </c>
      <c r="I61" s="264">
        <f>+IF(intern2!J57&gt;=1,I$8,0)</f>
        <v>0</v>
      </c>
      <c r="J61" s="264">
        <f>+IF(intern2!K57&gt;=1,J$8,0)</f>
        <v>0</v>
      </c>
      <c r="K61" s="264">
        <f>+IF(intern2!L57&gt;=1,K$8,0)</f>
        <v>0</v>
      </c>
      <c r="L61" s="264">
        <f>+IF(intern2!M57&gt;=1,L$8,0)</f>
        <v>0</v>
      </c>
      <c r="M61" s="264">
        <f>+IF(intern2!N57&gt;=1,M$8,0)</f>
        <v>0</v>
      </c>
      <c r="N61" s="264">
        <f>+IF(intern2!O57&gt;=1,N$8,0)</f>
        <v>0</v>
      </c>
      <c r="O61" s="264">
        <f>+IF(intern2!P57&gt;=1,O$8,0)</f>
        <v>0</v>
      </c>
      <c r="P61" s="264">
        <f>+IF(intern2!Q57&gt;=1,P$8,0)</f>
        <v>0</v>
      </c>
      <c r="Q61" s="264">
        <f>+IF(intern2!R57&gt;=1,Q$8,0)</f>
        <v>0</v>
      </c>
      <c r="R61" s="264">
        <f>+IF(intern2!S57&gt;=1,R$8,0)</f>
        <v>0</v>
      </c>
      <c r="S61" s="264">
        <f>+IF(intern2!T57&gt;=1,S$8,0)</f>
        <v>0</v>
      </c>
      <c r="T61" s="264">
        <f>+IF(intern2!U57&gt;=1,T$8,0)</f>
        <v>0</v>
      </c>
      <c r="U61" s="264">
        <f>+IF(intern2!V57&gt;=1,U$8,0)</f>
        <v>0</v>
      </c>
      <c r="V61" s="264">
        <f>+IF(intern2!W57&gt;=1,V$8,0)</f>
        <v>0</v>
      </c>
      <c r="W61" s="264">
        <f>+IF(intern2!X57&gt;=1,W$8,0)</f>
        <v>0</v>
      </c>
      <c r="X61" s="264">
        <f>+IF(intern2!Y57&gt;=1,X$8,0)</f>
        <v>0</v>
      </c>
      <c r="Y61" s="264">
        <f>+IF(intern2!Z57&gt;=1,Y$8,0)</f>
        <v>0</v>
      </c>
      <c r="Z61" s="264">
        <f>+IF(intern2!AA57&gt;=1,Z$8,0)</f>
        <v>0</v>
      </c>
      <c r="AA61" s="264">
        <f>+IF(intern2!AB57&gt;=1,AA$8,0)</f>
        <v>0</v>
      </c>
      <c r="AB61" s="264">
        <f>+IF(intern2!AC57&gt;=1,AB$8,0)</f>
        <v>0</v>
      </c>
      <c r="AC61" s="264">
        <f>+IF(intern2!AD57&gt;=1,AC$8,0)</f>
        <v>0</v>
      </c>
      <c r="AD61" s="264">
        <f>+IF(intern2!AE57&gt;=1,AD$8,0)</f>
        <v>0</v>
      </c>
      <c r="AE61" s="264">
        <f>+IF(intern2!AF57&gt;=1,AE$8,0)</f>
        <v>0</v>
      </c>
      <c r="AF61" s="264">
        <f>+IF(intern2!AG57&gt;=1,AF$8,0)</f>
        <v>0</v>
      </c>
      <c r="AG61" s="264">
        <f>+IF(intern2!AH57&gt;=1,AG$8,0)</f>
        <v>0</v>
      </c>
      <c r="AH61" s="264">
        <f>+IF(intern2!AI57&gt;=1,AH$8,0)</f>
        <v>0</v>
      </c>
      <c r="AI61" s="264">
        <f>+IF(intern2!AJ57&gt;=1,AI$8,0)</f>
        <v>0</v>
      </c>
      <c r="AJ61" s="264">
        <f>+IF(intern2!AK57&gt;=1,AJ$8,0)</f>
        <v>0</v>
      </c>
      <c r="AK61" s="264">
        <f>+IF(intern2!AL57&gt;=1,AK$8,0)</f>
        <v>0</v>
      </c>
      <c r="AL61" s="264">
        <f>+IF(intern2!AM57&gt;=1,AL$8,0)</f>
        <v>0</v>
      </c>
      <c r="AM61" s="264">
        <f>+IF(intern2!AN57&gt;=1,AM$8,0)</f>
        <v>0</v>
      </c>
      <c r="AN61" s="264">
        <f>+IF(intern2!AO57&gt;=1,AN$8,0)</f>
        <v>0</v>
      </c>
      <c r="AO61" s="264">
        <f>+IF(intern2!AP57&gt;=1,AO$8,0)</f>
        <v>0</v>
      </c>
      <c r="AP61" s="264">
        <f>+IF(intern2!AQ57&gt;=1,AP$8,0)</f>
        <v>0</v>
      </c>
      <c r="AQ61" s="264">
        <f>+IF(intern2!AR57&gt;=1,AQ$8,0)</f>
        <v>0</v>
      </c>
      <c r="AR61" s="264">
        <f>+IF(intern2!AS57&gt;=1,AR$8,0)</f>
        <v>0</v>
      </c>
      <c r="AS61" s="264">
        <f>+IF(intern2!AT57&gt;=1,AS$8,0)</f>
        <v>0</v>
      </c>
      <c r="AT61" s="264">
        <f>+IF(intern2!AU57&gt;=1,AT$8,0)</f>
        <v>0</v>
      </c>
      <c r="AU61" s="264">
        <f>+IF(intern2!AV57&gt;=1,AU$8,0)</f>
        <v>0</v>
      </c>
    </row>
    <row r="62" spans="1:47" ht="25.5" x14ac:dyDescent="0.2">
      <c r="A62" s="237" t="str">
        <f>'2.2'!C63</f>
        <v>HAE4</v>
      </c>
      <c r="B62" s="237" t="str">
        <f>'2.2'!D63</f>
        <v>Autologe Blutstammzelltransplantation</v>
      </c>
      <c r="C62" s="264">
        <f>+IF(intern2!D58&gt;=1,C$8,0)</f>
        <v>0</v>
      </c>
      <c r="D62" s="264">
        <f>+IF(intern2!E58&gt;=1,D$8,0)</f>
        <v>0</v>
      </c>
      <c r="E62" s="264">
        <f>+IF(intern2!F58&gt;=1,E$8,0)</f>
        <v>0</v>
      </c>
      <c r="F62" s="264">
        <f>+IF(intern2!G58&gt;=1,F$8,0)</f>
        <v>0</v>
      </c>
      <c r="G62" s="264">
        <f>+IF(intern2!H58&gt;=1,G$8,0)</f>
        <v>0</v>
      </c>
      <c r="H62" s="264">
        <f>+IF(intern2!I58&gt;=1,H$8,0)</f>
        <v>0</v>
      </c>
      <c r="I62" s="264">
        <f>+IF(intern2!J58&gt;=1,I$8,0)</f>
        <v>0</v>
      </c>
      <c r="J62" s="264">
        <f>+IF(intern2!K58&gt;=1,J$8,0)</f>
        <v>0</v>
      </c>
      <c r="K62" s="264">
        <f>+IF(intern2!L58&gt;=1,K$8,0)</f>
        <v>0</v>
      </c>
      <c r="L62" s="264">
        <f>+IF(intern2!M58&gt;=1,L$8,0)</f>
        <v>0</v>
      </c>
      <c r="M62" s="264">
        <f>+IF(intern2!N58&gt;=1,M$8,0)</f>
        <v>0</v>
      </c>
      <c r="N62" s="264">
        <f>+IF(intern2!O58&gt;=1,N$8,0)</f>
        <v>0</v>
      </c>
      <c r="O62" s="264">
        <f>+IF(intern2!P58&gt;=1,O$8,0)</f>
        <v>0</v>
      </c>
      <c r="P62" s="264">
        <f>+IF(intern2!Q58&gt;=1,P$8,0)</f>
        <v>0</v>
      </c>
      <c r="Q62" s="264">
        <f>+IF(intern2!R58&gt;=1,Q$8,0)</f>
        <v>0</v>
      </c>
      <c r="R62" s="264">
        <f>+IF(intern2!S58&gt;=1,R$8,0)</f>
        <v>0</v>
      </c>
      <c r="S62" s="264">
        <f>+IF(intern2!T58&gt;=1,S$8,0)</f>
        <v>0</v>
      </c>
      <c r="T62" s="264">
        <f>+IF(intern2!U58&gt;=1,T$8,0)</f>
        <v>0</v>
      </c>
      <c r="U62" s="264">
        <f>+IF(intern2!V58&gt;=1,U$8,0)</f>
        <v>0</v>
      </c>
      <c r="V62" s="264">
        <f>+IF(intern2!W58&gt;=1,V$8,0)</f>
        <v>0</v>
      </c>
      <c r="W62" s="264">
        <f>+IF(intern2!X58&gt;=1,W$8,0)</f>
        <v>0</v>
      </c>
      <c r="X62" s="264">
        <f>+IF(intern2!Y58&gt;=1,X$8,0)</f>
        <v>0</v>
      </c>
      <c r="Y62" s="264">
        <f>+IF(intern2!Z58&gt;=1,Y$8,0)</f>
        <v>0</v>
      </c>
      <c r="Z62" s="264">
        <f>+IF(intern2!AA58&gt;=1,Z$8,0)</f>
        <v>0</v>
      </c>
      <c r="AA62" s="264">
        <f>+IF(intern2!AB58&gt;=1,AA$8,0)</f>
        <v>0</v>
      </c>
      <c r="AB62" s="264">
        <f>+IF(intern2!AC58&gt;=1,AB$8,0)</f>
        <v>0</v>
      </c>
      <c r="AC62" s="264">
        <f>+IF(intern2!AD58&gt;=1,AC$8,0)</f>
        <v>0</v>
      </c>
      <c r="AD62" s="264">
        <f>+IF(intern2!AE58&gt;=1,AD$8,0)</f>
        <v>0</v>
      </c>
      <c r="AE62" s="264">
        <f>+IF(intern2!AF58&gt;=1,AE$8,0)</f>
        <v>0</v>
      </c>
      <c r="AF62" s="264">
        <f>+IF(intern2!AG58&gt;=1,AF$8,0)</f>
        <v>0</v>
      </c>
      <c r="AG62" s="264">
        <f>+IF(intern2!AH58&gt;=1,AG$8,0)</f>
        <v>0</v>
      </c>
      <c r="AH62" s="264">
        <f>+IF(intern2!AI58&gt;=1,AH$8,0)</f>
        <v>0</v>
      </c>
      <c r="AI62" s="264">
        <f>+IF(intern2!AJ58&gt;=1,AI$8,0)</f>
        <v>0</v>
      </c>
      <c r="AJ62" s="264">
        <f>+IF(intern2!AK58&gt;=1,AJ$8,0)</f>
        <v>0</v>
      </c>
      <c r="AK62" s="264">
        <f>+IF(intern2!AL58&gt;=1,AK$8,0)</f>
        <v>0</v>
      </c>
      <c r="AL62" s="264">
        <f>+IF(intern2!AM58&gt;=1,AL$8,0)</f>
        <v>0</v>
      </c>
      <c r="AM62" s="264">
        <f>+IF(intern2!AN58&gt;=1,AM$8,0)</f>
        <v>0</v>
      </c>
      <c r="AN62" s="264">
        <f>+IF(intern2!AO58&gt;=1,AN$8,0)</f>
        <v>0</v>
      </c>
      <c r="AO62" s="264">
        <f>+IF(intern2!AP58&gt;=1,AO$8,0)</f>
        <v>0</v>
      </c>
      <c r="AP62" s="264">
        <f>+IF(intern2!AQ58&gt;=1,AP$8,0)</f>
        <v>0</v>
      </c>
      <c r="AQ62" s="264">
        <f>+IF(intern2!AR58&gt;=1,AQ$8,0)</f>
        <v>0</v>
      </c>
      <c r="AR62" s="264">
        <f>+IF(intern2!AS58&gt;=1,AR$8,0)</f>
        <v>0</v>
      </c>
      <c r="AS62" s="264">
        <f>+IF(intern2!AT58&gt;=1,AS$8,0)</f>
        <v>0</v>
      </c>
      <c r="AT62" s="264">
        <f>+IF(intern2!AU58&gt;=1,AT$8,0)</f>
        <v>0</v>
      </c>
      <c r="AU62" s="264">
        <f>+IF(intern2!AV58&gt;=1,AU$8,0)</f>
        <v>0</v>
      </c>
    </row>
    <row r="63" spans="1:47" ht="38.25" x14ac:dyDescent="0.2">
      <c r="A63" s="237" t="str">
        <f>'2.2'!C64</f>
        <v>HAE5</v>
      </c>
      <c r="B63" s="237" t="str">
        <f>'2.2'!D64</f>
        <v>Allogene Blutstammzelltransplantation (IVHSM)</v>
      </c>
      <c r="C63" s="264">
        <f>+IF(intern2!D59&gt;=1,C$8,0)</f>
        <v>0</v>
      </c>
      <c r="D63" s="264">
        <f>+IF(intern2!E59&gt;=1,D$8,0)</f>
        <v>0</v>
      </c>
      <c r="E63" s="264">
        <f>+IF(intern2!F59&gt;=1,E$8,0)</f>
        <v>0</v>
      </c>
      <c r="F63" s="264">
        <f>+IF(intern2!G59&gt;=1,F$8,0)</f>
        <v>0</v>
      </c>
      <c r="G63" s="264">
        <f>+IF(intern2!H59&gt;=1,G$8,0)</f>
        <v>0</v>
      </c>
      <c r="H63" s="264">
        <f>+IF(intern2!I59&gt;=1,H$8,0)</f>
        <v>0</v>
      </c>
      <c r="I63" s="264">
        <f>+IF(intern2!J59&gt;=1,I$8,0)</f>
        <v>0</v>
      </c>
      <c r="J63" s="264">
        <f>+IF(intern2!K59&gt;=1,J$8,0)</f>
        <v>0</v>
      </c>
      <c r="K63" s="264">
        <f>+IF(intern2!L59&gt;=1,K$8,0)</f>
        <v>0</v>
      </c>
      <c r="L63" s="264">
        <f>+IF(intern2!M59&gt;=1,L$8,0)</f>
        <v>0</v>
      </c>
      <c r="M63" s="264">
        <f>+IF(intern2!N59&gt;=1,M$8,0)</f>
        <v>0</v>
      </c>
      <c r="N63" s="264">
        <f>+IF(intern2!O59&gt;=1,N$8,0)</f>
        <v>0</v>
      </c>
      <c r="O63" s="264">
        <f>+IF(intern2!P59&gt;=1,O$8,0)</f>
        <v>0</v>
      </c>
      <c r="P63" s="264">
        <f>+IF(intern2!Q59&gt;=1,P$8,0)</f>
        <v>0</v>
      </c>
      <c r="Q63" s="264">
        <f>+IF(intern2!R59&gt;=1,Q$8,0)</f>
        <v>0</v>
      </c>
      <c r="R63" s="264">
        <f>+IF(intern2!S59&gt;=1,R$8,0)</f>
        <v>0</v>
      </c>
      <c r="S63" s="264">
        <f>+IF(intern2!T59&gt;=1,S$8,0)</f>
        <v>0</v>
      </c>
      <c r="T63" s="264">
        <f>+IF(intern2!U59&gt;=1,T$8,0)</f>
        <v>0</v>
      </c>
      <c r="U63" s="264">
        <f>+IF(intern2!V59&gt;=1,U$8,0)</f>
        <v>0</v>
      </c>
      <c r="V63" s="264">
        <f>+IF(intern2!W59&gt;=1,V$8,0)</f>
        <v>0</v>
      </c>
      <c r="W63" s="264">
        <f>+IF(intern2!X59&gt;=1,W$8,0)</f>
        <v>0</v>
      </c>
      <c r="X63" s="264">
        <f>+IF(intern2!Y59&gt;=1,X$8,0)</f>
        <v>0</v>
      </c>
      <c r="Y63" s="264">
        <f>+IF(intern2!Z59&gt;=1,Y$8,0)</f>
        <v>0</v>
      </c>
      <c r="Z63" s="264">
        <f>+IF(intern2!AA59&gt;=1,Z$8,0)</f>
        <v>0</v>
      </c>
      <c r="AA63" s="264">
        <f>+IF(intern2!AB59&gt;=1,AA$8,0)</f>
        <v>0</v>
      </c>
      <c r="AB63" s="264">
        <f>+IF(intern2!AC59&gt;=1,AB$8,0)</f>
        <v>0</v>
      </c>
      <c r="AC63" s="264">
        <f>+IF(intern2!AD59&gt;=1,AC$8,0)</f>
        <v>0</v>
      </c>
      <c r="AD63" s="264">
        <f>+IF(intern2!AE59&gt;=1,AD$8,0)</f>
        <v>0</v>
      </c>
      <c r="AE63" s="264">
        <f>+IF(intern2!AF59&gt;=1,AE$8,0)</f>
        <v>0</v>
      </c>
      <c r="AF63" s="264">
        <f>+IF(intern2!AG59&gt;=1,AF$8,0)</f>
        <v>0</v>
      </c>
      <c r="AG63" s="264">
        <f>+IF(intern2!AH59&gt;=1,AG$8,0)</f>
        <v>0</v>
      </c>
      <c r="AH63" s="264">
        <f>+IF(intern2!AI59&gt;=1,AH$8,0)</f>
        <v>0</v>
      </c>
      <c r="AI63" s="264">
        <f>+IF(intern2!AJ59&gt;=1,AI$8,0)</f>
        <v>0</v>
      </c>
      <c r="AJ63" s="264">
        <f>+IF(intern2!AK59&gt;=1,AJ$8,0)</f>
        <v>0</v>
      </c>
      <c r="AK63" s="264">
        <f>+IF(intern2!AL59&gt;=1,AK$8,0)</f>
        <v>0</v>
      </c>
      <c r="AL63" s="264">
        <f>+IF(intern2!AM59&gt;=1,AL$8,0)</f>
        <v>0</v>
      </c>
      <c r="AM63" s="264">
        <f>+IF(intern2!AN59&gt;=1,AM$8,0)</f>
        <v>0</v>
      </c>
      <c r="AN63" s="264">
        <f>+IF(intern2!AO59&gt;=1,AN$8,0)</f>
        <v>0</v>
      </c>
      <c r="AO63" s="264">
        <f>+IF(intern2!AP59&gt;=1,AO$8,0)</f>
        <v>0</v>
      </c>
      <c r="AP63" s="264">
        <f>+IF(intern2!AQ59&gt;=1,AP$8,0)</f>
        <v>0</v>
      </c>
      <c r="AQ63" s="264">
        <f>+IF(intern2!AR59&gt;=1,AQ$8,0)</f>
        <v>0</v>
      </c>
      <c r="AR63" s="264">
        <f>+IF(intern2!AS59&gt;=1,AR$8,0)</f>
        <v>0</v>
      </c>
      <c r="AS63" s="264">
        <f>+IF(intern2!AT59&gt;=1,AS$8,0)</f>
        <v>0</v>
      </c>
      <c r="AT63" s="264">
        <f>+IF(intern2!AU59&gt;=1,AT$8,0)</f>
        <v>0</v>
      </c>
      <c r="AU63" s="264">
        <f>+IF(intern2!AV59&gt;=1,AU$8,0)</f>
        <v>0</v>
      </c>
    </row>
    <row r="64" spans="1:47" ht="25.5" x14ac:dyDescent="0.2">
      <c r="A64" s="237" t="str">
        <f>'2.2'!C65</f>
        <v>GEF1</v>
      </c>
      <c r="B64" s="237" t="str">
        <f>'2.2'!D65</f>
        <v>Gefässchirurgie periphere Gefässe (arteriell)</v>
      </c>
      <c r="C64" s="264">
        <f>+IF(intern2!D60&gt;=1,C$8,0)</f>
        <v>0</v>
      </c>
      <c r="D64" s="264">
        <f>+IF(intern2!E60&gt;=1,D$8,0)</f>
        <v>0</v>
      </c>
      <c r="E64" s="264">
        <f>+IF(intern2!F60&gt;=1,E$8,0)</f>
        <v>0</v>
      </c>
      <c r="F64" s="264">
        <f>+IF(intern2!G60&gt;=1,F$8,0)</f>
        <v>0</v>
      </c>
      <c r="G64" s="264">
        <f>+IF(intern2!H60&gt;=1,G$8,0)</f>
        <v>0</v>
      </c>
      <c r="H64" s="264">
        <f>+IF(intern2!I60&gt;=1,H$8,0)</f>
        <v>0</v>
      </c>
      <c r="I64" s="264">
        <f>+IF(intern2!J60&gt;=1,I$8,0)</f>
        <v>0</v>
      </c>
      <c r="J64" s="264">
        <f>+IF(intern2!K60&gt;=1,J$8,0)</f>
        <v>0</v>
      </c>
      <c r="K64" s="264">
        <f>+IF(intern2!L60&gt;=1,K$8,0)</f>
        <v>0</v>
      </c>
      <c r="L64" s="264">
        <f>+IF(intern2!M60&gt;=1,L$8,0)</f>
        <v>0</v>
      </c>
      <c r="M64" s="264">
        <f>+IF(intern2!N60&gt;=1,M$8,0)</f>
        <v>0</v>
      </c>
      <c r="N64" s="264">
        <f>+IF(intern2!O60&gt;=1,N$8,0)</f>
        <v>0</v>
      </c>
      <c r="O64" s="264">
        <f>+IF(intern2!P60&gt;=1,O$8,0)</f>
        <v>0</v>
      </c>
      <c r="P64" s="264">
        <f>+IF(intern2!Q60&gt;=1,P$8,0)</f>
        <v>0</v>
      </c>
      <c r="Q64" s="264">
        <f>+IF(intern2!R60&gt;=1,Q$8,0)</f>
        <v>0</v>
      </c>
      <c r="R64" s="264">
        <f>+IF(intern2!S60&gt;=1,R$8,0)</f>
        <v>0</v>
      </c>
      <c r="S64" s="264">
        <f>+IF(intern2!T60&gt;=1,S$8,0)</f>
        <v>0</v>
      </c>
      <c r="T64" s="264">
        <f>+IF(intern2!U60&gt;=1,T$8,0)</f>
        <v>0</v>
      </c>
      <c r="U64" s="264">
        <f>+IF(intern2!V60&gt;=1,U$8,0)</f>
        <v>0</v>
      </c>
      <c r="V64" s="264">
        <f>+IF(intern2!W60&gt;=1,V$8,0)</f>
        <v>0</v>
      </c>
      <c r="W64" s="264">
        <f>+IF(intern2!X60&gt;=1,W$8,0)</f>
        <v>0</v>
      </c>
      <c r="X64" s="264">
        <f>+IF(intern2!Y60&gt;=1,X$8,0)</f>
        <v>0</v>
      </c>
      <c r="Y64" s="264">
        <f>+IF(intern2!Z60&gt;=1,Y$8,0)</f>
        <v>0</v>
      </c>
      <c r="Z64" s="264">
        <f>+IF(intern2!AA60&gt;=1,Z$8,0)</f>
        <v>0</v>
      </c>
      <c r="AA64" s="264">
        <f>+IF(intern2!AB60&gt;=1,AA$8,0)</f>
        <v>0</v>
      </c>
      <c r="AB64" s="264">
        <f>+IF(intern2!AC60&gt;=1,AB$8,0)</f>
        <v>0</v>
      </c>
      <c r="AC64" s="264">
        <f>+IF(intern2!AD60&gt;=1,AC$8,0)</f>
        <v>0</v>
      </c>
      <c r="AD64" s="264">
        <f>+IF(intern2!AE60&gt;=1,AD$8,0)</f>
        <v>0</v>
      </c>
      <c r="AE64" s="264">
        <f>+IF(intern2!AF60&gt;=1,AE$8,0)</f>
        <v>0</v>
      </c>
      <c r="AF64" s="264">
        <f>+IF(intern2!AG60&gt;=1,AF$8,0)</f>
        <v>0</v>
      </c>
      <c r="AG64" s="264">
        <f>+IF(intern2!AH60&gt;=1,AG$8,0)</f>
        <v>0</v>
      </c>
      <c r="AH64" s="264">
        <f>+IF(intern2!AI60&gt;=1,AH$8,0)</f>
        <v>0</v>
      </c>
      <c r="AI64" s="264">
        <f>+IF(intern2!AJ60&gt;=1,AI$8,0)</f>
        <v>0</v>
      </c>
      <c r="AJ64" s="264">
        <f>+IF(intern2!AK60&gt;=1,AJ$8,0)</f>
        <v>0</v>
      </c>
      <c r="AK64" s="264">
        <f>+IF(intern2!AL60&gt;=1,AK$8,0)</f>
        <v>0</v>
      </c>
      <c r="AL64" s="264">
        <f>+IF(intern2!AM60&gt;=1,AL$8,0)</f>
        <v>0</v>
      </c>
      <c r="AM64" s="264">
        <f>+IF(intern2!AN60&gt;=1,AM$8,0)</f>
        <v>0</v>
      </c>
      <c r="AN64" s="264">
        <f>+IF(intern2!AO60&gt;=1,AN$8,0)</f>
        <v>0</v>
      </c>
      <c r="AO64" s="264">
        <f>+IF(intern2!AP60&gt;=1,AO$8,0)</f>
        <v>0</v>
      </c>
      <c r="AP64" s="264">
        <f>+IF(intern2!AQ60&gt;=1,AP$8,0)</f>
        <v>0</v>
      </c>
      <c r="AQ64" s="264">
        <f>+IF(intern2!AR60&gt;=1,AQ$8,0)</f>
        <v>0</v>
      </c>
      <c r="AR64" s="264">
        <f>+IF(intern2!AS60&gt;=1,AR$8,0)</f>
        <v>0</v>
      </c>
      <c r="AS64" s="264">
        <f>+IF(intern2!AT60&gt;=1,AS$8,0)</f>
        <v>0</v>
      </c>
      <c r="AT64" s="264">
        <f>+IF(intern2!AU60&gt;=1,AT$8,0)</f>
        <v>0</v>
      </c>
      <c r="AU64" s="264">
        <f>+IF(intern2!AV60&gt;=1,AU$8,0)</f>
        <v>0</v>
      </c>
    </row>
    <row r="65" spans="1:47" ht="25.5" x14ac:dyDescent="0.2">
      <c r="A65" s="237" t="str">
        <f>'2.2'!C66</f>
        <v>ANG1</v>
      </c>
      <c r="B65" s="237" t="str">
        <f>'2.2'!D66</f>
        <v>Interventionen periphere Gefässe (arteriell)</v>
      </c>
      <c r="C65" s="264">
        <f>+IF(intern2!D61&gt;=1,C$8,0)</f>
        <v>0</v>
      </c>
      <c r="D65" s="264">
        <f>+IF(intern2!E61&gt;=1,D$8,0)</f>
        <v>0</v>
      </c>
      <c r="E65" s="264">
        <f>+IF(intern2!F61&gt;=1,E$8,0)</f>
        <v>0</v>
      </c>
      <c r="F65" s="264">
        <f>+IF(intern2!G61&gt;=1,F$8,0)</f>
        <v>0</v>
      </c>
      <c r="G65" s="264">
        <f>+IF(intern2!H61&gt;=1,G$8,0)</f>
        <v>0</v>
      </c>
      <c r="H65" s="264">
        <f>+IF(intern2!I61&gt;=1,H$8,0)</f>
        <v>0</v>
      </c>
      <c r="I65" s="264">
        <f>+IF(intern2!J61&gt;=1,I$8,0)</f>
        <v>0</v>
      </c>
      <c r="J65" s="264">
        <f>+IF(intern2!K61&gt;=1,J$8,0)</f>
        <v>0</v>
      </c>
      <c r="K65" s="264">
        <f>+IF(intern2!L61&gt;=1,K$8,0)</f>
        <v>0</v>
      </c>
      <c r="L65" s="264">
        <f>+IF(intern2!M61&gt;=1,L$8,0)</f>
        <v>0</v>
      </c>
      <c r="M65" s="264">
        <f>+IF(intern2!N61&gt;=1,M$8,0)</f>
        <v>0</v>
      </c>
      <c r="N65" s="264">
        <f>+IF(intern2!O61&gt;=1,N$8,0)</f>
        <v>0</v>
      </c>
      <c r="O65" s="264">
        <f>+IF(intern2!P61&gt;=1,O$8,0)</f>
        <v>0</v>
      </c>
      <c r="P65" s="264">
        <f>+IF(intern2!Q61&gt;=1,P$8,0)</f>
        <v>0</v>
      </c>
      <c r="Q65" s="264">
        <f>+IF(intern2!R61&gt;=1,Q$8,0)</f>
        <v>0</v>
      </c>
      <c r="R65" s="264">
        <f>+IF(intern2!S61&gt;=1,R$8,0)</f>
        <v>0</v>
      </c>
      <c r="S65" s="264">
        <f>+IF(intern2!T61&gt;=1,S$8,0)</f>
        <v>0</v>
      </c>
      <c r="T65" s="264">
        <f>+IF(intern2!U61&gt;=1,T$8,0)</f>
        <v>0</v>
      </c>
      <c r="U65" s="264">
        <f>+IF(intern2!V61&gt;=1,U$8,0)</f>
        <v>0</v>
      </c>
      <c r="V65" s="264">
        <f>+IF(intern2!W61&gt;=1,V$8,0)</f>
        <v>0</v>
      </c>
      <c r="W65" s="264">
        <f>+IF(intern2!X61&gt;=1,W$8,0)</f>
        <v>0</v>
      </c>
      <c r="X65" s="264">
        <f>+IF(intern2!Y61&gt;=1,X$8,0)</f>
        <v>0</v>
      </c>
      <c r="Y65" s="264">
        <f>+IF(intern2!Z61&gt;=1,Y$8,0)</f>
        <v>0</v>
      </c>
      <c r="Z65" s="264">
        <f>+IF(intern2!AA61&gt;=1,Z$8,0)</f>
        <v>0</v>
      </c>
      <c r="AA65" s="264">
        <f>+IF(intern2!AB61&gt;=1,AA$8,0)</f>
        <v>0</v>
      </c>
      <c r="AB65" s="264">
        <f>+IF(intern2!AC61&gt;=1,AB$8,0)</f>
        <v>0</v>
      </c>
      <c r="AC65" s="264">
        <f>+IF(intern2!AD61&gt;=1,AC$8,0)</f>
        <v>0</v>
      </c>
      <c r="AD65" s="264">
        <f>+IF(intern2!AE61&gt;=1,AD$8,0)</f>
        <v>0</v>
      </c>
      <c r="AE65" s="264">
        <f>+IF(intern2!AF61&gt;=1,AE$8,0)</f>
        <v>0</v>
      </c>
      <c r="AF65" s="264">
        <f>+IF(intern2!AG61&gt;=1,AF$8,0)</f>
        <v>0</v>
      </c>
      <c r="AG65" s="264">
        <f>+IF(intern2!AH61&gt;=1,AG$8,0)</f>
        <v>0</v>
      </c>
      <c r="AH65" s="264">
        <f>+IF(intern2!AI61&gt;=1,AH$8,0)</f>
        <v>0</v>
      </c>
      <c r="AI65" s="264">
        <f>+IF(intern2!AJ61&gt;=1,AI$8,0)</f>
        <v>0</v>
      </c>
      <c r="AJ65" s="264">
        <f>+IF(intern2!AK61&gt;=1,AJ$8,0)</f>
        <v>0</v>
      </c>
      <c r="AK65" s="264">
        <f>+IF(intern2!AL61&gt;=1,AK$8,0)</f>
        <v>0</v>
      </c>
      <c r="AL65" s="264">
        <f>+IF(intern2!AM61&gt;=1,AL$8,0)</f>
        <v>0</v>
      </c>
      <c r="AM65" s="264">
        <f>+IF(intern2!AN61&gt;=1,AM$8,0)</f>
        <v>0</v>
      </c>
      <c r="AN65" s="264">
        <f>+IF(intern2!AO61&gt;=1,AN$8,0)</f>
        <v>0</v>
      </c>
      <c r="AO65" s="264">
        <f>+IF(intern2!AP61&gt;=1,AO$8,0)</f>
        <v>0</v>
      </c>
      <c r="AP65" s="264">
        <f>+IF(intern2!AQ61&gt;=1,AP$8,0)</f>
        <v>0</v>
      </c>
      <c r="AQ65" s="264">
        <f>+IF(intern2!AR61&gt;=1,AQ$8,0)</f>
        <v>0</v>
      </c>
      <c r="AR65" s="264">
        <f>+IF(intern2!AS61&gt;=1,AR$8,0)</f>
        <v>0</v>
      </c>
      <c r="AS65" s="264">
        <f>+IF(intern2!AT61&gt;=1,AS$8,0)</f>
        <v>0</v>
      </c>
      <c r="AT65" s="264">
        <f>+IF(intern2!AU61&gt;=1,AT$8,0)</f>
        <v>0</v>
      </c>
      <c r="AU65" s="264">
        <f>+IF(intern2!AV61&gt;=1,AU$8,0)</f>
        <v>0</v>
      </c>
    </row>
    <row r="66" spans="1:47" ht="38.25" x14ac:dyDescent="0.2">
      <c r="A66" s="237" t="str">
        <f>'2.2'!C67</f>
        <v>GEFA</v>
      </c>
      <c r="B66" s="237" t="str">
        <f>'2.2'!D67</f>
        <v>Interventionen und Gefässchirurgie intraabdominale Gefässe</v>
      </c>
      <c r="C66" s="264">
        <f>+IF(intern2!D62&gt;=1,C$8,0)</f>
        <v>0</v>
      </c>
      <c r="D66" s="264">
        <f>+IF(intern2!E62&gt;=1,D$8,0)</f>
        <v>0</v>
      </c>
      <c r="E66" s="264">
        <f>+IF(intern2!F62&gt;=1,E$8,0)</f>
        <v>0</v>
      </c>
      <c r="F66" s="264">
        <f>+IF(intern2!G62&gt;=1,F$8,0)</f>
        <v>0</v>
      </c>
      <c r="G66" s="264">
        <f>+IF(intern2!H62&gt;=1,G$8,0)</f>
        <v>0</v>
      </c>
      <c r="H66" s="264">
        <f>+IF(intern2!I62&gt;=1,H$8,0)</f>
        <v>0</v>
      </c>
      <c r="I66" s="264">
        <f>+IF(intern2!J62&gt;=1,I$8,0)</f>
        <v>0</v>
      </c>
      <c r="J66" s="264">
        <f>+IF(intern2!K62&gt;=1,J$8,0)</f>
        <v>0</v>
      </c>
      <c r="K66" s="264">
        <f>+IF(intern2!L62&gt;=1,K$8,0)</f>
        <v>0</v>
      </c>
      <c r="L66" s="264">
        <f>+IF(intern2!M62&gt;=1,L$8,0)</f>
        <v>0</v>
      </c>
      <c r="M66" s="264">
        <f>+IF(intern2!N62&gt;=1,M$8,0)</f>
        <v>0</v>
      </c>
      <c r="N66" s="264">
        <f>+IF(intern2!O62&gt;=1,N$8,0)</f>
        <v>0</v>
      </c>
      <c r="O66" s="264">
        <f>+IF(intern2!P62&gt;=1,O$8,0)</f>
        <v>0</v>
      </c>
      <c r="P66" s="264">
        <f>+IF(intern2!Q62&gt;=1,P$8,0)</f>
        <v>0</v>
      </c>
      <c r="Q66" s="264">
        <f>+IF(intern2!R62&gt;=1,Q$8,0)</f>
        <v>0</v>
      </c>
      <c r="R66" s="264">
        <f>+IF(intern2!S62&gt;=1,R$8,0)</f>
        <v>0</v>
      </c>
      <c r="S66" s="264">
        <f>+IF(intern2!T62&gt;=1,S$8,0)</f>
        <v>0</v>
      </c>
      <c r="T66" s="264">
        <f>+IF(intern2!U62&gt;=1,T$8,0)</f>
        <v>0</v>
      </c>
      <c r="U66" s="264">
        <f>+IF(intern2!V62&gt;=1,U$8,0)</f>
        <v>0</v>
      </c>
      <c r="V66" s="264">
        <f>+IF(intern2!W62&gt;=1,V$8,0)</f>
        <v>0</v>
      </c>
      <c r="W66" s="264">
        <f>+IF(intern2!X62&gt;=1,W$8,0)</f>
        <v>0</v>
      </c>
      <c r="X66" s="264">
        <f>+IF(intern2!Y62&gt;=1,X$8,0)</f>
        <v>0</v>
      </c>
      <c r="Y66" s="264">
        <f>+IF(intern2!Z62&gt;=1,Y$8,0)</f>
        <v>0</v>
      </c>
      <c r="Z66" s="264">
        <f>+IF(intern2!AA62&gt;=1,Z$8,0)</f>
        <v>0</v>
      </c>
      <c r="AA66" s="264">
        <f>+IF(intern2!AB62&gt;=1,AA$8,0)</f>
        <v>0</v>
      </c>
      <c r="AB66" s="264">
        <f>+IF(intern2!AC62&gt;=1,AB$8,0)</f>
        <v>0</v>
      </c>
      <c r="AC66" s="264">
        <f>+IF(intern2!AD62&gt;=1,AC$8,0)</f>
        <v>0</v>
      </c>
      <c r="AD66" s="264">
        <f>+IF(intern2!AE62&gt;=1,AD$8,0)</f>
        <v>0</v>
      </c>
      <c r="AE66" s="264">
        <f>+IF(intern2!AF62&gt;=1,AE$8,0)</f>
        <v>0</v>
      </c>
      <c r="AF66" s="264">
        <f>+IF(intern2!AG62&gt;=1,AF$8,0)</f>
        <v>0</v>
      </c>
      <c r="AG66" s="264">
        <f>+IF(intern2!AH62&gt;=1,AG$8,0)</f>
        <v>0</v>
      </c>
      <c r="AH66" s="264">
        <f>+IF(intern2!AI62&gt;=1,AH$8,0)</f>
        <v>0</v>
      </c>
      <c r="AI66" s="264">
        <f>+IF(intern2!AJ62&gt;=1,AI$8,0)</f>
        <v>0</v>
      </c>
      <c r="AJ66" s="264">
        <f>+IF(intern2!AK62&gt;=1,AJ$8,0)</f>
        <v>0</v>
      </c>
      <c r="AK66" s="264">
        <f>+IF(intern2!AL62&gt;=1,AK$8,0)</f>
        <v>0</v>
      </c>
      <c r="AL66" s="264">
        <f>+IF(intern2!AM62&gt;=1,AL$8,0)</f>
        <v>0</v>
      </c>
      <c r="AM66" s="264">
        <f>+IF(intern2!AN62&gt;=1,AM$8,0)</f>
        <v>0</v>
      </c>
      <c r="AN66" s="264">
        <f>+IF(intern2!AO62&gt;=1,AN$8,0)</f>
        <v>0</v>
      </c>
      <c r="AO66" s="264">
        <f>+IF(intern2!AP62&gt;=1,AO$8,0)</f>
        <v>0</v>
      </c>
      <c r="AP66" s="264">
        <f>+IF(intern2!AQ62&gt;=1,AP$8,0)</f>
        <v>0</v>
      </c>
      <c r="AQ66" s="264">
        <f>+IF(intern2!AR62&gt;=1,AQ$8,0)</f>
        <v>0</v>
      </c>
      <c r="AR66" s="264">
        <f>+IF(intern2!AS62&gt;=1,AR$8,0)</f>
        <v>0</v>
      </c>
      <c r="AS66" s="264">
        <f>+IF(intern2!AT62&gt;=1,AS$8,0)</f>
        <v>0</v>
      </c>
      <c r="AT66" s="264">
        <f>+IF(intern2!AU62&gt;=1,AT$8,0)</f>
        <v>0</v>
      </c>
      <c r="AU66" s="264">
        <f>+IF(intern2!AV62&gt;=1,AU$8,0)</f>
        <v>0</v>
      </c>
    </row>
    <row r="67" spans="1:47" x14ac:dyDescent="0.2">
      <c r="A67" s="237" t="str">
        <f>'2.2'!C68</f>
        <v>GEF3</v>
      </c>
      <c r="B67" s="237" t="str">
        <f>'2.2'!D68</f>
        <v>Gefässchirurgie Carotis</v>
      </c>
      <c r="C67" s="264">
        <f>+IF(intern2!D63&gt;=1,C$8,0)</f>
        <v>0</v>
      </c>
      <c r="D67" s="264">
        <f>+IF(intern2!E63&gt;=1,D$8,0)</f>
        <v>0</v>
      </c>
      <c r="E67" s="264">
        <f>+IF(intern2!F63&gt;=1,E$8,0)</f>
        <v>0</v>
      </c>
      <c r="F67" s="264">
        <f>+IF(intern2!G63&gt;=1,F$8,0)</f>
        <v>0</v>
      </c>
      <c r="G67" s="264">
        <f>+IF(intern2!H63&gt;=1,G$8,0)</f>
        <v>0</v>
      </c>
      <c r="H67" s="264">
        <f>+IF(intern2!I63&gt;=1,H$8,0)</f>
        <v>0</v>
      </c>
      <c r="I67" s="264">
        <f>+IF(intern2!J63&gt;=1,I$8,0)</f>
        <v>0</v>
      </c>
      <c r="J67" s="264">
        <f>+IF(intern2!K63&gt;=1,J$8,0)</f>
        <v>0</v>
      </c>
      <c r="K67" s="264">
        <f>+IF(intern2!L63&gt;=1,K$8,0)</f>
        <v>0</v>
      </c>
      <c r="L67" s="264">
        <f>+IF(intern2!M63&gt;=1,L$8,0)</f>
        <v>0</v>
      </c>
      <c r="M67" s="264">
        <f>+IF(intern2!N63&gt;=1,M$8,0)</f>
        <v>0</v>
      </c>
      <c r="N67" s="264">
        <f>+IF(intern2!O63&gt;=1,N$8,0)</f>
        <v>0</v>
      </c>
      <c r="O67" s="264">
        <f>+IF(intern2!P63&gt;=1,O$8,0)</f>
        <v>0</v>
      </c>
      <c r="P67" s="264">
        <f>+IF(intern2!Q63&gt;=1,P$8,0)</f>
        <v>0</v>
      </c>
      <c r="Q67" s="264">
        <f>+IF(intern2!R63&gt;=1,Q$8,0)</f>
        <v>0</v>
      </c>
      <c r="R67" s="264">
        <f>+IF(intern2!S63&gt;=1,R$8,0)</f>
        <v>0</v>
      </c>
      <c r="S67" s="264">
        <f>+IF(intern2!T63&gt;=1,S$8,0)</f>
        <v>0</v>
      </c>
      <c r="T67" s="264">
        <f>+IF(intern2!U63&gt;=1,T$8,0)</f>
        <v>0</v>
      </c>
      <c r="U67" s="264">
        <f>+IF(intern2!V63&gt;=1,U$8,0)</f>
        <v>0</v>
      </c>
      <c r="V67" s="264">
        <f>+IF(intern2!W63&gt;=1,V$8,0)</f>
        <v>0</v>
      </c>
      <c r="W67" s="264">
        <f>+IF(intern2!X63&gt;=1,W$8,0)</f>
        <v>0</v>
      </c>
      <c r="X67" s="264">
        <f>+IF(intern2!Y63&gt;=1,X$8,0)</f>
        <v>0</v>
      </c>
      <c r="Y67" s="264">
        <f>+IF(intern2!Z63&gt;=1,Y$8,0)</f>
        <v>0</v>
      </c>
      <c r="Z67" s="264">
        <f>+IF(intern2!AA63&gt;=1,Z$8,0)</f>
        <v>0</v>
      </c>
      <c r="AA67" s="264">
        <f>+IF(intern2!AB63&gt;=1,AA$8,0)</f>
        <v>0</v>
      </c>
      <c r="AB67" s="264">
        <f>+IF(intern2!AC63&gt;=1,AB$8,0)</f>
        <v>0</v>
      </c>
      <c r="AC67" s="264">
        <f>+IF(intern2!AD63&gt;=1,AC$8,0)</f>
        <v>0</v>
      </c>
      <c r="AD67" s="264">
        <f>+IF(intern2!AE63&gt;=1,AD$8,0)</f>
        <v>0</v>
      </c>
      <c r="AE67" s="264">
        <f>+IF(intern2!AF63&gt;=1,AE$8,0)</f>
        <v>0</v>
      </c>
      <c r="AF67" s="264">
        <f>+IF(intern2!AG63&gt;=1,AF$8,0)</f>
        <v>0</v>
      </c>
      <c r="AG67" s="264">
        <f>+IF(intern2!AH63&gt;=1,AG$8,0)</f>
        <v>0</v>
      </c>
      <c r="AH67" s="264">
        <f>+IF(intern2!AI63&gt;=1,AH$8,0)</f>
        <v>0</v>
      </c>
      <c r="AI67" s="264">
        <f>+IF(intern2!AJ63&gt;=1,AI$8,0)</f>
        <v>0</v>
      </c>
      <c r="AJ67" s="264">
        <f>+IF(intern2!AK63&gt;=1,AJ$8,0)</f>
        <v>0</v>
      </c>
      <c r="AK67" s="264">
        <f>+IF(intern2!AL63&gt;=1,AK$8,0)</f>
        <v>0</v>
      </c>
      <c r="AL67" s="264">
        <f>+IF(intern2!AM63&gt;=1,AL$8,0)</f>
        <v>0</v>
      </c>
      <c r="AM67" s="264">
        <f>+IF(intern2!AN63&gt;=1,AM$8,0)</f>
        <v>0</v>
      </c>
      <c r="AN67" s="264">
        <f>+IF(intern2!AO63&gt;=1,AN$8,0)</f>
        <v>0</v>
      </c>
      <c r="AO67" s="264">
        <f>+IF(intern2!AP63&gt;=1,AO$8,0)</f>
        <v>0</v>
      </c>
      <c r="AP67" s="264">
        <f>+IF(intern2!AQ63&gt;=1,AP$8,0)</f>
        <v>0</v>
      </c>
      <c r="AQ67" s="264">
        <f>+IF(intern2!AR63&gt;=1,AQ$8,0)</f>
        <v>0</v>
      </c>
      <c r="AR67" s="264">
        <f>+IF(intern2!AS63&gt;=1,AR$8,0)</f>
        <v>0</v>
      </c>
      <c r="AS67" s="264">
        <f>+IF(intern2!AT63&gt;=1,AS$8,0)</f>
        <v>0</v>
      </c>
      <c r="AT67" s="264">
        <f>+IF(intern2!AU63&gt;=1,AT$8,0)</f>
        <v>0</v>
      </c>
      <c r="AU67" s="264">
        <f>+IF(intern2!AV63&gt;=1,AU$8,0)</f>
        <v>0</v>
      </c>
    </row>
    <row r="68" spans="1:47" ht="25.5" x14ac:dyDescent="0.2">
      <c r="A68" s="237" t="str">
        <f>'2.2'!C69</f>
        <v>ANG3</v>
      </c>
      <c r="B68" s="237" t="str">
        <f>'2.2'!D69</f>
        <v>Interventionen Carotis und extrakranielle Gefässe</v>
      </c>
      <c r="C68" s="264">
        <f>+IF(intern2!D64&gt;=1,C$8,0)</f>
        <v>0</v>
      </c>
      <c r="D68" s="264">
        <f>+IF(intern2!E64&gt;=1,D$8,0)</f>
        <v>0</v>
      </c>
      <c r="E68" s="264">
        <f>+IF(intern2!F64&gt;=1,E$8,0)</f>
        <v>0</v>
      </c>
      <c r="F68" s="264">
        <f>+IF(intern2!G64&gt;=1,F$8,0)</f>
        <v>0</v>
      </c>
      <c r="G68" s="264">
        <f>+IF(intern2!H64&gt;=1,G$8,0)</f>
        <v>0</v>
      </c>
      <c r="H68" s="264">
        <f>+IF(intern2!I64&gt;=1,H$8,0)</f>
        <v>0</v>
      </c>
      <c r="I68" s="264">
        <f>+IF(intern2!J64&gt;=1,I$8,0)</f>
        <v>0</v>
      </c>
      <c r="J68" s="264">
        <f>+IF(intern2!K64&gt;=1,J$8,0)</f>
        <v>0</v>
      </c>
      <c r="K68" s="264">
        <f>+IF(intern2!L64&gt;=1,K$8,0)</f>
        <v>0</v>
      </c>
      <c r="L68" s="264">
        <f>+IF(intern2!M64&gt;=1,L$8,0)</f>
        <v>0</v>
      </c>
      <c r="M68" s="264">
        <f>+IF(intern2!N64&gt;=1,M$8,0)</f>
        <v>0</v>
      </c>
      <c r="N68" s="264">
        <f>+IF(intern2!O64&gt;=1,N$8,0)</f>
        <v>0</v>
      </c>
      <c r="O68" s="264">
        <f>+IF(intern2!P64&gt;=1,O$8,0)</f>
        <v>0</v>
      </c>
      <c r="P68" s="264">
        <f>+IF(intern2!Q64&gt;=1,P$8,0)</f>
        <v>0</v>
      </c>
      <c r="Q68" s="264">
        <f>+IF(intern2!R64&gt;=1,Q$8,0)</f>
        <v>0</v>
      </c>
      <c r="R68" s="264">
        <f>+IF(intern2!S64&gt;=1,R$8,0)</f>
        <v>0</v>
      </c>
      <c r="S68" s="264">
        <f>+IF(intern2!T64&gt;=1,S$8,0)</f>
        <v>0</v>
      </c>
      <c r="T68" s="264">
        <f>+IF(intern2!U64&gt;=1,T$8,0)</f>
        <v>0</v>
      </c>
      <c r="U68" s="264">
        <f>+IF(intern2!V64&gt;=1,U$8,0)</f>
        <v>0</v>
      </c>
      <c r="V68" s="264">
        <f>+IF(intern2!W64&gt;=1,V$8,0)</f>
        <v>0</v>
      </c>
      <c r="W68" s="264">
        <f>+IF(intern2!X64&gt;=1,W$8,0)</f>
        <v>0</v>
      </c>
      <c r="X68" s="264">
        <f>+IF(intern2!Y64&gt;=1,X$8,0)</f>
        <v>0</v>
      </c>
      <c r="Y68" s="264">
        <f>+IF(intern2!Z64&gt;=1,Y$8,0)</f>
        <v>0</v>
      </c>
      <c r="Z68" s="264">
        <f>+IF(intern2!AA64&gt;=1,Z$8,0)</f>
        <v>0</v>
      </c>
      <c r="AA68" s="264">
        <f>+IF(intern2!AB64&gt;=1,AA$8,0)</f>
        <v>0</v>
      </c>
      <c r="AB68" s="264">
        <f>+IF(intern2!AC64&gt;=1,AB$8,0)</f>
        <v>0</v>
      </c>
      <c r="AC68" s="264">
        <f>+IF(intern2!AD64&gt;=1,AC$8,0)</f>
        <v>0</v>
      </c>
      <c r="AD68" s="264">
        <f>+IF(intern2!AE64&gt;=1,AD$8,0)</f>
        <v>0</v>
      </c>
      <c r="AE68" s="264">
        <f>+IF(intern2!AF64&gt;=1,AE$8,0)</f>
        <v>0</v>
      </c>
      <c r="AF68" s="264">
        <f>+IF(intern2!AG64&gt;=1,AF$8,0)</f>
        <v>0</v>
      </c>
      <c r="AG68" s="264">
        <f>+IF(intern2!AH64&gt;=1,AG$8,0)</f>
        <v>0</v>
      </c>
      <c r="AH68" s="264">
        <f>+IF(intern2!AI64&gt;=1,AH$8,0)</f>
        <v>0</v>
      </c>
      <c r="AI68" s="264">
        <f>+IF(intern2!AJ64&gt;=1,AI$8,0)</f>
        <v>0</v>
      </c>
      <c r="AJ68" s="264">
        <f>+IF(intern2!AK64&gt;=1,AJ$8,0)</f>
        <v>0</v>
      </c>
      <c r="AK68" s="264">
        <f>+IF(intern2!AL64&gt;=1,AK$8,0)</f>
        <v>0</v>
      </c>
      <c r="AL68" s="264">
        <f>+IF(intern2!AM64&gt;=1,AL$8,0)</f>
        <v>0</v>
      </c>
      <c r="AM68" s="264">
        <f>+IF(intern2!AN64&gt;=1,AM$8,0)</f>
        <v>0</v>
      </c>
      <c r="AN68" s="264">
        <f>+IF(intern2!AO64&gt;=1,AN$8,0)</f>
        <v>0</v>
      </c>
      <c r="AO68" s="264">
        <f>+IF(intern2!AP64&gt;=1,AO$8,0)</f>
        <v>0</v>
      </c>
      <c r="AP68" s="264">
        <f>+IF(intern2!AQ64&gt;=1,AP$8,0)</f>
        <v>0</v>
      </c>
      <c r="AQ68" s="264">
        <f>+IF(intern2!AR64&gt;=1,AQ$8,0)</f>
        <v>0</v>
      </c>
      <c r="AR68" s="264">
        <f>+IF(intern2!AS64&gt;=1,AR$8,0)</f>
        <v>0</v>
      </c>
      <c r="AS68" s="264">
        <f>+IF(intern2!AT64&gt;=1,AS$8,0)</f>
        <v>0</v>
      </c>
      <c r="AT68" s="264">
        <f>+IF(intern2!AU64&gt;=1,AT$8,0)</f>
        <v>0</v>
      </c>
      <c r="AU68" s="264">
        <f>+IF(intern2!AV64&gt;=1,AU$8,0)</f>
        <v>0</v>
      </c>
    </row>
    <row r="69" spans="1:47" ht="25.5" x14ac:dyDescent="0.2">
      <c r="A69" s="237" t="str">
        <f>'2.2'!C70</f>
        <v>RAD1</v>
      </c>
      <c r="B69" s="237" t="str">
        <f>'2.2'!D70</f>
        <v>Interventionelle Radiologie (bei Gefässen nur Diagnostik)</v>
      </c>
      <c r="C69" s="264">
        <f>+IF(intern2!D65&gt;=1,C$8,0)</f>
        <v>0</v>
      </c>
      <c r="D69" s="264">
        <f>+IF(intern2!E65&gt;=1,D$8,0)</f>
        <v>0</v>
      </c>
      <c r="E69" s="264">
        <f>+IF(intern2!F65&gt;=1,E$8,0)</f>
        <v>0</v>
      </c>
      <c r="F69" s="264">
        <f>+IF(intern2!G65&gt;=1,F$8,0)</f>
        <v>0</v>
      </c>
      <c r="G69" s="264">
        <f>+IF(intern2!H65&gt;=1,G$8,0)</f>
        <v>0</v>
      </c>
      <c r="H69" s="264">
        <f>+IF(intern2!I65&gt;=1,H$8,0)</f>
        <v>0</v>
      </c>
      <c r="I69" s="264">
        <f>+IF(intern2!J65&gt;=1,I$8,0)</f>
        <v>0</v>
      </c>
      <c r="J69" s="264">
        <f>+IF(intern2!K65&gt;=1,J$8,0)</f>
        <v>0</v>
      </c>
      <c r="K69" s="264">
        <f>+IF(intern2!L65&gt;=1,K$8,0)</f>
        <v>0</v>
      </c>
      <c r="L69" s="264">
        <f>+IF(intern2!M65&gt;=1,L$8,0)</f>
        <v>0</v>
      </c>
      <c r="M69" s="264">
        <f>+IF(intern2!N65&gt;=1,M$8,0)</f>
        <v>0</v>
      </c>
      <c r="N69" s="264">
        <f>+IF(intern2!O65&gt;=1,N$8,0)</f>
        <v>0</v>
      </c>
      <c r="O69" s="264">
        <f>+IF(intern2!P65&gt;=1,O$8,0)</f>
        <v>0</v>
      </c>
      <c r="P69" s="264">
        <f>+IF(intern2!Q65&gt;=1,P$8,0)</f>
        <v>0</v>
      </c>
      <c r="Q69" s="264">
        <f>+IF(intern2!R65&gt;=1,Q$8,0)</f>
        <v>0</v>
      </c>
      <c r="R69" s="264">
        <f>+IF(intern2!S65&gt;=1,R$8,0)</f>
        <v>0</v>
      </c>
      <c r="S69" s="264">
        <f>+IF(intern2!T65&gt;=1,S$8,0)</f>
        <v>0</v>
      </c>
      <c r="T69" s="264">
        <f>+IF(intern2!U65&gt;=1,T$8,0)</f>
        <v>0</v>
      </c>
      <c r="U69" s="264">
        <f>+IF(intern2!V65&gt;=1,U$8,0)</f>
        <v>0</v>
      </c>
      <c r="V69" s="264">
        <f>+IF(intern2!W65&gt;=1,V$8,0)</f>
        <v>0</v>
      </c>
      <c r="W69" s="264">
        <f>+IF(intern2!X65&gt;=1,W$8,0)</f>
        <v>0</v>
      </c>
      <c r="X69" s="264">
        <f>+IF(intern2!Y65&gt;=1,X$8,0)</f>
        <v>0</v>
      </c>
      <c r="Y69" s="264">
        <f>+IF(intern2!Z65&gt;=1,Y$8,0)</f>
        <v>0</v>
      </c>
      <c r="Z69" s="264">
        <f>+IF(intern2!AA65&gt;=1,Z$8,0)</f>
        <v>0</v>
      </c>
      <c r="AA69" s="264">
        <f>+IF(intern2!AB65&gt;=1,AA$8,0)</f>
        <v>0</v>
      </c>
      <c r="AB69" s="264">
        <f>+IF(intern2!AC65&gt;=1,AB$8,0)</f>
        <v>0</v>
      </c>
      <c r="AC69" s="264">
        <f>+IF(intern2!AD65&gt;=1,AC$8,0)</f>
        <v>0</v>
      </c>
      <c r="AD69" s="264">
        <f>+IF(intern2!AE65&gt;=1,AD$8,0)</f>
        <v>0</v>
      </c>
      <c r="AE69" s="264">
        <f>+IF(intern2!AF65&gt;=1,AE$8,0)</f>
        <v>0</v>
      </c>
      <c r="AF69" s="264">
        <f>+IF(intern2!AG65&gt;=1,AF$8,0)</f>
        <v>0</v>
      </c>
      <c r="AG69" s="264">
        <f>+IF(intern2!AH65&gt;=1,AG$8,0)</f>
        <v>0</v>
      </c>
      <c r="AH69" s="264">
        <f>+IF(intern2!AI65&gt;=1,AH$8,0)</f>
        <v>0</v>
      </c>
      <c r="AI69" s="264">
        <f>+IF(intern2!AJ65&gt;=1,AI$8,0)</f>
        <v>0</v>
      </c>
      <c r="AJ69" s="264">
        <f>+IF(intern2!AK65&gt;=1,AJ$8,0)</f>
        <v>0</v>
      </c>
      <c r="AK69" s="264">
        <f>+IF(intern2!AL65&gt;=1,AK$8,0)</f>
        <v>0</v>
      </c>
      <c r="AL69" s="264">
        <f>+IF(intern2!AM65&gt;=1,AL$8,0)</f>
        <v>0</v>
      </c>
      <c r="AM69" s="264">
        <f>+IF(intern2!AN65&gt;=1,AM$8,0)</f>
        <v>0</v>
      </c>
      <c r="AN69" s="264">
        <f>+IF(intern2!AO65&gt;=1,AN$8,0)</f>
        <v>0</v>
      </c>
      <c r="AO69" s="264">
        <f>+IF(intern2!AP65&gt;=1,AO$8,0)</f>
        <v>0</v>
      </c>
      <c r="AP69" s="264">
        <f>+IF(intern2!AQ65&gt;=1,AP$8,0)</f>
        <v>0</v>
      </c>
      <c r="AQ69" s="264">
        <f>+IF(intern2!AR65&gt;=1,AQ$8,0)</f>
        <v>0</v>
      </c>
      <c r="AR69" s="264">
        <f>+IF(intern2!AS65&gt;=1,AR$8,0)</f>
        <v>0</v>
      </c>
      <c r="AS69" s="264">
        <f>+IF(intern2!AT65&gt;=1,AS$8,0)</f>
        <v>0</v>
      </c>
      <c r="AT69" s="264">
        <f>+IF(intern2!AU65&gt;=1,AT$8,0)</f>
        <v>0</v>
      </c>
      <c r="AU69" s="264">
        <f>+IF(intern2!AV65&gt;=1,AU$8,0)</f>
        <v>0</v>
      </c>
    </row>
    <row r="70" spans="1:47" ht="25.5" x14ac:dyDescent="0.2">
      <c r="A70" s="237" t="str">
        <f>'2.2'!C71</f>
        <v>RAD2</v>
      </c>
      <c r="B70" s="237" t="str">
        <f>'2.2'!D71</f>
        <v>Komplexe Interventionelle Radiologie</v>
      </c>
      <c r="C70" s="264">
        <f>+IF(intern2!D66&gt;=1,C$8,0)</f>
        <v>0</v>
      </c>
      <c r="D70" s="264">
        <f>+IF(intern2!E66&gt;=1,D$8,0)</f>
        <v>0</v>
      </c>
      <c r="E70" s="264">
        <f>+IF(intern2!F66&gt;=1,E$8,0)</f>
        <v>0</v>
      </c>
      <c r="F70" s="264">
        <f>+IF(intern2!G66&gt;=1,F$8,0)</f>
        <v>0</v>
      </c>
      <c r="G70" s="264">
        <f>+IF(intern2!H66&gt;=1,G$8,0)</f>
        <v>0</v>
      </c>
      <c r="H70" s="264">
        <f>+IF(intern2!I66&gt;=1,H$8,0)</f>
        <v>0</v>
      </c>
      <c r="I70" s="264">
        <f>+IF(intern2!J66&gt;=1,I$8,0)</f>
        <v>0</v>
      </c>
      <c r="J70" s="264">
        <f>+IF(intern2!K66&gt;=1,J$8,0)</f>
        <v>0</v>
      </c>
      <c r="K70" s="264">
        <f>+IF(intern2!L66&gt;=1,K$8,0)</f>
        <v>0</v>
      </c>
      <c r="L70" s="264">
        <f>+IF(intern2!M66&gt;=1,L$8,0)</f>
        <v>0</v>
      </c>
      <c r="M70" s="264">
        <f>+IF(intern2!N66&gt;=1,M$8,0)</f>
        <v>0</v>
      </c>
      <c r="N70" s="264">
        <f>+IF(intern2!O66&gt;=1,N$8,0)</f>
        <v>0</v>
      </c>
      <c r="O70" s="264">
        <f>+IF(intern2!P66&gt;=1,O$8,0)</f>
        <v>0</v>
      </c>
      <c r="P70" s="264">
        <f>+IF(intern2!Q66&gt;=1,P$8,0)</f>
        <v>0</v>
      </c>
      <c r="Q70" s="264">
        <f>+IF(intern2!R66&gt;=1,Q$8,0)</f>
        <v>0</v>
      </c>
      <c r="R70" s="264">
        <f>+IF(intern2!S66&gt;=1,R$8,0)</f>
        <v>0</v>
      </c>
      <c r="S70" s="264">
        <f>+IF(intern2!T66&gt;=1,S$8,0)</f>
        <v>0</v>
      </c>
      <c r="T70" s="264">
        <f>+IF(intern2!U66&gt;=1,T$8,0)</f>
        <v>0</v>
      </c>
      <c r="U70" s="264">
        <f>+IF(intern2!V66&gt;=1,U$8,0)</f>
        <v>0</v>
      </c>
      <c r="V70" s="264">
        <f>+IF(intern2!W66&gt;=1,V$8,0)</f>
        <v>0</v>
      </c>
      <c r="W70" s="264">
        <f>+IF(intern2!X66&gt;=1,W$8,0)</f>
        <v>0</v>
      </c>
      <c r="X70" s="264">
        <f>+IF(intern2!Y66&gt;=1,X$8,0)</f>
        <v>0</v>
      </c>
      <c r="Y70" s="264">
        <f>+IF(intern2!Z66&gt;=1,Y$8,0)</f>
        <v>0</v>
      </c>
      <c r="Z70" s="264">
        <f>+IF(intern2!AA66&gt;=1,Z$8,0)</f>
        <v>0</v>
      </c>
      <c r="AA70" s="264">
        <f>+IF(intern2!AB66&gt;=1,AA$8,0)</f>
        <v>0</v>
      </c>
      <c r="AB70" s="264">
        <f>+IF(intern2!AC66&gt;=1,AB$8,0)</f>
        <v>0</v>
      </c>
      <c r="AC70" s="264">
        <f>+IF(intern2!AD66&gt;=1,AC$8,0)</f>
        <v>0</v>
      </c>
      <c r="AD70" s="264">
        <f>+IF(intern2!AE66&gt;=1,AD$8,0)</f>
        <v>0</v>
      </c>
      <c r="AE70" s="264">
        <f>+IF(intern2!AF66&gt;=1,AE$8,0)</f>
        <v>0</v>
      </c>
      <c r="AF70" s="264">
        <f>+IF(intern2!AG66&gt;=1,AF$8,0)</f>
        <v>0</v>
      </c>
      <c r="AG70" s="264">
        <f>+IF(intern2!AH66&gt;=1,AG$8,0)</f>
        <v>0</v>
      </c>
      <c r="AH70" s="264">
        <f>+IF(intern2!AI66&gt;=1,AH$8,0)</f>
        <v>0</v>
      </c>
      <c r="AI70" s="264">
        <f>+IF(intern2!AJ66&gt;=1,AI$8,0)</f>
        <v>0</v>
      </c>
      <c r="AJ70" s="264">
        <f>+IF(intern2!AK66&gt;=1,AJ$8,0)</f>
        <v>0</v>
      </c>
      <c r="AK70" s="264">
        <f>+IF(intern2!AL66&gt;=1,AK$8,0)</f>
        <v>0</v>
      </c>
      <c r="AL70" s="264">
        <f>+IF(intern2!AM66&gt;=1,AL$8,0)</f>
        <v>0</v>
      </c>
      <c r="AM70" s="264">
        <f>+IF(intern2!AN66&gt;=1,AM$8,0)</f>
        <v>0</v>
      </c>
      <c r="AN70" s="264">
        <f>+IF(intern2!AO66&gt;=1,AN$8,0)</f>
        <v>0</v>
      </c>
      <c r="AO70" s="264">
        <f>+IF(intern2!AP66&gt;=1,AO$8,0)</f>
        <v>0</v>
      </c>
      <c r="AP70" s="264">
        <f>+IF(intern2!AQ66&gt;=1,AP$8,0)</f>
        <v>0</v>
      </c>
      <c r="AQ70" s="264">
        <f>+IF(intern2!AR66&gt;=1,AQ$8,0)</f>
        <v>0</v>
      </c>
      <c r="AR70" s="264">
        <f>+IF(intern2!AS66&gt;=1,AR$8,0)</f>
        <v>0</v>
      </c>
      <c r="AS70" s="264">
        <f>+IF(intern2!AT66&gt;=1,AS$8,0)</f>
        <v>0</v>
      </c>
      <c r="AT70" s="264">
        <f>+IF(intern2!AU66&gt;=1,AT$8,0)</f>
        <v>0</v>
      </c>
      <c r="AU70" s="264">
        <f>+IF(intern2!AV66&gt;=1,AU$8,0)</f>
        <v>0</v>
      </c>
    </row>
    <row r="71" spans="1:47" x14ac:dyDescent="0.2">
      <c r="A71" s="237" t="str">
        <f>'2.2'!C72</f>
        <v>HER1</v>
      </c>
      <c r="B71" s="237" t="str">
        <f>'2.2'!D72</f>
        <v>Einfache Herzchirurgie</v>
      </c>
      <c r="C71" s="264">
        <f>+IF(intern2!D67&gt;=1,C$8,0)</f>
        <v>0</v>
      </c>
      <c r="D71" s="264">
        <f>+IF(intern2!E67&gt;=1,D$8,0)</f>
        <v>0</v>
      </c>
      <c r="E71" s="264">
        <f>+IF(intern2!F67&gt;=1,E$8,0)</f>
        <v>0</v>
      </c>
      <c r="F71" s="264">
        <f>+IF(intern2!G67&gt;=1,F$8,0)</f>
        <v>0</v>
      </c>
      <c r="G71" s="264">
        <f>+IF(intern2!H67&gt;=1,G$8,0)</f>
        <v>0</v>
      </c>
      <c r="H71" s="264">
        <f>+IF(intern2!I67&gt;=1,H$8,0)</f>
        <v>0</v>
      </c>
      <c r="I71" s="264">
        <f>+IF(intern2!J67&gt;=1,I$8,0)</f>
        <v>0</v>
      </c>
      <c r="J71" s="264">
        <f>+IF(intern2!K67&gt;=1,J$8,0)</f>
        <v>0</v>
      </c>
      <c r="K71" s="264">
        <f>+IF(intern2!L67&gt;=1,K$8,0)</f>
        <v>0</v>
      </c>
      <c r="L71" s="264">
        <f>+IF(intern2!M67&gt;=1,L$8,0)</f>
        <v>0</v>
      </c>
      <c r="M71" s="264">
        <f>+IF(intern2!N67&gt;=1,M$8,0)</f>
        <v>0</v>
      </c>
      <c r="N71" s="264">
        <f>+IF(intern2!O67&gt;=1,N$8,0)</f>
        <v>0</v>
      </c>
      <c r="O71" s="264">
        <f>+IF(intern2!P67&gt;=1,O$8,0)</f>
        <v>0</v>
      </c>
      <c r="P71" s="264">
        <f>+IF(intern2!Q67&gt;=1,P$8,0)</f>
        <v>0</v>
      </c>
      <c r="Q71" s="264">
        <f>+IF(intern2!R67&gt;=1,Q$8,0)</f>
        <v>0</v>
      </c>
      <c r="R71" s="264">
        <f>+IF(intern2!S67&gt;=1,R$8,0)</f>
        <v>0</v>
      </c>
      <c r="S71" s="264">
        <f>+IF(intern2!T67&gt;=1,S$8,0)</f>
        <v>0</v>
      </c>
      <c r="T71" s="264">
        <f>+IF(intern2!U67&gt;=1,T$8,0)</f>
        <v>0</v>
      </c>
      <c r="U71" s="264">
        <f>+IF(intern2!V67&gt;=1,U$8,0)</f>
        <v>0</v>
      </c>
      <c r="V71" s="264">
        <f>+IF(intern2!W67&gt;=1,V$8,0)</f>
        <v>0</v>
      </c>
      <c r="W71" s="264">
        <f>+IF(intern2!X67&gt;=1,W$8,0)</f>
        <v>0</v>
      </c>
      <c r="X71" s="264">
        <f>+IF(intern2!Y67&gt;=1,X$8,0)</f>
        <v>0</v>
      </c>
      <c r="Y71" s="264">
        <f>+IF(intern2!Z67&gt;=1,Y$8,0)</f>
        <v>0</v>
      </c>
      <c r="Z71" s="264">
        <f>+IF(intern2!AA67&gt;=1,Z$8,0)</f>
        <v>0</v>
      </c>
      <c r="AA71" s="264">
        <f>+IF(intern2!AB67&gt;=1,AA$8,0)</f>
        <v>0</v>
      </c>
      <c r="AB71" s="264">
        <f>+IF(intern2!AC67&gt;=1,AB$8,0)</f>
        <v>0</v>
      </c>
      <c r="AC71" s="264">
        <f>+IF(intern2!AD67&gt;=1,AC$8,0)</f>
        <v>0</v>
      </c>
      <c r="AD71" s="264">
        <f>+IF(intern2!AE67&gt;=1,AD$8,0)</f>
        <v>0</v>
      </c>
      <c r="AE71" s="264">
        <f>+IF(intern2!AF67&gt;=1,AE$8,0)</f>
        <v>0</v>
      </c>
      <c r="AF71" s="264">
        <f>+IF(intern2!AG67&gt;=1,AF$8,0)</f>
        <v>0</v>
      </c>
      <c r="AG71" s="264">
        <f>+IF(intern2!AH67&gt;=1,AG$8,0)</f>
        <v>0</v>
      </c>
      <c r="AH71" s="264">
        <f>+IF(intern2!AI67&gt;=1,AH$8,0)</f>
        <v>0</v>
      </c>
      <c r="AI71" s="264">
        <f>+IF(intern2!AJ67&gt;=1,AI$8,0)</f>
        <v>0</v>
      </c>
      <c r="AJ71" s="264">
        <f>+IF(intern2!AK67&gt;=1,AJ$8,0)</f>
        <v>0</v>
      </c>
      <c r="AK71" s="264">
        <f>+IF(intern2!AL67&gt;=1,AK$8,0)</f>
        <v>0</v>
      </c>
      <c r="AL71" s="264">
        <f>+IF(intern2!AM67&gt;=1,AL$8,0)</f>
        <v>0</v>
      </c>
      <c r="AM71" s="264">
        <f>+IF(intern2!AN67&gt;=1,AM$8,0)</f>
        <v>0</v>
      </c>
      <c r="AN71" s="264">
        <f>+IF(intern2!AO67&gt;=1,AN$8,0)</f>
        <v>0</v>
      </c>
      <c r="AO71" s="264">
        <f>+IF(intern2!AP67&gt;=1,AO$8,0)</f>
        <v>0</v>
      </c>
      <c r="AP71" s="264">
        <f>+IF(intern2!AQ67&gt;=1,AP$8,0)</f>
        <v>0</v>
      </c>
      <c r="AQ71" s="264">
        <f>+IF(intern2!AR67&gt;=1,AQ$8,0)</f>
        <v>0</v>
      </c>
      <c r="AR71" s="264">
        <f>+IF(intern2!AS67&gt;=1,AR$8,0)</f>
        <v>0</v>
      </c>
      <c r="AS71" s="264">
        <f>+IF(intern2!AT67&gt;=1,AS$8,0)</f>
        <v>0</v>
      </c>
      <c r="AT71" s="264">
        <f>+IF(intern2!AU67&gt;=1,AT$8,0)</f>
        <v>0</v>
      </c>
      <c r="AU71" s="264">
        <f>+IF(intern2!AV67&gt;=1,AU$8,0)</f>
        <v>0</v>
      </c>
    </row>
    <row r="72" spans="1:47" ht="51" x14ac:dyDescent="0.2">
      <c r="A72" s="237" t="str">
        <f>'2.2'!C73</f>
        <v>HER1.1</v>
      </c>
      <c r="B72" s="237" t="str">
        <f>'2.2'!D73</f>
        <v>Herzchirurgie und Gefässeingriffe mit Herzlungenmaschine (ohne Koronarchirurgie)</v>
      </c>
      <c r="C72" s="264">
        <f>+IF(intern2!D68&gt;=1,C$8,0)</f>
        <v>0</v>
      </c>
      <c r="D72" s="264">
        <f>+IF(intern2!E68&gt;=1,D$8,0)</f>
        <v>0</v>
      </c>
      <c r="E72" s="264">
        <f>+IF(intern2!F68&gt;=1,E$8,0)</f>
        <v>0</v>
      </c>
      <c r="F72" s="264">
        <f>+IF(intern2!G68&gt;=1,F$8,0)</f>
        <v>0</v>
      </c>
      <c r="G72" s="264">
        <f>+IF(intern2!H68&gt;=1,G$8,0)</f>
        <v>0</v>
      </c>
      <c r="H72" s="264">
        <f>+IF(intern2!I68&gt;=1,H$8,0)</f>
        <v>0</v>
      </c>
      <c r="I72" s="264">
        <f>+IF(intern2!J68&gt;=1,I$8,0)</f>
        <v>0</v>
      </c>
      <c r="J72" s="264">
        <f>+IF(intern2!K68&gt;=1,J$8,0)</f>
        <v>0</v>
      </c>
      <c r="K72" s="264">
        <f>+IF(intern2!L68&gt;=1,K$8,0)</f>
        <v>0</v>
      </c>
      <c r="L72" s="264">
        <f>+IF(intern2!M68&gt;=1,L$8,0)</f>
        <v>0</v>
      </c>
      <c r="M72" s="264">
        <f>+IF(intern2!N68&gt;=1,M$8,0)</f>
        <v>0</v>
      </c>
      <c r="N72" s="264">
        <f>+IF(intern2!O68&gt;=1,N$8,0)</f>
        <v>0</v>
      </c>
      <c r="O72" s="264">
        <f>+IF(intern2!P68&gt;=1,O$8,0)</f>
        <v>0</v>
      </c>
      <c r="P72" s="264">
        <f>+IF(intern2!Q68&gt;=1,P$8,0)</f>
        <v>0</v>
      </c>
      <c r="Q72" s="264">
        <f>+IF(intern2!R68&gt;=1,Q$8,0)</f>
        <v>0</v>
      </c>
      <c r="R72" s="264">
        <f>+IF(intern2!S68&gt;=1,R$8,0)</f>
        <v>0</v>
      </c>
      <c r="S72" s="264">
        <f>+IF(intern2!T68&gt;=1,S$8,0)</f>
        <v>0</v>
      </c>
      <c r="T72" s="264">
        <f>+IF(intern2!U68&gt;=1,T$8,0)</f>
        <v>0</v>
      </c>
      <c r="U72" s="264">
        <f>+IF(intern2!V68&gt;=1,U$8,0)</f>
        <v>0</v>
      </c>
      <c r="V72" s="264">
        <f>+IF(intern2!W68&gt;=1,V$8,0)</f>
        <v>0</v>
      </c>
      <c r="W72" s="264">
        <f>+IF(intern2!X68&gt;=1,W$8,0)</f>
        <v>0</v>
      </c>
      <c r="X72" s="264">
        <f>+IF(intern2!Y68&gt;=1,X$8,0)</f>
        <v>0</v>
      </c>
      <c r="Y72" s="264">
        <f>+IF(intern2!Z68&gt;=1,Y$8,0)</f>
        <v>0</v>
      </c>
      <c r="Z72" s="264">
        <f>+IF(intern2!AA68&gt;=1,Z$8,0)</f>
        <v>0</v>
      </c>
      <c r="AA72" s="264">
        <f>+IF(intern2!AB68&gt;=1,AA$8,0)</f>
        <v>0</v>
      </c>
      <c r="AB72" s="264">
        <f>+IF(intern2!AC68&gt;=1,AB$8,0)</f>
        <v>0</v>
      </c>
      <c r="AC72" s="264">
        <f>+IF(intern2!AD68&gt;=1,AC$8,0)</f>
        <v>0</v>
      </c>
      <c r="AD72" s="264">
        <f>+IF(intern2!AE68&gt;=1,AD$8,0)</f>
        <v>0</v>
      </c>
      <c r="AE72" s="264">
        <f>+IF(intern2!AF68&gt;=1,AE$8,0)</f>
        <v>0</v>
      </c>
      <c r="AF72" s="264">
        <f>+IF(intern2!AG68&gt;=1,AF$8,0)</f>
        <v>0</v>
      </c>
      <c r="AG72" s="264">
        <f>+IF(intern2!AH68&gt;=1,AG$8,0)</f>
        <v>0</v>
      </c>
      <c r="AH72" s="264">
        <f>+IF(intern2!AI68&gt;=1,AH$8,0)</f>
        <v>0</v>
      </c>
      <c r="AI72" s="264">
        <f>+IF(intern2!AJ68&gt;=1,AI$8,0)</f>
        <v>0</v>
      </c>
      <c r="AJ72" s="264">
        <f>+IF(intern2!AK68&gt;=1,AJ$8,0)</f>
        <v>0</v>
      </c>
      <c r="AK72" s="264">
        <f>+IF(intern2!AL68&gt;=1,AK$8,0)</f>
        <v>0</v>
      </c>
      <c r="AL72" s="264">
        <f>+IF(intern2!AM68&gt;=1,AL$8,0)</f>
        <v>0</v>
      </c>
      <c r="AM72" s="264">
        <f>+IF(intern2!AN68&gt;=1,AM$8,0)</f>
        <v>0</v>
      </c>
      <c r="AN72" s="264">
        <f>+IF(intern2!AO68&gt;=1,AN$8,0)</f>
        <v>0</v>
      </c>
      <c r="AO72" s="264">
        <f>+IF(intern2!AP68&gt;=1,AO$8,0)</f>
        <v>0</v>
      </c>
      <c r="AP72" s="264">
        <f>+IF(intern2!AQ68&gt;=1,AP$8,0)</f>
        <v>0</v>
      </c>
      <c r="AQ72" s="264">
        <f>+IF(intern2!AR68&gt;=1,AQ$8,0)</f>
        <v>0</v>
      </c>
      <c r="AR72" s="264">
        <f>+IF(intern2!AS68&gt;=1,AR$8,0)</f>
        <v>0</v>
      </c>
      <c r="AS72" s="264">
        <f>+IF(intern2!AT68&gt;=1,AS$8,0)</f>
        <v>0</v>
      </c>
      <c r="AT72" s="264">
        <f>+IF(intern2!AU68&gt;=1,AT$8,0)</f>
        <v>0</v>
      </c>
      <c r="AU72" s="264">
        <f>+IF(intern2!AV68&gt;=1,AU$8,0)</f>
        <v>0</v>
      </c>
    </row>
    <row r="73" spans="1:47" x14ac:dyDescent="0.2">
      <c r="A73" s="237" t="str">
        <f>'2.2'!C74</f>
        <v>HER1.1.1</v>
      </c>
      <c r="B73" s="237" t="str">
        <f>'2.2'!D74</f>
        <v>Koronarchirurgie (CABG)</v>
      </c>
      <c r="C73" s="264">
        <f>+IF(intern2!D69&gt;=1,C$8,0)</f>
        <v>0</v>
      </c>
      <c r="D73" s="264">
        <f>+IF(intern2!E69&gt;=1,D$8,0)</f>
        <v>0</v>
      </c>
      <c r="E73" s="264">
        <f>+IF(intern2!F69&gt;=1,E$8,0)</f>
        <v>0</v>
      </c>
      <c r="F73" s="264">
        <f>+IF(intern2!G69&gt;=1,F$8,0)</f>
        <v>0</v>
      </c>
      <c r="G73" s="264">
        <f>+IF(intern2!H69&gt;=1,G$8,0)</f>
        <v>0</v>
      </c>
      <c r="H73" s="264">
        <f>+IF(intern2!I69&gt;=1,H$8,0)</f>
        <v>0</v>
      </c>
      <c r="I73" s="264">
        <f>+IF(intern2!J69&gt;=1,I$8,0)</f>
        <v>0</v>
      </c>
      <c r="J73" s="264">
        <f>+IF(intern2!K69&gt;=1,J$8,0)</f>
        <v>0</v>
      </c>
      <c r="K73" s="264">
        <f>+IF(intern2!L69&gt;=1,K$8,0)</f>
        <v>0</v>
      </c>
      <c r="L73" s="264">
        <f>+IF(intern2!M69&gt;=1,L$8,0)</f>
        <v>0</v>
      </c>
      <c r="M73" s="264">
        <f>+IF(intern2!N69&gt;=1,M$8,0)</f>
        <v>0</v>
      </c>
      <c r="N73" s="264">
        <f>+IF(intern2!O69&gt;=1,N$8,0)</f>
        <v>0</v>
      </c>
      <c r="O73" s="264">
        <f>+IF(intern2!P69&gt;=1,O$8,0)</f>
        <v>0</v>
      </c>
      <c r="P73" s="264">
        <f>+IF(intern2!Q69&gt;=1,P$8,0)</f>
        <v>0</v>
      </c>
      <c r="Q73" s="264">
        <f>+IF(intern2!R69&gt;=1,Q$8,0)</f>
        <v>0</v>
      </c>
      <c r="R73" s="264">
        <f>+IF(intern2!S69&gt;=1,R$8,0)</f>
        <v>0</v>
      </c>
      <c r="S73" s="264">
        <f>+IF(intern2!T69&gt;=1,S$8,0)</f>
        <v>0</v>
      </c>
      <c r="T73" s="264">
        <f>+IF(intern2!U69&gt;=1,T$8,0)</f>
        <v>0</v>
      </c>
      <c r="U73" s="264">
        <f>+IF(intern2!V69&gt;=1,U$8,0)</f>
        <v>0</v>
      </c>
      <c r="V73" s="264">
        <f>+IF(intern2!W69&gt;=1,V$8,0)</f>
        <v>0</v>
      </c>
      <c r="W73" s="264">
        <f>+IF(intern2!X69&gt;=1,W$8,0)</f>
        <v>0</v>
      </c>
      <c r="X73" s="264">
        <f>+IF(intern2!Y69&gt;=1,X$8,0)</f>
        <v>0</v>
      </c>
      <c r="Y73" s="264">
        <f>+IF(intern2!Z69&gt;=1,Y$8,0)</f>
        <v>0</v>
      </c>
      <c r="Z73" s="264">
        <f>+IF(intern2!AA69&gt;=1,Z$8,0)</f>
        <v>0</v>
      </c>
      <c r="AA73" s="264">
        <f>+IF(intern2!AB69&gt;=1,AA$8,0)</f>
        <v>0</v>
      </c>
      <c r="AB73" s="264">
        <f>+IF(intern2!AC69&gt;=1,AB$8,0)</f>
        <v>0</v>
      </c>
      <c r="AC73" s="264">
        <f>+IF(intern2!AD69&gt;=1,AC$8,0)</f>
        <v>0</v>
      </c>
      <c r="AD73" s="264">
        <f>+IF(intern2!AE69&gt;=1,AD$8,0)</f>
        <v>0</v>
      </c>
      <c r="AE73" s="264">
        <f>+IF(intern2!AF69&gt;=1,AE$8,0)</f>
        <v>0</v>
      </c>
      <c r="AF73" s="264">
        <f>+IF(intern2!AG69&gt;=1,AF$8,0)</f>
        <v>0</v>
      </c>
      <c r="AG73" s="264">
        <f>+IF(intern2!AH69&gt;=1,AG$8,0)</f>
        <v>0</v>
      </c>
      <c r="AH73" s="264">
        <f>+IF(intern2!AI69&gt;=1,AH$8,0)</f>
        <v>0</v>
      </c>
      <c r="AI73" s="264">
        <f>+IF(intern2!AJ69&gt;=1,AI$8,0)</f>
        <v>0</v>
      </c>
      <c r="AJ73" s="264">
        <f>+IF(intern2!AK69&gt;=1,AJ$8,0)</f>
        <v>0</v>
      </c>
      <c r="AK73" s="264">
        <f>+IF(intern2!AL69&gt;=1,AK$8,0)</f>
        <v>0</v>
      </c>
      <c r="AL73" s="264">
        <f>+IF(intern2!AM69&gt;=1,AL$8,0)</f>
        <v>0</v>
      </c>
      <c r="AM73" s="264">
        <f>+IF(intern2!AN69&gt;=1,AM$8,0)</f>
        <v>0</v>
      </c>
      <c r="AN73" s="264">
        <f>+IF(intern2!AO69&gt;=1,AN$8,0)</f>
        <v>0</v>
      </c>
      <c r="AO73" s="264">
        <f>+IF(intern2!AP69&gt;=1,AO$8,0)</f>
        <v>0</v>
      </c>
      <c r="AP73" s="264">
        <f>+IF(intern2!AQ69&gt;=1,AP$8,0)</f>
        <v>0</v>
      </c>
      <c r="AQ73" s="264">
        <f>+IF(intern2!AR69&gt;=1,AQ$8,0)</f>
        <v>0</v>
      </c>
      <c r="AR73" s="264">
        <f>+IF(intern2!AS69&gt;=1,AR$8,0)</f>
        <v>0</v>
      </c>
      <c r="AS73" s="264">
        <f>+IF(intern2!AT69&gt;=1,AS$8,0)</f>
        <v>0</v>
      </c>
      <c r="AT73" s="264">
        <f>+IF(intern2!AU69&gt;=1,AT$8,0)</f>
        <v>0</v>
      </c>
      <c r="AU73" s="264">
        <f>+IF(intern2!AV69&gt;=1,AU$8,0)</f>
        <v>0</v>
      </c>
    </row>
    <row r="74" spans="1:47" ht="25.5" x14ac:dyDescent="0.2">
      <c r="A74" s="237" t="str">
        <f>'2.2'!C75</f>
        <v>HER1.1.2</v>
      </c>
      <c r="B74" s="237" t="str">
        <f>'2.2'!D75</f>
        <v>Komplexe kongenitale Herzchirurgie</v>
      </c>
      <c r="C74" s="264">
        <f>+IF(intern2!D70&gt;=1,C$8,0)</f>
        <v>0</v>
      </c>
      <c r="D74" s="264">
        <f>+IF(intern2!E70&gt;=1,D$8,0)</f>
        <v>0</v>
      </c>
      <c r="E74" s="264">
        <f>+IF(intern2!F70&gt;=1,E$8,0)</f>
        <v>0</v>
      </c>
      <c r="F74" s="264">
        <f>+IF(intern2!G70&gt;=1,F$8,0)</f>
        <v>0</v>
      </c>
      <c r="G74" s="264">
        <f>+IF(intern2!H70&gt;=1,G$8,0)</f>
        <v>0</v>
      </c>
      <c r="H74" s="264">
        <f>+IF(intern2!I70&gt;=1,H$8,0)</f>
        <v>0</v>
      </c>
      <c r="I74" s="264">
        <f>+IF(intern2!J70&gt;=1,I$8,0)</f>
        <v>0</v>
      </c>
      <c r="J74" s="264">
        <f>+IF(intern2!K70&gt;=1,J$8,0)</f>
        <v>0</v>
      </c>
      <c r="K74" s="264">
        <f>+IF(intern2!L70&gt;=1,K$8,0)</f>
        <v>0</v>
      </c>
      <c r="L74" s="264">
        <f>+IF(intern2!M70&gt;=1,L$8,0)</f>
        <v>0</v>
      </c>
      <c r="M74" s="264">
        <f>+IF(intern2!N70&gt;=1,M$8,0)</f>
        <v>0</v>
      </c>
      <c r="N74" s="264">
        <f>+IF(intern2!O70&gt;=1,N$8,0)</f>
        <v>0</v>
      </c>
      <c r="O74" s="264">
        <f>+IF(intern2!P70&gt;=1,O$8,0)</f>
        <v>0</v>
      </c>
      <c r="P74" s="264">
        <f>+IF(intern2!Q70&gt;=1,P$8,0)</f>
        <v>0</v>
      </c>
      <c r="Q74" s="264">
        <f>+IF(intern2!R70&gt;=1,Q$8,0)</f>
        <v>0</v>
      </c>
      <c r="R74" s="264">
        <f>+IF(intern2!S70&gt;=1,R$8,0)</f>
        <v>0</v>
      </c>
      <c r="S74" s="264">
        <f>+IF(intern2!T70&gt;=1,S$8,0)</f>
        <v>0</v>
      </c>
      <c r="T74" s="264">
        <f>+IF(intern2!U70&gt;=1,T$8,0)</f>
        <v>0</v>
      </c>
      <c r="U74" s="264">
        <f>+IF(intern2!V70&gt;=1,U$8,0)</f>
        <v>0</v>
      </c>
      <c r="V74" s="264">
        <f>+IF(intern2!W70&gt;=1,V$8,0)</f>
        <v>0</v>
      </c>
      <c r="W74" s="264">
        <f>+IF(intern2!X70&gt;=1,W$8,0)</f>
        <v>0</v>
      </c>
      <c r="X74" s="264">
        <f>+IF(intern2!Y70&gt;=1,X$8,0)</f>
        <v>0</v>
      </c>
      <c r="Y74" s="264">
        <f>+IF(intern2!Z70&gt;=1,Y$8,0)</f>
        <v>0</v>
      </c>
      <c r="Z74" s="264">
        <f>+IF(intern2!AA70&gt;=1,Z$8,0)</f>
        <v>0</v>
      </c>
      <c r="AA74" s="264">
        <f>+IF(intern2!AB70&gt;=1,AA$8,0)</f>
        <v>0</v>
      </c>
      <c r="AB74" s="264">
        <f>+IF(intern2!AC70&gt;=1,AB$8,0)</f>
        <v>0</v>
      </c>
      <c r="AC74" s="264">
        <f>+IF(intern2!AD70&gt;=1,AC$8,0)</f>
        <v>0</v>
      </c>
      <c r="AD74" s="264">
        <f>+IF(intern2!AE70&gt;=1,AD$8,0)</f>
        <v>0</v>
      </c>
      <c r="AE74" s="264">
        <f>+IF(intern2!AF70&gt;=1,AE$8,0)</f>
        <v>0</v>
      </c>
      <c r="AF74" s="264">
        <f>+IF(intern2!AG70&gt;=1,AF$8,0)</f>
        <v>0</v>
      </c>
      <c r="AG74" s="264">
        <f>+IF(intern2!AH70&gt;=1,AG$8,0)</f>
        <v>0</v>
      </c>
      <c r="AH74" s="264">
        <f>+IF(intern2!AI70&gt;=1,AH$8,0)</f>
        <v>0</v>
      </c>
      <c r="AI74" s="264">
        <f>+IF(intern2!AJ70&gt;=1,AI$8,0)</f>
        <v>0</v>
      </c>
      <c r="AJ74" s="264">
        <f>+IF(intern2!AK70&gt;=1,AJ$8,0)</f>
        <v>0</v>
      </c>
      <c r="AK74" s="264">
        <f>+IF(intern2!AL70&gt;=1,AK$8,0)</f>
        <v>0</v>
      </c>
      <c r="AL74" s="264">
        <f>+IF(intern2!AM70&gt;=1,AL$8,0)</f>
        <v>0</v>
      </c>
      <c r="AM74" s="264">
        <f>+IF(intern2!AN70&gt;=1,AM$8,0)</f>
        <v>0</v>
      </c>
      <c r="AN74" s="264">
        <f>+IF(intern2!AO70&gt;=1,AN$8,0)</f>
        <v>0</v>
      </c>
      <c r="AO74" s="264">
        <f>+IF(intern2!AP70&gt;=1,AO$8,0)</f>
        <v>0</v>
      </c>
      <c r="AP74" s="264">
        <f>+IF(intern2!AQ70&gt;=1,AP$8,0)</f>
        <v>0</v>
      </c>
      <c r="AQ74" s="264">
        <f>+IF(intern2!AR70&gt;=1,AQ$8,0)</f>
        <v>0</v>
      </c>
      <c r="AR74" s="264">
        <f>+IF(intern2!AS70&gt;=1,AR$8,0)</f>
        <v>0</v>
      </c>
      <c r="AS74" s="264">
        <f>+IF(intern2!AT70&gt;=1,AS$8,0)</f>
        <v>0</v>
      </c>
      <c r="AT74" s="264">
        <f>+IF(intern2!AU70&gt;=1,AT$8,0)</f>
        <v>0</v>
      </c>
      <c r="AU74" s="264">
        <f>+IF(intern2!AV70&gt;=1,AU$8,0)</f>
        <v>0</v>
      </c>
    </row>
    <row r="75" spans="1:47" ht="25.5" x14ac:dyDescent="0.2">
      <c r="A75" s="237" t="str">
        <f>'2.2'!C76</f>
        <v>HER1.1.3</v>
      </c>
      <c r="B75" s="237" t="str">
        <f>'2.2'!D76</f>
        <v>Chirurgie und Interventionen an der thorakalen Aorta</v>
      </c>
      <c r="C75" s="264">
        <f>+IF(intern2!D71&gt;=1,C$8,0)</f>
        <v>0</v>
      </c>
      <c r="D75" s="264">
        <f>+IF(intern2!E71&gt;=1,D$8,0)</f>
        <v>0</v>
      </c>
      <c r="E75" s="264">
        <f>+IF(intern2!F71&gt;=1,E$8,0)</f>
        <v>0</v>
      </c>
      <c r="F75" s="264">
        <f>+IF(intern2!G71&gt;=1,F$8,0)</f>
        <v>0</v>
      </c>
      <c r="G75" s="264">
        <f>+IF(intern2!H71&gt;=1,G$8,0)</f>
        <v>0</v>
      </c>
      <c r="H75" s="264">
        <f>+IF(intern2!I71&gt;=1,H$8,0)</f>
        <v>0</v>
      </c>
      <c r="I75" s="264">
        <f>+IF(intern2!J71&gt;=1,I$8,0)</f>
        <v>0</v>
      </c>
      <c r="J75" s="264">
        <f>+IF(intern2!K71&gt;=1,J$8,0)</f>
        <v>0</v>
      </c>
      <c r="K75" s="264">
        <f>+IF(intern2!L71&gt;=1,K$8,0)</f>
        <v>0</v>
      </c>
      <c r="L75" s="264">
        <f>+IF(intern2!M71&gt;=1,L$8,0)</f>
        <v>0</v>
      </c>
      <c r="M75" s="264">
        <f>+IF(intern2!N71&gt;=1,M$8,0)</f>
        <v>0</v>
      </c>
      <c r="N75" s="264">
        <f>+IF(intern2!O71&gt;=1,N$8,0)</f>
        <v>0</v>
      </c>
      <c r="O75" s="264">
        <f>+IF(intern2!P71&gt;=1,O$8,0)</f>
        <v>0</v>
      </c>
      <c r="P75" s="264">
        <f>+IF(intern2!Q71&gt;=1,P$8,0)</f>
        <v>0</v>
      </c>
      <c r="Q75" s="264">
        <f>+IF(intern2!R71&gt;=1,Q$8,0)</f>
        <v>0</v>
      </c>
      <c r="R75" s="264">
        <f>+IF(intern2!S71&gt;=1,R$8,0)</f>
        <v>0</v>
      </c>
      <c r="S75" s="264">
        <f>+IF(intern2!T71&gt;=1,S$8,0)</f>
        <v>0</v>
      </c>
      <c r="T75" s="264">
        <f>+IF(intern2!U71&gt;=1,T$8,0)</f>
        <v>0</v>
      </c>
      <c r="U75" s="264">
        <f>+IF(intern2!V71&gt;=1,U$8,0)</f>
        <v>0</v>
      </c>
      <c r="V75" s="264">
        <f>+IF(intern2!W71&gt;=1,V$8,0)</f>
        <v>0</v>
      </c>
      <c r="W75" s="264">
        <f>+IF(intern2!X71&gt;=1,W$8,0)</f>
        <v>0</v>
      </c>
      <c r="X75" s="264">
        <f>+IF(intern2!Y71&gt;=1,X$8,0)</f>
        <v>0</v>
      </c>
      <c r="Y75" s="264">
        <f>+IF(intern2!Z71&gt;=1,Y$8,0)</f>
        <v>0</v>
      </c>
      <c r="Z75" s="264">
        <f>+IF(intern2!AA71&gt;=1,Z$8,0)</f>
        <v>0</v>
      </c>
      <c r="AA75" s="264">
        <f>+IF(intern2!AB71&gt;=1,AA$8,0)</f>
        <v>0</v>
      </c>
      <c r="AB75" s="264">
        <f>+IF(intern2!AC71&gt;=1,AB$8,0)</f>
        <v>0</v>
      </c>
      <c r="AC75" s="264">
        <f>+IF(intern2!AD71&gt;=1,AC$8,0)</f>
        <v>0</v>
      </c>
      <c r="AD75" s="264">
        <f>+IF(intern2!AE71&gt;=1,AD$8,0)</f>
        <v>0</v>
      </c>
      <c r="AE75" s="264">
        <f>+IF(intern2!AF71&gt;=1,AE$8,0)</f>
        <v>0</v>
      </c>
      <c r="AF75" s="264">
        <f>+IF(intern2!AG71&gt;=1,AF$8,0)</f>
        <v>0</v>
      </c>
      <c r="AG75" s="264">
        <f>+IF(intern2!AH71&gt;=1,AG$8,0)</f>
        <v>0</v>
      </c>
      <c r="AH75" s="264">
        <f>+IF(intern2!AI71&gt;=1,AH$8,0)</f>
        <v>0</v>
      </c>
      <c r="AI75" s="264">
        <f>+IF(intern2!AJ71&gt;=1,AI$8,0)</f>
        <v>0</v>
      </c>
      <c r="AJ75" s="264">
        <f>+IF(intern2!AK71&gt;=1,AJ$8,0)</f>
        <v>0</v>
      </c>
      <c r="AK75" s="264">
        <f>+IF(intern2!AL71&gt;=1,AK$8,0)</f>
        <v>0</v>
      </c>
      <c r="AL75" s="264">
        <f>+IF(intern2!AM71&gt;=1,AL$8,0)</f>
        <v>0</v>
      </c>
      <c r="AM75" s="264">
        <f>+IF(intern2!AN71&gt;=1,AM$8,0)</f>
        <v>0</v>
      </c>
      <c r="AN75" s="264">
        <f>+IF(intern2!AO71&gt;=1,AN$8,0)</f>
        <v>0</v>
      </c>
      <c r="AO75" s="264">
        <f>+IF(intern2!AP71&gt;=1,AO$8,0)</f>
        <v>0</v>
      </c>
      <c r="AP75" s="264">
        <f>+IF(intern2!AQ71&gt;=1,AP$8,0)</f>
        <v>0</v>
      </c>
      <c r="AQ75" s="264">
        <f>+IF(intern2!AR71&gt;=1,AQ$8,0)</f>
        <v>0</v>
      </c>
      <c r="AR75" s="264">
        <f>+IF(intern2!AS71&gt;=1,AR$8,0)</f>
        <v>0</v>
      </c>
      <c r="AS75" s="264">
        <f>+IF(intern2!AT71&gt;=1,AS$8,0)</f>
        <v>0</v>
      </c>
      <c r="AT75" s="264">
        <f>+IF(intern2!AU71&gt;=1,AT$8,0)</f>
        <v>0</v>
      </c>
      <c r="AU75" s="264">
        <f>+IF(intern2!AV71&gt;=1,AU$8,0)</f>
        <v>0</v>
      </c>
    </row>
    <row r="76" spans="1:47" ht="25.5" x14ac:dyDescent="0.2">
      <c r="A76" s="237" t="str">
        <f>'2.2'!C77</f>
        <v>HER1.1.4</v>
      </c>
      <c r="B76" s="237" t="str">
        <f>'2.2'!D77</f>
        <v>Offene Eingriffe an der Aortenklappe</v>
      </c>
      <c r="C76" s="264">
        <f>+IF(intern2!D72&gt;=1,C$8,0)</f>
        <v>0</v>
      </c>
      <c r="D76" s="264">
        <f>+IF(intern2!E72&gt;=1,D$8,0)</f>
        <v>0</v>
      </c>
      <c r="E76" s="264">
        <f>+IF(intern2!F72&gt;=1,E$8,0)</f>
        <v>0</v>
      </c>
      <c r="F76" s="264">
        <f>+IF(intern2!G72&gt;=1,F$8,0)</f>
        <v>0</v>
      </c>
      <c r="G76" s="264">
        <f>+IF(intern2!H72&gt;=1,G$8,0)</f>
        <v>0</v>
      </c>
      <c r="H76" s="264">
        <f>+IF(intern2!I72&gt;=1,H$8,0)</f>
        <v>0</v>
      </c>
      <c r="I76" s="264">
        <f>+IF(intern2!J72&gt;=1,I$8,0)</f>
        <v>0</v>
      </c>
      <c r="J76" s="264">
        <f>+IF(intern2!K72&gt;=1,J$8,0)</f>
        <v>0</v>
      </c>
      <c r="K76" s="264">
        <f>+IF(intern2!L72&gt;=1,K$8,0)</f>
        <v>0</v>
      </c>
      <c r="L76" s="264">
        <f>+IF(intern2!M72&gt;=1,L$8,0)</f>
        <v>0</v>
      </c>
      <c r="M76" s="264">
        <f>+IF(intern2!N72&gt;=1,M$8,0)</f>
        <v>0</v>
      </c>
      <c r="N76" s="264">
        <f>+IF(intern2!O72&gt;=1,N$8,0)</f>
        <v>0</v>
      </c>
      <c r="O76" s="264">
        <f>+IF(intern2!P72&gt;=1,O$8,0)</f>
        <v>0</v>
      </c>
      <c r="P76" s="264">
        <f>+IF(intern2!Q72&gt;=1,P$8,0)</f>
        <v>0</v>
      </c>
      <c r="Q76" s="264">
        <f>+IF(intern2!R72&gt;=1,Q$8,0)</f>
        <v>0</v>
      </c>
      <c r="R76" s="264">
        <f>+IF(intern2!S72&gt;=1,R$8,0)</f>
        <v>0</v>
      </c>
      <c r="S76" s="264">
        <f>+IF(intern2!T72&gt;=1,S$8,0)</f>
        <v>0</v>
      </c>
      <c r="T76" s="264">
        <f>+IF(intern2!U72&gt;=1,T$8,0)</f>
        <v>0</v>
      </c>
      <c r="U76" s="264">
        <f>+IF(intern2!V72&gt;=1,U$8,0)</f>
        <v>0</v>
      </c>
      <c r="V76" s="264">
        <f>+IF(intern2!W72&gt;=1,V$8,0)</f>
        <v>0</v>
      </c>
      <c r="W76" s="264">
        <f>+IF(intern2!X72&gt;=1,W$8,0)</f>
        <v>0</v>
      </c>
      <c r="X76" s="264">
        <f>+IF(intern2!Y72&gt;=1,X$8,0)</f>
        <v>0</v>
      </c>
      <c r="Y76" s="264">
        <f>+IF(intern2!Z72&gt;=1,Y$8,0)</f>
        <v>0</v>
      </c>
      <c r="Z76" s="264">
        <f>+IF(intern2!AA72&gt;=1,Z$8,0)</f>
        <v>0</v>
      </c>
      <c r="AA76" s="264">
        <f>+IF(intern2!AB72&gt;=1,AA$8,0)</f>
        <v>0</v>
      </c>
      <c r="AB76" s="264">
        <f>+IF(intern2!AC72&gt;=1,AB$8,0)</f>
        <v>0</v>
      </c>
      <c r="AC76" s="264">
        <f>+IF(intern2!AD72&gt;=1,AC$8,0)</f>
        <v>0</v>
      </c>
      <c r="AD76" s="264">
        <f>+IF(intern2!AE72&gt;=1,AD$8,0)</f>
        <v>0</v>
      </c>
      <c r="AE76" s="264">
        <f>+IF(intern2!AF72&gt;=1,AE$8,0)</f>
        <v>0</v>
      </c>
      <c r="AF76" s="264">
        <f>+IF(intern2!AG72&gt;=1,AF$8,0)</f>
        <v>0</v>
      </c>
      <c r="AG76" s="264">
        <f>+IF(intern2!AH72&gt;=1,AG$8,0)</f>
        <v>0</v>
      </c>
      <c r="AH76" s="264">
        <f>+IF(intern2!AI72&gt;=1,AH$8,0)</f>
        <v>0</v>
      </c>
      <c r="AI76" s="264">
        <f>+IF(intern2!AJ72&gt;=1,AI$8,0)</f>
        <v>0</v>
      </c>
      <c r="AJ76" s="264">
        <f>+IF(intern2!AK72&gt;=1,AJ$8,0)</f>
        <v>0</v>
      </c>
      <c r="AK76" s="264">
        <f>+IF(intern2!AL72&gt;=1,AK$8,0)</f>
        <v>0</v>
      </c>
      <c r="AL76" s="264">
        <f>+IF(intern2!AM72&gt;=1,AL$8,0)</f>
        <v>0</v>
      </c>
      <c r="AM76" s="264">
        <f>+IF(intern2!AN72&gt;=1,AM$8,0)</f>
        <v>0</v>
      </c>
      <c r="AN76" s="264">
        <f>+IF(intern2!AO72&gt;=1,AN$8,0)</f>
        <v>0</v>
      </c>
      <c r="AO76" s="264">
        <f>+IF(intern2!AP72&gt;=1,AO$8,0)</f>
        <v>0</v>
      </c>
      <c r="AP76" s="264">
        <f>+IF(intern2!AQ72&gt;=1,AP$8,0)</f>
        <v>0</v>
      </c>
      <c r="AQ76" s="264">
        <f>+IF(intern2!AR72&gt;=1,AQ$8,0)</f>
        <v>0</v>
      </c>
      <c r="AR76" s="264">
        <f>+IF(intern2!AS72&gt;=1,AR$8,0)</f>
        <v>0</v>
      </c>
      <c r="AS76" s="264">
        <f>+IF(intern2!AT72&gt;=1,AS$8,0)</f>
        <v>0</v>
      </c>
      <c r="AT76" s="264">
        <f>+IF(intern2!AU72&gt;=1,AT$8,0)</f>
        <v>0</v>
      </c>
      <c r="AU76" s="264">
        <f>+IF(intern2!AV72&gt;=1,AU$8,0)</f>
        <v>0</v>
      </c>
    </row>
    <row r="77" spans="1:47" ht="25.5" x14ac:dyDescent="0.2">
      <c r="A77" s="237" t="str">
        <f>'2.2'!C78</f>
        <v>HER1.1.5</v>
      </c>
      <c r="B77" s="237" t="str">
        <f>'2.2'!D78</f>
        <v>Offene Eingriffe an der Mitralklappe</v>
      </c>
      <c r="C77" s="264">
        <f>+IF(intern2!D73&gt;=1,C$8,0)</f>
        <v>0</v>
      </c>
      <c r="D77" s="264">
        <f>+IF(intern2!E73&gt;=1,D$8,0)</f>
        <v>0</v>
      </c>
      <c r="E77" s="264">
        <f>+IF(intern2!F73&gt;=1,E$8,0)</f>
        <v>0</v>
      </c>
      <c r="F77" s="264">
        <f>+IF(intern2!G73&gt;=1,F$8,0)</f>
        <v>0</v>
      </c>
      <c r="G77" s="264">
        <f>+IF(intern2!H73&gt;=1,G$8,0)</f>
        <v>0</v>
      </c>
      <c r="H77" s="264">
        <f>+IF(intern2!I73&gt;=1,H$8,0)</f>
        <v>0</v>
      </c>
      <c r="I77" s="264">
        <f>+IF(intern2!J73&gt;=1,I$8,0)</f>
        <v>0</v>
      </c>
      <c r="J77" s="264">
        <f>+IF(intern2!K73&gt;=1,J$8,0)</f>
        <v>0</v>
      </c>
      <c r="K77" s="264">
        <f>+IF(intern2!L73&gt;=1,K$8,0)</f>
        <v>0</v>
      </c>
      <c r="L77" s="264">
        <f>+IF(intern2!M73&gt;=1,L$8,0)</f>
        <v>0</v>
      </c>
      <c r="M77" s="264">
        <f>+IF(intern2!N73&gt;=1,M$8,0)</f>
        <v>0</v>
      </c>
      <c r="N77" s="264">
        <f>+IF(intern2!O73&gt;=1,N$8,0)</f>
        <v>0</v>
      </c>
      <c r="O77" s="264">
        <f>+IF(intern2!P73&gt;=1,O$8,0)</f>
        <v>0</v>
      </c>
      <c r="P77" s="264">
        <f>+IF(intern2!Q73&gt;=1,P$8,0)</f>
        <v>0</v>
      </c>
      <c r="Q77" s="264">
        <f>+IF(intern2!R73&gt;=1,Q$8,0)</f>
        <v>0</v>
      </c>
      <c r="R77" s="264">
        <f>+IF(intern2!S73&gt;=1,R$8,0)</f>
        <v>0</v>
      </c>
      <c r="S77" s="264">
        <f>+IF(intern2!T73&gt;=1,S$8,0)</f>
        <v>0</v>
      </c>
      <c r="T77" s="264">
        <f>+IF(intern2!U73&gt;=1,T$8,0)</f>
        <v>0</v>
      </c>
      <c r="U77" s="264">
        <f>+IF(intern2!V73&gt;=1,U$8,0)</f>
        <v>0</v>
      </c>
      <c r="V77" s="264">
        <f>+IF(intern2!W73&gt;=1,V$8,0)</f>
        <v>0</v>
      </c>
      <c r="W77" s="264">
        <f>+IF(intern2!X73&gt;=1,W$8,0)</f>
        <v>0</v>
      </c>
      <c r="X77" s="264">
        <f>+IF(intern2!Y73&gt;=1,X$8,0)</f>
        <v>0</v>
      </c>
      <c r="Y77" s="264">
        <f>+IF(intern2!Z73&gt;=1,Y$8,0)</f>
        <v>0</v>
      </c>
      <c r="Z77" s="264">
        <f>+IF(intern2!AA73&gt;=1,Z$8,0)</f>
        <v>0</v>
      </c>
      <c r="AA77" s="264">
        <f>+IF(intern2!AB73&gt;=1,AA$8,0)</f>
        <v>0</v>
      </c>
      <c r="AB77" s="264">
        <f>+IF(intern2!AC73&gt;=1,AB$8,0)</f>
        <v>0</v>
      </c>
      <c r="AC77" s="264">
        <f>+IF(intern2!AD73&gt;=1,AC$8,0)</f>
        <v>0</v>
      </c>
      <c r="AD77" s="264">
        <f>+IF(intern2!AE73&gt;=1,AD$8,0)</f>
        <v>0</v>
      </c>
      <c r="AE77" s="264">
        <f>+IF(intern2!AF73&gt;=1,AE$8,0)</f>
        <v>0</v>
      </c>
      <c r="AF77" s="264">
        <f>+IF(intern2!AG73&gt;=1,AF$8,0)</f>
        <v>0</v>
      </c>
      <c r="AG77" s="264">
        <f>+IF(intern2!AH73&gt;=1,AG$8,0)</f>
        <v>0</v>
      </c>
      <c r="AH77" s="264">
        <f>+IF(intern2!AI73&gt;=1,AH$8,0)</f>
        <v>0</v>
      </c>
      <c r="AI77" s="264">
        <f>+IF(intern2!AJ73&gt;=1,AI$8,0)</f>
        <v>0</v>
      </c>
      <c r="AJ77" s="264">
        <f>+IF(intern2!AK73&gt;=1,AJ$8,0)</f>
        <v>0</v>
      </c>
      <c r="AK77" s="264">
        <f>+IF(intern2!AL73&gt;=1,AK$8,0)</f>
        <v>0</v>
      </c>
      <c r="AL77" s="264">
        <f>+IF(intern2!AM73&gt;=1,AL$8,0)</f>
        <v>0</v>
      </c>
      <c r="AM77" s="264">
        <f>+IF(intern2!AN73&gt;=1,AM$8,0)</f>
        <v>0</v>
      </c>
      <c r="AN77" s="264">
        <f>+IF(intern2!AO73&gt;=1,AN$8,0)</f>
        <v>0</v>
      </c>
      <c r="AO77" s="264">
        <f>+IF(intern2!AP73&gt;=1,AO$8,0)</f>
        <v>0</v>
      </c>
      <c r="AP77" s="264">
        <f>+IF(intern2!AQ73&gt;=1,AP$8,0)</f>
        <v>0</v>
      </c>
      <c r="AQ77" s="264">
        <f>+IF(intern2!AR73&gt;=1,AQ$8,0)</f>
        <v>0</v>
      </c>
      <c r="AR77" s="264">
        <f>+IF(intern2!AS73&gt;=1,AR$8,0)</f>
        <v>0</v>
      </c>
      <c r="AS77" s="264">
        <f>+IF(intern2!AT73&gt;=1,AS$8,0)</f>
        <v>0</v>
      </c>
      <c r="AT77" s="264">
        <f>+IF(intern2!AU73&gt;=1,AT$8,0)</f>
        <v>0</v>
      </c>
      <c r="AU77" s="264">
        <f>+IF(intern2!AV73&gt;=1,AU$8,0)</f>
        <v>0</v>
      </c>
    </row>
    <row r="78" spans="1:47" ht="25.5" x14ac:dyDescent="0.2">
      <c r="A78" s="237" t="str">
        <f>'2.2'!C79</f>
        <v>KAR1</v>
      </c>
      <c r="B78" s="237" t="str">
        <f>'2.2'!D79</f>
        <v>Kardiologie (inkl. Schrittmacher)</v>
      </c>
      <c r="C78" s="264">
        <f>+IF(intern2!D74&gt;=1,C$8,0)</f>
        <v>0</v>
      </c>
      <c r="D78" s="264">
        <f>+IF(intern2!E74&gt;=1,D$8,0)</f>
        <v>0</v>
      </c>
      <c r="E78" s="264">
        <f>+IF(intern2!F74&gt;=1,E$8,0)</f>
        <v>0</v>
      </c>
      <c r="F78" s="264">
        <f>+IF(intern2!G74&gt;=1,F$8,0)</f>
        <v>0</v>
      </c>
      <c r="G78" s="264">
        <f>+IF(intern2!H74&gt;=1,G$8,0)</f>
        <v>0</v>
      </c>
      <c r="H78" s="264">
        <f>+IF(intern2!I74&gt;=1,H$8,0)</f>
        <v>0</v>
      </c>
      <c r="I78" s="264">
        <f>+IF(intern2!J74&gt;=1,I$8,0)</f>
        <v>0</v>
      </c>
      <c r="J78" s="264">
        <f>+IF(intern2!K74&gt;=1,J$8,0)</f>
        <v>0</v>
      </c>
      <c r="K78" s="264">
        <f>+IF(intern2!L74&gt;=1,K$8,0)</f>
        <v>0</v>
      </c>
      <c r="L78" s="264">
        <f>+IF(intern2!M74&gt;=1,L$8,0)</f>
        <v>0</v>
      </c>
      <c r="M78" s="264">
        <f>+IF(intern2!N74&gt;=1,M$8,0)</f>
        <v>0</v>
      </c>
      <c r="N78" s="264">
        <f>+IF(intern2!O74&gt;=1,N$8,0)</f>
        <v>0</v>
      </c>
      <c r="O78" s="264">
        <f>+IF(intern2!P74&gt;=1,O$8,0)</f>
        <v>0</v>
      </c>
      <c r="P78" s="264">
        <f>+IF(intern2!Q74&gt;=1,P$8,0)</f>
        <v>0</v>
      </c>
      <c r="Q78" s="264">
        <f>+IF(intern2!R74&gt;=1,Q$8,0)</f>
        <v>0</v>
      </c>
      <c r="R78" s="264">
        <f>+IF(intern2!S74&gt;=1,R$8,0)</f>
        <v>0</v>
      </c>
      <c r="S78" s="264">
        <f>+IF(intern2!T74&gt;=1,S$8,0)</f>
        <v>0</v>
      </c>
      <c r="T78" s="264">
        <f>+IF(intern2!U74&gt;=1,T$8,0)</f>
        <v>0</v>
      </c>
      <c r="U78" s="264">
        <f>+IF(intern2!V74&gt;=1,U$8,0)</f>
        <v>0</v>
      </c>
      <c r="V78" s="264">
        <f>+IF(intern2!W74&gt;=1,V$8,0)</f>
        <v>0</v>
      </c>
      <c r="W78" s="264">
        <f>+IF(intern2!X74&gt;=1,W$8,0)</f>
        <v>0</v>
      </c>
      <c r="X78" s="264">
        <f>+IF(intern2!Y74&gt;=1,X$8,0)</f>
        <v>0</v>
      </c>
      <c r="Y78" s="264">
        <f>+IF(intern2!Z74&gt;=1,Y$8,0)</f>
        <v>0</v>
      </c>
      <c r="Z78" s="264">
        <f>+IF(intern2!AA74&gt;=1,Z$8,0)</f>
        <v>0</v>
      </c>
      <c r="AA78" s="264">
        <f>+IF(intern2!AB74&gt;=1,AA$8,0)</f>
        <v>0</v>
      </c>
      <c r="AB78" s="264">
        <f>+IF(intern2!AC74&gt;=1,AB$8,0)</f>
        <v>0</v>
      </c>
      <c r="AC78" s="264">
        <f>+IF(intern2!AD74&gt;=1,AC$8,0)</f>
        <v>0</v>
      </c>
      <c r="AD78" s="264">
        <f>+IF(intern2!AE74&gt;=1,AD$8,0)</f>
        <v>0</v>
      </c>
      <c r="AE78" s="264">
        <f>+IF(intern2!AF74&gt;=1,AE$8,0)</f>
        <v>0</v>
      </c>
      <c r="AF78" s="264">
        <f>+IF(intern2!AG74&gt;=1,AF$8,0)</f>
        <v>0</v>
      </c>
      <c r="AG78" s="264">
        <f>+IF(intern2!AH74&gt;=1,AG$8,0)</f>
        <v>0</v>
      </c>
      <c r="AH78" s="264">
        <f>+IF(intern2!AI74&gt;=1,AH$8,0)</f>
        <v>0</v>
      </c>
      <c r="AI78" s="264">
        <f>+IF(intern2!AJ74&gt;=1,AI$8,0)</f>
        <v>0</v>
      </c>
      <c r="AJ78" s="264">
        <f>+IF(intern2!AK74&gt;=1,AJ$8,0)</f>
        <v>0</v>
      </c>
      <c r="AK78" s="264">
        <f>+IF(intern2!AL74&gt;=1,AK$8,0)</f>
        <v>0</v>
      </c>
      <c r="AL78" s="264">
        <f>+IF(intern2!AM74&gt;=1,AL$8,0)</f>
        <v>0</v>
      </c>
      <c r="AM78" s="264">
        <f>+IF(intern2!AN74&gt;=1,AM$8,0)</f>
        <v>0</v>
      </c>
      <c r="AN78" s="264">
        <f>+IF(intern2!AO74&gt;=1,AN$8,0)</f>
        <v>0</v>
      </c>
      <c r="AO78" s="264">
        <f>+IF(intern2!AP74&gt;=1,AO$8,0)</f>
        <v>0</v>
      </c>
      <c r="AP78" s="264">
        <f>+IF(intern2!AQ74&gt;=1,AP$8,0)</f>
        <v>0</v>
      </c>
      <c r="AQ78" s="264">
        <f>+IF(intern2!AR74&gt;=1,AQ$8,0)</f>
        <v>0</v>
      </c>
      <c r="AR78" s="264">
        <f>+IF(intern2!AS74&gt;=1,AR$8,0)</f>
        <v>0</v>
      </c>
      <c r="AS78" s="264">
        <f>+IF(intern2!AT74&gt;=1,AS$8,0)</f>
        <v>0</v>
      </c>
      <c r="AT78" s="264">
        <f>+IF(intern2!AU74&gt;=1,AT$8,0)</f>
        <v>0</v>
      </c>
      <c r="AU78" s="264">
        <f>+IF(intern2!AV74&gt;=1,AU$8,0)</f>
        <v>0</v>
      </c>
    </row>
    <row r="79" spans="1:47" x14ac:dyDescent="0.2">
      <c r="A79" s="237" t="str">
        <f>'2.2'!C80</f>
        <v>KAR2</v>
      </c>
      <c r="B79" s="237" t="str">
        <f>'2.2'!D80</f>
        <v>Elektrophysiologie und CRT</v>
      </c>
      <c r="C79" s="264">
        <f>+IF(intern2!D75&gt;=1,C$8,0)</f>
        <v>0</v>
      </c>
      <c r="D79" s="264">
        <f>+IF(intern2!E75&gt;=1,D$8,0)</f>
        <v>0</v>
      </c>
      <c r="E79" s="264">
        <f>+IF(intern2!F75&gt;=1,E$8,0)</f>
        <v>0</v>
      </c>
      <c r="F79" s="264">
        <f>+IF(intern2!G75&gt;=1,F$8,0)</f>
        <v>0</v>
      </c>
      <c r="G79" s="264">
        <f>+IF(intern2!H75&gt;=1,G$8,0)</f>
        <v>0</v>
      </c>
      <c r="H79" s="264">
        <f>+IF(intern2!I75&gt;=1,H$8,0)</f>
        <v>0</v>
      </c>
      <c r="I79" s="264">
        <f>+IF(intern2!J75&gt;=1,I$8,0)</f>
        <v>0</v>
      </c>
      <c r="J79" s="264">
        <f>+IF(intern2!K75&gt;=1,J$8,0)</f>
        <v>0</v>
      </c>
      <c r="K79" s="264">
        <f>+IF(intern2!L75&gt;=1,K$8,0)</f>
        <v>0</v>
      </c>
      <c r="L79" s="264">
        <f>+IF(intern2!M75&gt;=1,L$8,0)</f>
        <v>0</v>
      </c>
      <c r="M79" s="264">
        <f>+IF(intern2!N75&gt;=1,M$8,0)</f>
        <v>0</v>
      </c>
      <c r="N79" s="264">
        <f>+IF(intern2!O75&gt;=1,N$8,0)</f>
        <v>0</v>
      </c>
      <c r="O79" s="264">
        <f>+IF(intern2!P75&gt;=1,O$8,0)</f>
        <v>0</v>
      </c>
      <c r="P79" s="264">
        <f>+IF(intern2!Q75&gt;=1,P$8,0)</f>
        <v>0</v>
      </c>
      <c r="Q79" s="264">
        <f>+IF(intern2!R75&gt;=1,Q$8,0)</f>
        <v>0</v>
      </c>
      <c r="R79" s="264">
        <f>+IF(intern2!S75&gt;=1,R$8,0)</f>
        <v>0</v>
      </c>
      <c r="S79" s="264">
        <f>+IF(intern2!T75&gt;=1,S$8,0)</f>
        <v>0</v>
      </c>
      <c r="T79" s="264">
        <f>+IF(intern2!U75&gt;=1,T$8,0)</f>
        <v>0</v>
      </c>
      <c r="U79" s="264">
        <f>+IF(intern2!V75&gt;=1,U$8,0)</f>
        <v>0</v>
      </c>
      <c r="V79" s="264">
        <f>+IF(intern2!W75&gt;=1,V$8,0)</f>
        <v>0</v>
      </c>
      <c r="W79" s="264">
        <f>+IF(intern2!X75&gt;=1,W$8,0)</f>
        <v>0</v>
      </c>
      <c r="X79" s="264">
        <f>+IF(intern2!Y75&gt;=1,X$8,0)</f>
        <v>0</v>
      </c>
      <c r="Y79" s="264">
        <f>+IF(intern2!Z75&gt;=1,Y$8,0)</f>
        <v>0</v>
      </c>
      <c r="Z79" s="264">
        <f>+IF(intern2!AA75&gt;=1,Z$8,0)</f>
        <v>0</v>
      </c>
      <c r="AA79" s="264">
        <f>+IF(intern2!AB75&gt;=1,AA$8,0)</f>
        <v>0</v>
      </c>
      <c r="AB79" s="264">
        <f>+IF(intern2!AC75&gt;=1,AB$8,0)</f>
        <v>0</v>
      </c>
      <c r="AC79" s="264">
        <f>+IF(intern2!AD75&gt;=1,AC$8,0)</f>
        <v>0</v>
      </c>
      <c r="AD79" s="264">
        <f>+IF(intern2!AE75&gt;=1,AD$8,0)</f>
        <v>0</v>
      </c>
      <c r="AE79" s="264">
        <f>+IF(intern2!AF75&gt;=1,AE$8,0)</f>
        <v>0</v>
      </c>
      <c r="AF79" s="264">
        <f>+IF(intern2!AG75&gt;=1,AF$8,0)</f>
        <v>0</v>
      </c>
      <c r="AG79" s="264">
        <f>+IF(intern2!AH75&gt;=1,AG$8,0)</f>
        <v>0</v>
      </c>
      <c r="AH79" s="264">
        <f>+IF(intern2!AI75&gt;=1,AH$8,0)</f>
        <v>0</v>
      </c>
      <c r="AI79" s="264">
        <f>+IF(intern2!AJ75&gt;=1,AI$8,0)</f>
        <v>0</v>
      </c>
      <c r="AJ79" s="264">
        <f>+IF(intern2!AK75&gt;=1,AJ$8,0)</f>
        <v>0</v>
      </c>
      <c r="AK79" s="264">
        <f>+IF(intern2!AL75&gt;=1,AK$8,0)</f>
        <v>0</v>
      </c>
      <c r="AL79" s="264">
        <f>+IF(intern2!AM75&gt;=1,AL$8,0)</f>
        <v>0</v>
      </c>
      <c r="AM79" s="264">
        <f>+IF(intern2!AN75&gt;=1,AM$8,0)</f>
        <v>0</v>
      </c>
      <c r="AN79" s="264">
        <f>+IF(intern2!AO75&gt;=1,AN$8,0)</f>
        <v>0</v>
      </c>
      <c r="AO79" s="264">
        <f>+IF(intern2!AP75&gt;=1,AO$8,0)</f>
        <v>0</v>
      </c>
      <c r="AP79" s="264">
        <f>+IF(intern2!AQ75&gt;=1,AP$8,0)</f>
        <v>0</v>
      </c>
      <c r="AQ79" s="264">
        <f>+IF(intern2!AR75&gt;=1,AQ$8,0)</f>
        <v>0</v>
      </c>
      <c r="AR79" s="264">
        <f>+IF(intern2!AS75&gt;=1,AR$8,0)</f>
        <v>0</v>
      </c>
      <c r="AS79" s="264">
        <f>+IF(intern2!AT75&gt;=1,AS$8,0)</f>
        <v>0</v>
      </c>
      <c r="AT79" s="264">
        <f>+IF(intern2!AU75&gt;=1,AT$8,0)</f>
        <v>0</v>
      </c>
      <c r="AU79" s="264">
        <f>+IF(intern2!AV75&gt;=1,AU$8,0)</f>
        <v>0</v>
      </c>
    </row>
    <row r="80" spans="1:47" ht="25.5" x14ac:dyDescent="0.2">
      <c r="A80" s="237" t="str">
        <f>'2.2'!C81</f>
        <v>KAR3</v>
      </c>
      <c r="B80" s="237" t="str">
        <f>'2.2'!D81</f>
        <v>Interventionelle Kardiologie (Koronareingriffe)</v>
      </c>
      <c r="C80" s="264">
        <f>+IF(intern2!D76&gt;=1,C$8,0)</f>
        <v>0</v>
      </c>
      <c r="D80" s="264">
        <f>+IF(intern2!E76&gt;=1,D$8,0)</f>
        <v>0</v>
      </c>
      <c r="E80" s="264">
        <f>+IF(intern2!F76&gt;=1,E$8,0)</f>
        <v>0</v>
      </c>
      <c r="F80" s="264">
        <f>+IF(intern2!G76&gt;=1,F$8,0)</f>
        <v>0</v>
      </c>
      <c r="G80" s="264">
        <f>+IF(intern2!H76&gt;=1,G$8,0)</f>
        <v>0</v>
      </c>
      <c r="H80" s="264">
        <f>+IF(intern2!I76&gt;=1,H$8,0)</f>
        <v>0</v>
      </c>
      <c r="I80" s="264">
        <f>+IF(intern2!J76&gt;=1,I$8,0)</f>
        <v>0</v>
      </c>
      <c r="J80" s="264">
        <f>+IF(intern2!K76&gt;=1,J$8,0)</f>
        <v>0</v>
      </c>
      <c r="K80" s="264">
        <f>+IF(intern2!L76&gt;=1,K$8,0)</f>
        <v>0</v>
      </c>
      <c r="L80" s="264">
        <f>+IF(intern2!M76&gt;=1,L$8,0)</f>
        <v>0</v>
      </c>
      <c r="M80" s="264">
        <f>+IF(intern2!N76&gt;=1,M$8,0)</f>
        <v>0</v>
      </c>
      <c r="N80" s="264">
        <f>+IF(intern2!O76&gt;=1,N$8,0)</f>
        <v>0</v>
      </c>
      <c r="O80" s="264">
        <f>+IF(intern2!P76&gt;=1,O$8,0)</f>
        <v>0</v>
      </c>
      <c r="P80" s="264">
        <f>+IF(intern2!Q76&gt;=1,P$8,0)</f>
        <v>0</v>
      </c>
      <c r="Q80" s="264">
        <f>+IF(intern2!R76&gt;=1,Q$8,0)</f>
        <v>0</v>
      </c>
      <c r="R80" s="264">
        <f>+IF(intern2!S76&gt;=1,R$8,0)</f>
        <v>0</v>
      </c>
      <c r="S80" s="264">
        <f>+IF(intern2!T76&gt;=1,S$8,0)</f>
        <v>0</v>
      </c>
      <c r="T80" s="264">
        <f>+IF(intern2!U76&gt;=1,T$8,0)</f>
        <v>0</v>
      </c>
      <c r="U80" s="264">
        <f>+IF(intern2!V76&gt;=1,U$8,0)</f>
        <v>0</v>
      </c>
      <c r="V80" s="264">
        <f>+IF(intern2!W76&gt;=1,V$8,0)</f>
        <v>0</v>
      </c>
      <c r="W80" s="264">
        <f>+IF(intern2!X76&gt;=1,W$8,0)</f>
        <v>0</v>
      </c>
      <c r="X80" s="264">
        <f>+IF(intern2!Y76&gt;=1,X$8,0)</f>
        <v>0</v>
      </c>
      <c r="Y80" s="264">
        <f>+IF(intern2!Z76&gt;=1,Y$8,0)</f>
        <v>0</v>
      </c>
      <c r="Z80" s="264">
        <f>+IF(intern2!AA76&gt;=1,Z$8,0)</f>
        <v>0</v>
      </c>
      <c r="AA80" s="264">
        <f>+IF(intern2!AB76&gt;=1,AA$8,0)</f>
        <v>0</v>
      </c>
      <c r="AB80" s="264">
        <f>+IF(intern2!AC76&gt;=1,AB$8,0)</f>
        <v>0</v>
      </c>
      <c r="AC80" s="264">
        <f>+IF(intern2!AD76&gt;=1,AC$8,0)</f>
        <v>0</v>
      </c>
      <c r="AD80" s="264">
        <f>+IF(intern2!AE76&gt;=1,AD$8,0)</f>
        <v>0</v>
      </c>
      <c r="AE80" s="264">
        <f>+IF(intern2!AF76&gt;=1,AE$8,0)</f>
        <v>0</v>
      </c>
      <c r="AF80" s="264">
        <f>+IF(intern2!AG76&gt;=1,AF$8,0)</f>
        <v>0</v>
      </c>
      <c r="AG80" s="264">
        <f>+IF(intern2!AH76&gt;=1,AG$8,0)</f>
        <v>0</v>
      </c>
      <c r="AH80" s="264">
        <f>+IF(intern2!AI76&gt;=1,AH$8,0)</f>
        <v>0</v>
      </c>
      <c r="AI80" s="264">
        <f>+IF(intern2!AJ76&gt;=1,AI$8,0)</f>
        <v>0</v>
      </c>
      <c r="AJ80" s="264">
        <f>+IF(intern2!AK76&gt;=1,AJ$8,0)</f>
        <v>0</v>
      </c>
      <c r="AK80" s="264">
        <f>+IF(intern2!AL76&gt;=1,AK$8,0)</f>
        <v>0</v>
      </c>
      <c r="AL80" s="264">
        <f>+IF(intern2!AM76&gt;=1,AL$8,0)</f>
        <v>0</v>
      </c>
      <c r="AM80" s="264">
        <f>+IF(intern2!AN76&gt;=1,AM$8,0)</f>
        <v>0</v>
      </c>
      <c r="AN80" s="264">
        <f>+IF(intern2!AO76&gt;=1,AN$8,0)</f>
        <v>0</v>
      </c>
      <c r="AO80" s="264">
        <f>+IF(intern2!AP76&gt;=1,AO$8,0)</f>
        <v>0</v>
      </c>
      <c r="AP80" s="264">
        <f>+IF(intern2!AQ76&gt;=1,AP$8,0)</f>
        <v>0</v>
      </c>
      <c r="AQ80" s="264">
        <f>+IF(intern2!AR76&gt;=1,AQ$8,0)</f>
        <v>0</v>
      </c>
      <c r="AR80" s="264">
        <f>+IF(intern2!AS76&gt;=1,AR$8,0)</f>
        <v>0</v>
      </c>
      <c r="AS80" s="264">
        <f>+IF(intern2!AT76&gt;=1,AS$8,0)</f>
        <v>0</v>
      </c>
      <c r="AT80" s="264">
        <f>+IF(intern2!AU76&gt;=1,AT$8,0)</f>
        <v>0</v>
      </c>
      <c r="AU80" s="264">
        <f>+IF(intern2!AV76&gt;=1,AU$8,0)</f>
        <v>0</v>
      </c>
    </row>
    <row r="81" spans="1:47" ht="25.5" x14ac:dyDescent="0.2">
      <c r="A81" s="237" t="str">
        <f>'2.2'!C82</f>
        <v>KAR3.1</v>
      </c>
      <c r="B81" s="237" t="str">
        <f>'2.2'!D82</f>
        <v>Interventionelle Kardiologie (strukturelle Eingriffe)</v>
      </c>
      <c r="C81" s="264">
        <f>+IF(intern2!D77&gt;=1,C$8,0)</f>
        <v>0</v>
      </c>
      <c r="D81" s="264">
        <f>+IF(intern2!E77&gt;=1,D$8,0)</f>
        <v>0</v>
      </c>
      <c r="E81" s="264">
        <f>+IF(intern2!F77&gt;=1,E$8,0)</f>
        <v>0</v>
      </c>
      <c r="F81" s="264">
        <f>+IF(intern2!G77&gt;=1,F$8,0)</f>
        <v>0</v>
      </c>
      <c r="G81" s="264">
        <f>+IF(intern2!H77&gt;=1,G$8,0)</f>
        <v>0</v>
      </c>
      <c r="H81" s="264">
        <f>+IF(intern2!I77&gt;=1,H$8,0)</f>
        <v>0</v>
      </c>
      <c r="I81" s="264">
        <f>+IF(intern2!J77&gt;=1,I$8,0)</f>
        <v>0</v>
      </c>
      <c r="J81" s="264">
        <f>+IF(intern2!K77&gt;=1,J$8,0)</f>
        <v>0</v>
      </c>
      <c r="K81" s="264">
        <f>+IF(intern2!L77&gt;=1,K$8,0)</f>
        <v>0</v>
      </c>
      <c r="L81" s="264">
        <f>+IF(intern2!M77&gt;=1,L$8,0)</f>
        <v>0</v>
      </c>
      <c r="M81" s="264">
        <f>+IF(intern2!N77&gt;=1,M$8,0)</f>
        <v>0</v>
      </c>
      <c r="N81" s="264">
        <f>+IF(intern2!O77&gt;=1,N$8,0)</f>
        <v>0</v>
      </c>
      <c r="O81" s="264">
        <f>+IF(intern2!P77&gt;=1,O$8,0)</f>
        <v>0</v>
      </c>
      <c r="P81" s="264">
        <f>+IF(intern2!Q77&gt;=1,P$8,0)</f>
        <v>0</v>
      </c>
      <c r="Q81" s="264">
        <f>+IF(intern2!R77&gt;=1,Q$8,0)</f>
        <v>0</v>
      </c>
      <c r="R81" s="264">
        <f>+IF(intern2!S77&gt;=1,R$8,0)</f>
        <v>0</v>
      </c>
      <c r="S81" s="264">
        <f>+IF(intern2!T77&gt;=1,S$8,0)</f>
        <v>0</v>
      </c>
      <c r="T81" s="264">
        <f>+IF(intern2!U77&gt;=1,T$8,0)</f>
        <v>0</v>
      </c>
      <c r="U81" s="264">
        <f>+IF(intern2!V77&gt;=1,U$8,0)</f>
        <v>0</v>
      </c>
      <c r="V81" s="264">
        <f>+IF(intern2!W77&gt;=1,V$8,0)</f>
        <v>0</v>
      </c>
      <c r="W81" s="264">
        <f>+IF(intern2!X77&gt;=1,W$8,0)</f>
        <v>0</v>
      </c>
      <c r="X81" s="264">
        <f>+IF(intern2!Y77&gt;=1,X$8,0)</f>
        <v>0</v>
      </c>
      <c r="Y81" s="264">
        <f>+IF(intern2!Z77&gt;=1,Y$8,0)</f>
        <v>0</v>
      </c>
      <c r="Z81" s="264">
        <f>+IF(intern2!AA77&gt;=1,Z$8,0)</f>
        <v>0</v>
      </c>
      <c r="AA81" s="264">
        <f>+IF(intern2!AB77&gt;=1,AA$8,0)</f>
        <v>0</v>
      </c>
      <c r="AB81" s="264">
        <f>+IF(intern2!AC77&gt;=1,AB$8,0)</f>
        <v>0</v>
      </c>
      <c r="AC81" s="264">
        <f>+IF(intern2!AD77&gt;=1,AC$8,0)</f>
        <v>0</v>
      </c>
      <c r="AD81" s="264">
        <f>+IF(intern2!AE77&gt;=1,AD$8,0)</f>
        <v>0</v>
      </c>
      <c r="AE81" s="264">
        <f>+IF(intern2!AF77&gt;=1,AE$8,0)</f>
        <v>0</v>
      </c>
      <c r="AF81" s="264">
        <f>+IF(intern2!AG77&gt;=1,AF$8,0)</f>
        <v>0</v>
      </c>
      <c r="AG81" s="264">
        <f>+IF(intern2!AH77&gt;=1,AG$8,0)</f>
        <v>0</v>
      </c>
      <c r="AH81" s="264">
        <f>+IF(intern2!AI77&gt;=1,AH$8,0)</f>
        <v>0</v>
      </c>
      <c r="AI81" s="264">
        <f>+IF(intern2!AJ77&gt;=1,AI$8,0)</f>
        <v>0</v>
      </c>
      <c r="AJ81" s="264">
        <f>+IF(intern2!AK77&gt;=1,AJ$8,0)</f>
        <v>0</v>
      </c>
      <c r="AK81" s="264">
        <f>+IF(intern2!AL77&gt;=1,AK$8,0)</f>
        <v>0</v>
      </c>
      <c r="AL81" s="264">
        <f>+IF(intern2!AM77&gt;=1,AL$8,0)</f>
        <v>0</v>
      </c>
      <c r="AM81" s="264">
        <f>+IF(intern2!AN77&gt;=1,AM$8,0)</f>
        <v>0</v>
      </c>
      <c r="AN81" s="264">
        <f>+IF(intern2!AO77&gt;=1,AN$8,0)</f>
        <v>0</v>
      </c>
      <c r="AO81" s="264">
        <f>+IF(intern2!AP77&gt;=1,AO$8,0)</f>
        <v>0</v>
      </c>
      <c r="AP81" s="264">
        <f>+IF(intern2!AQ77&gt;=1,AP$8,0)</f>
        <v>0</v>
      </c>
      <c r="AQ81" s="264">
        <f>+IF(intern2!AR77&gt;=1,AQ$8,0)</f>
        <v>0</v>
      </c>
      <c r="AR81" s="264">
        <f>+IF(intern2!AS77&gt;=1,AR$8,0)</f>
        <v>0</v>
      </c>
      <c r="AS81" s="264">
        <f>+IF(intern2!AT77&gt;=1,AS$8,0)</f>
        <v>0</v>
      </c>
      <c r="AT81" s="264">
        <f>+IF(intern2!AU77&gt;=1,AT$8,0)</f>
        <v>0</v>
      </c>
      <c r="AU81" s="264">
        <f>+IF(intern2!AV77&gt;=1,AU$8,0)</f>
        <v>0</v>
      </c>
    </row>
    <row r="82" spans="1:47" ht="38.25" x14ac:dyDescent="0.2">
      <c r="A82" s="237" t="str">
        <f>'2.2'!C83</f>
        <v>KAR3.1.1</v>
      </c>
      <c r="B82" s="237" t="str">
        <f>'2.2'!D83</f>
        <v>Komplexe interventionnelle Kardiologie (strukturelle Eingriffe)</v>
      </c>
      <c r="C82" s="264">
        <f>+IF(intern2!D78&gt;=1,C$8,0)</f>
        <v>0</v>
      </c>
      <c r="D82" s="264">
        <f>+IF(intern2!E78&gt;=1,D$8,0)</f>
        <v>0</v>
      </c>
      <c r="E82" s="264">
        <f>+IF(intern2!F78&gt;=1,E$8,0)</f>
        <v>0</v>
      </c>
      <c r="F82" s="264">
        <f>+IF(intern2!G78&gt;=1,F$8,0)</f>
        <v>0</v>
      </c>
      <c r="G82" s="264">
        <f>+IF(intern2!H78&gt;=1,G$8,0)</f>
        <v>0</v>
      </c>
      <c r="H82" s="264">
        <f>+IF(intern2!I78&gt;=1,H$8,0)</f>
        <v>0</v>
      </c>
      <c r="I82" s="264">
        <f>+IF(intern2!J78&gt;=1,I$8,0)</f>
        <v>0</v>
      </c>
      <c r="J82" s="264">
        <f>+IF(intern2!K78&gt;=1,J$8,0)</f>
        <v>0</v>
      </c>
      <c r="K82" s="264">
        <f>+IF(intern2!L78&gt;=1,K$8,0)</f>
        <v>0</v>
      </c>
      <c r="L82" s="264">
        <f>+IF(intern2!M78&gt;=1,L$8,0)</f>
        <v>0</v>
      </c>
      <c r="M82" s="264">
        <f>+IF(intern2!N78&gt;=1,M$8,0)</f>
        <v>0</v>
      </c>
      <c r="N82" s="264">
        <f>+IF(intern2!O78&gt;=1,N$8,0)</f>
        <v>0</v>
      </c>
      <c r="O82" s="264">
        <f>+IF(intern2!P78&gt;=1,O$8,0)</f>
        <v>0</v>
      </c>
      <c r="P82" s="264">
        <f>+IF(intern2!Q78&gt;=1,P$8,0)</f>
        <v>0</v>
      </c>
      <c r="Q82" s="264">
        <f>+IF(intern2!R78&gt;=1,Q$8,0)</f>
        <v>0</v>
      </c>
      <c r="R82" s="264">
        <f>+IF(intern2!S78&gt;=1,R$8,0)</f>
        <v>0</v>
      </c>
      <c r="S82" s="264">
        <f>+IF(intern2!T78&gt;=1,S$8,0)</f>
        <v>0</v>
      </c>
      <c r="T82" s="264">
        <f>+IF(intern2!U78&gt;=1,T$8,0)</f>
        <v>0</v>
      </c>
      <c r="U82" s="264">
        <f>+IF(intern2!V78&gt;=1,U$8,0)</f>
        <v>0</v>
      </c>
      <c r="V82" s="264">
        <f>+IF(intern2!W78&gt;=1,V$8,0)</f>
        <v>0</v>
      </c>
      <c r="W82" s="264">
        <f>+IF(intern2!X78&gt;=1,W$8,0)</f>
        <v>0</v>
      </c>
      <c r="X82" s="264">
        <f>+IF(intern2!Y78&gt;=1,X$8,0)</f>
        <v>0</v>
      </c>
      <c r="Y82" s="264">
        <f>+IF(intern2!Z78&gt;=1,Y$8,0)</f>
        <v>0</v>
      </c>
      <c r="Z82" s="264">
        <f>+IF(intern2!AA78&gt;=1,Z$8,0)</f>
        <v>0</v>
      </c>
      <c r="AA82" s="264">
        <f>+IF(intern2!AB78&gt;=1,AA$8,0)</f>
        <v>0</v>
      </c>
      <c r="AB82" s="264">
        <f>+IF(intern2!AC78&gt;=1,AB$8,0)</f>
        <v>0</v>
      </c>
      <c r="AC82" s="264">
        <f>+IF(intern2!AD78&gt;=1,AC$8,0)</f>
        <v>0</v>
      </c>
      <c r="AD82" s="264">
        <f>+IF(intern2!AE78&gt;=1,AD$8,0)</f>
        <v>0</v>
      </c>
      <c r="AE82" s="264">
        <f>+IF(intern2!AF78&gt;=1,AE$8,0)</f>
        <v>0</v>
      </c>
      <c r="AF82" s="264">
        <f>+IF(intern2!AG78&gt;=1,AF$8,0)</f>
        <v>0</v>
      </c>
      <c r="AG82" s="264">
        <f>+IF(intern2!AH78&gt;=1,AG$8,0)</f>
        <v>0</v>
      </c>
      <c r="AH82" s="264">
        <f>+IF(intern2!AI78&gt;=1,AH$8,0)</f>
        <v>0</v>
      </c>
      <c r="AI82" s="264">
        <f>+IF(intern2!AJ78&gt;=1,AI$8,0)</f>
        <v>0</v>
      </c>
      <c r="AJ82" s="264">
        <f>+IF(intern2!AK78&gt;=1,AJ$8,0)</f>
        <v>0</v>
      </c>
      <c r="AK82" s="264">
        <f>+IF(intern2!AL78&gt;=1,AK$8,0)</f>
        <v>0</v>
      </c>
      <c r="AL82" s="264">
        <f>+IF(intern2!AM78&gt;=1,AL$8,0)</f>
        <v>0</v>
      </c>
      <c r="AM82" s="264">
        <f>+IF(intern2!AN78&gt;=1,AM$8,0)</f>
        <v>0</v>
      </c>
      <c r="AN82" s="264">
        <f>+IF(intern2!AO78&gt;=1,AN$8,0)</f>
        <v>0</v>
      </c>
      <c r="AO82" s="264">
        <f>+IF(intern2!AP78&gt;=1,AO$8,0)</f>
        <v>0</v>
      </c>
      <c r="AP82" s="264">
        <f>+IF(intern2!AQ78&gt;=1,AP$8,0)</f>
        <v>0</v>
      </c>
      <c r="AQ82" s="264">
        <f>+IF(intern2!AR78&gt;=1,AQ$8,0)</f>
        <v>0</v>
      </c>
      <c r="AR82" s="264">
        <f>+IF(intern2!AS78&gt;=1,AR$8,0)</f>
        <v>0</v>
      </c>
      <c r="AS82" s="264">
        <f>+IF(intern2!AT78&gt;=1,AS$8,0)</f>
        <v>0</v>
      </c>
      <c r="AT82" s="264">
        <f>+IF(intern2!AU78&gt;=1,AT$8,0)</f>
        <v>0</v>
      </c>
      <c r="AU82" s="264">
        <f>+IF(intern2!AV78&gt;=1,AU$8,0)</f>
        <v>0</v>
      </c>
    </row>
    <row r="83" spans="1:47" ht="51" x14ac:dyDescent="0.2">
      <c r="A83" s="237" t="str">
        <f>'2.2'!C84</f>
        <v>NEP1</v>
      </c>
      <c r="B83" s="237" t="str">
        <f>'2.2'!D84</f>
        <v>Nephrologie (akute Nierenversagen wie auch chronisch terminales Nierenversagen)</v>
      </c>
      <c r="C83" s="264">
        <f>+IF(intern2!D79&gt;=1,C$8,0)</f>
        <v>0</v>
      </c>
      <c r="D83" s="264">
        <f>+IF(intern2!E79&gt;=1,D$8,0)</f>
        <v>0</v>
      </c>
      <c r="E83" s="264">
        <f>+IF(intern2!F79&gt;=1,E$8,0)</f>
        <v>0</v>
      </c>
      <c r="F83" s="264">
        <f>+IF(intern2!G79&gt;=1,F$8,0)</f>
        <v>0</v>
      </c>
      <c r="G83" s="264">
        <f>+IF(intern2!H79&gt;=1,G$8,0)</f>
        <v>0</v>
      </c>
      <c r="H83" s="264">
        <f>+IF(intern2!I79&gt;=1,H$8,0)</f>
        <v>0</v>
      </c>
      <c r="I83" s="264">
        <f>+IF(intern2!J79&gt;=1,I$8,0)</f>
        <v>0</v>
      </c>
      <c r="J83" s="264">
        <f>+IF(intern2!K79&gt;=1,J$8,0)</f>
        <v>0</v>
      </c>
      <c r="K83" s="264">
        <f>+IF(intern2!L79&gt;=1,K$8,0)</f>
        <v>0</v>
      </c>
      <c r="L83" s="264">
        <f>+IF(intern2!M79&gt;=1,L$8,0)</f>
        <v>0</v>
      </c>
      <c r="M83" s="264">
        <f>+IF(intern2!N79&gt;=1,M$8,0)</f>
        <v>0</v>
      </c>
      <c r="N83" s="264">
        <f>+IF(intern2!O79&gt;=1,N$8,0)</f>
        <v>0</v>
      </c>
      <c r="O83" s="264">
        <f>+IF(intern2!P79&gt;=1,O$8,0)</f>
        <v>0</v>
      </c>
      <c r="P83" s="264">
        <f>+IF(intern2!Q79&gt;=1,P$8,0)</f>
        <v>0</v>
      </c>
      <c r="Q83" s="264">
        <f>+IF(intern2!R79&gt;=1,Q$8,0)</f>
        <v>0</v>
      </c>
      <c r="R83" s="264">
        <f>+IF(intern2!S79&gt;=1,R$8,0)</f>
        <v>0</v>
      </c>
      <c r="S83" s="264">
        <f>+IF(intern2!T79&gt;=1,S$8,0)</f>
        <v>0</v>
      </c>
      <c r="T83" s="264">
        <f>+IF(intern2!U79&gt;=1,T$8,0)</f>
        <v>0</v>
      </c>
      <c r="U83" s="264">
        <f>+IF(intern2!V79&gt;=1,U$8,0)</f>
        <v>0</v>
      </c>
      <c r="V83" s="264">
        <f>+IF(intern2!W79&gt;=1,V$8,0)</f>
        <v>0</v>
      </c>
      <c r="W83" s="264">
        <f>+IF(intern2!X79&gt;=1,W$8,0)</f>
        <v>0</v>
      </c>
      <c r="X83" s="264">
        <f>+IF(intern2!Y79&gt;=1,X$8,0)</f>
        <v>0</v>
      </c>
      <c r="Y83" s="264">
        <f>+IF(intern2!Z79&gt;=1,Y$8,0)</f>
        <v>0</v>
      </c>
      <c r="Z83" s="264">
        <f>+IF(intern2!AA79&gt;=1,Z$8,0)</f>
        <v>0</v>
      </c>
      <c r="AA83" s="264">
        <f>+IF(intern2!AB79&gt;=1,AA$8,0)</f>
        <v>0</v>
      </c>
      <c r="AB83" s="264">
        <f>+IF(intern2!AC79&gt;=1,AB$8,0)</f>
        <v>0</v>
      </c>
      <c r="AC83" s="264">
        <f>+IF(intern2!AD79&gt;=1,AC$8,0)</f>
        <v>0</v>
      </c>
      <c r="AD83" s="264">
        <f>+IF(intern2!AE79&gt;=1,AD$8,0)</f>
        <v>0</v>
      </c>
      <c r="AE83" s="264">
        <f>+IF(intern2!AF79&gt;=1,AE$8,0)</f>
        <v>0</v>
      </c>
      <c r="AF83" s="264">
        <f>+IF(intern2!AG79&gt;=1,AF$8,0)</f>
        <v>0</v>
      </c>
      <c r="AG83" s="264">
        <f>+IF(intern2!AH79&gt;=1,AG$8,0)</f>
        <v>0</v>
      </c>
      <c r="AH83" s="264">
        <f>+IF(intern2!AI79&gt;=1,AH$8,0)</f>
        <v>0</v>
      </c>
      <c r="AI83" s="264">
        <f>+IF(intern2!AJ79&gt;=1,AI$8,0)</f>
        <v>0</v>
      </c>
      <c r="AJ83" s="264">
        <f>+IF(intern2!AK79&gt;=1,AJ$8,0)</f>
        <v>0</v>
      </c>
      <c r="AK83" s="264">
        <f>+IF(intern2!AL79&gt;=1,AK$8,0)</f>
        <v>0</v>
      </c>
      <c r="AL83" s="264">
        <f>+IF(intern2!AM79&gt;=1,AL$8,0)</f>
        <v>0</v>
      </c>
      <c r="AM83" s="264">
        <f>+IF(intern2!AN79&gt;=1,AM$8,0)</f>
        <v>0</v>
      </c>
      <c r="AN83" s="264">
        <f>+IF(intern2!AO79&gt;=1,AN$8,0)</f>
        <v>0</v>
      </c>
      <c r="AO83" s="264">
        <f>+IF(intern2!AP79&gt;=1,AO$8,0)</f>
        <v>0</v>
      </c>
      <c r="AP83" s="264">
        <f>+IF(intern2!AQ79&gt;=1,AP$8,0)</f>
        <v>0</v>
      </c>
      <c r="AQ83" s="264">
        <f>+IF(intern2!AR79&gt;=1,AQ$8,0)</f>
        <v>0</v>
      </c>
      <c r="AR83" s="264">
        <f>+IF(intern2!AS79&gt;=1,AR$8,0)</f>
        <v>0</v>
      </c>
      <c r="AS83" s="264">
        <f>+IF(intern2!AT79&gt;=1,AS$8,0)</f>
        <v>0</v>
      </c>
      <c r="AT83" s="264">
        <f>+IF(intern2!AU79&gt;=1,AT$8,0)</f>
        <v>0</v>
      </c>
      <c r="AU83" s="264">
        <f>+IF(intern2!AV79&gt;=1,AU$8,0)</f>
        <v>0</v>
      </c>
    </row>
    <row r="84" spans="1:47" ht="38.25" x14ac:dyDescent="0.2">
      <c r="A84" s="237" t="str">
        <f>'2.2'!C85</f>
        <v>URO1</v>
      </c>
      <c r="B84" s="237" t="str">
        <f>'2.2'!D85</f>
        <v>Urologie ohne Schwerpunktstitel 'Operative Urologie'</v>
      </c>
      <c r="C84" s="264">
        <f>+IF(intern2!D80&gt;=1,C$8,0)</f>
        <v>0</v>
      </c>
      <c r="D84" s="264">
        <f>+IF(intern2!E80&gt;=1,D$8,0)</f>
        <v>0</v>
      </c>
      <c r="E84" s="264">
        <f>+IF(intern2!F80&gt;=1,E$8,0)</f>
        <v>0</v>
      </c>
      <c r="F84" s="264">
        <f>+IF(intern2!G80&gt;=1,F$8,0)</f>
        <v>0</v>
      </c>
      <c r="G84" s="264">
        <f>+IF(intern2!H80&gt;=1,G$8,0)</f>
        <v>0</v>
      </c>
      <c r="H84" s="264">
        <f>+IF(intern2!I80&gt;=1,H$8,0)</f>
        <v>0</v>
      </c>
      <c r="I84" s="264">
        <f>+IF(intern2!J80&gt;=1,I$8,0)</f>
        <v>0</v>
      </c>
      <c r="J84" s="264">
        <f>+IF(intern2!K80&gt;=1,J$8,0)</f>
        <v>0</v>
      </c>
      <c r="K84" s="264">
        <f>+IF(intern2!L80&gt;=1,K$8,0)</f>
        <v>0</v>
      </c>
      <c r="L84" s="264">
        <f>+IF(intern2!M80&gt;=1,L$8,0)</f>
        <v>0</v>
      </c>
      <c r="M84" s="264">
        <f>+IF(intern2!N80&gt;=1,M$8,0)</f>
        <v>0</v>
      </c>
      <c r="N84" s="264">
        <f>+IF(intern2!O80&gt;=1,N$8,0)</f>
        <v>0</v>
      </c>
      <c r="O84" s="264">
        <f>+IF(intern2!P80&gt;=1,O$8,0)</f>
        <v>0</v>
      </c>
      <c r="P84" s="264">
        <f>+IF(intern2!Q80&gt;=1,P$8,0)</f>
        <v>0</v>
      </c>
      <c r="Q84" s="264">
        <f>+IF(intern2!R80&gt;=1,Q$8,0)</f>
        <v>0</v>
      </c>
      <c r="R84" s="264">
        <f>+IF(intern2!S80&gt;=1,R$8,0)</f>
        <v>0</v>
      </c>
      <c r="S84" s="264">
        <f>+IF(intern2!T80&gt;=1,S$8,0)</f>
        <v>0</v>
      </c>
      <c r="T84" s="264">
        <f>+IF(intern2!U80&gt;=1,T$8,0)</f>
        <v>0</v>
      </c>
      <c r="U84" s="264">
        <f>+IF(intern2!V80&gt;=1,U$8,0)</f>
        <v>0</v>
      </c>
      <c r="V84" s="264">
        <f>+IF(intern2!W80&gt;=1,V$8,0)</f>
        <v>0</v>
      </c>
      <c r="W84" s="264">
        <f>+IF(intern2!X80&gt;=1,W$8,0)</f>
        <v>0</v>
      </c>
      <c r="X84" s="264">
        <f>+IF(intern2!Y80&gt;=1,X$8,0)</f>
        <v>0</v>
      </c>
      <c r="Y84" s="264">
        <f>+IF(intern2!Z80&gt;=1,Y$8,0)</f>
        <v>0</v>
      </c>
      <c r="Z84" s="264">
        <f>+IF(intern2!AA80&gt;=1,Z$8,0)</f>
        <v>0</v>
      </c>
      <c r="AA84" s="264">
        <f>+IF(intern2!AB80&gt;=1,AA$8,0)</f>
        <v>0</v>
      </c>
      <c r="AB84" s="264">
        <f>+IF(intern2!AC80&gt;=1,AB$8,0)</f>
        <v>0</v>
      </c>
      <c r="AC84" s="264">
        <f>+IF(intern2!AD80&gt;=1,AC$8,0)</f>
        <v>0</v>
      </c>
      <c r="AD84" s="264">
        <f>+IF(intern2!AE80&gt;=1,AD$8,0)</f>
        <v>0</v>
      </c>
      <c r="AE84" s="264">
        <f>+IF(intern2!AF80&gt;=1,AE$8,0)</f>
        <v>0</v>
      </c>
      <c r="AF84" s="264">
        <f>+IF(intern2!AG80&gt;=1,AF$8,0)</f>
        <v>0</v>
      </c>
      <c r="AG84" s="264">
        <f>+IF(intern2!AH80&gt;=1,AG$8,0)</f>
        <v>0</v>
      </c>
      <c r="AH84" s="264">
        <f>+IF(intern2!AI80&gt;=1,AH$8,0)</f>
        <v>0</v>
      </c>
      <c r="AI84" s="264">
        <f>+IF(intern2!AJ80&gt;=1,AI$8,0)</f>
        <v>0</v>
      </c>
      <c r="AJ84" s="264">
        <f>+IF(intern2!AK80&gt;=1,AJ$8,0)</f>
        <v>0</v>
      </c>
      <c r="AK84" s="264">
        <f>+IF(intern2!AL80&gt;=1,AK$8,0)</f>
        <v>0</v>
      </c>
      <c r="AL84" s="264">
        <f>+IF(intern2!AM80&gt;=1,AL$8,0)</f>
        <v>0</v>
      </c>
      <c r="AM84" s="264">
        <f>+IF(intern2!AN80&gt;=1,AM$8,0)</f>
        <v>0</v>
      </c>
      <c r="AN84" s="264">
        <f>+IF(intern2!AO80&gt;=1,AN$8,0)</f>
        <v>0</v>
      </c>
      <c r="AO84" s="264">
        <f>+IF(intern2!AP80&gt;=1,AO$8,0)</f>
        <v>0</v>
      </c>
      <c r="AP84" s="264">
        <f>+IF(intern2!AQ80&gt;=1,AP$8,0)</f>
        <v>0</v>
      </c>
      <c r="AQ84" s="264">
        <f>+IF(intern2!AR80&gt;=1,AQ$8,0)</f>
        <v>0</v>
      </c>
      <c r="AR84" s="264">
        <f>+IF(intern2!AS80&gt;=1,AR$8,0)</f>
        <v>0</v>
      </c>
      <c r="AS84" s="264">
        <f>+IF(intern2!AT80&gt;=1,AS$8,0)</f>
        <v>0</v>
      </c>
      <c r="AT84" s="264">
        <f>+IF(intern2!AU80&gt;=1,AT$8,0)</f>
        <v>0</v>
      </c>
      <c r="AU84" s="264">
        <f>+IF(intern2!AV80&gt;=1,AU$8,0)</f>
        <v>0</v>
      </c>
    </row>
    <row r="85" spans="1:47" ht="25.5" x14ac:dyDescent="0.2">
      <c r="A85" s="237" t="str">
        <f>'2.2'!C86</f>
        <v>URO1.1</v>
      </c>
      <c r="B85" s="237" t="str">
        <f>'2.2'!D86</f>
        <v>Urologie mit Schwerpunktstitel 'Operative Urologie'</v>
      </c>
      <c r="C85" s="264">
        <f>+IF(intern2!D81&gt;=1,C$8,0)</f>
        <v>0</v>
      </c>
      <c r="D85" s="264">
        <f>+IF(intern2!E81&gt;=1,D$8,0)</f>
        <v>0</v>
      </c>
      <c r="E85" s="264">
        <f>+IF(intern2!F81&gt;=1,E$8,0)</f>
        <v>0</v>
      </c>
      <c r="F85" s="264">
        <f>+IF(intern2!G81&gt;=1,F$8,0)</f>
        <v>0</v>
      </c>
      <c r="G85" s="264">
        <f>+IF(intern2!H81&gt;=1,G$8,0)</f>
        <v>0</v>
      </c>
      <c r="H85" s="264">
        <f>+IF(intern2!I81&gt;=1,H$8,0)</f>
        <v>0</v>
      </c>
      <c r="I85" s="264">
        <f>+IF(intern2!J81&gt;=1,I$8,0)</f>
        <v>0</v>
      </c>
      <c r="J85" s="264">
        <f>+IF(intern2!K81&gt;=1,J$8,0)</f>
        <v>0</v>
      </c>
      <c r="K85" s="264">
        <f>+IF(intern2!L81&gt;=1,K$8,0)</f>
        <v>0</v>
      </c>
      <c r="L85" s="264">
        <f>+IF(intern2!M81&gt;=1,L$8,0)</f>
        <v>0</v>
      </c>
      <c r="M85" s="264">
        <f>+IF(intern2!N81&gt;=1,M$8,0)</f>
        <v>0</v>
      </c>
      <c r="N85" s="264">
        <f>+IF(intern2!O81&gt;=1,N$8,0)</f>
        <v>0</v>
      </c>
      <c r="O85" s="264">
        <f>+IF(intern2!P81&gt;=1,O$8,0)</f>
        <v>0</v>
      </c>
      <c r="P85" s="264">
        <f>+IF(intern2!Q81&gt;=1,P$8,0)</f>
        <v>0</v>
      </c>
      <c r="Q85" s="264">
        <f>+IF(intern2!R81&gt;=1,Q$8,0)</f>
        <v>0</v>
      </c>
      <c r="R85" s="264">
        <f>+IF(intern2!S81&gt;=1,R$8,0)</f>
        <v>0</v>
      </c>
      <c r="S85" s="264">
        <f>+IF(intern2!T81&gt;=1,S$8,0)</f>
        <v>0</v>
      </c>
      <c r="T85" s="264">
        <f>+IF(intern2!U81&gt;=1,T$8,0)</f>
        <v>0</v>
      </c>
      <c r="U85" s="264">
        <f>+IF(intern2!V81&gt;=1,U$8,0)</f>
        <v>0</v>
      </c>
      <c r="V85" s="264">
        <f>+IF(intern2!W81&gt;=1,V$8,0)</f>
        <v>0</v>
      </c>
      <c r="W85" s="264">
        <f>+IF(intern2!X81&gt;=1,W$8,0)</f>
        <v>0</v>
      </c>
      <c r="X85" s="264">
        <f>+IF(intern2!Y81&gt;=1,X$8,0)</f>
        <v>0</v>
      </c>
      <c r="Y85" s="264">
        <f>+IF(intern2!Z81&gt;=1,Y$8,0)</f>
        <v>0</v>
      </c>
      <c r="Z85" s="264">
        <f>+IF(intern2!AA81&gt;=1,Z$8,0)</f>
        <v>0</v>
      </c>
      <c r="AA85" s="264">
        <f>+IF(intern2!AB81&gt;=1,AA$8,0)</f>
        <v>0</v>
      </c>
      <c r="AB85" s="264">
        <f>+IF(intern2!AC81&gt;=1,AB$8,0)</f>
        <v>0</v>
      </c>
      <c r="AC85" s="264">
        <f>+IF(intern2!AD81&gt;=1,AC$8,0)</f>
        <v>0</v>
      </c>
      <c r="AD85" s="264">
        <f>+IF(intern2!AE81&gt;=1,AD$8,0)</f>
        <v>0</v>
      </c>
      <c r="AE85" s="264">
        <f>+IF(intern2!AF81&gt;=1,AE$8,0)</f>
        <v>0</v>
      </c>
      <c r="AF85" s="264">
        <f>+IF(intern2!AG81&gt;=1,AF$8,0)</f>
        <v>0</v>
      </c>
      <c r="AG85" s="264">
        <f>+IF(intern2!AH81&gt;=1,AG$8,0)</f>
        <v>0</v>
      </c>
      <c r="AH85" s="264">
        <f>+IF(intern2!AI81&gt;=1,AH$8,0)</f>
        <v>0</v>
      </c>
      <c r="AI85" s="264">
        <f>+IF(intern2!AJ81&gt;=1,AI$8,0)</f>
        <v>0</v>
      </c>
      <c r="AJ85" s="264">
        <f>+IF(intern2!AK81&gt;=1,AJ$8,0)</f>
        <v>0</v>
      </c>
      <c r="AK85" s="264">
        <f>+IF(intern2!AL81&gt;=1,AK$8,0)</f>
        <v>0</v>
      </c>
      <c r="AL85" s="264">
        <f>+IF(intern2!AM81&gt;=1,AL$8,0)</f>
        <v>0</v>
      </c>
      <c r="AM85" s="264">
        <f>+IF(intern2!AN81&gt;=1,AM$8,0)</f>
        <v>0</v>
      </c>
      <c r="AN85" s="264">
        <f>+IF(intern2!AO81&gt;=1,AN$8,0)</f>
        <v>0</v>
      </c>
      <c r="AO85" s="264">
        <f>+IF(intern2!AP81&gt;=1,AO$8,0)</f>
        <v>0</v>
      </c>
      <c r="AP85" s="264">
        <f>+IF(intern2!AQ81&gt;=1,AP$8,0)</f>
        <v>0</v>
      </c>
      <c r="AQ85" s="264">
        <f>+IF(intern2!AR81&gt;=1,AQ$8,0)</f>
        <v>0</v>
      </c>
      <c r="AR85" s="264">
        <f>+IF(intern2!AS81&gt;=1,AR$8,0)</f>
        <v>0</v>
      </c>
      <c r="AS85" s="264">
        <f>+IF(intern2!AT81&gt;=1,AS$8,0)</f>
        <v>0</v>
      </c>
      <c r="AT85" s="264">
        <f>+IF(intern2!AU81&gt;=1,AT$8,0)</f>
        <v>0</v>
      </c>
      <c r="AU85" s="264">
        <f>+IF(intern2!AV81&gt;=1,AU$8,0)</f>
        <v>0</v>
      </c>
    </row>
    <row r="86" spans="1:47" x14ac:dyDescent="0.2">
      <c r="A86" s="237" t="str">
        <f>'2.2'!C87</f>
        <v>URO1.1.1</v>
      </c>
      <c r="B86" s="237" t="str">
        <f>'2.2'!D87</f>
        <v>Radikale Prostatektomie</v>
      </c>
      <c r="C86" s="264">
        <f>+IF(intern2!D82&gt;=1,C$8,0)</f>
        <v>0</v>
      </c>
      <c r="D86" s="264">
        <f>+IF(intern2!E82&gt;=1,D$8,0)</f>
        <v>0</v>
      </c>
      <c r="E86" s="264">
        <f>+IF(intern2!F82&gt;=1,E$8,0)</f>
        <v>0</v>
      </c>
      <c r="F86" s="264">
        <f>+IF(intern2!G82&gt;=1,F$8,0)</f>
        <v>0</v>
      </c>
      <c r="G86" s="264">
        <f>+IF(intern2!H82&gt;=1,G$8,0)</f>
        <v>0</v>
      </c>
      <c r="H86" s="264">
        <f>+IF(intern2!I82&gt;=1,H$8,0)</f>
        <v>0</v>
      </c>
      <c r="I86" s="264">
        <f>+IF(intern2!J82&gt;=1,I$8,0)</f>
        <v>0</v>
      </c>
      <c r="J86" s="264">
        <f>+IF(intern2!K82&gt;=1,J$8,0)</f>
        <v>0</v>
      </c>
      <c r="K86" s="264">
        <f>+IF(intern2!L82&gt;=1,K$8,0)</f>
        <v>0</v>
      </c>
      <c r="L86" s="264">
        <f>+IF(intern2!M82&gt;=1,L$8,0)</f>
        <v>0</v>
      </c>
      <c r="M86" s="264">
        <f>+IF(intern2!N82&gt;=1,M$8,0)</f>
        <v>0</v>
      </c>
      <c r="N86" s="264">
        <f>+IF(intern2!O82&gt;=1,N$8,0)</f>
        <v>0</v>
      </c>
      <c r="O86" s="264">
        <f>+IF(intern2!P82&gt;=1,O$8,0)</f>
        <v>0</v>
      </c>
      <c r="P86" s="264">
        <f>+IF(intern2!Q82&gt;=1,P$8,0)</f>
        <v>0</v>
      </c>
      <c r="Q86" s="264">
        <f>+IF(intern2!R82&gt;=1,Q$8,0)</f>
        <v>0</v>
      </c>
      <c r="R86" s="264">
        <f>+IF(intern2!S82&gt;=1,R$8,0)</f>
        <v>0</v>
      </c>
      <c r="S86" s="264">
        <f>+IF(intern2!T82&gt;=1,S$8,0)</f>
        <v>0</v>
      </c>
      <c r="T86" s="264">
        <f>+IF(intern2!U82&gt;=1,T$8,0)</f>
        <v>0</v>
      </c>
      <c r="U86" s="264">
        <f>+IF(intern2!V82&gt;=1,U$8,0)</f>
        <v>0</v>
      </c>
      <c r="V86" s="264">
        <f>+IF(intern2!W82&gt;=1,V$8,0)</f>
        <v>0</v>
      </c>
      <c r="W86" s="264">
        <f>+IF(intern2!X82&gt;=1,W$8,0)</f>
        <v>0</v>
      </c>
      <c r="X86" s="264">
        <f>+IF(intern2!Y82&gt;=1,X$8,0)</f>
        <v>0</v>
      </c>
      <c r="Y86" s="264">
        <f>+IF(intern2!Z82&gt;=1,Y$8,0)</f>
        <v>0</v>
      </c>
      <c r="Z86" s="264">
        <f>+IF(intern2!AA82&gt;=1,Z$8,0)</f>
        <v>0</v>
      </c>
      <c r="AA86" s="264">
        <f>+IF(intern2!AB82&gt;=1,AA$8,0)</f>
        <v>0</v>
      </c>
      <c r="AB86" s="264">
        <f>+IF(intern2!AC82&gt;=1,AB$8,0)</f>
        <v>0</v>
      </c>
      <c r="AC86" s="264">
        <f>+IF(intern2!AD82&gt;=1,AC$8,0)</f>
        <v>0</v>
      </c>
      <c r="AD86" s="264">
        <f>+IF(intern2!AE82&gt;=1,AD$8,0)</f>
        <v>0</v>
      </c>
      <c r="AE86" s="264">
        <f>+IF(intern2!AF82&gt;=1,AE$8,0)</f>
        <v>0</v>
      </c>
      <c r="AF86" s="264">
        <f>+IF(intern2!AG82&gt;=1,AF$8,0)</f>
        <v>0</v>
      </c>
      <c r="AG86" s="264">
        <f>+IF(intern2!AH82&gt;=1,AG$8,0)</f>
        <v>0</v>
      </c>
      <c r="AH86" s="264">
        <f>+IF(intern2!AI82&gt;=1,AH$8,0)</f>
        <v>0</v>
      </c>
      <c r="AI86" s="264">
        <f>+IF(intern2!AJ82&gt;=1,AI$8,0)</f>
        <v>0</v>
      </c>
      <c r="AJ86" s="264">
        <f>+IF(intern2!AK82&gt;=1,AJ$8,0)</f>
        <v>0</v>
      </c>
      <c r="AK86" s="264">
        <f>+IF(intern2!AL82&gt;=1,AK$8,0)</f>
        <v>0</v>
      </c>
      <c r="AL86" s="264">
        <f>+IF(intern2!AM82&gt;=1,AL$8,0)</f>
        <v>0</v>
      </c>
      <c r="AM86" s="264">
        <f>+IF(intern2!AN82&gt;=1,AM$8,0)</f>
        <v>0</v>
      </c>
      <c r="AN86" s="264">
        <f>+IF(intern2!AO82&gt;=1,AN$8,0)</f>
        <v>0</v>
      </c>
      <c r="AO86" s="264">
        <f>+IF(intern2!AP82&gt;=1,AO$8,0)</f>
        <v>0</v>
      </c>
      <c r="AP86" s="264">
        <f>+IF(intern2!AQ82&gt;=1,AP$8,0)</f>
        <v>0</v>
      </c>
      <c r="AQ86" s="264">
        <f>+IF(intern2!AR82&gt;=1,AQ$8,0)</f>
        <v>0</v>
      </c>
      <c r="AR86" s="264">
        <f>+IF(intern2!AS82&gt;=1,AR$8,0)</f>
        <v>0</v>
      </c>
      <c r="AS86" s="264">
        <f>+IF(intern2!AT82&gt;=1,AS$8,0)</f>
        <v>0</v>
      </c>
      <c r="AT86" s="264">
        <f>+IF(intern2!AU82&gt;=1,AT$8,0)</f>
        <v>0</v>
      </c>
      <c r="AU86" s="264">
        <f>+IF(intern2!AV82&gt;=1,AU$8,0)</f>
        <v>0</v>
      </c>
    </row>
    <row r="87" spans="1:47" ht="29.1" customHeight="1" x14ac:dyDescent="0.2">
      <c r="A87" s="237" t="str">
        <f>'2.2'!C88</f>
        <v>URO1.1.2</v>
      </c>
      <c r="B87" s="237" t="str">
        <f>'2.2'!D88</f>
        <v>Radikale Zystektomie (IVHSM)</v>
      </c>
      <c r="C87" s="264">
        <f>+IF(intern2!D83&gt;=1,C$8,0)</f>
        <v>0</v>
      </c>
      <c r="D87" s="264">
        <f>+IF(intern2!E83&gt;=1,D$8,0)</f>
        <v>0</v>
      </c>
      <c r="E87" s="264">
        <f>+IF(intern2!F83&gt;=1,E$8,0)</f>
        <v>0</v>
      </c>
      <c r="F87" s="264">
        <f>+IF(intern2!G83&gt;=1,F$8,0)</f>
        <v>0</v>
      </c>
      <c r="G87" s="264">
        <f>+IF(intern2!H83&gt;=1,G$8,0)</f>
        <v>0</v>
      </c>
      <c r="H87" s="264">
        <f>+IF(intern2!I83&gt;=1,H$8,0)</f>
        <v>0</v>
      </c>
      <c r="I87" s="264">
        <f>+IF(intern2!J83&gt;=1,I$8,0)</f>
        <v>0</v>
      </c>
      <c r="J87" s="264">
        <f>+IF(intern2!K83&gt;=1,J$8,0)</f>
        <v>0</v>
      </c>
      <c r="K87" s="264">
        <f>+IF(intern2!L83&gt;=1,K$8,0)</f>
        <v>0</v>
      </c>
      <c r="L87" s="264">
        <f>+IF(intern2!M83&gt;=1,L$8,0)</f>
        <v>0</v>
      </c>
      <c r="M87" s="264">
        <f>+IF(intern2!N83&gt;=1,M$8,0)</f>
        <v>0</v>
      </c>
      <c r="N87" s="264">
        <f>+IF(intern2!O83&gt;=1,N$8,0)</f>
        <v>0</v>
      </c>
      <c r="O87" s="264">
        <f>+IF(intern2!P83&gt;=1,O$8,0)</f>
        <v>0</v>
      </c>
      <c r="P87" s="264">
        <f>+IF(intern2!Q83&gt;=1,P$8,0)</f>
        <v>0</v>
      </c>
      <c r="Q87" s="264">
        <f>+IF(intern2!R83&gt;=1,Q$8,0)</f>
        <v>0</v>
      </c>
      <c r="R87" s="264">
        <f>+IF(intern2!S83&gt;=1,R$8,0)</f>
        <v>0</v>
      </c>
      <c r="S87" s="264">
        <f>+IF(intern2!T83&gt;=1,S$8,0)</f>
        <v>0</v>
      </c>
      <c r="T87" s="264">
        <f>+IF(intern2!U83&gt;=1,T$8,0)</f>
        <v>0</v>
      </c>
      <c r="U87" s="264">
        <f>+IF(intern2!V83&gt;=1,U$8,0)</f>
        <v>0</v>
      </c>
      <c r="V87" s="264">
        <f>+IF(intern2!W83&gt;=1,V$8,0)</f>
        <v>0</v>
      </c>
      <c r="W87" s="264">
        <f>+IF(intern2!X83&gt;=1,W$8,0)</f>
        <v>0</v>
      </c>
      <c r="X87" s="264">
        <f>+IF(intern2!Y83&gt;=1,X$8,0)</f>
        <v>0</v>
      </c>
      <c r="Y87" s="264">
        <f>+IF(intern2!Z83&gt;=1,Y$8,0)</f>
        <v>0</v>
      </c>
      <c r="Z87" s="264">
        <f>+IF(intern2!AA83&gt;=1,Z$8,0)</f>
        <v>0</v>
      </c>
      <c r="AA87" s="264">
        <f>+IF(intern2!AB83&gt;=1,AA$8,0)</f>
        <v>0</v>
      </c>
      <c r="AB87" s="264">
        <f>+IF(intern2!AC83&gt;=1,AB$8,0)</f>
        <v>0</v>
      </c>
      <c r="AC87" s="264">
        <f>+IF(intern2!AD83&gt;=1,AC$8,0)</f>
        <v>0</v>
      </c>
      <c r="AD87" s="264">
        <f>+IF(intern2!AE83&gt;=1,AD$8,0)</f>
        <v>0</v>
      </c>
      <c r="AE87" s="264">
        <f>+IF(intern2!AF83&gt;=1,AE$8,0)</f>
        <v>0</v>
      </c>
      <c r="AF87" s="264">
        <f>+IF(intern2!AG83&gt;=1,AF$8,0)</f>
        <v>0</v>
      </c>
      <c r="AG87" s="264">
        <f>+IF(intern2!AH83&gt;=1,AG$8,0)</f>
        <v>0</v>
      </c>
      <c r="AH87" s="264">
        <f>+IF(intern2!AI83&gt;=1,AH$8,0)</f>
        <v>0</v>
      </c>
      <c r="AI87" s="264">
        <f>+IF(intern2!AJ83&gt;=1,AI$8,0)</f>
        <v>0</v>
      </c>
      <c r="AJ87" s="264">
        <f>+IF(intern2!AK83&gt;=1,AJ$8,0)</f>
        <v>0</v>
      </c>
      <c r="AK87" s="264">
        <f>+IF(intern2!AL83&gt;=1,AK$8,0)</f>
        <v>0</v>
      </c>
      <c r="AL87" s="264">
        <f>+IF(intern2!AM83&gt;=1,AL$8,0)</f>
        <v>0</v>
      </c>
      <c r="AM87" s="264">
        <f>+IF(intern2!AN83&gt;=1,AM$8,0)</f>
        <v>0</v>
      </c>
      <c r="AN87" s="264">
        <f>+IF(intern2!AO83&gt;=1,AN$8,0)</f>
        <v>0</v>
      </c>
      <c r="AO87" s="264">
        <f>+IF(intern2!AP83&gt;=1,AO$8,0)</f>
        <v>0</v>
      </c>
      <c r="AP87" s="264">
        <f>+IF(intern2!AQ83&gt;=1,AP$8,0)</f>
        <v>0</v>
      </c>
      <c r="AQ87" s="264">
        <f>+IF(intern2!AR83&gt;=1,AQ$8,0)</f>
        <v>0</v>
      </c>
      <c r="AR87" s="264">
        <f>+IF(intern2!AS83&gt;=1,AR$8,0)</f>
        <v>0</v>
      </c>
      <c r="AS87" s="264">
        <f>+IF(intern2!AT83&gt;=1,AS$8,0)</f>
        <v>0</v>
      </c>
      <c r="AT87" s="264">
        <f>+IF(intern2!AU83&gt;=1,AT$8,0)</f>
        <v>0</v>
      </c>
      <c r="AU87" s="264">
        <f>+IF(intern2!AV83&gt;=1,AU$8,0)</f>
        <v>0</v>
      </c>
    </row>
    <row r="88" spans="1:47" ht="38.25" x14ac:dyDescent="0.2">
      <c r="A88" s="237" t="str">
        <f>'2.2'!C89</f>
        <v>URO1.1.3</v>
      </c>
      <c r="B88" s="237" t="str">
        <f>'2.2'!D89</f>
        <v>Komplexe Chirurgie der Niere (Tumornephrektomie und Nierenteilsektion)</v>
      </c>
      <c r="C88" s="264">
        <f>+IF(intern2!D84&gt;=1,C$8,0)</f>
        <v>0</v>
      </c>
      <c r="D88" s="264">
        <f>+IF(intern2!E84&gt;=1,D$8,0)</f>
        <v>0</v>
      </c>
      <c r="E88" s="264">
        <f>+IF(intern2!F84&gt;=1,E$8,0)</f>
        <v>0</v>
      </c>
      <c r="F88" s="264">
        <f>+IF(intern2!G84&gt;=1,F$8,0)</f>
        <v>0</v>
      </c>
      <c r="G88" s="264">
        <f>+IF(intern2!H84&gt;=1,G$8,0)</f>
        <v>0</v>
      </c>
      <c r="H88" s="264">
        <f>+IF(intern2!I84&gt;=1,H$8,0)</f>
        <v>0</v>
      </c>
      <c r="I88" s="264">
        <f>+IF(intern2!J84&gt;=1,I$8,0)</f>
        <v>0</v>
      </c>
      <c r="J88" s="264">
        <f>+IF(intern2!K84&gt;=1,J$8,0)</f>
        <v>0</v>
      </c>
      <c r="K88" s="264">
        <f>+IF(intern2!L84&gt;=1,K$8,0)</f>
        <v>0</v>
      </c>
      <c r="L88" s="264">
        <f>+IF(intern2!M84&gt;=1,L$8,0)</f>
        <v>0</v>
      </c>
      <c r="M88" s="264">
        <f>+IF(intern2!N84&gt;=1,M$8,0)</f>
        <v>0</v>
      </c>
      <c r="N88" s="264">
        <f>+IF(intern2!O84&gt;=1,N$8,0)</f>
        <v>0</v>
      </c>
      <c r="O88" s="264">
        <f>+IF(intern2!P84&gt;=1,O$8,0)</f>
        <v>0</v>
      </c>
      <c r="P88" s="264">
        <f>+IF(intern2!Q84&gt;=1,P$8,0)</f>
        <v>0</v>
      </c>
      <c r="Q88" s="264">
        <f>+IF(intern2!R84&gt;=1,Q$8,0)</f>
        <v>0</v>
      </c>
      <c r="R88" s="264">
        <f>+IF(intern2!S84&gt;=1,R$8,0)</f>
        <v>0</v>
      </c>
      <c r="S88" s="264">
        <f>+IF(intern2!T84&gt;=1,S$8,0)</f>
        <v>0</v>
      </c>
      <c r="T88" s="264">
        <f>+IF(intern2!U84&gt;=1,T$8,0)</f>
        <v>0</v>
      </c>
      <c r="U88" s="264">
        <f>+IF(intern2!V84&gt;=1,U$8,0)</f>
        <v>0</v>
      </c>
      <c r="V88" s="264">
        <f>+IF(intern2!W84&gt;=1,V$8,0)</f>
        <v>0</v>
      </c>
      <c r="W88" s="264">
        <f>+IF(intern2!X84&gt;=1,W$8,0)</f>
        <v>0</v>
      </c>
      <c r="X88" s="264">
        <f>+IF(intern2!Y84&gt;=1,X$8,0)</f>
        <v>0</v>
      </c>
      <c r="Y88" s="264">
        <f>+IF(intern2!Z84&gt;=1,Y$8,0)</f>
        <v>0</v>
      </c>
      <c r="Z88" s="264">
        <f>+IF(intern2!AA84&gt;=1,Z$8,0)</f>
        <v>0</v>
      </c>
      <c r="AA88" s="264">
        <f>+IF(intern2!AB84&gt;=1,AA$8,0)</f>
        <v>0</v>
      </c>
      <c r="AB88" s="264">
        <f>+IF(intern2!AC84&gt;=1,AB$8,0)</f>
        <v>0</v>
      </c>
      <c r="AC88" s="264">
        <f>+IF(intern2!AD84&gt;=1,AC$8,0)</f>
        <v>0</v>
      </c>
      <c r="AD88" s="264">
        <f>+IF(intern2!AE84&gt;=1,AD$8,0)</f>
        <v>0</v>
      </c>
      <c r="AE88" s="264">
        <f>+IF(intern2!AF84&gt;=1,AE$8,0)</f>
        <v>0</v>
      </c>
      <c r="AF88" s="264">
        <f>+IF(intern2!AG84&gt;=1,AF$8,0)</f>
        <v>0</v>
      </c>
      <c r="AG88" s="264">
        <f>+IF(intern2!AH84&gt;=1,AG$8,0)</f>
        <v>0</v>
      </c>
      <c r="AH88" s="264">
        <f>+IF(intern2!AI84&gt;=1,AH$8,0)</f>
        <v>0</v>
      </c>
      <c r="AI88" s="264">
        <f>+IF(intern2!AJ84&gt;=1,AI$8,0)</f>
        <v>0</v>
      </c>
      <c r="AJ88" s="264">
        <f>+IF(intern2!AK84&gt;=1,AJ$8,0)</f>
        <v>0</v>
      </c>
      <c r="AK88" s="264">
        <f>+IF(intern2!AL84&gt;=1,AK$8,0)</f>
        <v>0</v>
      </c>
      <c r="AL88" s="264">
        <f>+IF(intern2!AM84&gt;=1,AL$8,0)</f>
        <v>0</v>
      </c>
      <c r="AM88" s="264">
        <f>+IF(intern2!AN84&gt;=1,AM$8,0)</f>
        <v>0</v>
      </c>
      <c r="AN88" s="264">
        <f>+IF(intern2!AO84&gt;=1,AN$8,0)</f>
        <v>0</v>
      </c>
      <c r="AO88" s="264">
        <f>+IF(intern2!AP84&gt;=1,AO$8,0)</f>
        <v>0</v>
      </c>
      <c r="AP88" s="264">
        <f>+IF(intern2!AQ84&gt;=1,AP$8,0)</f>
        <v>0</v>
      </c>
      <c r="AQ88" s="264">
        <f>+IF(intern2!AR84&gt;=1,AQ$8,0)</f>
        <v>0</v>
      </c>
      <c r="AR88" s="264">
        <f>+IF(intern2!AS84&gt;=1,AR$8,0)</f>
        <v>0</v>
      </c>
      <c r="AS88" s="264">
        <f>+IF(intern2!AT84&gt;=1,AS$8,0)</f>
        <v>0</v>
      </c>
      <c r="AT88" s="264">
        <f>+IF(intern2!AU84&gt;=1,AT$8,0)</f>
        <v>0</v>
      </c>
      <c r="AU88" s="264">
        <f>+IF(intern2!AV84&gt;=1,AU$8,0)</f>
        <v>0</v>
      </c>
    </row>
    <row r="89" spans="1:47" x14ac:dyDescent="0.2">
      <c r="A89" s="237" t="str">
        <f>'2.2'!C90</f>
        <v>URO1.1.4</v>
      </c>
      <c r="B89" s="237" t="str">
        <f>'2.2'!D90</f>
        <v>Isolierte Adrenalektomie</v>
      </c>
      <c r="C89" s="264">
        <f>+IF(intern2!D85&gt;=1,C$8,0)</f>
        <v>0</v>
      </c>
      <c r="D89" s="264">
        <f>+IF(intern2!E85&gt;=1,D$8,0)</f>
        <v>0</v>
      </c>
      <c r="E89" s="264">
        <f>+IF(intern2!F85&gt;=1,E$8,0)</f>
        <v>0</v>
      </c>
      <c r="F89" s="264">
        <f>+IF(intern2!G85&gt;=1,F$8,0)</f>
        <v>0</v>
      </c>
      <c r="G89" s="264">
        <f>+IF(intern2!H85&gt;=1,G$8,0)</f>
        <v>0</v>
      </c>
      <c r="H89" s="264">
        <f>+IF(intern2!I85&gt;=1,H$8,0)</f>
        <v>0</v>
      </c>
      <c r="I89" s="264">
        <f>+IF(intern2!J85&gt;=1,I$8,0)</f>
        <v>0</v>
      </c>
      <c r="J89" s="264">
        <f>+IF(intern2!K85&gt;=1,J$8,0)</f>
        <v>0</v>
      </c>
      <c r="K89" s="264">
        <f>+IF(intern2!L85&gt;=1,K$8,0)</f>
        <v>0</v>
      </c>
      <c r="L89" s="264">
        <f>+IF(intern2!M85&gt;=1,L$8,0)</f>
        <v>0</v>
      </c>
      <c r="M89" s="264">
        <f>+IF(intern2!N85&gt;=1,M$8,0)</f>
        <v>0</v>
      </c>
      <c r="N89" s="264">
        <f>+IF(intern2!O85&gt;=1,N$8,0)</f>
        <v>0</v>
      </c>
      <c r="O89" s="264">
        <f>+IF(intern2!P85&gt;=1,O$8,0)</f>
        <v>0</v>
      </c>
      <c r="P89" s="264">
        <f>+IF(intern2!Q85&gt;=1,P$8,0)</f>
        <v>0</v>
      </c>
      <c r="Q89" s="264">
        <f>+IF(intern2!R85&gt;=1,Q$8,0)</f>
        <v>0</v>
      </c>
      <c r="R89" s="264">
        <f>+IF(intern2!S85&gt;=1,R$8,0)</f>
        <v>0</v>
      </c>
      <c r="S89" s="264">
        <f>+IF(intern2!T85&gt;=1,S$8,0)</f>
        <v>0</v>
      </c>
      <c r="T89" s="264">
        <f>+IF(intern2!U85&gt;=1,T$8,0)</f>
        <v>0</v>
      </c>
      <c r="U89" s="264">
        <f>+IF(intern2!V85&gt;=1,U$8,0)</f>
        <v>0</v>
      </c>
      <c r="V89" s="264">
        <f>+IF(intern2!W85&gt;=1,V$8,0)</f>
        <v>0</v>
      </c>
      <c r="W89" s="264">
        <f>+IF(intern2!X85&gt;=1,W$8,0)</f>
        <v>0</v>
      </c>
      <c r="X89" s="264">
        <f>+IF(intern2!Y85&gt;=1,X$8,0)</f>
        <v>0</v>
      </c>
      <c r="Y89" s="264">
        <f>+IF(intern2!Z85&gt;=1,Y$8,0)</f>
        <v>0</v>
      </c>
      <c r="Z89" s="264">
        <f>+IF(intern2!AA85&gt;=1,Z$8,0)</f>
        <v>0</v>
      </c>
      <c r="AA89" s="264">
        <f>+IF(intern2!AB85&gt;=1,AA$8,0)</f>
        <v>0</v>
      </c>
      <c r="AB89" s="264">
        <f>+IF(intern2!AC85&gt;=1,AB$8,0)</f>
        <v>0</v>
      </c>
      <c r="AC89" s="264">
        <f>+IF(intern2!AD85&gt;=1,AC$8,0)</f>
        <v>0</v>
      </c>
      <c r="AD89" s="264">
        <f>+IF(intern2!AE85&gt;=1,AD$8,0)</f>
        <v>0</v>
      </c>
      <c r="AE89" s="264">
        <f>+IF(intern2!AF85&gt;=1,AE$8,0)</f>
        <v>0</v>
      </c>
      <c r="AF89" s="264">
        <f>+IF(intern2!AG85&gt;=1,AF$8,0)</f>
        <v>0</v>
      </c>
      <c r="AG89" s="264">
        <f>+IF(intern2!AH85&gt;=1,AG$8,0)</f>
        <v>0</v>
      </c>
      <c r="AH89" s="264">
        <f>+IF(intern2!AI85&gt;=1,AH$8,0)</f>
        <v>0</v>
      </c>
      <c r="AI89" s="264">
        <f>+IF(intern2!AJ85&gt;=1,AI$8,0)</f>
        <v>0</v>
      </c>
      <c r="AJ89" s="264">
        <f>+IF(intern2!AK85&gt;=1,AJ$8,0)</f>
        <v>0</v>
      </c>
      <c r="AK89" s="264">
        <f>+IF(intern2!AL85&gt;=1,AK$8,0)</f>
        <v>0</v>
      </c>
      <c r="AL89" s="264">
        <f>+IF(intern2!AM85&gt;=1,AL$8,0)</f>
        <v>0</v>
      </c>
      <c r="AM89" s="264">
        <f>+IF(intern2!AN85&gt;=1,AM$8,0)</f>
        <v>0</v>
      </c>
      <c r="AN89" s="264">
        <f>+IF(intern2!AO85&gt;=1,AN$8,0)</f>
        <v>0</v>
      </c>
      <c r="AO89" s="264">
        <f>+IF(intern2!AP85&gt;=1,AO$8,0)</f>
        <v>0</v>
      </c>
      <c r="AP89" s="264">
        <f>+IF(intern2!AQ85&gt;=1,AP$8,0)</f>
        <v>0</v>
      </c>
      <c r="AQ89" s="264">
        <f>+IF(intern2!AR85&gt;=1,AQ$8,0)</f>
        <v>0</v>
      </c>
      <c r="AR89" s="264">
        <f>+IF(intern2!AS85&gt;=1,AR$8,0)</f>
        <v>0</v>
      </c>
      <c r="AS89" s="264">
        <f>+IF(intern2!AT85&gt;=1,AS$8,0)</f>
        <v>0</v>
      </c>
      <c r="AT89" s="264">
        <f>+IF(intern2!AU85&gt;=1,AT$8,0)</f>
        <v>0</v>
      </c>
      <c r="AU89" s="264">
        <f>+IF(intern2!AV85&gt;=1,AU$8,0)</f>
        <v>0</v>
      </c>
    </row>
    <row r="90" spans="1:47" ht="25.5" x14ac:dyDescent="0.2">
      <c r="A90" s="237" t="str">
        <f>'2.2'!C91</f>
        <v>URO1.1.7</v>
      </c>
      <c r="B90" s="237" t="str">
        <f>'2.2'!D91</f>
        <v>Implantation eines künstlichen Harnblasensphinkters</v>
      </c>
      <c r="C90" s="264">
        <f>+IF(intern2!D86&gt;=1,C$8,0)</f>
        <v>0</v>
      </c>
      <c r="D90" s="264">
        <f>+IF(intern2!E86&gt;=1,D$8,0)</f>
        <v>0</v>
      </c>
      <c r="E90" s="264">
        <f>+IF(intern2!F86&gt;=1,E$8,0)</f>
        <v>0</v>
      </c>
      <c r="F90" s="264">
        <f>+IF(intern2!G86&gt;=1,F$8,0)</f>
        <v>0</v>
      </c>
      <c r="G90" s="264">
        <f>+IF(intern2!H86&gt;=1,G$8,0)</f>
        <v>0</v>
      </c>
      <c r="H90" s="264">
        <f>+IF(intern2!I86&gt;=1,H$8,0)</f>
        <v>0</v>
      </c>
      <c r="I90" s="264">
        <f>+IF(intern2!J86&gt;=1,I$8,0)</f>
        <v>0</v>
      </c>
      <c r="J90" s="264">
        <f>+IF(intern2!K86&gt;=1,J$8,0)</f>
        <v>0</v>
      </c>
      <c r="K90" s="264">
        <f>+IF(intern2!L86&gt;=1,K$8,0)</f>
        <v>0</v>
      </c>
      <c r="L90" s="264">
        <f>+IF(intern2!M86&gt;=1,L$8,0)</f>
        <v>0</v>
      </c>
      <c r="M90" s="264">
        <f>+IF(intern2!N86&gt;=1,M$8,0)</f>
        <v>0</v>
      </c>
      <c r="N90" s="264">
        <f>+IF(intern2!O86&gt;=1,N$8,0)</f>
        <v>0</v>
      </c>
      <c r="O90" s="264">
        <f>+IF(intern2!P86&gt;=1,O$8,0)</f>
        <v>0</v>
      </c>
      <c r="P90" s="264">
        <f>+IF(intern2!Q86&gt;=1,P$8,0)</f>
        <v>0</v>
      </c>
      <c r="Q90" s="264">
        <f>+IF(intern2!R86&gt;=1,Q$8,0)</f>
        <v>0</v>
      </c>
      <c r="R90" s="264">
        <f>+IF(intern2!S86&gt;=1,R$8,0)</f>
        <v>0</v>
      </c>
      <c r="S90" s="264">
        <f>+IF(intern2!T86&gt;=1,S$8,0)</f>
        <v>0</v>
      </c>
      <c r="T90" s="264">
        <f>+IF(intern2!U86&gt;=1,T$8,0)</f>
        <v>0</v>
      </c>
      <c r="U90" s="264">
        <f>+IF(intern2!V86&gt;=1,U$8,0)</f>
        <v>0</v>
      </c>
      <c r="V90" s="264">
        <f>+IF(intern2!W86&gt;=1,V$8,0)</f>
        <v>0</v>
      </c>
      <c r="W90" s="264">
        <f>+IF(intern2!X86&gt;=1,W$8,0)</f>
        <v>0</v>
      </c>
      <c r="X90" s="264">
        <f>+IF(intern2!Y86&gt;=1,X$8,0)</f>
        <v>0</v>
      </c>
      <c r="Y90" s="264">
        <f>+IF(intern2!Z86&gt;=1,Y$8,0)</f>
        <v>0</v>
      </c>
      <c r="Z90" s="264">
        <f>+IF(intern2!AA86&gt;=1,Z$8,0)</f>
        <v>0</v>
      </c>
      <c r="AA90" s="264">
        <f>+IF(intern2!AB86&gt;=1,AA$8,0)</f>
        <v>0</v>
      </c>
      <c r="AB90" s="264">
        <f>+IF(intern2!AC86&gt;=1,AB$8,0)</f>
        <v>0</v>
      </c>
      <c r="AC90" s="264">
        <f>+IF(intern2!AD86&gt;=1,AC$8,0)</f>
        <v>0</v>
      </c>
      <c r="AD90" s="264">
        <f>+IF(intern2!AE86&gt;=1,AD$8,0)</f>
        <v>0</v>
      </c>
      <c r="AE90" s="264">
        <f>+IF(intern2!AF86&gt;=1,AE$8,0)</f>
        <v>0</v>
      </c>
      <c r="AF90" s="264">
        <f>+IF(intern2!AG86&gt;=1,AF$8,0)</f>
        <v>0</v>
      </c>
      <c r="AG90" s="264">
        <f>+IF(intern2!AH86&gt;=1,AG$8,0)</f>
        <v>0</v>
      </c>
      <c r="AH90" s="264">
        <f>+IF(intern2!AI86&gt;=1,AH$8,0)</f>
        <v>0</v>
      </c>
      <c r="AI90" s="264">
        <f>+IF(intern2!AJ86&gt;=1,AI$8,0)</f>
        <v>0</v>
      </c>
      <c r="AJ90" s="264">
        <f>+IF(intern2!AK86&gt;=1,AJ$8,0)</f>
        <v>0</v>
      </c>
      <c r="AK90" s="264">
        <f>+IF(intern2!AL86&gt;=1,AK$8,0)</f>
        <v>0</v>
      </c>
      <c r="AL90" s="264">
        <f>+IF(intern2!AM86&gt;=1,AL$8,0)</f>
        <v>0</v>
      </c>
      <c r="AM90" s="264">
        <f>+IF(intern2!AN86&gt;=1,AM$8,0)</f>
        <v>0</v>
      </c>
      <c r="AN90" s="264">
        <f>+IF(intern2!AO86&gt;=1,AN$8,0)</f>
        <v>0</v>
      </c>
      <c r="AO90" s="264">
        <f>+IF(intern2!AP86&gt;=1,AO$8,0)</f>
        <v>0</v>
      </c>
      <c r="AP90" s="264">
        <f>+IF(intern2!AQ86&gt;=1,AP$8,0)</f>
        <v>0</v>
      </c>
      <c r="AQ90" s="264">
        <f>+IF(intern2!AR86&gt;=1,AQ$8,0)</f>
        <v>0</v>
      </c>
      <c r="AR90" s="264">
        <f>+IF(intern2!AS86&gt;=1,AR$8,0)</f>
        <v>0</v>
      </c>
      <c r="AS90" s="264">
        <f>+IF(intern2!AT86&gt;=1,AS$8,0)</f>
        <v>0</v>
      </c>
      <c r="AT90" s="264">
        <f>+IF(intern2!AU86&gt;=1,AT$8,0)</f>
        <v>0</v>
      </c>
      <c r="AU90" s="264">
        <f>+IF(intern2!AV86&gt;=1,AU$8,0)</f>
        <v>0</v>
      </c>
    </row>
    <row r="91" spans="1:47" ht="38.25" x14ac:dyDescent="0.2">
      <c r="A91" s="237" t="str">
        <f>'2.2'!C92</f>
        <v>URO1.1.8</v>
      </c>
      <c r="B91" s="237" t="str">
        <f>'2.2'!D92</f>
        <v>Perkutane Nephrostomie mit Desintegration von Steinmaterial</v>
      </c>
      <c r="C91" s="264">
        <f>+IF(intern2!D87&gt;=1,C$8,0)</f>
        <v>0</v>
      </c>
      <c r="D91" s="264">
        <f>+IF(intern2!E87&gt;=1,D$8,0)</f>
        <v>0</v>
      </c>
      <c r="E91" s="264">
        <f>+IF(intern2!F87&gt;=1,E$8,0)</f>
        <v>0</v>
      </c>
      <c r="F91" s="264">
        <f>+IF(intern2!G87&gt;=1,F$8,0)</f>
        <v>0</v>
      </c>
      <c r="G91" s="264">
        <f>+IF(intern2!H87&gt;=1,G$8,0)</f>
        <v>0</v>
      </c>
      <c r="H91" s="264">
        <f>+IF(intern2!I87&gt;=1,H$8,0)</f>
        <v>0</v>
      </c>
      <c r="I91" s="264">
        <f>+IF(intern2!J87&gt;=1,I$8,0)</f>
        <v>0</v>
      </c>
      <c r="J91" s="264">
        <f>+IF(intern2!K87&gt;=1,J$8,0)</f>
        <v>0</v>
      </c>
      <c r="K91" s="264">
        <f>+IF(intern2!L87&gt;=1,K$8,0)</f>
        <v>0</v>
      </c>
      <c r="L91" s="264">
        <f>+IF(intern2!M87&gt;=1,L$8,0)</f>
        <v>0</v>
      </c>
      <c r="M91" s="264">
        <f>+IF(intern2!N87&gt;=1,M$8,0)</f>
        <v>0</v>
      </c>
      <c r="N91" s="264">
        <f>+IF(intern2!O87&gt;=1,N$8,0)</f>
        <v>0</v>
      </c>
      <c r="O91" s="264">
        <f>+IF(intern2!P87&gt;=1,O$8,0)</f>
        <v>0</v>
      </c>
      <c r="P91" s="264">
        <f>+IF(intern2!Q87&gt;=1,P$8,0)</f>
        <v>0</v>
      </c>
      <c r="Q91" s="264">
        <f>+IF(intern2!R87&gt;=1,Q$8,0)</f>
        <v>0</v>
      </c>
      <c r="R91" s="264">
        <f>+IF(intern2!S87&gt;=1,R$8,0)</f>
        <v>0</v>
      </c>
      <c r="S91" s="264">
        <f>+IF(intern2!T87&gt;=1,S$8,0)</f>
        <v>0</v>
      </c>
      <c r="T91" s="264">
        <f>+IF(intern2!U87&gt;=1,T$8,0)</f>
        <v>0</v>
      </c>
      <c r="U91" s="264">
        <f>+IF(intern2!V87&gt;=1,U$8,0)</f>
        <v>0</v>
      </c>
      <c r="V91" s="264">
        <f>+IF(intern2!W87&gt;=1,V$8,0)</f>
        <v>0</v>
      </c>
      <c r="W91" s="264">
        <f>+IF(intern2!X87&gt;=1,W$8,0)</f>
        <v>0</v>
      </c>
      <c r="X91" s="264">
        <f>+IF(intern2!Y87&gt;=1,X$8,0)</f>
        <v>0</v>
      </c>
      <c r="Y91" s="264">
        <f>+IF(intern2!Z87&gt;=1,Y$8,0)</f>
        <v>0</v>
      </c>
      <c r="Z91" s="264">
        <f>+IF(intern2!AA87&gt;=1,Z$8,0)</f>
        <v>0</v>
      </c>
      <c r="AA91" s="264">
        <f>+IF(intern2!AB87&gt;=1,AA$8,0)</f>
        <v>0</v>
      </c>
      <c r="AB91" s="264">
        <f>+IF(intern2!AC87&gt;=1,AB$8,0)</f>
        <v>0</v>
      </c>
      <c r="AC91" s="264">
        <f>+IF(intern2!AD87&gt;=1,AC$8,0)</f>
        <v>0</v>
      </c>
      <c r="AD91" s="264">
        <f>+IF(intern2!AE87&gt;=1,AD$8,0)</f>
        <v>0</v>
      </c>
      <c r="AE91" s="264">
        <f>+IF(intern2!AF87&gt;=1,AE$8,0)</f>
        <v>0</v>
      </c>
      <c r="AF91" s="264">
        <f>+IF(intern2!AG87&gt;=1,AF$8,0)</f>
        <v>0</v>
      </c>
      <c r="AG91" s="264">
        <f>+IF(intern2!AH87&gt;=1,AG$8,0)</f>
        <v>0</v>
      </c>
      <c r="AH91" s="264">
        <f>+IF(intern2!AI87&gt;=1,AH$8,0)</f>
        <v>0</v>
      </c>
      <c r="AI91" s="264">
        <f>+IF(intern2!AJ87&gt;=1,AI$8,0)</f>
        <v>0</v>
      </c>
      <c r="AJ91" s="264">
        <f>+IF(intern2!AK87&gt;=1,AJ$8,0)</f>
        <v>0</v>
      </c>
      <c r="AK91" s="264">
        <f>+IF(intern2!AL87&gt;=1,AK$8,0)</f>
        <v>0</v>
      </c>
      <c r="AL91" s="264">
        <f>+IF(intern2!AM87&gt;=1,AL$8,0)</f>
        <v>0</v>
      </c>
      <c r="AM91" s="264">
        <f>+IF(intern2!AN87&gt;=1,AM$8,0)</f>
        <v>0</v>
      </c>
      <c r="AN91" s="264">
        <f>+IF(intern2!AO87&gt;=1,AN$8,0)</f>
        <v>0</v>
      </c>
      <c r="AO91" s="264">
        <f>+IF(intern2!AP87&gt;=1,AO$8,0)</f>
        <v>0</v>
      </c>
      <c r="AP91" s="264">
        <f>+IF(intern2!AQ87&gt;=1,AP$8,0)</f>
        <v>0</v>
      </c>
      <c r="AQ91" s="264">
        <f>+IF(intern2!AR87&gt;=1,AQ$8,0)</f>
        <v>0</v>
      </c>
      <c r="AR91" s="264">
        <f>+IF(intern2!AS87&gt;=1,AR$8,0)</f>
        <v>0</v>
      </c>
      <c r="AS91" s="264">
        <f>+IF(intern2!AT87&gt;=1,AS$8,0)</f>
        <v>0</v>
      </c>
      <c r="AT91" s="264">
        <f>+IF(intern2!AU87&gt;=1,AT$8,0)</f>
        <v>0</v>
      </c>
      <c r="AU91" s="264">
        <f>+IF(intern2!AV87&gt;=1,AU$8,0)</f>
        <v>0</v>
      </c>
    </row>
    <row r="92" spans="1:47" x14ac:dyDescent="0.2">
      <c r="A92" s="237" t="str">
        <f>'2.2'!C93</f>
        <v>PNE1</v>
      </c>
      <c r="B92" s="237" t="str">
        <f>'2.2'!D93</f>
        <v>Pneumologie</v>
      </c>
      <c r="C92" s="264">
        <f>+IF(intern2!D88&gt;=1,C$8,0)</f>
        <v>0</v>
      </c>
      <c r="D92" s="264">
        <f>+IF(intern2!E88&gt;=1,D$8,0)</f>
        <v>0</v>
      </c>
      <c r="E92" s="264">
        <f>+IF(intern2!F88&gt;=1,E$8,0)</f>
        <v>0</v>
      </c>
      <c r="F92" s="264">
        <f>+IF(intern2!G88&gt;=1,F$8,0)</f>
        <v>0</v>
      </c>
      <c r="G92" s="264">
        <f>+IF(intern2!H88&gt;=1,G$8,0)</f>
        <v>0</v>
      </c>
      <c r="H92" s="264">
        <f>+IF(intern2!I88&gt;=1,H$8,0)</f>
        <v>0</v>
      </c>
      <c r="I92" s="264">
        <f>+IF(intern2!J88&gt;=1,I$8,0)</f>
        <v>0</v>
      </c>
      <c r="J92" s="264">
        <f>+IF(intern2!K88&gt;=1,J$8,0)</f>
        <v>0</v>
      </c>
      <c r="K92" s="264">
        <f>+IF(intern2!L88&gt;=1,K$8,0)</f>
        <v>0</v>
      </c>
      <c r="L92" s="264">
        <f>+IF(intern2!M88&gt;=1,L$8,0)</f>
        <v>0</v>
      </c>
      <c r="M92" s="264">
        <f>+IF(intern2!N88&gt;=1,M$8,0)</f>
        <v>0</v>
      </c>
      <c r="N92" s="264">
        <f>+IF(intern2!O88&gt;=1,N$8,0)</f>
        <v>0</v>
      </c>
      <c r="O92" s="264">
        <f>+IF(intern2!P88&gt;=1,O$8,0)</f>
        <v>0</v>
      </c>
      <c r="P92" s="264">
        <f>+IF(intern2!Q88&gt;=1,P$8,0)</f>
        <v>0</v>
      </c>
      <c r="Q92" s="264">
        <f>+IF(intern2!R88&gt;=1,Q$8,0)</f>
        <v>0</v>
      </c>
      <c r="R92" s="264">
        <f>+IF(intern2!S88&gt;=1,R$8,0)</f>
        <v>0</v>
      </c>
      <c r="S92" s="264">
        <f>+IF(intern2!T88&gt;=1,S$8,0)</f>
        <v>0</v>
      </c>
      <c r="T92" s="264">
        <f>+IF(intern2!U88&gt;=1,T$8,0)</f>
        <v>0</v>
      </c>
      <c r="U92" s="264">
        <f>+IF(intern2!V88&gt;=1,U$8,0)</f>
        <v>0</v>
      </c>
      <c r="V92" s="264">
        <f>+IF(intern2!W88&gt;=1,V$8,0)</f>
        <v>0</v>
      </c>
      <c r="W92" s="264">
        <f>+IF(intern2!X88&gt;=1,W$8,0)</f>
        <v>0</v>
      </c>
      <c r="X92" s="264">
        <f>+IF(intern2!Y88&gt;=1,X$8,0)</f>
        <v>0</v>
      </c>
      <c r="Y92" s="264">
        <f>+IF(intern2!Z88&gt;=1,Y$8,0)</f>
        <v>0</v>
      </c>
      <c r="Z92" s="264">
        <f>+IF(intern2!AA88&gt;=1,Z$8,0)</f>
        <v>0</v>
      </c>
      <c r="AA92" s="264">
        <f>+IF(intern2!AB88&gt;=1,AA$8,0)</f>
        <v>0</v>
      </c>
      <c r="AB92" s="264">
        <f>+IF(intern2!AC88&gt;=1,AB$8,0)</f>
        <v>0</v>
      </c>
      <c r="AC92" s="264">
        <f>+IF(intern2!AD88&gt;=1,AC$8,0)</f>
        <v>0</v>
      </c>
      <c r="AD92" s="264">
        <f>+IF(intern2!AE88&gt;=1,AD$8,0)</f>
        <v>0</v>
      </c>
      <c r="AE92" s="264">
        <f>+IF(intern2!AF88&gt;=1,AE$8,0)</f>
        <v>0</v>
      </c>
      <c r="AF92" s="264">
        <f>+IF(intern2!AG88&gt;=1,AF$8,0)</f>
        <v>0</v>
      </c>
      <c r="AG92" s="264">
        <f>+IF(intern2!AH88&gt;=1,AG$8,0)</f>
        <v>0</v>
      </c>
      <c r="AH92" s="264">
        <f>+IF(intern2!AI88&gt;=1,AH$8,0)</f>
        <v>0</v>
      </c>
      <c r="AI92" s="264">
        <f>+IF(intern2!AJ88&gt;=1,AI$8,0)</f>
        <v>0</v>
      </c>
      <c r="AJ92" s="264">
        <f>+IF(intern2!AK88&gt;=1,AJ$8,0)</f>
        <v>0</v>
      </c>
      <c r="AK92" s="264">
        <f>+IF(intern2!AL88&gt;=1,AK$8,0)</f>
        <v>0</v>
      </c>
      <c r="AL92" s="264">
        <f>+IF(intern2!AM88&gt;=1,AL$8,0)</f>
        <v>0</v>
      </c>
      <c r="AM92" s="264">
        <f>+IF(intern2!AN88&gt;=1,AM$8,0)</f>
        <v>0</v>
      </c>
      <c r="AN92" s="264">
        <f>+IF(intern2!AO88&gt;=1,AN$8,0)</f>
        <v>0</v>
      </c>
      <c r="AO92" s="264">
        <f>+IF(intern2!AP88&gt;=1,AO$8,0)</f>
        <v>0</v>
      </c>
      <c r="AP92" s="264">
        <f>+IF(intern2!AQ88&gt;=1,AP$8,0)</f>
        <v>0</v>
      </c>
      <c r="AQ92" s="264">
        <f>+IF(intern2!AR88&gt;=1,AQ$8,0)</f>
        <v>0</v>
      </c>
      <c r="AR92" s="264">
        <f>+IF(intern2!AS88&gt;=1,AR$8,0)</f>
        <v>0</v>
      </c>
      <c r="AS92" s="264">
        <f>+IF(intern2!AT88&gt;=1,AS$8,0)</f>
        <v>0</v>
      </c>
      <c r="AT92" s="264">
        <f>+IF(intern2!AU88&gt;=1,AT$8,0)</f>
        <v>0</v>
      </c>
      <c r="AU92" s="264">
        <f>+IF(intern2!AV88&gt;=1,AU$8,0)</f>
        <v>0</v>
      </c>
    </row>
    <row r="93" spans="1:47" ht="25.5" x14ac:dyDescent="0.2">
      <c r="A93" s="237" t="str">
        <f>'2.2'!C94</f>
        <v>PNE1.1</v>
      </c>
      <c r="B93" s="237" t="str">
        <f>'2.2'!D94</f>
        <v>Pneumologie mit spez. Beatmungstherapie</v>
      </c>
      <c r="C93" s="264">
        <f>+IF(intern2!D89&gt;=1,C$8,0)</f>
        <v>0</v>
      </c>
      <c r="D93" s="264">
        <f>+IF(intern2!E89&gt;=1,D$8,0)</f>
        <v>0</v>
      </c>
      <c r="E93" s="264">
        <f>+IF(intern2!F89&gt;=1,E$8,0)</f>
        <v>0</v>
      </c>
      <c r="F93" s="264">
        <f>+IF(intern2!G89&gt;=1,F$8,0)</f>
        <v>0</v>
      </c>
      <c r="G93" s="264">
        <f>+IF(intern2!H89&gt;=1,G$8,0)</f>
        <v>0</v>
      </c>
      <c r="H93" s="264">
        <f>+IF(intern2!I89&gt;=1,H$8,0)</f>
        <v>0</v>
      </c>
      <c r="I93" s="264">
        <f>+IF(intern2!J89&gt;=1,I$8,0)</f>
        <v>0</v>
      </c>
      <c r="J93" s="264">
        <f>+IF(intern2!K89&gt;=1,J$8,0)</f>
        <v>0</v>
      </c>
      <c r="K93" s="264">
        <f>+IF(intern2!L89&gt;=1,K$8,0)</f>
        <v>0</v>
      </c>
      <c r="L93" s="264">
        <f>+IF(intern2!M89&gt;=1,L$8,0)</f>
        <v>0</v>
      </c>
      <c r="M93" s="264">
        <f>+IF(intern2!N89&gt;=1,M$8,0)</f>
        <v>0</v>
      </c>
      <c r="N93" s="264">
        <f>+IF(intern2!O89&gt;=1,N$8,0)</f>
        <v>0</v>
      </c>
      <c r="O93" s="264">
        <f>+IF(intern2!P89&gt;=1,O$8,0)</f>
        <v>0</v>
      </c>
      <c r="P93" s="264">
        <f>+IF(intern2!Q89&gt;=1,P$8,0)</f>
        <v>0</v>
      </c>
      <c r="Q93" s="264">
        <f>+IF(intern2!R89&gt;=1,Q$8,0)</f>
        <v>0</v>
      </c>
      <c r="R93" s="264">
        <f>+IF(intern2!S89&gt;=1,R$8,0)</f>
        <v>0</v>
      </c>
      <c r="S93" s="264">
        <f>+IF(intern2!T89&gt;=1,S$8,0)</f>
        <v>0</v>
      </c>
      <c r="T93" s="264">
        <f>+IF(intern2!U89&gt;=1,T$8,0)</f>
        <v>0</v>
      </c>
      <c r="U93" s="264">
        <f>+IF(intern2!V89&gt;=1,U$8,0)</f>
        <v>0</v>
      </c>
      <c r="V93" s="264">
        <f>+IF(intern2!W89&gt;=1,V$8,0)</f>
        <v>0</v>
      </c>
      <c r="W93" s="264">
        <f>+IF(intern2!X89&gt;=1,W$8,0)</f>
        <v>0</v>
      </c>
      <c r="X93" s="264">
        <f>+IF(intern2!Y89&gt;=1,X$8,0)</f>
        <v>0</v>
      </c>
      <c r="Y93" s="264">
        <f>+IF(intern2!Z89&gt;=1,Y$8,0)</f>
        <v>0</v>
      </c>
      <c r="Z93" s="264">
        <f>+IF(intern2!AA89&gt;=1,Z$8,0)</f>
        <v>0</v>
      </c>
      <c r="AA93" s="264">
        <f>+IF(intern2!AB89&gt;=1,AA$8,0)</f>
        <v>0</v>
      </c>
      <c r="AB93" s="264">
        <f>+IF(intern2!AC89&gt;=1,AB$8,0)</f>
        <v>0</v>
      </c>
      <c r="AC93" s="264">
        <f>+IF(intern2!AD89&gt;=1,AC$8,0)</f>
        <v>0</v>
      </c>
      <c r="AD93" s="264">
        <f>+IF(intern2!AE89&gt;=1,AD$8,0)</f>
        <v>0</v>
      </c>
      <c r="AE93" s="264">
        <f>+IF(intern2!AF89&gt;=1,AE$8,0)</f>
        <v>0</v>
      </c>
      <c r="AF93" s="264">
        <f>+IF(intern2!AG89&gt;=1,AF$8,0)</f>
        <v>0</v>
      </c>
      <c r="AG93" s="264">
        <f>+IF(intern2!AH89&gt;=1,AG$8,0)</f>
        <v>0</v>
      </c>
      <c r="AH93" s="264">
        <f>+IF(intern2!AI89&gt;=1,AH$8,0)</f>
        <v>0</v>
      </c>
      <c r="AI93" s="264">
        <f>+IF(intern2!AJ89&gt;=1,AI$8,0)</f>
        <v>0</v>
      </c>
      <c r="AJ93" s="264">
        <f>+IF(intern2!AK89&gt;=1,AJ$8,0)</f>
        <v>0</v>
      </c>
      <c r="AK93" s="264">
        <f>+IF(intern2!AL89&gt;=1,AK$8,0)</f>
        <v>0</v>
      </c>
      <c r="AL93" s="264">
        <f>+IF(intern2!AM89&gt;=1,AL$8,0)</f>
        <v>0</v>
      </c>
      <c r="AM93" s="264">
        <f>+IF(intern2!AN89&gt;=1,AM$8,0)</f>
        <v>0</v>
      </c>
      <c r="AN93" s="264">
        <f>+IF(intern2!AO89&gt;=1,AN$8,0)</f>
        <v>0</v>
      </c>
      <c r="AO93" s="264">
        <f>+IF(intern2!AP89&gt;=1,AO$8,0)</f>
        <v>0</v>
      </c>
      <c r="AP93" s="264">
        <f>+IF(intern2!AQ89&gt;=1,AP$8,0)</f>
        <v>0</v>
      </c>
      <c r="AQ93" s="264">
        <f>+IF(intern2!AR89&gt;=1,AQ$8,0)</f>
        <v>0</v>
      </c>
      <c r="AR93" s="264">
        <f>+IF(intern2!AS89&gt;=1,AR$8,0)</f>
        <v>0</v>
      </c>
      <c r="AS93" s="264">
        <f>+IF(intern2!AT89&gt;=1,AS$8,0)</f>
        <v>0</v>
      </c>
      <c r="AT93" s="264">
        <f>+IF(intern2!AU89&gt;=1,AT$8,0)</f>
        <v>0</v>
      </c>
      <c r="AU93" s="264">
        <f>+IF(intern2!AV89&gt;=1,AU$8,0)</f>
        <v>0</v>
      </c>
    </row>
    <row r="94" spans="1:47" ht="25.5" x14ac:dyDescent="0.2">
      <c r="A94" s="237" t="str">
        <f>'2.2'!C95</f>
        <v>PNE1.2</v>
      </c>
      <c r="B94" s="237" t="str">
        <f>'2.2'!D95</f>
        <v>Abklärung zur oder Status nach Lungentransplantation</v>
      </c>
      <c r="C94" s="264">
        <f>+IF(intern2!D90&gt;=1,C$8,0)</f>
        <v>0</v>
      </c>
      <c r="D94" s="264">
        <f>+IF(intern2!E90&gt;=1,D$8,0)</f>
        <v>0</v>
      </c>
      <c r="E94" s="264">
        <f>+IF(intern2!F90&gt;=1,E$8,0)</f>
        <v>0</v>
      </c>
      <c r="F94" s="264">
        <f>+IF(intern2!G90&gt;=1,F$8,0)</f>
        <v>0</v>
      </c>
      <c r="G94" s="264">
        <f>+IF(intern2!H90&gt;=1,G$8,0)</f>
        <v>0</v>
      </c>
      <c r="H94" s="264">
        <f>+IF(intern2!I90&gt;=1,H$8,0)</f>
        <v>0</v>
      </c>
      <c r="I94" s="264">
        <f>+IF(intern2!J90&gt;=1,I$8,0)</f>
        <v>0</v>
      </c>
      <c r="J94" s="264">
        <f>+IF(intern2!K90&gt;=1,J$8,0)</f>
        <v>0</v>
      </c>
      <c r="K94" s="264">
        <f>+IF(intern2!L90&gt;=1,K$8,0)</f>
        <v>0</v>
      </c>
      <c r="L94" s="264">
        <f>+IF(intern2!M90&gt;=1,L$8,0)</f>
        <v>0</v>
      </c>
      <c r="M94" s="264">
        <f>+IF(intern2!N90&gt;=1,M$8,0)</f>
        <v>0</v>
      </c>
      <c r="N94" s="264">
        <f>+IF(intern2!O90&gt;=1,N$8,0)</f>
        <v>0</v>
      </c>
      <c r="O94" s="264">
        <f>+IF(intern2!P90&gt;=1,O$8,0)</f>
        <v>0</v>
      </c>
      <c r="P94" s="264">
        <f>+IF(intern2!Q90&gt;=1,P$8,0)</f>
        <v>0</v>
      </c>
      <c r="Q94" s="264">
        <f>+IF(intern2!R90&gt;=1,Q$8,0)</f>
        <v>0</v>
      </c>
      <c r="R94" s="264">
        <f>+IF(intern2!S90&gt;=1,R$8,0)</f>
        <v>0</v>
      </c>
      <c r="S94" s="264">
        <f>+IF(intern2!T90&gt;=1,S$8,0)</f>
        <v>0</v>
      </c>
      <c r="T94" s="264">
        <f>+IF(intern2!U90&gt;=1,T$8,0)</f>
        <v>0</v>
      </c>
      <c r="U94" s="264">
        <f>+IF(intern2!V90&gt;=1,U$8,0)</f>
        <v>0</v>
      </c>
      <c r="V94" s="264">
        <f>+IF(intern2!W90&gt;=1,V$8,0)</f>
        <v>0</v>
      </c>
      <c r="W94" s="264">
        <f>+IF(intern2!X90&gt;=1,W$8,0)</f>
        <v>0</v>
      </c>
      <c r="X94" s="264">
        <f>+IF(intern2!Y90&gt;=1,X$8,0)</f>
        <v>0</v>
      </c>
      <c r="Y94" s="264">
        <f>+IF(intern2!Z90&gt;=1,Y$8,0)</f>
        <v>0</v>
      </c>
      <c r="Z94" s="264">
        <f>+IF(intern2!AA90&gt;=1,Z$8,0)</f>
        <v>0</v>
      </c>
      <c r="AA94" s="264">
        <f>+IF(intern2!AB90&gt;=1,AA$8,0)</f>
        <v>0</v>
      </c>
      <c r="AB94" s="264">
        <f>+IF(intern2!AC90&gt;=1,AB$8,0)</f>
        <v>0</v>
      </c>
      <c r="AC94" s="264">
        <f>+IF(intern2!AD90&gt;=1,AC$8,0)</f>
        <v>0</v>
      </c>
      <c r="AD94" s="264">
        <f>+IF(intern2!AE90&gt;=1,AD$8,0)</f>
        <v>0</v>
      </c>
      <c r="AE94" s="264">
        <f>+IF(intern2!AF90&gt;=1,AE$8,0)</f>
        <v>0</v>
      </c>
      <c r="AF94" s="264">
        <f>+IF(intern2!AG90&gt;=1,AF$8,0)</f>
        <v>0</v>
      </c>
      <c r="AG94" s="264">
        <f>+IF(intern2!AH90&gt;=1,AG$8,0)</f>
        <v>0</v>
      </c>
      <c r="AH94" s="264">
        <f>+IF(intern2!AI90&gt;=1,AH$8,0)</f>
        <v>0</v>
      </c>
      <c r="AI94" s="264">
        <f>+IF(intern2!AJ90&gt;=1,AI$8,0)</f>
        <v>0</v>
      </c>
      <c r="AJ94" s="264">
        <f>+IF(intern2!AK90&gt;=1,AJ$8,0)</f>
        <v>0</v>
      </c>
      <c r="AK94" s="264">
        <f>+IF(intern2!AL90&gt;=1,AK$8,0)</f>
        <v>0</v>
      </c>
      <c r="AL94" s="264">
        <f>+IF(intern2!AM90&gt;=1,AL$8,0)</f>
        <v>0</v>
      </c>
      <c r="AM94" s="264">
        <f>+IF(intern2!AN90&gt;=1,AM$8,0)</f>
        <v>0</v>
      </c>
      <c r="AN94" s="264">
        <f>+IF(intern2!AO90&gt;=1,AN$8,0)</f>
        <v>0</v>
      </c>
      <c r="AO94" s="264">
        <f>+IF(intern2!AP90&gt;=1,AO$8,0)</f>
        <v>0</v>
      </c>
      <c r="AP94" s="264">
        <f>+IF(intern2!AQ90&gt;=1,AP$8,0)</f>
        <v>0</v>
      </c>
      <c r="AQ94" s="264">
        <f>+IF(intern2!AR90&gt;=1,AQ$8,0)</f>
        <v>0</v>
      </c>
      <c r="AR94" s="264">
        <f>+IF(intern2!AS90&gt;=1,AR$8,0)</f>
        <v>0</v>
      </c>
      <c r="AS94" s="264">
        <f>+IF(intern2!AT90&gt;=1,AS$8,0)</f>
        <v>0</v>
      </c>
      <c r="AT94" s="264">
        <f>+IF(intern2!AU90&gt;=1,AT$8,0)</f>
        <v>0</v>
      </c>
      <c r="AU94" s="264">
        <f>+IF(intern2!AV90&gt;=1,AU$8,0)</f>
        <v>0</v>
      </c>
    </row>
    <row r="95" spans="1:47" x14ac:dyDescent="0.2">
      <c r="A95" s="237" t="str">
        <f>'2.2'!C96</f>
        <v>PNE1.3</v>
      </c>
      <c r="B95" s="237" t="str">
        <f>'2.2'!D96</f>
        <v>Cystische Fibrose</v>
      </c>
      <c r="C95" s="264">
        <f>+IF(intern2!D91&gt;=1,C$8,0)</f>
        <v>0</v>
      </c>
      <c r="D95" s="264">
        <f>+IF(intern2!E91&gt;=1,D$8,0)</f>
        <v>0</v>
      </c>
      <c r="E95" s="264">
        <f>+IF(intern2!F91&gt;=1,E$8,0)</f>
        <v>0</v>
      </c>
      <c r="F95" s="264">
        <f>+IF(intern2!G91&gt;=1,F$8,0)</f>
        <v>0</v>
      </c>
      <c r="G95" s="264">
        <f>+IF(intern2!H91&gt;=1,G$8,0)</f>
        <v>0</v>
      </c>
      <c r="H95" s="264">
        <f>+IF(intern2!I91&gt;=1,H$8,0)</f>
        <v>0</v>
      </c>
      <c r="I95" s="264">
        <f>+IF(intern2!J91&gt;=1,I$8,0)</f>
        <v>0</v>
      </c>
      <c r="J95" s="264">
        <f>+IF(intern2!K91&gt;=1,J$8,0)</f>
        <v>0</v>
      </c>
      <c r="K95" s="264">
        <f>+IF(intern2!L91&gt;=1,K$8,0)</f>
        <v>0</v>
      </c>
      <c r="L95" s="264">
        <f>+IF(intern2!M91&gt;=1,L$8,0)</f>
        <v>0</v>
      </c>
      <c r="M95" s="264">
        <f>+IF(intern2!N91&gt;=1,M$8,0)</f>
        <v>0</v>
      </c>
      <c r="N95" s="264">
        <f>+IF(intern2!O91&gt;=1,N$8,0)</f>
        <v>0</v>
      </c>
      <c r="O95" s="264">
        <f>+IF(intern2!P91&gt;=1,O$8,0)</f>
        <v>0</v>
      </c>
      <c r="P95" s="264">
        <f>+IF(intern2!Q91&gt;=1,P$8,0)</f>
        <v>0</v>
      </c>
      <c r="Q95" s="264">
        <f>+IF(intern2!R91&gt;=1,Q$8,0)</f>
        <v>0</v>
      </c>
      <c r="R95" s="264">
        <f>+IF(intern2!S91&gt;=1,R$8,0)</f>
        <v>0</v>
      </c>
      <c r="S95" s="264">
        <f>+IF(intern2!T91&gt;=1,S$8,0)</f>
        <v>0</v>
      </c>
      <c r="T95" s="264">
        <f>+IF(intern2!U91&gt;=1,T$8,0)</f>
        <v>0</v>
      </c>
      <c r="U95" s="264">
        <f>+IF(intern2!V91&gt;=1,U$8,0)</f>
        <v>0</v>
      </c>
      <c r="V95" s="264">
        <f>+IF(intern2!W91&gt;=1,V$8,0)</f>
        <v>0</v>
      </c>
      <c r="W95" s="264">
        <f>+IF(intern2!X91&gt;=1,W$8,0)</f>
        <v>0</v>
      </c>
      <c r="X95" s="264">
        <f>+IF(intern2!Y91&gt;=1,X$8,0)</f>
        <v>0</v>
      </c>
      <c r="Y95" s="264">
        <f>+IF(intern2!Z91&gt;=1,Y$8,0)</f>
        <v>0</v>
      </c>
      <c r="Z95" s="264">
        <f>+IF(intern2!AA91&gt;=1,Z$8,0)</f>
        <v>0</v>
      </c>
      <c r="AA95" s="264">
        <f>+IF(intern2!AB91&gt;=1,AA$8,0)</f>
        <v>0</v>
      </c>
      <c r="AB95" s="264">
        <f>+IF(intern2!AC91&gt;=1,AB$8,0)</f>
        <v>0</v>
      </c>
      <c r="AC95" s="264">
        <f>+IF(intern2!AD91&gt;=1,AC$8,0)</f>
        <v>0</v>
      </c>
      <c r="AD95" s="264">
        <f>+IF(intern2!AE91&gt;=1,AD$8,0)</f>
        <v>0</v>
      </c>
      <c r="AE95" s="264">
        <f>+IF(intern2!AF91&gt;=1,AE$8,0)</f>
        <v>0</v>
      </c>
      <c r="AF95" s="264">
        <f>+IF(intern2!AG91&gt;=1,AF$8,0)</f>
        <v>0</v>
      </c>
      <c r="AG95" s="264">
        <f>+IF(intern2!AH91&gt;=1,AG$8,0)</f>
        <v>0</v>
      </c>
      <c r="AH95" s="264">
        <f>+IF(intern2!AI91&gt;=1,AH$8,0)</f>
        <v>0</v>
      </c>
      <c r="AI95" s="264">
        <f>+IF(intern2!AJ91&gt;=1,AI$8,0)</f>
        <v>0</v>
      </c>
      <c r="AJ95" s="264">
        <f>+IF(intern2!AK91&gt;=1,AJ$8,0)</f>
        <v>0</v>
      </c>
      <c r="AK95" s="264">
        <f>+IF(intern2!AL91&gt;=1,AK$8,0)</f>
        <v>0</v>
      </c>
      <c r="AL95" s="264">
        <f>+IF(intern2!AM91&gt;=1,AL$8,0)</f>
        <v>0</v>
      </c>
      <c r="AM95" s="264">
        <f>+IF(intern2!AN91&gt;=1,AM$8,0)</f>
        <v>0</v>
      </c>
      <c r="AN95" s="264">
        <f>+IF(intern2!AO91&gt;=1,AN$8,0)</f>
        <v>0</v>
      </c>
      <c r="AO95" s="264">
        <f>+IF(intern2!AP91&gt;=1,AO$8,0)</f>
        <v>0</v>
      </c>
      <c r="AP95" s="264">
        <f>+IF(intern2!AQ91&gt;=1,AP$8,0)</f>
        <v>0</v>
      </c>
      <c r="AQ95" s="264">
        <f>+IF(intern2!AR91&gt;=1,AQ$8,0)</f>
        <v>0</v>
      </c>
      <c r="AR95" s="264">
        <f>+IF(intern2!AS91&gt;=1,AR$8,0)</f>
        <v>0</v>
      </c>
      <c r="AS95" s="264">
        <f>+IF(intern2!AT91&gt;=1,AS$8,0)</f>
        <v>0</v>
      </c>
      <c r="AT95" s="264">
        <f>+IF(intern2!AU91&gt;=1,AT$8,0)</f>
        <v>0</v>
      </c>
      <c r="AU95" s="264">
        <f>+IF(intern2!AV91&gt;=1,AU$8,0)</f>
        <v>0</v>
      </c>
    </row>
    <row r="96" spans="1:47" x14ac:dyDescent="0.2">
      <c r="A96" s="237" t="str">
        <f>'2.2'!C97</f>
        <v>PNE2</v>
      </c>
      <c r="B96" s="237" t="str">
        <f>'2.2'!D97</f>
        <v>Polysomnographie</v>
      </c>
      <c r="C96" s="264">
        <f>+IF(intern2!D92&gt;=1,C$8,0)</f>
        <v>0</v>
      </c>
      <c r="D96" s="264">
        <f>+IF(intern2!E92&gt;=1,D$8,0)</f>
        <v>0</v>
      </c>
      <c r="E96" s="264">
        <f>+IF(intern2!F92&gt;=1,E$8,0)</f>
        <v>0</v>
      </c>
      <c r="F96" s="264">
        <f>+IF(intern2!G92&gt;=1,F$8,0)</f>
        <v>0</v>
      </c>
      <c r="G96" s="264">
        <f>+IF(intern2!H92&gt;=1,G$8,0)</f>
        <v>0</v>
      </c>
      <c r="H96" s="264">
        <f>+IF(intern2!I92&gt;=1,H$8,0)</f>
        <v>0</v>
      </c>
      <c r="I96" s="264">
        <f>+IF(intern2!J92&gt;=1,I$8,0)</f>
        <v>0</v>
      </c>
      <c r="J96" s="264">
        <f>+IF(intern2!K92&gt;=1,J$8,0)</f>
        <v>0</v>
      </c>
      <c r="K96" s="264">
        <f>+IF(intern2!L92&gt;=1,K$8,0)</f>
        <v>0</v>
      </c>
      <c r="L96" s="264">
        <f>+IF(intern2!M92&gt;=1,L$8,0)</f>
        <v>0</v>
      </c>
      <c r="M96" s="264">
        <f>+IF(intern2!N92&gt;=1,M$8,0)</f>
        <v>0</v>
      </c>
      <c r="N96" s="264">
        <f>+IF(intern2!O92&gt;=1,N$8,0)</f>
        <v>0</v>
      </c>
      <c r="O96" s="264">
        <f>+IF(intern2!P92&gt;=1,O$8,0)</f>
        <v>0</v>
      </c>
      <c r="P96" s="264">
        <f>+IF(intern2!Q92&gt;=1,P$8,0)</f>
        <v>0</v>
      </c>
      <c r="Q96" s="264">
        <f>+IF(intern2!R92&gt;=1,Q$8,0)</f>
        <v>0</v>
      </c>
      <c r="R96" s="264">
        <f>+IF(intern2!S92&gt;=1,R$8,0)</f>
        <v>0</v>
      </c>
      <c r="S96" s="264">
        <f>+IF(intern2!T92&gt;=1,S$8,0)</f>
        <v>0</v>
      </c>
      <c r="T96" s="264">
        <f>+IF(intern2!U92&gt;=1,T$8,0)</f>
        <v>0</v>
      </c>
      <c r="U96" s="264">
        <f>+IF(intern2!V92&gt;=1,U$8,0)</f>
        <v>0</v>
      </c>
      <c r="V96" s="264">
        <f>+IF(intern2!W92&gt;=1,V$8,0)</f>
        <v>0</v>
      </c>
      <c r="W96" s="264">
        <f>+IF(intern2!X92&gt;=1,W$8,0)</f>
        <v>0</v>
      </c>
      <c r="X96" s="264">
        <f>+IF(intern2!Y92&gt;=1,X$8,0)</f>
        <v>0</v>
      </c>
      <c r="Y96" s="264">
        <f>+IF(intern2!Z92&gt;=1,Y$8,0)</f>
        <v>0</v>
      </c>
      <c r="Z96" s="264">
        <f>+IF(intern2!AA92&gt;=1,Z$8,0)</f>
        <v>0</v>
      </c>
      <c r="AA96" s="264">
        <f>+IF(intern2!AB92&gt;=1,AA$8,0)</f>
        <v>0</v>
      </c>
      <c r="AB96" s="264">
        <f>+IF(intern2!AC92&gt;=1,AB$8,0)</f>
        <v>0</v>
      </c>
      <c r="AC96" s="264">
        <f>+IF(intern2!AD92&gt;=1,AC$8,0)</f>
        <v>0</v>
      </c>
      <c r="AD96" s="264">
        <f>+IF(intern2!AE92&gt;=1,AD$8,0)</f>
        <v>0</v>
      </c>
      <c r="AE96" s="264">
        <f>+IF(intern2!AF92&gt;=1,AE$8,0)</f>
        <v>0</v>
      </c>
      <c r="AF96" s="264">
        <f>+IF(intern2!AG92&gt;=1,AF$8,0)</f>
        <v>0</v>
      </c>
      <c r="AG96" s="264">
        <f>+IF(intern2!AH92&gt;=1,AG$8,0)</f>
        <v>0</v>
      </c>
      <c r="AH96" s="264">
        <f>+IF(intern2!AI92&gt;=1,AH$8,0)</f>
        <v>0</v>
      </c>
      <c r="AI96" s="264">
        <f>+IF(intern2!AJ92&gt;=1,AI$8,0)</f>
        <v>0</v>
      </c>
      <c r="AJ96" s="264">
        <f>+IF(intern2!AK92&gt;=1,AJ$8,0)</f>
        <v>0</v>
      </c>
      <c r="AK96" s="264">
        <f>+IF(intern2!AL92&gt;=1,AK$8,0)</f>
        <v>0</v>
      </c>
      <c r="AL96" s="264">
        <f>+IF(intern2!AM92&gt;=1,AL$8,0)</f>
        <v>0</v>
      </c>
      <c r="AM96" s="264">
        <f>+IF(intern2!AN92&gt;=1,AM$8,0)</f>
        <v>0</v>
      </c>
      <c r="AN96" s="264">
        <f>+IF(intern2!AO92&gt;=1,AN$8,0)</f>
        <v>0</v>
      </c>
      <c r="AO96" s="264">
        <f>+IF(intern2!AP92&gt;=1,AO$8,0)</f>
        <v>0</v>
      </c>
      <c r="AP96" s="264">
        <f>+IF(intern2!AQ92&gt;=1,AP$8,0)</f>
        <v>0</v>
      </c>
      <c r="AQ96" s="264">
        <f>+IF(intern2!AR92&gt;=1,AQ$8,0)</f>
        <v>0</v>
      </c>
      <c r="AR96" s="264">
        <f>+IF(intern2!AS92&gt;=1,AR$8,0)</f>
        <v>0</v>
      </c>
      <c r="AS96" s="264">
        <f>+IF(intern2!AT92&gt;=1,AS$8,0)</f>
        <v>0</v>
      </c>
      <c r="AT96" s="264">
        <f>+IF(intern2!AU92&gt;=1,AT$8,0)</f>
        <v>0</v>
      </c>
      <c r="AU96" s="264">
        <f>+IF(intern2!AV92&gt;=1,AU$8,0)</f>
        <v>0</v>
      </c>
    </row>
    <row r="97" spans="1:47" x14ac:dyDescent="0.2">
      <c r="A97" s="237" t="str">
        <f>'2.2'!C98</f>
        <v>THO1</v>
      </c>
      <c r="B97" s="237" t="str">
        <f>'2.2'!D98</f>
        <v>Thoraxchirurgie</v>
      </c>
      <c r="C97" s="264">
        <f>+IF(intern2!D93&gt;=1,C$8,0)</f>
        <v>0</v>
      </c>
      <c r="D97" s="264">
        <f>+IF(intern2!E93&gt;=1,D$8,0)</f>
        <v>0</v>
      </c>
      <c r="E97" s="264">
        <f>+IF(intern2!F93&gt;=1,E$8,0)</f>
        <v>0</v>
      </c>
      <c r="F97" s="264">
        <f>+IF(intern2!G93&gt;=1,F$8,0)</f>
        <v>0</v>
      </c>
      <c r="G97" s="264">
        <f>+IF(intern2!H93&gt;=1,G$8,0)</f>
        <v>0</v>
      </c>
      <c r="H97" s="264">
        <f>+IF(intern2!I93&gt;=1,H$8,0)</f>
        <v>0</v>
      </c>
      <c r="I97" s="264">
        <f>+IF(intern2!J93&gt;=1,I$8,0)</f>
        <v>0</v>
      </c>
      <c r="J97" s="264">
        <f>+IF(intern2!K93&gt;=1,J$8,0)</f>
        <v>0</v>
      </c>
      <c r="K97" s="264">
        <f>+IF(intern2!L93&gt;=1,K$8,0)</f>
        <v>0</v>
      </c>
      <c r="L97" s="264">
        <f>+IF(intern2!M93&gt;=1,L$8,0)</f>
        <v>0</v>
      </c>
      <c r="M97" s="264">
        <f>+IF(intern2!N93&gt;=1,M$8,0)</f>
        <v>0</v>
      </c>
      <c r="N97" s="264">
        <f>+IF(intern2!O93&gt;=1,N$8,0)</f>
        <v>0</v>
      </c>
      <c r="O97" s="264">
        <f>+IF(intern2!P93&gt;=1,O$8,0)</f>
        <v>0</v>
      </c>
      <c r="P97" s="264">
        <f>+IF(intern2!Q93&gt;=1,P$8,0)</f>
        <v>0</v>
      </c>
      <c r="Q97" s="264">
        <f>+IF(intern2!R93&gt;=1,Q$8,0)</f>
        <v>0</v>
      </c>
      <c r="R97" s="264">
        <f>+IF(intern2!S93&gt;=1,R$8,0)</f>
        <v>0</v>
      </c>
      <c r="S97" s="264">
        <f>+IF(intern2!T93&gt;=1,S$8,0)</f>
        <v>0</v>
      </c>
      <c r="T97" s="264">
        <f>+IF(intern2!U93&gt;=1,T$8,0)</f>
        <v>0</v>
      </c>
      <c r="U97" s="264">
        <f>+IF(intern2!V93&gt;=1,U$8,0)</f>
        <v>0</v>
      </c>
      <c r="V97" s="264">
        <f>+IF(intern2!W93&gt;=1,V$8,0)</f>
        <v>0</v>
      </c>
      <c r="W97" s="264">
        <f>+IF(intern2!X93&gt;=1,W$8,0)</f>
        <v>0</v>
      </c>
      <c r="X97" s="264">
        <f>+IF(intern2!Y93&gt;=1,X$8,0)</f>
        <v>0</v>
      </c>
      <c r="Y97" s="264">
        <f>+IF(intern2!Z93&gt;=1,Y$8,0)</f>
        <v>0</v>
      </c>
      <c r="Z97" s="264">
        <f>+IF(intern2!AA93&gt;=1,Z$8,0)</f>
        <v>0</v>
      </c>
      <c r="AA97" s="264">
        <f>+IF(intern2!AB93&gt;=1,AA$8,0)</f>
        <v>0</v>
      </c>
      <c r="AB97" s="264">
        <f>+IF(intern2!AC93&gt;=1,AB$8,0)</f>
        <v>0</v>
      </c>
      <c r="AC97" s="264">
        <f>+IF(intern2!AD93&gt;=1,AC$8,0)</f>
        <v>0</v>
      </c>
      <c r="AD97" s="264">
        <f>+IF(intern2!AE93&gt;=1,AD$8,0)</f>
        <v>0</v>
      </c>
      <c r="AE97" s="264">
        <f>+IF(intern2!AF93&gt;=1,AE$8,0)</f>
        <v>0</v>
      </c>
      <c r="AF97" s="264">
        <f>+IF(intern2!AG93&gt;=1,AF$8,0)</f>
        <v>0</v>
      </c>
      <c r="AG97" s="264">
        <f>+IF(intern2!AH93&gt;=1,AG$8,0)</f>
        <v>0</v>
      </c>
      <c r="AH97" s="264">
        <f>+IF(intern2!AI93&gt;=1,AH$8,0)</f>
        <v>0</v>
      </c>
      <c r="AI97" s="264">
        <f>+IF(intern2!AJ93&gt;=1,AI$8,0)</f>
        <v>0</v>
      </c>
      <c r="AJ97" s="264">
        <f>+IF(intern2!AK93&gt;=1,AJ$8,0)</f>
        <v>0</v>
      </c>
      <c r="AK97" s="264">
        <f>+IF(intern2!AL93&gt;=1,AK$8,0)</f>
        <v>0</v>
      </c>
      <c r="AL97" s="264">
        <f>+IF(intern2!AM93&gt;=1,AL$8,0)</f>
        <v>0</v>
      </c>
      <c r="AM97" s="264">
        <f>+IF(intern2!AN93&gt;=1,AM$8,0)</f>
        <v>0</v>
      </c>
      <c r="AN97" s="264">
        <f>+IF(intern2!AO93&gt;=1,AN$8,0)</f>
        <v>0</v>
      </c>
      <c r="AO97" s="264">
        <f>+IF(intern2!AP93&gt;=1,AO$8,0)</f>
        <v>0</v>
      </c>
      <c r="AP97" s="264">
        <f>+IF(intern2!AQ93&gt;=1,AP$8,0)</f>
        <v>0</v>
      </c>
      <c r="AQ97" s="264">
        <f>+IF(intern2!AR93&gt;=1,AQ$8,0)</f>
        <v>0</v>
      </c>
      <c r="AR97" s="264">
        <f>+IF(intern2!AS93&gt;=1,AR$8,0)</f>
        <v>0</v>
      </c>
      <c r="AS97" s="264">
        <f>+IF(intern2!AT93&gt;=1,AS$8,0)</f>
        <v>0</v>
      </c>
      <c r="AT97" s="264">
        <f>+IF(intern2!AU93&gt;=1,AT$8,0)</f>
        <v>0</v>
      </c>
      <c r="AU97" s="264">
        <f>+IF(intern2!AV93&gt;=1,AU$8,0)</f>
        <v>0</v>
      </c>
    </row>
    <row r="98" spans="1:47" ht="51" x14ac:dyDescent="0.2">
      <c r="A98" s="237" t="str">
        <f>'2.2'!C99</f>
        <v>THO1.1</v>
      </c>
      <c r="B98" s="237" t="str">
        <f>'2.2'!D99</f>
        <v>Maligne Neoplasien des Atmungssystems (kurative Resektion durch Lobektomie / Pneumonektomie)</v>
      </c>
      <c r="C98" s="264">
        <f>+IF(intern2!D94&gt;=1,C$8,0)</f>
        <v>0</v>
      </c>
      <c r="D98" s="264">
        <f>+IF(intern2!E94&gt;=1,D$8,0)</f>
        <v>0</v>
      </c>
      <c r="E98" s="264">
        <f>+IF(intern2!F94&gt;=1,E$8,0)</f>
        <v>0</v>
      </c>
      <c r="F98" s="264">
        <f>+IF(intern2!G94&gt;=1,F$8,0)</f>
        <v>0</v>
      </c>
      <c r="G98" s="264">
        <f>+IF(intern2!H94&gt;=1,G$8,0)</f>
        <v>0</v>
      </c>
      <c r="H98" s="264">
        <f>+IF(intern2!I94&gt;=1,H$8,0)</f>
        <v>0</v>
      </c>
      <c r="I98" s="264">
        <f>+IF(intern2!J94&gt;=1,I$8,0)</f>
        <v>0</v>
      </c>
      <c r="J98" s="264">
        <f>+IF(intern2!K94&gt;=1,J$8,0)</f>
        <v>0</v>
      </c>
      <c r="K98" s="264">
        <f>+IF(intern2!L94&gt;=1,K$8,0)</f>
        <v>0</v>
      </c>
      <c r="L98" s="264">
        <f>+IF(intern2!M94&gt;=1,L$8,0)</f>
        <v>0</v>
      </c>
      <c r="M98" s="264">
        <f>+IF(intern2!N94&gt;=1,M$8,0)</f>
        <v>0</v>
      </c>
      <c r="N98" s="264">
        <f>+IF(intern2!O94&gt;=1,N$8,0)</f>
        <v>0</v>
      </c>
      <c r="O98" s="264">
        <f>+IF(intern2!P94&gt;=1,O$8,0)</f>
        <v>0</v>
      </c>
      <c r="P98" s="264">
        <f>+IF(intern2!Q94&gt;=1,P$8,0)</f>
        <v>0</v>
      </c>
      <c r="Q98" s="264">
        <f>+IF(intern2!R94&gt;=1,Q$8,0)</f>
        <v>0</v>
      </c>
      <c r="R98" s="264">
        <f>+IF(intern2!S94&gt;=1,R$8,0)</f>
        <v>0</v>
      </c>
      <c r="S98" s="264">
        <f>+IF(intern2!T94&gt;=1,S$8,0)</f>
        <v>0</v>
      </c>
      <c r="T98" s="264">
        <f>+IF(intern2!U94&gt;=1,T$8,0)</f>
        <v>0</v>
      </c>
      <c r="U98" s="264">
        <f>+IF(intern2!V94&gt;=1,U$8,0)</f>
        <v>0</v>
      </c>
      <c r="V98" s="264">
        <f>+IF(intern2!W94&gt;=1,V$8,0)</f>
        <v>0</v>
      </c>
      <c r="W98" s="264">
        <f>+IF(intern2!X94&gt;=1,W$8,0)</f>
        <v>0</v>
      </c>
      <c r="X98" s="264">
        <f>+IF(intern2!Y94&gt;=1,X$8,0)</f>
        <v>0</v>
      </c>
      <c r="Y98" s="264">
        <f>+IF(intern2!Z94&gt;=1,Y$8,0)</f>
        <v>0</v>
      </c>
      <c r="Z98" s="264">
        <f>+IF(intern2!AA94&gt;=1,Z$8,0)</f>
        <v>0</v>
      </c>
      <c r="AA98" s="264">
        <f>+IF(intern2!AB94&gt;=1,AA$8,0)</f>
        <v>0</v>
      </c>
      <c r="AB98" s="264">
        <f>+IF(intern2!AC94&gt;=1,AB$8,0)</f>
        <v>0</v>
      </c>
      <c r="AC98" s="264">
        <f>+IF(intern2!AD94&gt;=1,AC$8,0)</f>
        <v>0</v>
      </c>
      <c r="AD98" s="264">
        <f>+IF(intern2!AE94&gt;=1,AD$8,0)</f>
        <v>0</v>
      </c>
      <c r="AE98" s="264">
        <f>+IF(intern2!AF94&gt;=1,AE$8,0)</f>
        <v>0</v>
      </c>
      <c r="AF98" s="264">
        <f>+IF(intern2!AG94&gt;=1,AF$8,0)</f>
        <v>0</v>
      </c>
      <c r="AG98" s="264">
        <f>+IF(intern2!AH94&gt;=1,AG$8,0)</f>
        <v>0</v>
      </c>
      <c r="AH98" s="264">
        <f>+IF(intern2!AI94&gt;=1,AH$8,0)</f>
        <v>0</v>
      </c>
      <c r="AI98" s="264">
        <f>+IF(intern2!AJ94&gt;=1,AI$8,0)</f>
        <v>0</v>
      </c>
      <c r="AJ98" s="264">
        <f>+IF(intern2!AK94&gt;=1,AJ$8,0)</f>
        <v>0</v>
      </c>
      <c r="AK98" s="264">
        <f>+IF(intern2!AL94&gt;=1,AK$8,0)</f>
        <v>0</v>
      </c>
      <c r="AL98" s="264">
        <f>+IF(intern2!AM94&gt;=1,AL$8,0)</f>
        <v>0</v>
      </c>
      <c r="AM98" s="264">
        <f>+IF(intern2!AN94&gt;=1,AM$8,0)</f>
        <v>0</v>
      </c>
      <c r="AN98" s="264">
        <f>+IF(intern2!AO94&gt;=1,AN$8,0)</f>
        <v>0</v>
      </c>
      <c r="AO98" s="264">
        <f>+IF(intern2!AP94&gt;=1,AO$8,0)</f>
        <v>0</v>
      </c>
      <c r="AP98" s="264">
        <f>+IF(intern2!AQ94&gt;=1,AP$8,0)</f>
        <v>0</v>
      </c>
      <c r="AQ98" s="264">
        <f>+IF(intern2!AR94&gt;=1,AQ$8,0)</f>
        <v>0</v>
      </c>
      <c r="AR98" s="264">
        <f>+IF(intern2!AS94&gt;=1,AR$8,0)</f>
        <v>0</v>
      </c>
      <c r="AS98" s="264">
        <f>+IF(intern2!AT94&gt;=1,AS$8,0)</f>
        <v>0</v>
      </c>
      <c r="AT98" s="264">
        <f>+IF(intern2!AU94&gt;=1,AT$8,0)</f>
        <v>0</v>
      </c>
      <c r="AU98" s="264">
        <f>+IF(intern2!AV94&gt;=1,AU$8,0)</f>
        <v>0</v>
      </c>
    </row>
    <row r="99" spans="1:47" x14ac:dyDescent="0.2">
      <c r="A99" s="237" t="str">
        <f>'2.2'!C100</f>
        <v>THO1.2</v>
      </c>
      <c r="B99" s="237" t="str">
        <f>'2.2'!D100</f>
        <v>Mediastinaleingriffe</v>
      </c>
      <c r="C99" s="264">
        <f>+IF(intern2!D95&gt;=1,C$8,0)</f>
        <v>0</v>
      </c>
      <c r="D99" s="264">
        <f>+IF(intern2!E95&gt;=1,D$8,0)</f>
        <v>0</v>
      </c>
      <c r="E99" s="264">
        <f>+IF(intern2!F95&gt;=1,E$8,0)</f>
        <v>0</v>
      </c>
      <c r="F99" s="264">
        <f>+IF(intern2!G95&gt;=1,F$8,0)</f>
        <v>0</v>
      </c>
      <c r="G99" s="264">
        <f>+IF(intern2!H95&gt;=1,G$8,0)</f>
        <v>0</v>
      </c>
      <c r="H99" s="264">
        <f>+IF(intern2!I95&gt;=1,H$8,0)</f>
        <v>0</v>
      </c>
      <c r="I99" s="264">
        <f>+IF(intern2!J95&gt;=1,I$8,0)</f>
        <v>0</v>
      </c>
      <c r="J99" s="264">
        <f>+IF(intern2!K95&gt;=1,J$8,0)</f>
        <v>0</v>
      </c>
      <c r="K99" s="264">
        <f>+IF(intern2!L95&gt;=1,K$8,0)</f>
        <v>0</v>
      </c>
      <c r="L99" s="264">
        <f>+IF(intern2!M95&gt;=1,L$8,0)</f>
        <v>0</v>
      </c>
      <c r="M99" s="264">
        <f>+IF(intern2!N95&gt;=1,M$8,0)</f>
        <v>0</v>
      </c>
      <c r="N99" s="264">
        <f>+IF(intern2!O95&gt;=1,N$8,0)</f>
        <v>0</v>
      </c>
      <c r="O99" s="264">
        <f>+IF(intern2!P95&gt;=1,O$8,0)</f>
        <v>0</v>
      </c>
      <c r="P99" s="264">
        <f>+IF(intern2!Q95&gt;=1,P$8,0)</f>
        <v>0</v>
      </c>
      <c r="Q99" s="264">
        <f>+IF(intern2!R95&gt;=1,Q$8,0)</f>
        <v>0</v>
      </c>
      <c r="R99" s="264">
        <f>+IF(intern2!S95&gt;=1,R$8,0)</f>
        <v>0</v>
      </c>
      <c r="S99" s="264">
        <f>+IF(intern2!T95&gt;=1,S$8,0)</f>
        <v>0</v>
      </c>
      <c r="T99" s="264">
        <f>+IF(intern2!U95&gt;=1,T$8,0)</f>
        <v>0</v>
      </c>
      <c r="U99" s="264">
        <f>+IF(intern2!V95&gt;=1,U$8,0)</f>
        <v>0</v>
      </c>
      <c r="V99" s="264">
        <f>+IF(intern2!W95&gt;=1,V$8,0)</f>
        <v>0</v>
      </c>
      <c r="W99" s="264">
        <f>+IF(intern2!X95&gt;=1,W$8,0)</f>
        <v>0</v>
      </c>
      <c r="X99" s="264">
        <f>+IF(intern2!Y95&gt;=1,X$8,0)</f>
        <v>0</v>
      </c>
      <c r="Y99" s="264">
        <f>+IF(intern2!Z95&gt;=1,Y$8,0)</f>
        <v>0</v>
      </c>
      <c r="Z99" s="264">
        <f>+IF(intern2!AA95&gt;=1,Z$8,0)</f>
        <v>0</v>
      </c>
      <c r="AA99" s="264">
        <f>+IF(intern2!AB95&gt;=1,AA$8,0)</f>
        <v>0</v>
      </c>
      <c r="AB99" s="264">
        <f>+IF(intern2!AC95&gt;=1,AB$8,0)</f>
        <v>0</v>
      </c>
      <c r="AC99" s="264">
        <f>+IF(intern2!AD95&gt;=1,AC$8,0)</f>
        <v>0</v>
      </c>
      <c r="AD99" s="264">
        <f>+IF(intern2!AE95&gt;=1,AD$8,0)</f>
        <v>0</v>
      </c>
      <c r="AE99" s="264">
        <f>+IF(intern2!AF95&gt;=1,AE$8,0)</f>
        <v>0</v>
      </c>
      <c r="AF99" s="264">
        <f>+IF(intern2!AG95&gt;=1,AF$8,0)</f>
        <v>0</v>
      </c>
      <c r="AG99" s="264">
        <f>+IF(intern2!AH95&gt;=1,AG$8,0)</f>
        <v>0</v>
      </c>
      <c r="AH99" s="264">
        <f>+IF(intern2!AI95&gt;=1,AH$8,0)</f>
        <v>0</v>
      </c>
      <c r="AI99" s="264">
        <f>+IF(intern2!AJ95&gt;=1,AI$8,0)</f>
        <v>0</v>
      </c>
      <c r="AJ99" s="264">
        <f>+IF(intern2!AK95&gt;=1,AJ$8,0)</f>
        <v>0</v>
      </c>
      <c r="AK99" s="264">
        <f>+IF(intern2!AL95&gt;=1,AK$8,0)</f>
        <v>0</v>
      </c>
      <c r="AL99" s="264">
        <f>+IF(intern2!AM95&gt;=1,AL$8,0)</f>
        <v>0</v>
      </c>
      <c r="AM99" s="264">
        <f>+IF(intern2!AN95&gt;=1,AM$8,0)</f>
        <v>0</v>
      </c>
      <c r="AN99" s="264">
        <f>+IF(intern2!AO95&gt;=1,AN$8,0)</f>
        <v>0</v>
      </c>
      <c r="AO99" s="264">
        <f>+IF(intern2!AP95&gt;=1,AO$8,0)</f>
        <v>0</v>
      </c>
      <c r="AP99" s="264">
        <f>+IF(intern2!AQ95&gt;=1,AP$8,0)</f>
        <v>0</v>
      </c>
      <c r="AQ99" s="264">
        <f>+IF(intern2!AR95&gt;=1,AQ$8,0)</f>
        <v>0</v>
      </c>
      <c r="AR99" s="264">
        <f>+IF(intern2!AS95&gt;=1,AR$8,0)</f>
        <v>0</v>
      </c>
      <c r="AS99" s="264">
        <f>+IF(intern2!AT95&gt;=1,AS$8,0)</f>
        <v>0</v>
      </c>
      <c r="AT99" s="264">
        <f>+IF(intern2!AU95&gt;=1,AT$8,0)</f>
        <v>0</v>
      </c>
      <c r="AU99" s="264">
        <f>+IF(intern2!AV95&gt;=1,AU$8,0)</f>
        <v>0</v>
      </c>
    </row>
    <row r="100" spans="1:47" x14ac:dyDescent="0.2">
      <c r="A100" s="237" t="str">
        <f>'2.2'!C101</f>
        <v>TPL1</v>
      </c>
      <c r="B100" s="237" t="str">
        <f>'2.2'!D101</f>
        <v>Herztransplantation (IVHSM)</v>
      </c>
      <c r="C100" s="264">
        <f>+IF(intern2!D96&gt;=1,C$8,0)</f>
        <v>0</v>
      </c>
      <c r="D100" s="264">
        <f>+IF(intern2!E96&gt;=1,D$8,0)</f>
        <v>0</v>
      </c>
      <c r="E100" s="264">
        <f>+IF(intern2!F96&gt;=1,E$8,0)</f>
        <v>0</v>
      </c>
      <c r="F100" s="264">
        <f>+IF(intern2!G96&gt;=1,F$8,0)</f>
        <v>0</v>
      </c>
      <c r="G100" s="264">
        <f>+IF(intern2!H96&gt;=1,G$8,0)</f>
        <v>0</v>
      </c>
      <c r="H100" s="264">
        <f>+IF(intern2!I96&gt;=1,H$8,0)</f>
        <v>0</v>
      </c>
      <c r="I100" s="264">
        <f>+IF(intern2!J96&gt;=1,I$8,0)</f>
        <v>0</v>
      </c>
      <c r="J100" s="264">
        <f>+IF(intern2!K96&gt;=1,J$8,0)</f>
        <v>0</v>
      </c>
      <c r="K100" s="264">
        <f>+IF(intern2!L96&gt;=1,K$8,0)</f>
        <v>0</v>
      </c>
      <c r="L100" s="264">
        <f>+IF(intern2!M96&gt;=1,L$8,0)</f>
        <v>0</v>
      </c>
      <c r="M100" s="264">
        <f>+IF(intern2!N96&gt;=1,M$8,0)</f>
        <v>0</v>
      </c>
      <c r="N100" s="264">
        <f>+IF(intern2!O96&gt;=1,N$8,0)</f>
        <v>0</v>
      </c>
      <c r="O100" s="264">
        <f>+IF(intern2!P96&gt;=1,O$8,0)</f>
        <v>0</v>
      </c>
      <c r="P100" s="264">
        <f>+IF(intern2!Q96&gt;=1,P$8,0)</f>
        <v>0</v>
      </c>
      <c r="Q100" s="264">
        <f>+IF(intern2!R96&gt;=1,Q$8,0)</f>
        <v>0</v>
      </c>
      <c r="R100" s="264">
        <f>+IF(intern2!S96&gt;=1,R$8,0)</f>
        <v>0</v>
      </c>
      <c r="S100" s="264">
        <f>+IF(intern2!T96&gt;=1,S$8,0)</f>
        <v>0</v>
      </c>
      <c r="T100" s="264">
        <f>+IF(intern2!U96&gt;=1,T$8,0)</f>
        <v>0</v>
      </c>
      <c r="U100" s="264">
        <f>+IF(intern2!V96&gt;=1,U$8,0)</f>
        <v>0</v>
      </c>
      <c r="V100" s="264">
        <f>+IF(intern2!W96&gt;=1,V$8,0)</f>
        <v>0</v>
      </c>
      <c r="W100" s="264">
        <f>+IF(intern2!X96&gt;=1,W$8,0)</f>
        <v>0</v>
      </c>
      <c r="X100" s="264">
        <f>+IF(intern2!Y96&gt;=1,X$8,0)</f>
        <v>0</v>
      </c>
      <c r="Y100" s="264">
        <f>+IF(intern2!Z96&gt;=1,Y$8,0)</f>
        <v>0</v>
      </c>
      <c r="Z100" s="264">
        <f>+IF(intern2!AA96&gt;=1,Z$8,0)</f>
        <v>0</v>
      </c>
      <c r="AA100" s="264">
        <f>+IF(intern2!AB96&gt;=1,AA$8,0)</f>
        <v>0</v>
      </c>
      <c r="AB100" s="264">
        <f>+IF(intern2!AC96&gt;=1,AB$8,0)</f>
        <v>0</v>
      </c>
      <c r="AC100" s="264">
        <f>+IF(intern2!AD96&gt;=1,AC$8,0)</f>
        <v>0</v>
      </c>
      <c r="AD100" s="264">
        <f>+IF(intern2!AE96&gt;=1,AD$8,0)</f>
        <v>0</v>
      </c>
      <c r="AE100" s="264">
        <f>+IF(intern2!AF96&gt;=1,AE$8,0)</f>
        <v>0</v>
      </c>
      <c r="AF100" s="264">
        <f>+IF(intern2!AG96&gt;=1,AF$8,0)</f>
        <v>0</v>
      </c>
      <c r="AG100" s="264">
        <f>+IF(intern2!AH96&gt;=1,AG$8,0)</f>
        <v>0</v>
      </c>
      <c r="AH100" s="264">
        <f>+IF(intern2!AI96&gt;=1,AH$8,0)</f>
        <v>0</v>
      </c>
      <c r="AI100" s="264">
        <f>+IF(intern2!AJ96&gt;=1,AI$8,0)</f>
        <v>0</v>
      </c>
      <c r="AJ100" s="264">
        <f>+IF(intern2!AK96&gt;=1,AJ$8,0)</f>
        <v>0</v>
      </c>
      <c r="AK100" s="264">
        <f>+IF(intern2!AL96&gt;=1,AK$8,0)</f>
        <v>0</v>
      </c>
      <c r="AL100" s="264">
        <f>+IF(intern2!AM96&gt;=1,AL$8,0)</f>
        <v>0</v>
      </c>
      <c r="AM100" s="264">
        <f>+IF(intern2!AN96&gt;=1,AM$8,0)</f>
        <v>0</v>
      </c>
      <c r="AN100" s="264">
        <f>+IF(intern2!AO96&gt;=1,AN$8,0)</f>
        <v>0</v>
      </c>
      <c r="AO100" s="264">
        <f>+IF(intern2!AP96&gt;=1,AO$8,0)</f>
        <v>0</v>
      </c>
      <c r="AP100" s="264">
        <f>+IF(intern2!AQ96&gt;=1,AP$8,0)</f>
        <v>0</v>
      </c>
      <c r="AQ100" s="264">
        <f>+IF(intern2!AR96&gt;=1,AQ$8,0)</f>
        <v>0</v>
      </c>
      <c r="AR100" s="264">
        <f>+IF(intern2!AS96&gt;=1,AR$8,0)</f>
        <v>0</v>
      </c>
      <c r="AS100" s="264">
        <f>+IF(intern2!AT96&gt;=1,AS$8,0)</f>
        <v>0</v>
      </c>
      <c r="AT100" s="264">
        <f>+IF(intern2!AU96&gt;=1,AT$8,0)</f>
        <v>0</v>
      </c>
      <c r="AU100" s="264">
        <f>+IF(intern2!AV96&gt;=1,AU$8,0)</f>
        <v>0</v>
      </c>
    </row>
    <row r="101" spans="1:47" ht="25.5" x14ac:dyDescent="0.2">
      <c r="A101" s="237" t="str">
        <f>'2.2'!C102</f>
        <v>TPL2</v>
      </c>
      <c r="B101" s="237" t="str">
        <f>'2.2'!D102</f>
        <v>Lungentransplantation (IVHSM)</v>
      </c>
      <c r="C101" s="264">
        <f>+IF(intern2!D97&gt;=1,C$8,0)</f>
        <v>0</v>
      </c>
      <c r="D101" s="264">
        <f>+IF(intern2!E97&gt;=1,D$8,0)</f>
        <v>0</v>
      </c>
      <c r="E101" s="264">
        <f>+IF(intern2!F97&gt;=1,E$8,0)</f>
        <v>0</v>
      </c>
      <c r="F101" s="264">
        <f>+IF(intern2!G97&gt;=1,F$8,0)</f>
        <v>0</v>
      </c>
      <c r="G101" s="264">
        <f>+IF(intern2!H97&gt;=1,G$8,0)</f>
        <v>0</v>
      </c>
      <c r="H101" s="264">
        <f>+IF(intern2!I97&gt;=1,H$8,0)</f>
        <v>0</v>
      </c>
      <c r="I101" s="264">
        <f>+IF(intern2!J97&gt;=1,I$8,0)</f>
        <v>0</v>
      </c>
      <c r="J101" s="264">
        <f>+IF(intern2!K97&gt;=1,J$8,0)</f>
        <v>0</v>
      </c>
      <c r="K101" s="264">
        <f>+IF(intern2!L97&gt;=1,K$8,0)</f>
        <v>0</v>
      </c>
      <c r="L101" s="264">
        <f>+IF(intern2!M97&gt;=1,L$8,0)</f>
        <v>0</v>
      </c>
      <c r="M101" s="264">
        <f>+IF(intern2!N97&gt;=1,M$8,0)</f>
        <v>0</v>
      </c>
      <c r="N101" s="264">
        <f>+IF(intern2!O97&gt;=1,N$8,0)</f>
        <v>0</v>
      </c>
      <c r="O101" s="264">
        <f>+IF(intern2!P97&gt;=1,O$8,0)</f>
        <v>0</v>
      </c>
      <c r="P101" s="264">
        <f>+IF(intern2!Q97&gt;=1,P$8,0)</f>
        <v>0</v>
      </c>
      <c r="Q101" s="264">
        <f>+IF(intern2!R97&gt;=1,Q$8,0)</f>
        <v>0</v>
      </c>
      <c r="R101" s="264">
        <f>+IF(intern2!S97&gt;=1,R$8,0)</f>
        <v>0</v>
      </c>
      <c r="S101" s="264">
        <f>+IF(intern2!T97&gt;=1,S$8,0)</f>
        <v>0</v>
      </c>
      <c r="T101" s="264">
        <f>+IF(intern2!U97&gt;=1,T$8,0)</f>
        <v>0</v>
      </c>
      <c r="U101" s="264">
        <f>+IF(intern2!V97&gt;=1,U$8,0)</f>
        <v>0</v>
      </c>
      <c r="V101" s="264">
        <f>+IF(intern2!W97&gt;=1,V$8,0)</f>
        <v>0</v>
      </c>
      <c r="W101" s="264">
        <f>+IF(intern2!X97&gt;=1,W$8,0)</f>
        <v>0</v>
      </c>
      <c r="X101" s="264">
        <f>+IF(intern2!Y97&gt;=1,X$8,0)</f>
        <v>0</v>
      </c>
      <c r="Y101" s="264">
        <f>+IF(intern2!Z97&gt;=1,Y$8,0)</f>
        <v>0</v>
      </c>
      <c r="Z101" s="264">
        <f>+IF(intern2!AA97&gt;=1,Z$8,0)</f>
        <v>0</v>
      </c>
      <c r="AA101" s="264">
        <f>+IF(intern2!AB97&gt;=1,AA$8,0)</f>
        <v>0</v>
      </c>
      <c r="AB101" s="264">
        <f>+IF(intern2!AC97&gt;=1,AB$8,0)</f>
        <v>0</v>
      </c>
      <c r="AC101" s="264">
        <f>+IF(intern2!AD97&gt;=1,AC$8,0)</f>
        <v>0</v>
      </c>
      <c r="AD101" s="264">
        <f>+IF(intern2!AE97&gt;=1,AD$8,0)</f>
        <v>0</v>
      </c>
      <c r="AE101" s="264">
        <f>+IF(intern2!AF97&gt;=1,AE$8,0)</f>
        <v>0</v>
      </c>
      <c r="AF101" s="264">
        <f>+IF(intern2!AG97&gt;=1,AF$8,0)</f>
        <v>0</v>
      </c>
      <c r="AG101" s="264">
        <f>+IF(intern2!AH97&gt;=1,AG$8,0)</f>
        <v>0</v>
      </c>
      <c r="AH101" s="264">
        <f>+IF(intern2!AI97&gt;=1,AH$8,0)</f>
        <v>0</v>
      </c>
      <c r="AI101" s="264">
        <f>+IF(intern2!AJ97&gt;=1,AI$8,0)</f>
        <v>0</v>
      </c>
      <c r="AJ101" s="264">
        <f>+IF(intern2!AK97&gt;=1,AJ$8,0)</f>
        <v>0</v>
      </c>
      <c r="AK101" s="264">
        <f>+IF(intern2!AL97&gt;=1,AK$8,0)</f>
        <v>0</v>
      </c>
      <c r="AL101" s="264">
        <f>+IF(intern2!AM97&gt;=1,AL$8,0)</f>
        <v>0</v>
      </c>
      <c r="AM101" s="264">
        <f>+IF(intern2!AN97&gt;=1,AM$8,0)</f>
        <v>0</v>
      </c>
      <c r="AN101" s="264">
        <f>+IF(intern2!AO97&gt;=1,AN$8,0)</f>
        <v>0</v>
      </c>
      <c r="AO101" s="264">
        <f>+IF(intern2!AP97&gt;=1,AO$8,0)</f>
        <v>0</v>
      </c>
      <c r="AP101" s="264">
        <f>+IF(intern2!AQ97&gt;=1,AP$8,0)</f>
        <v>0</v>
      </c>
      <c r="AQ101" s="264">
        <f>+IF(intern2!AR97&gt;=1,AQ$8,0)</f>
        <v>0</v>
      </c>
      <c r="AR101" s="264">
        <f>+IF(intern2!AS97&gt;=1,AR$8,0)</f>
        <v>0</v>
      </c>
      <c r="AS101" s="264">
        <f>+IF(intern2!AT97&gt;=1,AS$8,0)</f>
        <v>0</v>
      </c>
      <c r="AT101" s="264">
        <f>+IF(intern2!AU97&gt;=1,AT$8,0)</f>
        <v>0</v>
      </c>
      <c r="AU101" s="264">
        <f>+IF(intern2!AV97&gt;=1,AU$8,0)</f>
        <v>0</v>
      </c>
    </row>
    <row r="102" spans="1:47" x14ac:dyDescent="0.2">
      <c r="A102" s="237" t="str">
        <f>'2.2'!C103</f>
        <v>TPL3</v>
      </c>
      <c r="B102" s="237" t="str">
        <f>'2.2'!D103</f>
        <v>Lebertransplantation (IVHSM)</v>
      </c>
      <c r="C102" s="264">
        <f>+IF(intern2!D98&gt;=1,C$8,0)</f>
        <v>0</v>
      </c>
      <c r="D102" s="264">
        <f>+IF(intern2!E98&gt;=1,D$8,0)</f>
        <v>0</v>
      </c>
      <c r="E102" s="264">
        <f>+IF(intern2!F98&gt;=1,E$8,0)</f>
        <v>0</v>
      </c>
      <c r="F102" s="264">
        <f>+IF(intern2!G98&gt;=1,F$8,0)</f>
        <v>0</v>
      </c>
      <c r="G102" s="264">
        <f>+IF(intern2!H98&gt;=1,G$8,0)</f>
        <v>0</v>
      </c>
      <c r="H102" s="264">
        <f>+IF(intern2!I98&gt;=1,H$8,0)</f>
        <v>0</v>
      </c>
      <c r="I102" s="264">
        <f>+IF(intern2!J98&gt;=1,I$8,0)</f>
        <v>0</v>
      </c>
      <c r="J102" s="264">
        <f>+IF(intern2!K98&gt;=1,J$8,0)</f>
        <v>0</v>
      </c>
      <c r="K102" s="264">
        <f>+IF(intern2!L98&gt;=1,K$8,0)</f>
        <v>0</v>
      </c>
      <c r="L102" s="264">
        <f>+IF(intern2!M98&gt;=1,L$8,0)</f>
        <v>0</v>
      </c>
      <c r="M102" s="264">
        <f>+IF(intern2!N98&gt;=1,M$8,0)</f>
        <v>0</v>
      </c>
      <c r="N102" s="264">
        <f>+IF(intern2!O98&gt;=1,N$8,0)</f>
        <v>0</v>
      </c>
      <c r="O102" s="264">
        <f>+IF(intern2!P98&gt;=1,O$8,0)</f>
        <v>0</v>
      </c>
      <c r="P102" s="264">
        <f>+IF(intern2!Q98&gt;=1,P$8,0)</f>
        <v>0</v>
      </c>
      <c r="Q102" s="264">
        <f>+IF(intern2!R98&gt;=1,Q$8,0)</f>
        <v>0</v>
      </c>
      <c r="R102" s="264">
        <f>+IF(intern2!S98&gt;=1,R$8,0)</f>
        <v>0</v>
      </c>
      <c r="S102" s="264">
        <f>+IF(intern2!T98&gt;=1,S$8,0)</f>
        <v>0</v>
      </c>
      <c r="T102" s="264">
        <f>+IF(intern2!U98&gt;=1,T$8,0)</f>
        <v>0</v>
      </c>
      <c r="U102" s="264">
        <f>+IF(intern2!V98&gt;=1,U$8,0)</f>
        <v>0</v>
      </c>
      <c r="V102" s="264">
        <f>+IF(intern2!W98&gt;=1,V$8,0)</f>
        <v>0</v>
      </c>
      <c r="W102" s="264">
        <f>+IF(intern2!X98&gt;=1,W$8,0)</f>
        <v>0</v>
      </c>
      <c r="X102" s="264">
        <f>+IF(intern2!Y98&gt;=1,X$8,0)</f>
        <v>0</v>
      </c>
      <c r="Y102" s="264">
        <f>+IF(intern2!Z98&gt;=1,Y$8,0)</f>
        <v>0</v>
      </c>
      <c r="Z102" s="264">
        <f>+IF(intern2!AA98&gt;=1,Z$8,0)</f>
        <v>0</v>
      </c>
      <c r="AA102" s="264">
        <f>+IF(intern2!AB98&gt;=1,AA$8,0)</f>
        <v>0</v>
      </c>
      <c r="AB102" s="264">
        <f>+IF(intern2!AC98&gt;=1,AB$8,0)</f>
        <v>0</v>
      </c>
      <c r="AC102" s="264">
        <f>+IF(intern2!AD98&gt;=1,AC$8,0)</f>
        <v>0</v>
      </c>
      <c r="AD102" s="264">
        <f>+IF(intern2!AE98&gt;=1,AD$8,0)</f>
        <v>0</v>
      </c>
      <c r="AE102" s="264">
        <f>+IF(intern2!AF98&gt;=1,AE$8,0)</f>
        <v>0</v>
      </c>
      <c r="AF102" s="264">
        <f>+IF(intern2!AG98&gt;=1,AF$8,0)</f>
        <v>0</v>
      </c>
      <c r="AG102" s="264">
        <f>+IF(intern2!AH98&gt;=1,AG$8,0)</f>
        <v>0</v>
      </c>
      <c r="AH102" s="264">
        <f>+IF(intern2!AI98&gt;=1,AH$8,0)</f>
        <v>0</v>
      </c>
      <c r="AI102" s="264">
        <f>+IF(intern2!AJ98&gt;=1,AI$8,0)</f>
        <v>0</v>
      </c>
      <c r="AJ102" s="264">
        <f>+IF(intern2!AK98&gt;=1,AJ$8,0)</f>
        <v>0</v>
      </c>
      <c r="AK102" s="264">
        <f>+IF(intern2!AL98&gt;=1,AK$8,0)</f>
        <v>0</v>
      </c>
      <c r="AL102" s="264">
        <f>+IF(intern2!AM98&gt;=1,AL$8,0)</f>
        <v>0</v>
      </c>
      <c r="AM102" s="264">
        <f>+IF(intern2!AN98&gt;=1,AM$8,0)</f>
        <v>0</v>
      </c>
      <c r="AN102" s="264">
        <f>+IF(intern2!AO98&gt;=1,AN$8,0)</f>
        <v>0</v>
      </c>
      <c r="AO102" s="264">
        <f>+IF(intern2!AP98&gt;=1,AO$8,0)</f>
        <v>0</v>
      </c>
      <c r="AP102" s="264">
        <f>+IF(intern2!AQ98&gt;=1,AP$8,0)</f>
        <v>0</v>
      </c>
      <c r="AQ102" s="264">
        <f>+IF(intern2!AR98&gt;=1,AQ$8,0)</f>
        <v>0</v>
      </c>
      <c r="AR102" s="264">
        <f>+IF(intern2!AS98&gt;=1,AR$8,0)</f>
        <v>0</v>
      </c>
      <c r="AS102" s="264">
        <f>+IF(intern2!AT98&gt;=1,AS$8,0)</f>
        <v>0</v>
      </c>
      <c r="AT102" s="264">
        <f>+IF(intern2!AU98&gt;=1,AT$8,0)</f>
        <v>0</v>
      </c>
      <c r="AU102" s="264">
        <f>+IF(intern2!AV98&gt;=1,AU$8,0)</f>
        <v>0</v>
      </c>
    </row>
    <row r="103" spans="1:47" ht="25.5" x14ac:dyDescent="0.2">
      <c r="A103" s="237" t="str">
        <f>'2.2'!C104</f>
        <v>TPL4</v>
      </c>
      <c r="B103" s="237" t="str">
        <f>'2.2'!D104</f>
        <v>Pankreastransplantation (IVHSM)</v>
      </c>
      <c r="C103" s="264">
        <f>+IF(intern2!D99&gt;=1,C$8,0)</f>
        <v>0</v>
      </c>
      <c r="D103" s="264">
        <f>+IF(intern2!E99&gt;=1,D$8,0)</f>
        <v>0</v>
      </c>
      <c r="E103" s="264">
        <f>+IF(intern2!F99&gt;=1,E$8,0)</f>
        <v>0</v>
      </c>
      <c r="F103" s="264">
        <f>+IF(intern2!G99&gt;=1,F$8,0)</f>
        <v>0</v>
      </c>
      <c r="G103" s="264">
        <f>+IF(intern2!H99&gt;=1,G$8,0)</f>
        <v>0</v>
      </c>
      <c r="H103" s="264">
        <f>+IF(intern2!I99&gt;=1,H$8,0)</f>
        <v>0</v>
      </c>
      <c r="I103" s="264">
        <f>+IF(intern2!J99&gt;=1,I$8,0)</f>
        <v>0</v>
      </c>
      <c r="J103" s="264">
        <f>+IF(intern2!K99&gt;=1,J$8,0)</f>
        <v>0</v>
      </c>
      <c r="K103" s="264">
        <f>+IF(intern2!L99&gt;=1,K$8,0)</f>
        <v>0</v>
      </c>
      <c r="L103" s="264">
        <f>+IF(intern2!M99&gt;=1,L$8,0)</f>
        <v>0</v>
      </c>
      <c r="M103" s="264">
        <f>+IF(intern2!N99&gt;=1,M$8,0)</f>
        <v>0</v>
      </c>
      <c r="N103" s="264">
        <f>+IF(intern2!O99&gt;=1,N$8,0)</f>
        <v>0</v>
      </c>
      <c r="O103" s="264">
        <f>+IF(intern2!P99&gt;=1,O$8,0)</f>
        <v>0</v>
      </c>
      <c r="P103" s="264">
        <f>+IF(intern2!Q99&gt;=1,P$8,0)</f>
        <v>0</v>
      </c>
      <c r="Q103" s="264">
        <f>+IF(intern2!R99&gt;=1,Q$8,0)</f>
        <v>0</v>
      </c>
      <c r="R103" s="264">
        <f>+IF(intern2!S99&gt;=1,R$8,0)</f>
        <v>0</v>
      </c>
      <c r="S103" s="264">
        <f>+IF(intern2!T99&gt;=1,S$8,0)</f>
        <v>0</v>
      </c>
      <c r="T103" s="264">
        <f>+IF(intern2!U99&gt;=1,T$8,0)</f>
        <v>0</v>
      </c>
      <c r="U103" s="264">
        <f>+IF(intern2!V99&gt;=1,U$8,0)</f>
        <v>0</v>
      </c>
      <c r="V103" s="264">
        <f>+IF(intern2!W99&gt;=1,V$8,0)</f>
        <v>0</v>
      </c>
      <c r="W103" s="264">
        <f>+IF(intern2!X99&gt;=1,W$8,0)</f>
        <v>0</v>
      </c>
      <c r="X103" s="264">
        <f>+IF(intern2!Y99&gt;=1,X$8,0)</f>
        <v>0</v>
      </c>
      <c r="Y103" s="264">
        <f>+IF(intern2!Z99&gt;=1,Y$8,0)</f>
        <v>0</v>
      </c>
      <c r="Z103" s="264">
        <f>+IF(intern2!AA99&gt;=1,Z$8,0)</f>
        <v>0</v>
      </c>
      <c r="AA103" s="264">
        <f>+IF(intern2!AB99&gt;=1,AA$8,0)</f>
        <v>0</v>
      </c>
      <c r="AB103" s="264">
        <f>+IF(intern2!AC99&gt;=1,AB$8,0)</f>
        <v>0</v>
      </c>
      <c r="AC103" s="264">
        <f>+IF(intern2!AD99&gt;=1,AC$8,0)</f>
        <v>0</v>
      </c>
      <c r="AD103" s="264">
        <f>+IF(intern2!AE99&gt;=1,AD$8,0)</f>
        <v>0</v>
      </c>
      <c r="AE103" s="264">
        <f>+IF(intern2!AF99&gt;=1,AE$8,0)</f>
        <v>0</v>
      </c>
      <c r="AF103" s="264">
        <f>+IF(intern2!AG99&gt;=1,AF$8,0)</f>
        <v>0</v>
      </c>
      <c r="AG103" s="264">
        <f>+IF(intern2!AH99&gt;=1,AG$8,0)</f>
        <v>0</v>
      </c>
      <c r="AH103" s="264">
        <f>+IF(intern2!AI99&gt;=1,AH$8,0)</f>
        <v>0</v>
      </c>
      <c r="AI103" s="264">
        <f>+IF(intern2!AJ99&gt;=1,AI$8,0)</f>
        <v>0</v>
      </c>
      <c r="AJ103" s="264">
        <f>+IF(intern2!AK99&gt;=1,AJ$8,0)</f>
        <v>0</v>
      </c>
      <c r="AK103" s="264">
        <f>+IF(intern2!AL99&gt;=1,AK$8,0)</f>
        <v>0</v>
      </c>
      <c r="AL103" s="264">
        <f>+IF(intern2!AM99&gt;=1,AL$8,0)</f>
        <v>0</v>
      </c>
      <c r="AM103" s="264">
        <f>+IF(intern2!AN99&gt;=1,AM$8,0)</f>
        <v>0</v>
      </c>
      <c r="AN103" s="264">
        <f>+IF(intern2!AO99&gt;=1,AN$8,0)</f>
        <v>0</v>
      </c>
      <c r="AO103" s="264">
        <f>+IF(intern2!AP99&gt;=1,AO$8,0)</f>
        <v>0</v>
      </c>
      <c r="AP103" s="264">
        <f>+IF(intern2!AQ99&gt;=1,AP$8,0)</f>
        <v>0</v>
      </c>
      <c r="AQ103" s="264">
        <f>+IF(intern2!AR99&gt;=1,AQ$8,0)</f>
        <v>0</v>
      </c>
      <c r="AR103" s="264">
        <f>+IF(intern2!AS99&gt;=1,AR$8,0)</f>
        <v>0</v>
      </c>
      <c r="AS103" s="264">
        <f>+IF(intern2!AT99&gt;=1,AS$8,0)</f>
        <v>0</v>
      </c>
      <c r="AT103" s="264">
        <f>+IF(intern2!AU99&gt;=1,AT$8,0)</f>
        <v>0</v>
      </c>
      <c r="AU103" s="264">
        <f>+IF(intern2!AV99&gt;=1,AU$8,0)</f>
        <v>0</v>
      </c>
    </row>
    <row r="104" spans="1:47" x14ac:dyDescent="0.2">
      <c r="A104" s="237" t="str">
        <f>'2.2'!C105</f>
        <v>TPL5</v>
      </c>
      <c r="B104" s="237" t="str">
        <f>'2.2'!D105</f>
        <v>Nierentransplantation (IVHSM)</v>
      </c>
      <c r="C104" s="264">
        <f>+IF(intern2!D100&gt;=1,C$8,0)</f>
        <v>0</v>
      </c>
      <c r="D104" s="264">
        <f>+IF(intern2!E100&gt;=1,D$8,0)</f>
        <v>0</v>
      </c>
      <c r="E104" s="264">
        <f>+IF(intern2!F100&gt;=1,E$8,0)</f>
        <v>0</v>
      </c>
      <c r="F104" s="264">
        <f>+IF(intern2!G100&gt;=1,F$8,0)</f>
        <v>0</v>
      </c>
      <c r="G104" s="264">
        <f>+IF(intern2!H100&gt;=1,G$8,0)</f>
        <v>0</v>
      </c>
      <c r="H104" s="264">
        <f>+IF(intern2!I100&gt;=1,H$8,0)</f>
        <v>0</v>
      </c>
      <c r="I104" s="264">
        <f>+IF(intern2!J100&gt;=1,I$8,0)</f>
        <v>0</v>
      </c>
      <c r="J104" s="264">
        <f>+IF(intern2!K100&gt;=1,J$8,0)</f>
        <v>0</v>
      </c>
      <c r="K104" s="264">
        <f>+IF(intern2!L100&gt;=1,K$8,0)</f>
        <v>0</v>
      </c>
      <c r="L104" s="264">
        <f>+IF(intern2!M100&gt;=1,L$8,0)</f>
        <v>0</v>
      </c>
      <c r="M104" s="264">
        <f>+IF(intern2!N100&gt;=1,M$8,0)</f>
        <v>0</v>
      </c>
      <c r="N104" s="264">
        <f>+IF(intern2!O100&gt;=1,N$8,0)</f>
        <v>0</v>
      </c>
      <c r="O104" s="264">
        <f>+IF(intern2!P100&gt;=1,O$8,0)</f>
        <v>0</v>
      </c>
      <c r="P104" s="264">
        <f>+IF(intern2!Q100&gt;=1,P$8,0)</f>
        <v>0</v>
      </c>
      <c r="Q104" s="264">
        <f>+IF(intern2!R100&gt;=1,Q$8,0)</f>
        <v>0</v>
      </c>
      <c r="R104" s="264">
        <f>+IF(intern2!S100&gt;=1,R$8,0)</f>
        <v>0</v>
      </c>
      <c r="S104" s="264">
        <f>+IF(intern2!T100&gt;=1,S$8,0)</f>
        <v>0</v>
      </c>
      <c r="T104" s="264">
        <f>+IF(intern2!U100&gt;=1,T$8,0)</f>
        <v>0</v>
      </c>
      <c r="U104" s="264">
        <f>+IF(intern2!V100&gt;=1,U$8,0)</f>
        <v>0</v>
      </c>
      <c r="V104" s="264">
        <f>+IF(intern2!W100&gt;=1,V$8,0)</f>
        <v>0</v>
      </c>
      <c r="W104" s="264">
        <f>+IF(intern2!X100&gt;=1,W$8,0)</f>
        <v>0</v>
      </c>
      <c r="X104" s="264">
        <f>+IF(intern2!Y100&gt;=1,X$8,0)</f>
        <v>0</v>
      </c>
      <c r="Y104" s="264">
        <f>+IF(intern2!Z100&gt;=1,Y$8,0)</f>
        <v>0</v>
      </c>
      <c r="Z104" s="264">
        <f>+IF(intern2!AA100&gt;=1,Z$8,0)</f>
        <v>0</v>
      </c>
      <c r="AA104" s="264">
        <f>+IF(intern2!AB100&gt;=1,AA$8,0)</f>
        <v>0</v>
      </c>
      <c r="AB104" s="264">
        <f>+IF(intern2!AC100&gt;=1,AB$8,0)</f>
        <v>0</v>
      </c>
      <c r="AC104" s="264">
        <f>+IF(intern2!AD100&gt;=1,AC$8,0)</f>
        <v>0</v>
      </c>
      <c r="AD104" s="264">
        <f>+IF(intern2!AE100&gt;=1,AD$8,0)</f>
        <v>0</v>
      </c>
      <c r="AE104" s="264">
        <f>+IF(intern2!AF100&gt;=1,AE$8,0)</f>
        <v>0</v>
      </c>
      <c r="AF104" s="264">
        <f>+IF(intern2!AG100&gt;=1,AF$8,0)</f>
        <v>0</v>
      </c>
      <c r="AG104" s="264">
        <f>+IF(intern2!AH100&gt;=1,AG$8,0)</f>
        <v>0</v>
      </c>
      <c r="AH104" s="264">
        <f>+IF(intern2!AI100&gt;=1,AH$8,0)</f>
        <v>0</v>
      </c>
      <c r="AI104" s="264">
        <f>+IF(intern2!AJ100&gt;=1,AI$8,0)</f>
        <v>0</v>
      </c>
      <c r="AJ104" s="264">
        <f>+IF(intern2!AK100&gt;=1,AJ$8,0)</f>
        <v>0</v>
      </c>
      <c r="AK104" s="264">
        <f>+IF(intern2!AL100&gt;=1,AK$8,0)</f>
        <v>0</v>
      </c>
      <c r="AL104" s="264">
        <f>+IF(intern2!AM100&gt;=1,AL$8,0)</f>
        <v>0</v>
      </c>
      <c r="AM104" s="264">
        <f>+IF(intern2!AN100&gt;=1,AM$8,0)</f>
        <v>0</v>
      </c>
      <c r="AN104" s="264">
        <f>+IF(intern2!AO100&gt;=1,AN$8,0)</f>
        <v>0</v>
      </c>
      <c r="AO104" s="264">
        <f>+IF(intern2!AP100&gt;=1,AO$8,0)</f>
        <v>0</v>
      </c>
      <c r="AP104" s="264">
        <f>+IF(intern2!AQ100&gt;=1,AP$8,0)</f>
        <v>0</v>
      </c>
      <c r="AQ104" s="264">
        <f>+IF(intern2!AR100&gt;=1,AQ$8,0)</f>
        <v>0</v>
      </c>
      <c r="AR104" s="264">
        <f>+IF(intern2!AS100&gt;=1,AR$8,0)</f>
        <v>0</v>
      </c>
      <c r="AS104" s="264">
        <f>+IF(intern2!AT100&gt;=1,AS$8,0)</f>
        <v>0</v>
      </c>
      <c r="AT104" s="264">
        <f>+IF(intern2!AU100&gt;=1,AT$8,0)</f>
        <v>0</v>
      </c>
      <c r="AU104" s="264">
        <f>+IF(intern2!AV100&gt;=1,AU$8,0)</f>
        <v>0</v>
      </c>
    </row>
    <row r="105" spans="1:47" x14ac:dyDescent="0.2">
      <c r="A105" s="237" t="str">
        <f>'2.2'!C106</f>
        <v>TPL6</v>
      </c>
      <c r="B105" s="237" t="str">
        <f>'2.2'!D106</f>
        <v>Darmtransplantation</v>
      </c>
      <c r="C105" s="264">
        <f>+IF(intern2!D101&gt;=1,C$8,0)</f>
        <v>0</v>
      </c>
      <c r="D105" s="264">
        <f>+IF(intern2!E101&gt;=1,D$8,0)</f>
        <v>0</v>
      </c>
      <c r="E105" s="264">
        <f>+IF(intern2!F101&gt;=1,E$8,0)</f>
        <v>0</v>
      </c>
      <c r="F105" s="264">
        <f>+IF(intern2!G101&gt;=1,F$8,0)</f>
        <v>0</v>
      </c>
      <c r="G105" s="264">
        <f>+IF(intern2!H101&gt;=1,G$8,0)</f>
        <v>0</v>
      </c>
      <c r="H105" s="264">
        <f>+IF(intern2!I101&gt;=1,H$8,0)</f>
        <v>0</v>
      </c>
      <c r="I105" s="264">
        <f>+IF(intern2!J101&gt;=1,I$8,0)</f>
        <v>0</v>
      </c>
      <c r="J105" s="264">
        <f>+IF(intern2!K101&gt;=1,J$8,0)</f>
        <v>0</v>
      </c>
      <c r="K105" s="264">
        <f>+IF(intern2!L101&gt;=1,K$8,0)</f>
        <v>0</v>
      </c>
      <c r="L105" s="264">
        <f>+IF(intern2!M101&gt;=1,L$8,0)</f>
        <v>0</v>
      </c>
      <c r="M105" s="264">
        <f>+IF(intern2!N101&gt;=1,M$8,0)</f>
        <v>0</v>
      </c>
      <c r="N105" s="264">
        <f>+IF(intern2!O101&gt;=1,N$8,0)</f>
        <v>0</v>
      </c>
      <c r="O105" s="264">
        <f>+IF(intern2!P101&gt;=1,O$8,0)</f>
        <v>0</v>
      </c>
      <c r="P105" s="264">
        <f>+IF(intern2!Q101&gt;=1,P$8,0)</f>
        <v>0</v>
      </c>
      <c r="Q105" s="264">
        <f>+IF(intern2!R101&gt;=1,Q$8,0)</f>
        <v>0</v>
      </c>
      <c r="R105" s="264">
        <f>+IF(intern2!S101&gt;=1,R$8,0)</f>
        <v>0</v>
      </c>
      <c r="S105" s="264">
        <f>+IF(intern2!T101&gt;=1,S$8,0)</f>
        <v>0</v>
      </c>
      <c r="T105" s="264">
        <f>+IF(intern2!U101&gt;=1,T$8,0)</f>
        <v>0</v>
      </c>
      <c r="U105" s="264">
        <f>+IF(intern2!V101&gt;=1,U$8,0)</f>
        <v>0</v>
      </c>
      <c r="V105" s="264">
        <f>+IF(intern2!W101&gt;=1,V$8,0)</f>
        <v>0</v>
      </c>
      <c r="W105" s="264">
        <f>+IF(intern2!X101&gt;=1,W$8,0)</f>
        <v>0</v>
      </c>
      <c r="X105" s="264">
        <f>+IF(intern2!Y101&gt;=1,X$8,0)</f>
        <v>0</v>
      </c>
      <c r="Y105" s="264">
        <f>+IF(intern2!Z101&gt;=1,Y$8,0)</f>
        <v>0</v>
      </c>
      <c r="Z105" s="264">
        <f>+IF(intern2!AA101&gt;=1,Z$8,0)</f>
        <v>0</v>
      </c>
      <c r="AA105" s="264">
        <f>+IF(intern2!AB101&gt;=1,AA$8,0)</f>
        <v>0</v>
      </c>
      <c r="AB105" s="264">
        <f>+IF(intern2!AC101&gt;=1,AB$8,0)</f>
        <v>0</v>
      </c>
      <c r="AC105" s="264">
        <f>+IF(intern2!AD101&gt;=1,AC$8,0)</f>
        <v>0</v>
      </c>
      <c r="AD105" s="264">
        <f>+IF(intern2!AE101&gt;=1,AD$8,0)</f>
        <v>0</v>
      </c>
      <c r="AE105" s="264">
        <f>+IF(intern2!AF101&gt;=1,AE$8,0)</f>
        <v>0</v>
      </c>
      <c r="AF105" s="264">
        <f>+IF(intern2!AG101&gt;=1,AF$8,0)</f>
        <v>0</v>
      </c>
      <c r="AG105" s="264">
        <f>+IF(intern2!AH101&gt;=1,AG$8,0)</f>
        <v>0</v>
      </c>
      <c r="AH105" s="264">
        <f>+IF(intern2!AI101&gt;=1,AH$8,0)</f>
        <v>0</v>
      </c>
      <c r="AI105" s="264">
        <f>+IF(intern2!AJ101&gt;=1,AI$8,0)</f>
        <v>0</v>
      </c>
      <c r="AJ105" s="264">
        <f>+IF(intern2!AK101&gt;=1,AJ$8,0)</f>
        <v>0</v>
      </c>
      <c r="AK105" s="264">
        <f>+IF(intern2!AL101&gt;=1,AK$8,0)</f>
        <v>0</v>
      </c>
      <c r="AL105" s="264">
        <f>+IF(intern2!AM101&gt;=1,AL$8,0)</f>
        <v>0</v>
      </c>
      <c r="AM105" s="264">
        <f>+IF(intern2!AN101&gt;=1,AM$8,0)</f>
        <v>0</v>
      </c>
      <c r="AN105" s="264">
        <f>+IF(intern2!AO101&gt;=1,AN$8,0)</f>
        <v>0</v>
      </c>
      <c r="AO105" s="264">
        <f>+IF(intern2!AP101&gt;=1,AO$8,0)</f>
        <v>0</v>
      </c>
      <c r="AP105" s="264">
        <f>+IF(intern2!AQ101&gt;=1,AP$8,0)</f>
        <v>0</v>
      </c>
      <c r="AQ105" s="264">
        <f>+IF(intern2!AR101&gt;=1,AQ$8,0)</f>
        <v>0</v>
      </c>
      <c r="AR105" s="264">
        <f>+IF(intern2!AS101&gt;=1,AR$8,0)</f>
        <v>0</v>
      </c>
      <c r="AS105" s="264">
        <f>+IF(intern2!AT101&gt;=1,AS$8,0)</f>
        <v>0</v>
      </c>
      <c r="AT105" s="264">
        <f>+IF(intern2!AU101&gt;=1,AT$8,0)</f>
        <v>0</v>
      </c>
      <c r="AU105" s="264">
        <f>+IF(intern2!AV101&gt;=1,AU$8,0)</f>
        <v>0</v>
      </c>
    </row>
    <row r="106" spans="1:47" x14ac:dyDescent="0.2">
      <c r="A106" s="237" t="str">
        <f>'2.2'!C107</f>
        <v>TPL7</v>
      </c>
      <c r="B106" s="237" t="str">
        <f>'2.2'!D107</f>
        <v>Milztransplantation</v>
      </c>
      <c r="C106" s="264">
        <f>+IF(intern2!D102&gt;=1,C$8,0)</f>
        <v>0</v>
      </c>
      <c r="D106" s="264">
        <f>+IF(intern2!E102&gt;=1,D$8,0)</f>
        <v>0</v>
      </c>
      <c r="E106" s="264">
        <f>+IF(intern2!F102&gt;=1,E$8,0)</f>
        <v>0</v>
      </c>
      <c r="F106" s="264">
        <f>+IF(intern2!G102&gt;=1,F$8,0)</f>
        <v>0</v>
      </c>
      <c r="G106" s="264">
        <f>+IF(intern2!H102&gt;=1,G$8,0)</f>
        <v>0</v>
      </c>
      <c r="H106" s="264">
        <f>+IF(intern2!I102&gt;=1,H$8,0)</f>
        <v>0</v>
      </c>
      <c r="I106" s="264">
        <f>+IF(intern2!J102&gt;=1,I$8,0)</f>
        <v>0</v>
      </c>
      <c r="J106" s="264">
        <f>+IF(intern2!K102&gt;=1,J$8,0)</f>
        <v>0</v>
      </c>
      <c r="K106" s="264">
        <f>+IF(intern2!L102&gt;=1,K$8,0)</f>
        <v>0</v>
      </c>
      <c r="L106" s="264">
        <f>+IF(intern2!M102&gt;=1,L$8,0)</f>
        <v>0</v>
      </c>
      <c r="M106" s="264">
        <f>+IF(intern2!N102&gt;=1,M$8,0)</f>
        <v>0</v>
      </c>
      <c r="N106" s="264">
        <f>+IF(intern2!O102&gt;=1,N$8,0)</f>
        <v>0</v>
      </c>
      <c r="O106" s="264">
        <f>+IF(intern2!P102&gt;=1,O$8,0)</f>
        <v>0</v>
      </c>
      <c r="P106" s="264">
        <f>+IF(intern2!Q102&gt;=1,P$8,0)</f>
        <v>0</v>
      </c>
      <c r="Q106" s="264">
        <f>+IF(intern2!R102&gt;=1,Q$8,0)</f>
        <v>0</v>
      </c>
      <c r="R106" s="264">
        <f>+IF(intern2!S102&gt;=1,R$8,0)</f>
        <v>0</v>
      </c>
      <c r="S106" s="264">
        <f>+IF(intern2!T102&gt;=1,S$8,0)</f>
        <v>0</v>
      </c>
      <c r="T106" s="264">
        <f>+IF(intern2!U102&gt;=1,T$8,0)</f>
        <v>0</v>
      </c>
      <c r="U106" s="264">
        <f>+IF(intern2!V102&gt;=1,U$8,0)</f>
        <v>0</v>
      </c>
      <c r="V106" s="264">
        <f>+IF(intern2!W102&gt;=1,V$8,0)</f>
        <v>0</v>
      </c>
      <c r="W106" s="264">
        <f>+IF(intern2!X102&gt;=1,W$8,0)</f>
        <v>0</v>
      </c>
      <c r="X106" s="264">
        <f>+IF(intern2!Y102&gt;=1,X$8,0)</f>
        <v>0</v>
      </c>
      <c r="Y106" s="264">
        <f>+IF(intern2!Z102&gt;=1,Y$8,0)</f>
        <v>0</v>
      </c>
      <c r="Z106" s="264">
        <f>+IF(intern2!AA102&gt;=1,Z$8,0)</f>
        <v>0</v>
      </c>
      <c r="AA106" s="264">
        <f>+IF(intern2!AB102&gt;=1,AA$8,0)</f>
        <v>0</v>
      </c>
      <c r="AB106" s="264">
        <f>+IF(intern2!AC102&gt;=1,AB$8,0)</f>
        <v>0</v>
      </c>
      <c r="AC106" s="264">
        <f>+IF(intern2!AD102&gt;=1,AC$8,0)</f>
        <v>0</v>
      </c>
      <c r="AD106" s="264">
        <f>+IF(intern2!AE102&gt;=1,AD$8,0)</f>
        <v>0</v>
      </c>
      <c r="AE106" s="264">
        <f>+IF(intern2!AF102&gt;=1,AE$8,0)</f>
        <v>0</v>
      </c>
      <c r="AF106" s="264">
        <f>+IF(intern2!AG102&gt;=1,AF$8,0)</f>
        <v>0</v>
      </c>
      <c r="AG106" s="264">
        <f>+IF(intern2!AH102&gt;=1,AG$8,0)</f>
        <v>0</v>
      </c>
      <c r="AH106" s="264">
        <f>+IF(intern2!AI102&gt;=1,AH$8,0)</f>
        <v>0</v>
      </c>
      <c r="AI106" s="264">
        <f>+IF(intern2!AJ102&gt;=1,AI$8,0)</f>
        <v>0</v>
      </c>
      <c r="AJ106" s="264">
        <f>+IF(intern2!AK102&gt;=1,AJ$8,0)</f>
        <v>0</v>
      </c>
      <c r="AK106" s="264">
        <f>+IF(intern2!AL102&gt;=1,AK$8,0)</f>
        <v>0</v>
      </c>
      <c r="AL106" s="264">
        <f>+IF(intern2!AM102&gt;=1,AL$8,0)</f>
        <v>0</v>
      </c>
      <c r="AM106" s="264">
        <f>+IF(intern2!AN102&gt;=1,AM$8,0)</f>
        <v>0</v>
      </c>
      <c r="AN106" s="264">
        <f>+IF(intern2!AO102&gt;=1,AN$8,0)</f>
        <v>0</v>
      </c>
      <c r="AO106" s="264">
        <f>+IF(intern2!AP102&gt;=1,AO$8,0)</f>
        <v>0</v>
      </c>
      <c r="AP106" s="264">
        <f>+IF(intern2!AQ102&gt;=1,AP$8,0)</f>
        <v>0</v>
      </c>
      <c r="AQ106" s="264">
        <f>+IF(intern2!AR102&gt;=1,AQ$8,0)</f>
        <v>0</v>
      </c>
      <c r="AR106" s="264">
        <f>+IF(intern2!AS102&gt;=1,AR$8,0)</f>
        <v>0</v>
      </c>
      <c r="AS106" s="264">
        <f>+IF(intern2!AT102&gt;=1,AS$8,0)</f>
        <v>0</v>
      </c>
      <c r="AT106" s="264">
        <f>+IF(intern2!AU102&gt;=1,AT$8,0)</f>
        <v>0</v>
      </c>
      <c r="AU106" s="264">
        <f>+IF(intern2!AV102&gt;=1,AU$8,0)</f>
        <v>0</v>
      </c>
    </row>
    <row r="107" spans="1:47" x14ac:dyDescent="0.2">
      <c r="A107" s="237" t="str">
        <f>'2.2'!C108</f>
        <v>BEW1</v>
      </c>
      <c r="B107" s="237" t="str">
        <f>'2.2'!D108</f>
        <v>Chirurgie Bewegungsapparat</v>
      </c>
      <c r="C107" s="264">
        <f>+IF(intern2!D103&gt;=1,C$8,0)</f>
        <v>0</v>
      </c>
      <c r="D107" s="264">
        <f>+IF(intern2!E103&gt;=1,D$8,0)</f>
        <v>0</v>
      </c>
      <c r="E107" s="264">
        <f>+IF(intern2!F103&gt;=1,E$8,0)</f>
        <v>0</v>
      </c>
      <c r="F107" s="264">
        <f>+IF(intern2!G103&gt;=1,F$8,0)</f>
        <v>0</v>
      </c>
      <c r="G107" s="264">
        <f>+IF(intern2!H103&gt;=1,G$8,0)</f>
        <v>0</v>
      </c>
      <c r="H107" s="264">
        <f>+IF(intern2!I103&gt;=1,H$8,0)</f>
        <v>0</v>
      </c>
      <c r="I107" s="264">
        <f>+IF(intern2!J103&gt;=1,I$8,0)</f>
        <v>0</v>
      </c>
      <c r="J107" s="264">
        <f>+IF(intern2!K103&gt;=1,J$8,0)</f>
        <v>0</v>
      </c>
      <c r="K107" s="264">
        <f>+IF(intern2!L103&gt;=1,K$8,0)</f>
        <v>0</v>
      </c>
      <c r="L107" s="264">
        <f>+IF(intern2!M103&gt;=1,L$8,0)</f>
        <v>0</v>
      </c>
      <c r="M107" s="264">
        <f>+IF(intern2!N103&gt;=1,M$8,0)</f>
        <v>0</v>
      </c>
      <c r="N107" s="264">
        <f>+IF(intern2!O103&gt;=1,N$8,0)</f>
        <v>0</v>
      </c>
      <c r="O107" s="264">
        <f>+IF(intern2!P103&gt;=1,O$8,0)</f>
        <v>0</v>
      </c>
      <c r="P107" s="264">
        <f>+IF(intern2!Q103&gt;=1,P$8,0)</f>
        <v>0</v>
      </c>
      <c r="Q107" s="264">
        <f>+IF(intern2!R103&gt;=1,Q$8,0)</f>
        <v>0</v>
      </c>
      <c r="R107" s="264">
        <f>+IF(intern2!S103&gt;=1,R$8,0)</f>
        <v>0</v>
      </c>
      <c r="S107" s="264">
        <f>+IF(intern2!T103&gt;=1,S$8,0)</f>
        <v>0</v>
      </c>
      <c r="T107" s="264">
        <f>+IF(intern2!U103&gt;=1,T$8,0)</f>
        <v>0</v>
      </c>
      <c r="U107" s="264">
        <f>+IF(intern2!V103&gt;=1,U$8,0)</f>
        <v>0</v>
      </c>
      <c r="V107" s="264">
        <f>+IF(intern2!W103&gt;=1,V$8,0)</f>
        <v>0</v>
      </c>
      <c r="W107" s="264">
        <f>+IF(intern2!X103&gt;=1,W$8,0)</f>
        <v>0</v>
      </c>
      <c r="X107" s="264">
        <f>+IF(intern2!Y103&gt;=1,X$8,0)</f>
        <v>0</v>
      </c>
      <c r="Y107" s="264">
        <f>+IF(intern2!Z103&gt;=1,Y$8,0)</f>
        <v>0</v>
      </c>
      <c r="Z107" s="264">
        <f>+IF(intern2!AA103&gt;=1,Z$8,0)</f>
        <v>0</v>
      </c>
      <c r="AA107" s="264">
        <f>+IF(intern2!AB103&gt;=1,AA$8,0)</f>
        <v>0</v>
      </c>
      <c r="AB107" s="264">
        <f>+IF(intern2!AC103&gt;=1,AB$8,0)</f>
        <v>0</v>
      </c>
      <c r="AC107" s="264">
        <f>+IF(intern2!AD103&gt;=1,AC$8,0)</f>
        <v>0</v>
      </c>
      <c r="AD107" s="264">
        <f>+IF(intern2!AE103&gt;=1,AD$8,0)</f>
        <v>0</v>
      </c>
      <c r="AE107" s="264">
        <f>+IF(intern2!AF103&gt;=1,AE$8,0)</f>
        <v>0</v>
      </c>
      <c r="AF107" s="264">
        <f>+IF(intern2!AG103&gt;=1,AF$8,0)</f>
        <v>0</v>
      </c>
      <c r="AG107" s="264">
        <f>+IF(intern2!AH103&gt;=1,AG$8,0)</f>
        <v>0</v>
      </c>
      <c r="AH107" s="264">
        <f>+IF(intern2!AI103&gt;=1,AH$8,0)</f>
        <v>0</v>
      </c>
      <c r="AI107" s="264">
        <f>+IF(intern2!AJ103&gt;=1,AI$8,0)</f>
        <v>0</v>
      </c>
      <c r="AJ107" s="264">
        <f>+IF(intern2!AK103&gt;=1,AJ$8,0)</f>
        <v>0</v>
      </c>
      <c r="AK107" s="264">
        <f>+IF(intern2!AL103&gt;=1,AK$8,0)</f>
        <v>0</v>
      </c>
      <c r="AL107" s="264">
        <f>+IF(intern2!AM103&gt;=1,AL$8,0)</f>
        <v>0</v>
      </c>
      <c r="AM107" s="264">
        <f>+IF(intern2!AN103&gt;=1,AM$8,0)</f>
        <v>0</v>
      </c>
      <c r="AN107" s="264">
        <f>+IF(intern2!AO103&gt;=1,AN$8,0)</f>
        <v>0</v>
      </c>
      <c r="AO107" s="264">
        <f>+IF(intern2!AP103&gt;=1,AO$8,0)</f>
        <v>0</v>
      </c>
      <c r="AP107" s="264">
        <f>+IF(intern2!AQ103&gt;=1,AP$8,0)</f>
        <v>0</v>
      </c>
      <c r="AQ107" s="264">
        <f>+IF(intern2!AR103&gt;=1,AQ$8,0)</f>
        <v>0</v>
      </c>
      <c r="AR107" s="264">
        <f>+IF(intern2!AS103&gt;=1,AR$8,0)</f>
        <v>0</v>
      </c>
      <c r="AS107" s="264">
        <f>+IF(intern2!AT103&gt;=1,AS$8,0)</f>
        <v>0</v>
      </c>
      <c r="AT107" s="264">
        <f>+IF(intern2!AU103&gt;=1,AT$8,0)</f>
        <v>0</v>
      </c>
      <c r="AU107" s="264">
        <f>+IF(intern2!AV103&gt;=1,AU$8,0)</f>
        <v>0</v>
      </c>
    </row>
    <row r="108" spans="1:47" x14ac:dyDescent="0.2">
      <c r="A108" s="237" t="str">
        <f>'2.2'!C109</f>
        <v>BEW2</v>
      </c>
      <c r="B108" s="237" t="str">
        <f>'2.2'!D109</f>
        <v>Orthopädie</v>
      </c>
      <c r="C108" s="264">
        <f>+IF(intern2!D104&gt;=1,C$8,0)</f>
        <v>0</v>
      </c>
      <c r="D108" s="264">
        <f>+IF(intern2!E104&gt;=1,D$8,0)</f>
        <v>0</v>
      </c>
      <c r="E108" s="264">
        <f>+IF(intern2!F104&gt;=1,E$8,0)</f>
        <v>0</v>
      </c>
      <c r="F108" s="264">
        <f>+IF(intern2!G104&gt;=1,F$8,0)</f>
        <v>0</v>
      </c>
      <c r="G108" s="264">
        <f>+IF(intern2!H104&gt;=1,G$8,0)</f>
        <v>0</v>
      </c>
      <c r="H108" s="264">
        <f>+IF(intern2!I104&gt;=1,H$8,0)</f>
        <v>0</v>
      </c>
      <c r="I108" s="264">
        <f>+IF(intern2!J104&gt;=1,I$8,0)</f>
        <v>0</v>
      </c>
      <c r="J108" s="264">
        <f>+IF(intern2!K104&gt;=1,J$8,0)</f>
        <v>0</v>
      </c>
      <c r="K108" s="264">
        <f>+IF(intern2!L104&gt;=1,K$8,0)</f>
        <v>0</v>
      </c>
      <c r="L108" s="264">
        <f>+IF(intern2!M104&gt;=1,L$8,0)</f>
        <v>0</v>
      </c>
      <c r="M108" s="264">
        <f>+IF(intern2!N104&gt;=1,M$8,0)</f>
        <v>0</v>
      </c>
      <c r="N108" s="264">
        <f>+IF(intern2!O104&gt;=1,N$8,0)</f>
        <v>0</v>
      </c>
      <c r="O108" s="264">
        <f>+IF(intern2!P104&gt;=1,O$8,0)</f>
        <v>0</v>
      </c>
      <c r="P108" s="264">
        <f>+IF(intern2!Q104&gt;=1,P$8,0)</f>
        <v>0</v>
      </c>
      <c r="Q108" s="264">
        <f>+IF(intern2!R104&gt;=1,Q$8,0)</f>
        <v>0</v>
      </c>
      <c r="R108" s="264">
        <f>+IF(intern2!S104&gt;=1,R$8,0)</f>
        <v>0</v>
      </c>
      <c r="S108" s="264">
        <f>+IF(intern2!T104&gt;=1,S$8,0)</f>
        <v>0</v>
      </c>
      <c r="T108" s="264">
        <f>+IF(intern2!U104&gt;=1,T$8,0)</f>
        <v>0</v>
      </c>
      <c r="U108" s="264">
        <f>+IF(intern2!V104&gt;=1,U$8,0)</f>
        <v>0</v>
      </c>
      <c r="V108" s="264">
        <f>+IF(intern2!W104&gt;=1,V$8,0)</f>
        <v>0</v>
      </c>
      <c r="W108" s="264">
        <f>+IF(intern2!X104&gt;=1,W$8,0)</f>
        <v>0</v>
      </c>
      <c r="X108" s="264">
        <f>+IF(intern2!Y104&gt;=1,X$8,0)</f>
        <v>0</v>
      </c>
      <c r="Y108" s="264">
        <f>+IF(intern2!Z104&gt;=1,Y$8,0)</f>
        <v>0</v>
      </c>
      <c r="Z108" s="264">
        <f>+IF(intern2!AA104&gt;=1,Z$8,0)</f>
        <v>0</v>
      </c>
      <c r="AA108" s="264">
        <f>+IF(intern2!AB104&gt;=1,AA$8,0)</f>
        <v>0</v>
      </c>
      <c r="AB108" s="264">
        <f>+IF(intern2!AC104&gt;=1,AB$8,0)</f>
        <v>0</v>
      </c>
      <c r="AC108" s="264">
        <f>+IF(intern2!AD104&gt;=1,AC$8,0)</f>
        <v>0</v>
      </c>
      <c r="AD108" s="264">
        <f>+IF(intern2!AE104&gt;=1,AD$8,0)</f>
        <v>0</v>
      </c>
      <c r="AE108" s="264">
        <f>+IF(intern2!AF104&gt;=1,AE$8,0)</f>
        <v>0</v>
      </c>
      <c r="AF108" s="264">
        <f>+IF(intern2!AG104&gt;=1,AF$8,0)</f>
        <v>0</v>
      </c>
      <c r="AG108" s="264">
        <f>+IF(intern2!AH104&gt;=1,AG$8,0)</f>
        <v>0</v>
      </c>
      <c r="AH108" s="264">
        <f>+IF(intern2!AI104&gt;=1,AH$8,0)</f>
        <v>0</v>
      </c>
      <c r="AI108" s="264">
        <f>+IF(intern2!AJ104&gt;=1,AI$8,0)</f>
        <v>0</v>
      </c>
      <c r="AJ108" s="264">
        <f>+IF(intern2!AK104&gt;=1,AJ$8,0)</f>
        <v>0</v>
      </c>
      <c r="AK108" s="264">
        <f>+IF(intern2!AL104&gt;=1,AK$8,0)</f>
        <v>0</v>
      </c>
      <c r="AL108" s="264">
        <f>+IF(intern2!AM104&gt;=1,AL$8,0)</f>
        <v>0</v>
      </c>
      <c r="AM108" s="264">
        <f>+IF(intern2!AN104&gt;=1,AM$8,0)</f>
        <v>0</v>
      </c>
      <c r="AN108" s="264">
        <f>+IF(intern2!AO104&gt;=1,AN$8,0)</f>
        <v>0</v>
      </c>
      <c r="AO108" s="264">
        <f>+IF(intern2!AP104&gt;=1,AO$8,0)</f>
        <v>0</v>
      </c>
      <c r="AP108" s="264">
        <f>+IF(intern2!AQ104&gt;=1,AP$8,0)</f>
        <v>0</v>
      </c>
      <c r="AQ108" s="264">
        <f>+IF(intern2!AR104&gt;=1,AQ$8,0)</f>
        <v>0</v>
      </c>
      <c r="AR108" s="264">
        <f>+IF(intern2!AS104&gt;=1,AR$8,0)</f>
        <v>0</v>
      </c>
      <c r="AS108" s="264">
        <f>+IF(intern2!AT104&gt;=1,AS$8,0)</f>
        <v>0</v>
      </c>
      <c r="AT108" s="264">
        <f>+IF(intern2!AU104&gt;=1,AT$8,0)</f>
        <v>0</v>
      </c>
      <c r="AU108" s="264">
        <f>+IF(intern2!AV104&gt;=1,AU$8,0)</f>
        <v>0</v>
      </c>
    </row>
    <row r="109" spans="1:47" x14ac:dyDescent="0.2">
      <c r="A109" s="237" t="str">
        <f>'2.2'!C110</f>
        <v>BEW3</v>
      </c>
      <c r="B109" s="237" t="str">
        <f>'2.2'!D110</f>
        <v>Handchirurgie</v>
      </c>
      <c r="C109" s="264">
        <f>+IF(intern2!D105&gt;=1,C$8,0)</f>
        <v>0</v>
      </c>
      <c r="D109" s="264">
        <f>+IF(intern2!E105&gt;=1,D$8,0)</f>
        <v>0</v>
      </c>
      <c r="E109" s="264">
        <f>+IF(intern2!F105&gt;=1,E$8,0)</f>
        <v>0</v>
      </c>
      <c r="F109" s="264">
        <f>+IF(intern2!G105&gt;=1,F$8,0)</f>
        <v>0</v>
      </c>
      <c r="G109" s="264">
        <f>+IF(intern2!H105&gt;=1,G$8,0)</f>
        <v>0</v>
      </c>
      <c r="H109" s="264">
        <f>+IF(intern2!I105&gt;=1,H$8,0)</f>
        <v>0</v>
      </c>
      <c r="I109" s="264">
        <f>+IF(intern2!J105&gt;=1,I$8,0)</f>
        <v>0</v>
      </c>
      <c r="J109" s="264">
        <f>+IF(intern2!K105&gt;=1,J$8,0)</f>
        <v>0</v>
      </c>
      <c r="K109" s="264">
        <f>+IF(intern2!L105&gt;=1,K$8,0)</f>
        <v>0</v>
      </c>
      <c r="L109" s="264">
        <f>+IF(intern2!M105&gt;=1,L$8,0)</f>
        <v>0</v>
      </c>
      <c r="M109" s="264">
        <f>+IF(intern2!N105&gt;=1,M$8,0)</f>
        <v>0</v>
      </c>
      <c r="N109" s="264">
        <f>+IF(intern2!O105&gt;=1,N$8,0)</f>
        <v>0</v>
      </c>
      <c r="O109" s="264">
        <f>+IF(intern2!P105&gt;=1,O$8,0)</f>
        <v>0</v>
      </c>
      <c r="P109" s="264">
        <f>+IF(intern2!Q105&gt;=1,P$8,0)</f>
        <v>0</v>
      </c>
      <c r="Q109" s="264">
        <f>+IF(intern2!R105&gt;=1,Q$8,0)</f>
        <v>0</v>
      </c>
      <c r="R109" s="264">
        <f>+IF(intern2!S105&gt;=1,R$8,0)</f>
        <v>0</v>
      </c>
      <c r="S109" s="264">
        <f>+IF(intern2!T105&gt;=1,S$8,0)</f>
        <v>0</v>
      </c>
      <c r="T109" s="264">
        <f>+IF(intern2!U105&gt;=1,T$8,0)</f>
        <v>0</v>
      </c>
      <c r="U109" s="264">
        <f>+IF(intern2!V105&gt;=1,U$8,0)</f>
        <v>0</v>
      </c>
      <c r="V109" s="264">
        <f>+IF(intern2!W105&gt;=1,V$8,0)</f>
        <v>0</v>
      </c>
      <c r="W109" s="264">
        <f>+IF(intern2!X105&gt;=1,W$8,0)</f>
        <v>0</v>
      </c>
      <c r="X109" s="264">
        <f>+IF(intern2!Y105&gt;=1,X$8,0)</f>
        <v>0</v>
      </c>
      <c r="Y109" s="264">
        <f>+IF(intern2!Z105&gt;=1,Y$8,0)</f>
        <v>0</v>
      </c>
      <c r="Z109" s="264">
        <f>+IF(intern2!AA105&gt;=1,Z$8,0)</f>
        <v>0</v>
      </c>
      <c r="AA109" s="264">
        <f>+IF(intern2!AB105&gt;=1,AA$8,0)</f>
        <v>0</v>
      </c>
      <c r="AB109" s="264">
        <f>+IF(intern2!AC105&gt;=1,AB$8,0)</f>
        <v>0</v>
      </c>
      <c r="AC109" s="264">
        <f>+IF(intern2!AD105&gt;=1,AC$8,0)</f>
        <v>0</v>
      </c>
      <c r="AD109" s="264">
        <f>+IF(intern2!AE105&gt;=1,AD$8,0)</f>
        <v>0</v>
      </c>
      <c r="AE109" s="264">
        <f>+IF(intern2!AF105&gt;=1,AE$8,0)</f>
        <v>0</v>
      </c>
      <c r="AF109" s="264">
        <f>+IF(intern2!AG105&gt;=1,AF$8,0)</f>
        <v>0</v>
      </c>
      <c r="AG109" s="264">
        <f>+IF(intern2!AH105&gt;=1,AG$8,0)</f>
        <v>0</v>
      </c>
      <c r="AH109" s="264">
        <f>+IF(intern2!AI105&gt;=1,AH$8,0)</f>
        <v>0</v>
      </c>
      <c r="AI109" s="264">
        <f>+IF(intern2!AJ105&gt;=1,AI$8,0)</f>
        <v>0</v>
      </c>
      <c r="AJ109" s="264">
        <f>+IF(intern2!AK105&gt;=1,AJ$8,0)</f>
        <v>0</v>
      </c>
      <c r="AK109" s="264">
        <f>+IF(intern2!AL105&gt;=1,AK$8,0)</f>
        <v>0</v>
      </c>
      <c r="AL109" s="264">
        <f>+IF(intern2!AM105&gt;=1,AL$8,0)</f>
        <v>0</v>
      </c>
      <c r="AM109" s="264">
        <f>+IF(intern2!AN105&gt;=1,AM$8,0)</f>
        <v>0</v>
      </c>
      <c r="AN109" s="264">
        <f>+IF(intern2!AO105&gt;=1,AN$8,0)</f>
        <v>0</v>
      </c>
      <c r="AO109" s="264">
        <f>+IF(intern2!AP105&gt;=1,AO$8,0)</f>
        <v>0</v>
      </c>
      <c r="AP109" s="264">
        <f>+IF(intern2!AQ105&gt;=1,AP$8,0)</f>
        <v>0</v>
      </c>
      <c r="AQ109" s="264">
        <f>+IF(intern2!AR105&gt;=1,AQ$8,0)</f>
        <v>0</v>
      </c>
      <c r="AR109" s="264">
        <f>+IF(intern2!AS105&gt;=1,AR$8,0)</f>
        <v>0</v>
      </c>
      <c r="AS109" s="264">
        <f>+IF(intern2!AT105&gt;=1,AS$8,0)</f>
        <v>0</v>
      </c>
      <c r="AT109" s="264">
        <f>+IF(intern2!AU105&gt;=1,AT$8,0)</f>
        <v>0</v>
      </c>
      <c r="AU109" s="264">
        <f>+IF(intern2!AV105&gt;=1,AU$8,0)</f>
        <v>0</v>
      </c>
    </row>
    <row r="110" spans="1:47" ht="25.5" x14ac:dyDescent="0.2">
      <c r="A110" s="237" t="str">
        <f>'2.2'!C111</f>
        <v>BEW4</v>
      </c>
      <c r="B110" s="237" t="str">
        <f>'2.2'!D111</f>
        <v>Arthroskopie der Schulter und des Ellbogens</v>
      </c>
      <c r="C110" s="264">
        <f>+IF(intern2!D106&gt;=1,C$8,0)</f>
        <v>0</v>
      </c>
      <c r="D110" s="264">
        <f>+IF(intern2!E106&gt;=1,D$8,0)</f>
        <v>0</v>
      </c>
      <c r="E110" s="264">
        <f>+IF(intern2!F106&gt;=1,E$8,0)</f>
        <v>0</v>
      </c>
      <c r="F110" s="264">
        <f>+IF(intern2!G106&gt;=1,F$8,0)</f>
        <v>0</v>
      </c>
      <c r="G110" s="264">
        <f>+IF(intern2!H106&gt;=1,G$8,0)</f>
        <v>0</v>
      </c>
      <c r="H110" s="264">
        <f>+IF(intern2!I106&gt;=1,H$8,0)</f>
        <v>0</v>
      </c>
      <c r="I110" s="264">
        <f>+IF(intern2!J106&gt;=1,I$8,0)</f>
        <v>0</v>
      </c>
      <c r="J110" s="264">
        <f>+IF(intern2!K106&gt;=1,J$8,0)</f>
        <v>0</v>
      </c>
      <c r="K110" s="264">
        <f>+IF(intern2!L106&gt;=1,K$8,0)</f>
        <v>0</v>
      </c>
      <c r="L110" s="264">
        <f>+IF(intern2!M106&gt;=1,L$8,0)</f>
        <v>0</v>
      </c>
      <c r="M110" s="264">
        <f>+IF(intern2!N106&gt;=1,M$8,0)</f>
        <v>0</v>
      </c>
      <c r="N110" s="264">
        <f>+IF(intern2!O106&gt;=1,N$8,0)</f>
        <v>0</v>
      </c>
      <c r="O110" s="264">
        <f>+IF(intern2!P106&gt;=1,O$8,0)</f>
        <v>0</v>
      </c>
      <c r="P110" s="264">
        <f>+IF(intern2!Q106&gt;=1,P$8,0)</f>
        <v>0</v>
      </c>
      <c r="Q110" s="264">
        <f>+IF(intern2!R106&gt;=1,Q$8,0)</f>
        <v>0</v>
      </c>
      <c r="R110" s="264">
        <f>+IF(intern2!S106&gt;=1,R$8,0)</f>
        <v>0</v>
      </c>
      <c r="S110" s="264">
        <f>+IF(intern2!T106&gt;=1,S$8,0)</f>
        <v>0</v>
      </c>
      <c r="T110" s="264">
        <f>+IF(intern2!U106&gt;=1,T$8,0)</f>
        <v>0</v>
      </c>
      <c r="U110" s="264">
        <f>+IF(intern2!V106&gt;=1,U$8,0)</f>
        <v>0</v>
      </c>
      <c r="V110" s="264">
        <f>+IF(intern2!W106&gt;=1,V$8,0)</f>
        <v>0</v>
      </c>
      <c r="W110" s="264">
        <f>+IF(intern2!X106&gt;=1,W$8,0)</f>
        <v>0</v>
      </c>
      <c r="X110" s="264">
        <f>+IF(intern2!Y106&gt;=1,X$8,0)</f>
        <v>0</v>
      </c>
      <c r="Y110" s="264">
        <f>+IF(intern2!Z106&gt;=1,Y$8,0)</f>
        <v>0</v>
      </c>
      <c r="Z110" s="264">
        <f>+IF(intern2!AA106&gt;=1,Z$8,0)</f>
        <v>0</v>
      </c>
      <c r="AA110" s="264">
        <f>+IF(intern2!AB106&gt;=1,AA$8,0)</f>
        <v>0</v>
      </c>
      <c r="AB110" s="264">
        <f>+IF(intern2!AC106&gt;=1,AB$8,0)</f>
        <v>0</v>
      </c>
      <c r="AC110" s="264">
        <f>+IF(intern2!AD106&gt;=1,AC$8,0)</f>
        <v>0</v>
      </c>
      <c r="AD110" s="264">
        <f>+IF(intern2!AE106&gt;=1,AD$8,0)</f>
        <v>0</v>
      </c>
      <c r="AE110" s="264">
        <f>+IF(intern2!AF106&gt;=1,AE$8,0)</f>
        <v>0</v>
      </c>
      <c r="AF110" s="264">
        <f>+IF(intern2!AG106&gt;=1,AF$8,0)</f>
        <v>0</v>
      </c>
      <c r="AG110" s="264">
        <f>+IF(intern2!AH106&gt;=1,AG$8,0)</f>
        <v>0</v>
      </c>
      <c r="AH110" s="264">
        <f>+IF(intern2!AI106&gt;=1,AH$8,0)</f>
        <v>0</v>
      </c>
      <c r="AI110" s="264">
        <f>+IF(intern2!AJ106&gt;=1,AI$8,0)</f>
        <v>0</v>
      </c>
      <c r="AJ110" s="264">
        <f>+IF(intern2!AK106&gt;=1,AJ$8,0)</f>
        <v>0</v>
      </c>
      <c r="AK110" s="264">
        <f>+IF(intern2!AL106&gt;=1,AK$8,0)</f>
        <v>0</v>
      </c>
      <c r="AL110" s="264">
        <f>+IF(intern2!AM106&gt;=1,AL$8,0)</f>
        <v>0</v>
      </c>
      <c r="AM110" s="264">
        <f>+IF(intern2!AN106&gt;=1,AM$8,0)</f>
        <v>0</v>
      </c>
      <c r="AN110" s="264">
        <f>+IF(intern2!AO106&gt;=1,AN$8,0)</f>
        <v>0</v>
      </c>
      <c r="AO110" s="264">
        <f>+IF(intern2!AP106&gt;=1,AO$8,0)</f>
        <v>0</v>
      </c>
      <c r="AP110" s="264">
        <f>+IF(intern2!AQ106&gt;=1,AP$8,0)</f>
        <v>0</v>
      </c>
      <c r="AQ110" s="264">
        <f>+IF(intern2!AR106&gt;=1,AQ$8,0)</f>
        <v>0</v>
      </c>
      <c r="AR110" s="264">
        <f>+IF(intern2!AS106&gt;=1,AR$8,0)</f>
        <v>0</v>
      </c>
      <c r="AS110" s="264">
        <f>+IF(intern2!AT106&gt;=1,AS$8,0)</f>
        <v>0</v>
      </c>
      <c r="AT110" s="264">
        <f>+IF(intern2!AU106&gt;=1,AT$8,0)</f>
        <v>0</v>
      </c>
      <c r="AU110" s="264">
        <f>+IF(intern2!AV106&gt;=1,AU$8,0)</f>
        <v>0</v>
      </c>
    </row>
    <row r="111" spans="1:47" ht="27" customHeight="1" x14ac:dyDescent="0.2">
      <c r="A111" s="237" t="str">
        <f>'2.2'!C112</f>
        <v>BEW5</v>
      </c>
      <c r="B111" s="237" t="str">
        <f>'2.2'!D112</f>
        <v>Arthroskopie des Knies</v>
      </c>
      <c r="C111" s="264">
        <f>+IF(intern2!D107&gt;=1,C$8,0)</f>
        <v>0</v>
      </c>
      <c r="D111" s="264">
        <f>+IF(intern2!E107&gt;=1,D$8,0)</f>
        <v>0</v>
      </c>
      <c r="E111" s="264">
        <f>+IF(intern2!F107&gt;=1,E$8,0)</f>
        <v>0</v>
      </c>
      <c r="F111" s="264">
        <f>+IF(intern2!G107&gt;=1,F$8,0)</f>
        <v>0</v>
      </c>
      <c r="G111" s="264">
        <f>+IF(intern2!H107&gt;=1,G$8,0)</f>
        <v>0</v>
      </c>
      <c r="H111" s="264">
        <f>+IF(intern2!I107&gt;=1,H$8,0)</f>
        <v>0</v>
      </c>
      <c r="I111" s="264">
        <f>+IF(intern2!J107&gt;=1,I$8,0)</f>
        <v>0</v>
      </c>
      <c r="J111" s="264">
        <f>+IF(intern2!K107&gt;=1,J$8,0)</f>
        <v>0</v>
      </c>
      <c r="K111" s="264">
        <f>+IF(intern2!L107&gt;=1,K$8,0)</f>
        <v>0</v>
      </c>
      <c r="L111" s="264">
        <f>+IF(intern2!M107&gt;=1,L$8,0)</f>
        <v>0</v>
      </c>
      <c r="M111" s="264">
        <f>+IF(intern2!N107&gt;=1,M$8,0)</f>
        <v>0</v>
      </c>
      <c r="N111" s="264">
        <f>+IF(intern2!O107&gt;=1,N$8,0)</f>
        <v>0</v>
      </c>
      <c r="O111" s="264">
        <f>+IF(intern2!P107&gt;=1,O$8,0)</f>
        <v>0</v>
      </c>
      <c r="P111" s="264">
        <f>+IF(intern2!Q107&gt;=1,P$8,0)</f>
        <v>0</v>
      </c>
      <c r="Q111" s="264">
        <f>+IF(intern2!R107&gt;=1,Q$8,0)</f>
        <v>0</v>
      </c>
      <c r="R111" s="264">
        <f>+IF(intern2!S107&gt;=1,R$8,0)</f>
        <v>0</v>
      </c>
      <c r="S111" s="264">
        <f>+IF(intern2!T107&gt;=1,S$8,0)</f>
        <v>0</v>
      </c>
      <c r="T111" s="264">
        <f>+IF(intern2!U107&gt;=1,T$8,0)</f>
        <v>0</v>
      </c>
      <c r="U111" s="264">
        <f>+IF(intern2!V107&gt;=1,U$8,0)</f>
        <v>0</v>
      </c>
      <c r="V111" s="264">
        <f>+IF(intern2!W107&gt;=1,V$8,0)</f>
        <v>0</v>
      </c>
      <c r="W111" s="264">
        <f>+IF(intern2!X107&gt;=1,W$8,0)</f>
        <v>0</v>
      </c>
      <c r="X111" s="264">
        <f>+IF(intern2!Y107&gt;=1,X$8,0)</f>
        <v>0</v>
      </c>
      <c r="Y111" s="264">
        <f>+IF(intern2!Z107&gt;=1,Y$8,0)</f>
        <v>0</v>
      </c>
      <c r="Z111" s="264">
        <f>+IF(intern2!AA107&gt;=1,Z$8,0)</f>
        <v>0</v>
      </c>
      <c r="AA111" s="264">
        <f>+IF(intern2!AB107&gt;=1,AA$8,0)</f>
        <v>0</v>
      </c>
      <c r="AB111" s="264">
        <f>+IF(intern2!AC107&gt;=1,AB$8,0)</f>
        <v>0</v>
      </c>
      <c r="AC111" s="264">
        <f>+IF(intern2!AD107&gt;=1,AC$8,0)</f>
        <v>0</v>
      </c>
      <c r="AD111" s="264">
        <f>+IF(intern2!AE107&gt;=1,AD$8,0)</f>
        <v>0</v>
      </c>
      <c r="AE111" s="264">
        <f>+IF(intern2!AF107&gt;=1,AE$8,0)</f>
        <v>0</v>
      </c>
      <c r="AF111" s="264">
        <f>+IF(intern2!AG107&gt;=1,AF$8,0)</f>
        <v>0</v>
      </c>
      <c r="AG111" s="264">
        <f>+IF(intern2!AH107&gt;=1,AG$8,0)</f>
        <v>0</v>
      </c>
      <c r="AH111" s="264">
        <f>+IF(intern2!AI107&gt;=1,AH$8,0)</f>
        <v>0</v>
      </c>
      <c r="AI111" s="264">
        <f>+IF(intern2!AJ107&gt;=1,AI$8,0)</f>
        <v>0</v>
      </c>
      <c r="AJ111" s="264">
        <f>+IF(intern2!AK107&gt;=1,AJ$8,0)</f>
        <v>0</v>
      </c>
      <c r="AK111" s="264">
        <f>+IF(intern2!AL107&gt;=1,AK$8,0)</f>
        <v>0</v>
      </c>
      <c r="AL111" s="264">
        <f>+IF(intern2!AM107&gt;=1,AL$8,0)</f>
        <v>0</v>
      </c>
      <c r="AM111" s="264">
        <f>+IF(intern2!AN107&gt;=1,AM$8,0)</f>
        <v>0</v>
      </c>
      <c r="AN111" s="264">
        <f>+IF(intern2!AO107&gt;=1,AN$8,0)</f>
        <v>0</v>
      </c>
      <c r="AO111" s="264">
        <f>+IF(intern2!AP107&gt;=1,AO$8,0)</f>
        <v>0</v>
      </c>
      <c r="AP111" s="264">
        <f>+IF(intern2!AQ107&gt;=1,AP$8,0)</f>
        <v>0</v>
      </c>
      <c r="AQ111" s="264">
        <f>+IF(intern2!AR107&gt;=1,AQ$8,0)</f>
        <v>0</v>
      </c>
      <c r="AR111" s="264">
        <f>+IF(intern2!AS107&gt;=1,AR$8,0)</f>
        <v>0</v>
      </c>
      <c r="AS111" s="264">
        <f>+IF(intern2!AT107&gt;=1,AS$8,0)</f>
        <v>0</v>
      </c>
      <c r="AT111" s="264">
        <f>+IF(intern2!AU107&gt;=1,AT$8,0)</f>
        <v>0</v>
      </c>
      <c r="AU111" s="264">
        <f>+IF(intern2!AV107&gt;=1,AU$8,0)</f>
        <v>0</v>
      </c>
    </row>
    <row r="112" spans="1:47" ht="25.5" x14ac:dyDescent="0.2">
      <c r="A112" s="237" t="str">
        <f>'2.2'!C113</f>
        <v>BEW6</v>
      </c>
      <c r="B112" s="237" t="str">
        <f>'2.2'!D113</f>
        <v>Rekonstruktion obere Extremität</v>
      </c>
      <c r="C112" s="264">
        <f>+IF(intern2!D108&gt;=1,C$8,0)</f>
        <v>0</v>
      </c>
      <c r="D112" s="264">
        <f>+IF(intern2!E108&gt;=1,D$8,0)</f>
        <v>0</v>
      </c>
      <c r="E112" s="264">
        <f>+IF(intern2!F108&gt;=1,E$8,0)</f>
        <v>0</v>
      </c>
      <c r="F112" s="264">
        <f>+IF(intern2!G108&gt;=1,F$8,0)</f>
        <v>0</v>
      </c>
      <c r="G112" s="264">
        <f>+IF(intern2!H108&gt;=1,G$8,0)</f>
        <v>0</v>
      </c>
      <c r="H112" s="264">
        <f>+IF(intern2!I108&gt;=1,H$8,0)</f>
        <v>0</v>
      </c>
      <c r="I112" s="264">
        <f>+IF(intern2!J108&gt;=1,I$8,0)</f>
        <v>0</v>
      </c>
      <c r="J112" s="264">
        <f>+IF(intern2!K108&gt;=1,J$8,0)</f>
        <v>0</v>
      </c>
      <c r="K112" s="264">
        <f>+IF(intern2!L108&gt;=1,K$8,0)</f>
        <v>0</v>
      </c>
      <c r="L112" s="264">
        <f>+IF(intern2!M108&gt;=1,L$8,0)</f>
        <v>0</v>
      </c>
      <c r="M112" s="264">
        <f>+IF(intern2!N108&gt;=1,M$8,0)</f>
        <v>0</v>
      </c>
      <c r="N112" s="264">
        <f>+IF(intern2!O108&gt;=1,N$8,0)</f>
        <v>0</v>
      </c>
      <c r="O112" s="264">
        <f>+IF(intern2!P108&gt;=1,O$8,0)</f>
        <v>0</v>
      </c>
      <c r="P112" s="264">
        <f>+IF(intern2!Q108&gt;=1,P$8,0)</f>
        <v>0</v>
      </c>
      <c r="Q112" s="264">
        <f>+IF(intern2!R108&gt;=1,Q$8,0)</f>
        <v>0</v>
      </c>
      <c r="R112" s="264">
        <f>+IF(intern2!S108&gt;=1,R$8,0)</f>
        <v>0</v>
      </c>
      <c r="S112" s="264">
        <f>+IF(intern2!T108&gt;=1,S$8,0)</f>
        <v>0</v>
      </c>
      <c r="T112" s="264">
        <f>+IF(intern2!U108&gt;=1,T$8,0)</f>
        <v>0</v>
      </c>
      <c r="U112" s="264">
        <f>+IF(intern2!V108&gt;=1,U$8,0)</f>
        <v>0</v>
      </c>
      <c r="V112" s="264">
        <f>+IF(intern2!W108&gt;=1,V$8,0)</f>
        <v>0</v>
      </c>
      <c r="W112" s="264">
        <f>+IF(intern2!X108&gt;=1,W$8,0)</f>
        <v>0</v>
      </c>
      <c r="X112" s="264">
        <f>+IF(intern2!Y108&gt;=1,X$8,0)</f>
        <v>0</v>
      </c>
      <c r="Y112" s="264">
        <f>+IF(intern2!Z108&gt;=1,Y$8,0)</f>
        <v>0</v>
      </c>
      <c r="Z112" s="264">
        <f>+IF(intern2!AA108&gt;=1,Z$8,0)</f>
        <v>0</v>
      </c>
      <c r="AA112" s="264">
        <f>+IF(intern2!AB108&gt;=1,AA$8,0)</f>
        <v>0</v>
      </c>
      <c r="AB112" s="264">
        <f>+IF(intern2!AC108&gt;=1,AB$8,0)</f>
        <v>0</v>
      </c>
      <c r="AC112" s="264">
        <f>+IF(intern2!AD108&gt;=1,AC$8,0)</f>
        <v>0</v>
      </c>
      <c r="AD112" s="264">
        <f>+IF(intern2!AE108&gt;=1,AD$8,0)</f>
        <v>0</v>
      </c>
      <c r="AE112" s="264">
        <f>+IF(intern2!AF108&gt;=1,AE$8,0)</f>
        <v>0</v>
      </c>
      <c r="AF112" s="264">
        <f>+IF(intern2!AG108&gt;=1,AF$8,0)</f>
        <v>0</v>
      </c>
      <c r="AG112" s="264">
        <f>+IF(intern2!AH108&gt;=1,AG$8,0)</f>
        <v>0</v>
      </c>
      <c r="AH112" s="264">
        <f>+IF(intern2!AI108&gt;=1,AH$8,0)</f>
        <v>0</v>
      </c>
      <c r="AI112" s="264">
        <f>+IF(intern2!AJ108&gt;=1,AI$8,0)</f>
        <v>0</v>
      </c>
      <c r="AJ112" s="264">
        <f>+IF(intern2!AK108&gt;=1,AJ$8,0)</f>
        <v>0</v>
      </c>
      <c r="AK112" s="264">
        <f>+IF(intern2!AL108&gt;=1,AK$8,0)</f>
        <v>0</v>
      </c>
      <c r="AL112" s="264">
        <f>+IF(intern2!AM108&gt;=1,AL$8,0)</f>
        <v>0</v>
      </c>
      <c r="AM112" s="264">
        <f>+IF(intern2!AN108&gt;=1,AM$8,0)</f>
        <v>0</v>
      </c>
      <c r="AN112" s="264">
        <f>+IF(intern2!AO108&gt;=1,AN$8,0)</f>
        <v>0</v>
      </c>
      <c r="AO112" s="264">
        <f>+IF(intern2!AP108&gt;=1,AO$8,0)</f>
        <v>0</v>
      </c>
      <c r="AP112" s="264">
        <f>+IF(intern2!AQ108&gt;=1,AP$8,0)</f>
        <v>0</v>
      </c>
      <c r="AQ112" s="264">
        <f>+IF(intern2!AR108&gt;=1,AQ$8,0)</f>
        <v>0</v>
      </c>
      <c r="AR112" s="264">
        <f>+IF(intern2!AS108&gt;=1,AR$8,0)</f>
        <v>0</v>
      </c>
      <c r="AS112" s="264">
        <f>+IF(intern2!AT108&gt;=1,AS$8,0)</f>
        <v>0</v>
      </c>
      <c r="AT112" s="264">
        <f>+IF(intern2!AU108&gt;=1,AT$8,0)</f>
        <v>0</v>
      </c>
      <c r="AU112" s="264">
        <f>+IF(intern2!AV108&gt;=1,AU$8,0)</f>
        <v>0</v>
      </c>
    </row>
    <row r="113" spans="1:47" ht="25.5" x14ac:dyDescent="0.2">
      <c r="A113" s="237" t="str">
        <f>'2.2'!C114</f>
        <v>BEW7</v>
      </c>
      <c r="B113" s="237" t="str">
        <f>'2.2'!D114</f>
        <v>Rekonstruktion untere Extremität</v>
      </c>
      <c r="C113" s="264">
        <f>+IF(intern2!D109&gt;=1,C$8,0)</f>
        <v>0</v>
      </c>
      <c r="D113" s="264">
        <f>+IF(intern2!E109&gt;=1,D$8,0)</f>
        <v>0</v>
      </c>
      <c r="E113" s="264">
        <f>+IF(intern2!F109&gt;=1,E$8,0)</f>
        <v>0</v>
      </c>
      <c r="F113" s="264">
        <f>+IF(intern2!G109&gt;=1,F$8,0)</f>
        <v>0</v>
      </c>
      <c r="G113" s="264">
        <f>+IF(intern2!H109&gt;=1,G$8,0)</f>
        <v>0</v>
      </c>
      <c r="H113" s="264">
        <f>+IF(intern2!I109&gt;=1,H$8,0)</f>
        <v>0</v>
      </c>
      <c r="I113" s="264">
        <f>+IF(intern2!J109&gt;=1,I$8,0)</f>
        <v>0</v>
      </c>
      <c r="J113" s="264">
        <f>+IF(intern2!K109&gt;=1,J$8,0)</f>
        <v>0</v>
      </c>
      <c r="K113" s="264">
        <f>+IF(intern2!L109&gt;=1,K$8,0)</f>
        <v>0</v>
      </c>
      <c r="L113" s="264">
        <f>+IF(intern2!M109&gt;=1,L$8,0)</f>
        <v>0</v>
      </c>
      <c r="M113" s="264">
        <f>+IF(intern2!N109&gt;=1,M$8,0)</f>
        <v>0</v>
      </c>
      <c r="N113" s="264">
        <f>+IF(intern2!O109&gt;=1,N$8,0)</f>
        <v>0</v>
      </c>
      <c r="O113" s="264">
        <f>+IF(intern2!P109&gt;=1,O$8,0)</f>
        <v>0</v>
      </c>
      <c r="P113" s="264">
        <f>+IF(intern2!Q109&gt;=1,P$8,0)</f>
        <v>0</v>
      </c>
      <c r="Q113" s="264">
        <f>+IF(intern2!R109&gt;=1,Q$8,0)</f>
        <v>0</v>
      </c>
      <c r="R113" s="264">
        <f>+IF(intern2!S109&gt;=1,R$8,0)</f>
        <v>0</v>
      </c>
      <c r="S113" s="264">
        <f>+IF(intern2!T109&gt;=1,S$8,0)</f>
        <v>0</v>
      </c>
      <c r="T113" s="264">
        <f>+IF(intern2!U109&gt;=1,T$8,0)</f>
        <v>0</v>
      </c>
      <c r="U113" s="264">
        <f>+IF(intern2!V109&gt;=1,U$8,0)</f>
        <v>0</v>
      </c>
      <c r="V113" s="264">
        <f>+IF(intern2!W109&gt;=1,V$8,0)</f>
        <v>0</v>
      </c>
      <c r="W113" s="264">
        <f>+IF(intern2!X109&gt;=1,W$8,0)</f>
        <v>0</v>
      </c>
      <c r="X113" s="264">
        <f>+IF(intern2!Y109&gt;=1,X$8,0)</f>
        <v>0</v>
      </c>
      <c r="Y113" s="264">
        <f>+IF(intern2!Z109&gt;=1,Y$8,0)</f>
        <v>0</v>
      </c>
      <c r="Z113" s="264">
        <f>+IF(intern2!AA109&gt;=1,Z$8,0)</f>
        <v>0</v>
      </c>
      <c r="AA113" s="264">
        <f>+IF(intern2!AB109&gt;=1,AA$8,0)</f>
        <v>0</v>
      </c>
      <c r="AB113" s="264">
        <f>+IF(intern2!AC109&gt;=1,AB$8,0)</f>
        <v>0</v>
      </c>
      <c r="AC113" s="264">
        <f>+IF(intern2!AD109&gt;=1,AC$8,0)</f>
        <v>0</v>
      </c>
      <c r="AD113" s="264">
        <f>+IF(intern2!AE109&gt;=1,AD$8,0)</f>
        <v>0</v>
      </c>
      <c r="AE113" s="264">
        <f>+IF(intern2!AF109&gt;=1,AE$8,0)</f>
        <v>0</v>
      </c>
      <c r="AF113" s="264">
        <f>+IF(intern2!AG109&gt;=1,AF$8,0)</f>
        <v>0</v>
      </c>
      <c r="AG113" s="264">
        <f>+IF(intern2!AH109&gt;=1,AG$8,0)</f>
        <v>0</v>
      </c>
      <c r="AH113" s="264">
        <f>+IF(intern2!AI109&gt;=1,AH$8,0)</f>
        <v>0</v>
      </c>
      <c r="AI113" s="264">
        <f>+IF(intern2!AJ109&gt;=1,AI$8,0)</f>
        <v>0</v>
      </c>
      <c r="AJ113" s="264">
        <f>+IF(intern2!AK109&gt;=1,AJ$8,0)</f>
        <v>0</v>
      </c>
      <c r="AK113" s="264">
        <f>+IF(intern2!AL109&gt;=1,AK$8,0)</f>
        <v>0</v>
      </c>
      <c r="AL113" s="264">
        <f>+IF(intern2!AM109&gt;=1,AL$8,0)</f>
        <v>0</v>
      </c>
      <c r="AM113" s="264">
        <f>+IF(intern2!AN109&gt;=1,AM$8,0)</f>
        <v>0</v>
      </c>
      <c r="AN113" s="264">
        <f>+IF(intern2!AO109&gt;=1,AN$8,0)</f>
        <v>0</v>
      </c>
      <c r="AO113" s="264">
        <f>+IF(intern2!AP109&gt;=1,AO$8,0)</f>
        <v>0</v>
      </c>
      <c r="AP113" s="264">
        <f>+IF(intern2!AQ109&gt;=1,AP$8,0)</f>
        <v>0</v>
      </c>
      <c r="AQ113" s="264">
        <f>+IF(intern2!AR109&gt;=1,AQ$8,0)</f>
        <v>0</v>
      </c>
      <c r="AR113" s="264">
        <f>+IF(intern2!AS109&gt;=1,AR$8,0)</f>
        <v>0</v>
      </c>
      <c r="AS113" s="264">
        <f>+IF(intern2!AT109&gt;=1,AS$8,0)</f>
        <v>0</v>
      </c>
      <c r="AT113" s="264">
        <f>+IF(intern2!AU109&gt;=1,AT$8,0)</f>
        <v>0</v>
      </c>
      <c r="AU113" s="264">
        <f>+IF(intern2!AV109&gt;=1,AU$8,0)</f>
        <v>0</v>
      </c>
    </row>
    <row r="114" spans="1:47" x14ac:dyDescent="0.2">
      <c r="A114" s="237" t="str">
        <f>'2.2'!C115</f>
        <v xml:space="preserve">BEW7.1 </v>
      </c>
      <c r="B114" s="237" t="str">
        <f>'2.2'!D115</f>
        <v>Erstprothese Hüfte</v>
      </c>
      <c r="C114" s="264">
        <f>+IF(intern2!D110&gt;=1,C$8,0)</f>
        <v>0</v>
      </c>
      <c r="D114" s="264">
        <f>+IF(intern2!E110&gt;=1,D$8,0)</f>
        <v>0</v>
      </c>
      <c r="E114" s="264">
        <f>+IF(intern2!F110&gt;=1,E$8,0)</f>
        <v>0</v>
      </c>
      <c r="F114" s="264">
        <f>+IF(intern2!G110&gt;=1,F$8,0)</f>
        <v>0</v>
      </c>
      <c r="G114" s="264">
        <f>+IF(intern2!H110&gt;=1,G$8,0)</f>
        <v>0</v>
      </c>
      <c r="H114" s="264">
        <f>+IF(intern2!I110&gt;=1,H$8,0)</f>
        <v>0</v>
      </c>
      <c r="I114" s="264">
        <f>+IF(intern2!J110&gt;=1,I$8,0)</f>
        <v>0</v>
      </c>
      <c r="J114" s="264">
        <f>+IF(intern2!K110&gt;=1,J$8,0)</f>
        <v>0</v>
      </c>
      <c r="K114" s="264">
        <f>+IF(intern2!L110&gt;=1,K$8,0)</f>
        <v>0</v>
      </c>
      <c r="L114" s="264">
        <f>+IF(intern2!M110&gt;=1,L$8,0)</f>
        <v>0</v>
      </c>
      <c r="M114" s="264">
        <f>+IF(intern2!N110&gt;=1,M$8,0)</f>
        <v>0</v>
      </c>
      <c r="N114" s="264">
        <f>+IF(intern2!O110&gt;=1,N$8,0)</f>
        <v>0</v>
      </c>
      <c r="O114" s="264">
        <f>+IF(intern2!P110&gt;=1,O$8,0)</f>
        <v>0</v>
      </c>
      <c r="P114" s="264">
        <f>+IF(intern2!Q110&gt;=1,P$8,0)</f>
        <v>0</v>
      </c>
      <c r="Q114" s="264">
        <f>+IF(intern2!R110&gt;=1,Q$8,0)</f>
        <v>0</v>
      </c>
      <c r="R114" s="264">
        <f>+IF(intern2!S110&gt;=1,R$8,0)</f>
        <v>0</v>
      </c>
      <c r="S114" s="264">
        <f>+IF(intern2!T110&gt;=1,S$8,0)</f>
        <v>0</v>
      </c>
      <c r="T114" s="264">
        <f>+IF(intern2!U110&gt;=1,T$8,0)</f>
        <v>0</v>
      </c>
      <c r="U114" s="264">
        <f>+IF(intern2!V110&gt;=1,U$8,0)</f>
        <v>0</v>
      </c>
      <c r="V114" s="264">
        <f>+IF(intern2!W110&gt;=1,V$8,0)</f>
        <v>0</v>
      </c>
      <c r="W114" s="264">
        <f>+IF(intern2!X110&gt;=1,W$8,0)</f>
        <v>0</v>
      </c>
      <c r="X114" s="264">
        <f>+IF(intern2!Y110&gt;=1,X$8,0)</f>
        <v>0</v>
      </c>
      <c r="Y114" s="264">
        <f>+IF(intern2!Z110&gt;=1,Y$8,0)</f>
        <v>0</v>
      </c>
      <c r="Z114" s="264">
        <f>+IF(intern2!AA110&gt;=1,Z$8,0)</f>
        <v>0</v>
      </c>
      <c r="AA114" s="264">
        <f>+IF(intern2!AB110&gt;=1,AA$8,0)</f>
        <v>0</v>
      </c>
      <c r="AB114" s="264">
        <f>+IF(intern2!AC110&gt;=1,AB$8,0)</f>
        <v>0</v>
      </c>
      <c r="AC114" s="264">
        <f>+IF(intern2!AD110&gt;=1,AC$8,0)</f>
        <v>0</v>
      </c>
      <c r="AD114" s="264">
        <f>+IF(intern2!AE110&gt;=1,AD$8,0)</f>
        <v>0</v>
      </c>
      <c r="AE114" s="264">
        <f>+IF(intern2!AF110&gt;=1,AE$8,0)</f>
        <v>0</v>
      </c>
      <c r="AF114" s="264">
        <f>+IF(intern2!AG110&gt;=1,AF$8,0)</f>
        <v>0</v>
      </c>
      <c r="AG114" s="264">
        <f>+IF(intern2!AH110&gt;=1,AG$8,0)</f>
        <v>0</v>
      </c>
      <c r="AH114" s="264">
        <f>+IF(intern2!AI110&gt;=1,AH$8,0)</f>
        <v>0</v>
      </c>
      <c r="AI114" s="264">
        <f>+IF(intern2!AJ110&gt;=1,AI$8,0)</f>
        <v>0</v>
      </c>
      <c r="AJ114" s="264">
        <f>+IF(intern2!AK110&gt;=1,AJ$8,0)</f>
        <v>0</v>
      </c>
      <c r="AK114" s="264">
        <f>+IF(intern2!AL110&gt;=1,AK$8,0)</f>
        <v>0</v>
      </c>
      <c r="AL114" s="264">
        <f>+IF(intern2!AM110&gt;=1,AL$8,0)</f>
        <v>0</v>
      </c>
      <c r="AM114" s="264">
        <f>+IF(intern2!AN110&gt;=1,AM$8,0)</f>
        <v>0</v>
      </c>
      <c r="AN114" s="264">
        <f>+IF(intern2!AO110&gt;=1,AN$8,0)</f>
        <v>0</v>
      </c>
      <c r="AO114" s="264">
        <f>+IF(intern2!AP110&gt;=1,AO$8,0)</f>
        <v>0</v>
      </c>
      <c r="AP114" s="264">
        <f>+IF(intern2!AQ110&gt;=1,AP$8,0)</f>
        <v>0</v>
      </c>
      <c r="AQ114" s="264">
        <f>+IF(intern2!AR110&gt;=1,AQ$8,0)</f>
        <v>0</v>
      </c>
      <c r="AR114" s="264">
        <f>+IF(intern2!AS110&gt;=1,AR$8,0)</f>
        <v>0</v>
      </c>
      <c r="AS114" s="264">
        <f>+IF(intern2!AT110&gt;=1,AS$8,0)</f>
        <v>0</v>
      </c>
      <c r="AT114" s="264">
        <f>+IF(intern2!AU110&gt;=1,AT$8,0)</f>
        <v>0</v>
      </c>
      <c r="AU114" s="264">
        <f>+IF(intern2!AV110&gt;=1,AU$8,0)</f>
        <v>0</v>
      </c>
    </row>
    <row r="115" spans="1:47" ht="25.5" x14ac:dyDescent="0.2">
      <c r="A115" s="237" t="str">
        <f>'2.2'!C116</f>
        <v>BEW7.1.1</v>
      </c>
      <c r="B115" s="237" t="str">
        <f>'2.2'!D116</f>
        <v>Wechseloperationen Hüftprothesen</v>
      </c>
      <c r="C115" s="264">
        <f>+IF(intern2!D111&gt;=1,C$8,0)</f>
        <v>0</v>
      </c>
      <c r="D115" s="264">
        <f>+IF(intern2!E111&gt;=1,D$8,0)</f>
        <v>0</v>
      </c>
      <c r="E115" s="264">
        <f>+IF(intern2!F111&gt;=1,E$8,0)</f>
        <v>0</v>
      </c>
      <c r="F115" s="264">
        <f>+IF(intern2!G111&gt;=1,F$8,0)</f>
        <v>0</v>
      </c>
      <c r="G115" s="264">
        <f>+IF(intern2!H111&gt;=1,G$8,0)</f>
        <v>0</v>
      </c>
      <c r="H115" s="264">
        <f>+IF(intern2!I111&gt;=1,H$8,0)</f>
        <v>0</v>
      </c>
      <c r="I115" s="264">
        <f>+IF(intern2!J111&gt;=1,I$8,0)</f>
        <v>0</v>
      </c>
      <c r="J115" s="264">
        <f>+IF(intern2!K111&gt;=1,J$8,0)</f>
        <v>0</v>
      </c>
      <c r="K115" s="264">
        <f>+IF(intern2!L111&gt;=1,K$8,0)</f>
        <v>0</v>
      </c>
      <c r="L115" s="264">
        <f>+IF(intern2!M111&gt;=1,L$8,0)</f>
        <v>0</v>
      </c>
      <c r="M115" s="264">
        <f>+IF(intern2!N111&gt;=1,M$8,0)</f>
        <v>0</v>
      </c>
      <c r="N115" s="264">
        <f>+IF(intern2!O111&gt;=1,N$8,0)</f>
        <v>0</v>
      </c>
      <c r="O115" s="264">
        <f>+IF(intern2!P111&gt;=1,O$8,0)</f>
        <v>0</v>
      </c>
      <c r="P115" s="264">
        <f>+IF(intern2!Q111&gt;=1,P$8,0)</f>
        <v>0</v>
      </c>
      <c r="Q115" s="264">
        <f>+IF(intern2!R111&gt;=1,Q$8,0)</f>
        <v>0</v>
      </c>
      <c r="R115" s="264">
        <f>+IF(intern2!S111&gt;=1,R$8,0)</f>
        <v>0</v>
      </c>
      <c r="S115" s="264">
        <f>+IF(intern2!T111&gt;=1,S$8,0)</f>
        <v>0</v>
      </c>
      <c r="T115" s="264">
        <f>+IF(intern2!U111&gt;=1,T$8,0)</f>
        <v>0</v>
      </c>
      <c r="U115" s="264">
        <f>+IF(intern2!V111&gt;=1,U$8,0)</f>
        <v>0</v>
      </c>
      <c r="V115" s="264">
        <f>+IF(intern2!W111&gt;=1,V$8,0)</f>
        <v>0</v>
      </c>
      <c r="W115" s="264">
        <f>+IF(intern2!X111&gt;=1,W$8,0)</f>
        <v>0</v>
      </c>
      <c r="X115" s="264">
        <f>+IF(intern2!Y111&gt;=1,X$8,0)</f>
        <v>0</v>
      </c>
      <c r="Y115" s="264">
        <f>+IF(intern2!Z111&gt;=1,Y$8,0)</f>
        <v>0</v>
      </c>
      <c r="Z115" s="264">
        <f>+IF(intern2!AA111&gt;=1,Z$8,0)</f>
        <v>0</v>
      </c>
      <c r="AA115" s="264">
        <f>+IF(intern2!AB111&gt;=1,AA$8,0)</f>
        <v>0</v>
      </c>
      <c r="AB115" s="264">
        <f>+IF(intern2!AC111&gt;=1,AB$8,0)</f>
        <v>0</v>
      </c>
      <c r="AC115" s="264">
        <f>+IF(intern2!AD111&gt;=1,AC$8,0)</f>
        <v>0</v>
      </c>
      <c r="AD115" s="264">
        <f>+IF(intern2!AE111&gt;=1,AD$8,0)</f>
        <v>0</v>
      </c>
      <c r="AE115" s="264">
        <f>+IF(intern2!AF111&gt;=1,AE$8,0)</f>
        <v>0</v>
      </c>
      <c r="AF115" s="264">
        <f>+IF(intern2!AG111&gt;=1,AF$8,0)</f>
        <v>0</v>
      </c>
      <c r="AG115" s="264">
        <f>+IF(intern2!AH111&gt;=1,AG$8,0)</f>
        <v>0</v>
      </c>
      <c r="AH115" s="264">
        <f>+IF(intern2!AI111&gt;=1,AH$8,0)</f>
        <v>0</v>
      </c>
      <c r="AI115" s="264">
        <f>+IF(intern2!AJ111&gt;=1,AI$8,0)</f>
        <v>0</v>
      </c>
      <c r="AJ115" s="264">
        <f>+IF(intern2!AK111&gt;=1,AJ$8,0)</f>
        <v>0</v>
      </c>
      <c r="AK115" s="264">
        <f>+IF(intern2!AL111&gt;=1,AK$8,0)</f>
        <v>0</v>
      </c>
      <c r="AL115" s="264">
        <f>+IF(intern2!AM111&gt;=1,AL$8,0)</f>
        <v>0</v>
      </c>
      <c r="AM115" s="264">
        <f>+IF(intern2!AN111&gt;=1,AM$8,0)</f>
        <v>0</v>
      </c>
      <c r="AN115" s="264">
        <f>+IF(intern2!AO111&gt;=1,AN$8,0)</f>
        <v>0</v>
      </c>
      <c r="AO115" s="264">
        <f>+IF(intern2!AP111&gt;=1,AO$8,0)</f>
        <v>0</v>
      </c>
      <c r="AP115" s="264">
        <f>+IF(intern2!AQ111&gt;=1,AP$8,0)</f>
        <v>0</v>
      </c>
      <c r="AQ115" s="264">
        <f>+IF(intern2!AR111&gt;=1,AQ$8,0)</f>
        <v>0</v>
      </c>
      <c r="AR115" s="264">
        <f>+IF(intern2!AS111&gt;=1,AR$8,0)</f>
        <v>0</v>
      </c>
      <c r="AS115" s="264">
        <f>+IF(intern2!AT111&gt;=1,AS$8,0)</f>
        <v>0</v>
      </c>
      <c r="AT115" s="264">
        <f>+IF(intern2!AU111&gt;=1,AT$8,0)</f>
        <v>0</v>
      </c>
      <c r="AU115" s="264">
        <f>+IF(intern2!AV111&gt;=1,AU$8,0)</f>
        <v>0</v>
      </c>
    </row>
    <row r="116" spans="1:47" x14ac:dyDescent="0.2">
      <c r="A116" s="237" t="str">
        <f>'2.2'!C117</f>
        <v>BEW7.2</v>
      </c>
      <c r="B116" s="237" t="str">
        <f>'2.2'!D117</f>
        <v>Erstprothese Knie</v>
      </c>
      <c r="C116" s="264">
        <f>+IF(intern2!D112&gt;=1,C$8,0)</f>
        <v>0</v>
      </c>
      <c r="D116" s="264">
        <f>+IF(intern2!E112&gt;=1,D$8,0)</f>
        <v>0</v>
      </c>
      <c r="E116" s="264">
        <f>+IF(intern2!F112&gt;=1,E$8,0)</f>
        <v>0</v>
      </c>
      <c r="F116" s="264">
        <f>+IF(intern2!G112&gt;=1,F$8,0)</f>
        <v>0</v>
      </c>
      <c r="G116" s="264">
        <f>+IF(intern2!H112&gt;=1,G$8,0)</f>
        <v>0</v>
      </c>
      <c r="H116" s="264">
        <f>+IF(intern2!I112&gt;=1,H$8,0)</f>
        <v>0</v>
      </c>
      <c r="I116" s="264">
        <f>+IF(intern2!J112&gt;=1,I$8,0)</f>
        <v>0</v>
      </c>
      <c r="J116" s="264">
        <f>+IF(intern2!K112&gt;=1,J$8,0)</f>
        <v>0</v>
      </c>
      <c r="K116" s="264">
        <f>+IF(intern2!L112&gt;=1,K$8,0)</f>
        <v>0</v>
      </c>
      <c r="L116" s="264">
        <f>+IF(intern2!M112&gt;=1,L$8,0)</f>
        <v>0</v>
      </c>
      <c r="M116" s="264">
        <f>+IF(intern2!N112&gt;=1,M$8,0)</f>
        <v>0</v>
      </c>
      <c r="N116" s="264">
        <f>+IF(intern2!O112&gt;=1,N$8,0)</f>
        <v>0</v>
      </c>
      <c r="O116" s="264">
        <f>+IF(intern2!P112&gt;=1,O$8,0)</f>
        <v>0</v>
      </c>
      <c r="P116" s="264">
        <f>+IF(intern2!Q112&gt;=1,P$8,0)</f>
        <v>0</v>
      </c>
      <c r="Q116" s="264">
        <f>+IF(intern2!R112&gt;=1,Q$8,0)</f>
        <v>0</v>
      </c>
      <c r="R116" s="264">
        <f>+IF(intern2!S112&gt;=1,R$8,0)</f>
        <v>0</v>
      </c>
      <c r="S116" s="264">
        <f>+IF(intern2!T112&gt;=1,S$8,0)</f>
        <v>0</v>
      </c>
      <c r="T116" s="264">
        <f>+IF(intern2!U112&gt;=1,T$8,0)</f>
        <v>0</v>
      </c>
      <c r="U116" s="264">
        <f>+IF(intern2!V112&gt;=1,U$8,0)</f>
        <v>0</v>
      </c>
      <c r="V116" s="264">
        <f>+IF(intern2!W112&gt;=1,V$8,0)</f>
        <v>0</v>
      </c>
      <c r="W116" s="264">
        <f>+IF(intern2!X112&gt;=1,W$8,0)</f>
        <v>0</v>
      </c>
      <c r="X116" s="264">
        <f>+IF(intern2!Y112&gt;=1,X$8,0)</f>
        <v>0</v>
      </c>
      <c r="Y116" s="264">
        <f>+IF(intern2!Z112&gt;=1,Y$8,0)</f>
        <v>0</v>
      </c>
      <c r="Z116" s="264">
        <f>+IF(intern2!AA112&gt;=1,Z$8,0)</f>
        <v>0</v>
      </c>
      <c r="AA116" s="264">
        <f>+IF(intern2!AB112&gt;=1,AA$8,0)</f>
        <v>0</v>
      </c>
      <c r="AB116" s="264">
        <f>+IF(intern2!AC112&gt;=1,AB$8,0)</f>
        <v>0</v>
      </c>
      <c r="AC116" s="264">
        <f>+IF(intern2!AD112&gt;=1,AC$8,0)</f>
        <v>0</v>
      </c>
      <c r="AD116" s="264">
        <f>+IF(intern2!AE112&gt;=1,AD$8,0)</f>
        <v>0</v>
      </c>
      <c r="AE116" s="264">
        <f>+IF(intern2!AF112&gt;=1,AE$8,0)</f>
        <v>0</v>
      </c>
      <c r="AF116" s="264">
        <f>+IF(intern2!AG112&gt;=1,AF$8,0)</f>
        <v>0</v>
      </c>
      <c r="AG116" s="264">
        <f>+IF(intern2!AH112&gt;=1,AG$8,0)</f>
        <v>0</v>
      </c>
      <c r="AH116" s="264">
        <f>+IF(intern2!AI112&gt;=1,AH$8,0)</f>
        <v>0</v>
      </c>
      <c r="AI116" s="264">
        <f>+IF(intern2!AJ112&gt;=1,AI$8,0)</f>
        <v>0</v>
      </c>
      <c r="AJ116" s="264">
        <f>+IF(intern2!AK112&gt;=1,AJ$8,0)</f>
        <v>0</v>
      </c>
      <c r="AK116" s="264">
        <f>+IF(intern2!AL112&gt;=1,AK$8,0)</f>
        <v>0</v>
      </c>
      <c r="AL116" s="264">
        <f>+IF(intern2!AM112&gt;=1,AL$8,0)</f>
        <v>0</v>
      </c>
      <c r="AM116" s="264">
        <f>+IF(intern2!AN112&gt;=1,AM$8,0)</f>
        <v>0</v>
      </c>
      <c r="AN116" s="264">
        <f>+IF(intern2!AO112&gt;=1,AN$8,0)</f>
        <v>0</v>
      </c>
      <c r="AO116" s="264">
        <f>+IF(intern2!AP112&gt;=1,AO$8,0)</f>
        <v>0</v>
      </c>
      <c r="AP116" s="264">
        <f>+IF(intern2!AQ112&gt;=1,AP$8,0)</f>
        <v>0</v>
      </c>
      <c r="AQ116" s="264">
        <f>+IF(intern2!AR112&gt;=1,AQ$8,0)</f>
        <v>0</v>
      </c>
      <c r="AR116" s="264">
        <f>+IF(intern2!AS112&gt;=1,AR$8,0)</f>
        <v>0</v>
      </c>
      <c r="AS116" s="264">
        <f>+IF(intern2!AT112&gt;=1,AS$8,0)</f>
        <v>0</v>
      </c>
      <c r="AT116" s="264">
        <f>+IF(intern2!AU112&gt;=1,AT$8,0)</f>
        <v>0</v>
      </c>
      <c r="AU116" s="264">
        <f>+IF(intern2!AV112&gt;=1,AU$8,0)</f>
        <v>0</v>
      </c>
    </row>
    <row r="117" spans="1:47" ht="25.5" x14ac:dyDescent="0.2">
      <c r="A117" s="237" t="str">
        <f>'2.2'!C118</f>
        <v>BEW7.2.1</v>
      </c>
      <c r="B117" s="237" t="str">
        <f>'2.2'!D118</f>
        <v>Wechseloperationen Knieprothesen</v>
      </c>
      <c r="C117" s="264">
        <f>+IF(intern2!D113&gt;=1,C$8,0)</f>
        <v>0</v>
      </c>
      <c r="D117" s="264">
        <f>+IF(intern2!E113&gt;=1,D$8,0)</f>
        <v>0</v>
      </c>
      <c r="E117" s="264">
        <f>+IF(intern2!F113&gt;=1,E$8,0)</f>
        <v>0</v>
      </c>
      <c r="F117" s="264">
        <f>+IF(intern2!G113&gt;=1,F$8,0)</f>
        <v>0</v>
      </c>
      <c r="G117" s="264">
        <f>+IF(intern2!H113&gt;=1,G$8,0)</f>
        <v>0</v>
      </c>
      <c r="H117" s="264">
        <f>+IF(intern2!I113&gt;=1,H$8,0)</f>
        <v>0</v>
      </c>
      <c r="I117" s="264">
        <f>+IF(intern2!J113&gt;=1,I$8,0)</f>
        <v>0</v>
      </c>
      <c r="J117" s="264">
        <f>+IF(intern2!K113&gt;=1,J$8,0)</f>
        <v>0</v>
      </c>
      <c r="K117" s="264">
        <f>+IF(intern2!L113&gt;=1,K$8,0)</f>
        <v>0</v>
      </c>
      <c r="L117" s="264">
        <f>+IF(intern2!M113&gt;=1,L$8,0)</f>
        <v>0</v>
      </c>
      <c r="M117" s="264">
        <f>+IF(intern2!N113&gt;=1,M$8,0)</f>
        <v>0</v>
      </c>
      <c r="N117" s="264">
        <f>+IF(intern2!O113&gt;=1,N$8,0)</f>
        <v>0</v>
      </c>
      <c r="O117" s="264">
        <f>+IF(intern2!P113&gt;=1,O$8,0)</f>
        <v>0</v>
      </c>
      <c r="P117" s="264">
        <f>+IF(intern2!Q113&gt;=1,P$8,0)</f>
        <v>0</v>
      </c>
      <c r="Q117" s="264">
        <f>+IF(intern2!R113&gt;=1,Q$8,0)</f>
        <v>0</v>
      </c>
      <c r="R117" s="264">
        <f>+IF(intern2!S113&gt;=1,R$8,0)</f>
        <v>0</v>
      </c>
      <c r="S117" s="264">
        <f>+IF(intern2!T113&gt;=1,S$8,0)</f>
        <v>0</v>
      </c>
      <c r="T117" s="264">
        <f>+IF(intern2!U113&gt;=1,T$8,0)</f>
        <v>0</v>
      </c>
      <c r="U117" s="264">
        <f>+IF(intern2!V113&gt;=1,U$8,0)</f>
        <v>0</v>
      </c>
      <c r="V117" s="264">
        <f>+IF(intern2!W113&gt;=1,V$8,0)</f>
        <v>0</v>
      </c>
      <c r="W117" s="264">
        <f>+IF(intern2!X113&gt;=1,W$8,0)</f>
        <v>0</v>
      </c>
      <c r="X117" s="264">
        <f>+IF(intern2!Y113&gt;=1,X$8,0)</f>
        <v>0</v>
      </c>
      <c r="Y117" s="264">
        <f>+IF(intern2!Z113&gt;=1,Y$8,0)</f>
        <v>0</v>
      </c>
      <c r="Z117" s="264">
        <f>+IF(intern2!AA113&gt;=1,Z$8,0)</f>
        <v>0</v>
      </c>
      <c r="AA117" s="264">
        <f>+IF(intern2!AB113&gt;=1,AA$8,0)</f>
        <v>0</v>
      </c>
      <c r="AB117" s="264">
        <f>+IF(intern2!AC113&gt;=1,AB$8,0)</f>
        <v>0</v>
      </c>
      <c r="AC117" s="264">
        <f>+IF(intern2!AD113&gt;=1,AC$8,0)</f>
        <v>0</v>
      </c>
      <c r="AD117" s="264">
        <f>+IF(intern2!AE113&gt;=1,AD$8,0)</f>
        <v>0</v>
      </c>
      <c r="AE117" s="264">
        <f>+IF(intern2!AF113&gt;=1,AE$8,0)</f>
        <v>0</v>
      </c>
      <c r="AF117" s="264">
        <f>+IF(intern2!AG113&gt;=1,AF$8,0)</f>
        <v>0</v>
      </c>
      <c r="AG117" s="264">
        <f>+IF(intern2!AH113&gt;=1,AG$8,0)</f>
        <v>0</v>
      </c>
      <c r="AH117" s="264">
        <f>+IF(intern2!AI113&gt;=1,AH$8,0)</f>
        <v>0</v>
      </c>
      <c r="AI117" s="264">
        <f>+IF(intern2!AJ113&gt;=1,AI$8,0)</f>
        <v>0</v>
      </c>
      <c r="AJ117" s="264">
        <f>+IF(intern2!AK113&gt;=1,AJ$8,0)</f>
        <v>0</v>
      </c>
      <c r="AK117" s="264">
        <f>+IF(intern2!AL113&gt;=1,AK$8,0)</f>
        <v>0</v>
      </c>
      <c r="AL117" s="264">
        <f>+IF(intern2!AM113&gt;=1,AL$8,0)</f>
        <v>0</v>
      </c>
      <c r="AM117" s="264">
        <f>+IF(intern2!AN113&gt;=1,AM$8,0)</f>
        <v>0</v>
      </c>
      <c r="AN117" s="264">
        <f>+IF(intern2!AO113&gt;=1,AN$8,0)</f>
        <v>0</v>
      </c>
      <c r="AO117" s="264">
        <f>+IF(intern2!AP113&gt;=1,AO$8,0)</f>
        <v>0</v>
      </c>
      <c r="AP117" s="264">
        <f>+IF(intern2!AQ113&gt;=1,AP$8,0)</f>
        <v>0</v>
      </c>
      <c r="AQ117" s="264">
        <f>+IF(intern2!AR113&gt;=1,AQ$8,0)</f>
        <v>0</v>
      </c>
      <c r="AR117" s="264">
        <f>+IF(intern2!AS113&gt;=1,AR$8,0)</f>
        <v>0</v>
      </c>
      <c r="AS117" s="264">
        <f>+IF(intern2!AT113&gt;=1,AS$8,0)</f>
        <v>0</v>
      </c>
      <c r="AT117" s="264">
        <f>+IF(intern2!AU113&gt;=1,AT$8,0)</f>
        <v>0</v>
      </c>
      <c r="AU117" s="264">
        <f>+IF(intern2!AV113&gt;=1,AU$8,0)</f>
        <v>0</v>
      </c>
    </row>
    <row r="118" spans="1:47" x14ac:dyDescent="0.2">
      <c r="A118" s="237" t="str">
        <f>'2.2'!C119</f>
        <v>BEW8</v>
      </c>
      <c r="B118" s="237" t="str">
        <f>'2.2'!D119</f>
        <v>Wirbelsäulenchirurgie</v>
      </c>
      <c r="C118" s="264">
        <f>+IF(intern2!D114&gt;=1,C$8,0)</f>
        <v>0</v>
      </c>
      <c r="D118" s="264">
        <f>+IF(intern2!E114&gt;=1,D$8,0)</f>
        <v>0</v>
      </c>
      <c r="E118" s="264">
        <f>+IF(intern2!F114&gt;=1,E$8,0)</f>
        <v>0</v>
      </c>
      <c r="F118" s="264">
        <f>+IF(intern2!G114&gt;=1,F$8,0)</f>
        <v>0</v>
      </c>
      <c r="G118" s="264">
        <f>+IF(intern2!H114&gt;=1,G$8,0)</f>
        <v>0</v>
      </c>
      <c r="H118" s="264">
        <f>+IF(intern2!I114&gt;=1,H$8,0)</f>
        <v>0</v>
      </c>
      <c r="I118" s="264">
        <f>+IF(intern2!J114&gt;=1,I$8,0)</f>
        <v>0</v>
      </c>
      <c r="J118" s="264">
        <f>+IF(intern2!K114&gt;=1,J$8,0)</f>
        <v>0</v>
      </c>
      <c r="K118" s="264">
        <f>+IF(intern2!L114&gt;=1,K$8,0)</f>
        <v>0</v>
      </c>
      <c r="L118" s="264">
        <f>+IF(intern2!M114&gt;=1,L$8,0)</f>
        <v>0</v>
      </c>
      <c r="M118" s="264">
        <f>+IF(intern2!N114&gt;=1,M$8,0)</f>
        <v>0</v>
      </c>
      <c r="N118" s="264">
        <f>+IF(intern2!O114&gt;=1,N$8,0)</f>
        <v>0</v>
      </c>
      <c r="O118" s="264">
        <f>+IF(intern2!P114&gt;=1,O$8,0)</f>
        <v>0</v>
      </c>
      <c r="P118" s="264">
        <f>+IF(intern2!Q114&gt;=1,P$8,0)</f>
        <v>0</v>
      </c>
      <c r="Q118" s="264">
        <f>+IF(intern2!R114&gt;=1,Q$8,0)</f>
        <v>0</v>
      </c>
      <c r="R118" s="264">
        <f>+IF(intern2!S114&gt;=1,R$8,0)</f>
        <v>0</v>
      </c>
      <c r="S118" s="264">
        <f>+IF(intern2!T114&gt;=1,S$8,0)</f>
        <v>0</v>
      </c>
      <c r="T118" s="264">
        <f>+IF(intern2!U114&gt;=1,T$8,0)</f>
        <v>0</v>
      </c>
      <c r="U118" s="264">
        <f>+IF(intern2!V114&gt;=1,U$8,0)</f>
        <v>0</v>
      </c>
      <c r="V118" s="264">
        <f>+IF(intern2!W114&gt;=1,V$8,0)</f>
        <v>0</v>
      </c>
      <c r="W118" s="264">
        <f>+IF(intern2!X114&gt;=1,W$8,0)</f>
        <v>0</v>
      </c>
      <c r="X118" s="264">
        <f>+IF(intern2!Y114&gt;=1,X$8,0)</f>
        <v>0</v>
      </c>
      <c r="Y118" s="264">
        <f>+IF(intern2!Z114&gt;=1,Y$8,0)</f>
        <v>0</v>
      </c>
      <c r="Z118" s="264">
        <f>+IF(intern2!AA114&gt;=1,Z$8,0)</f>
        <v>0</v>
      </c>
      <c r="AA118" s="264">
        <f>+IF(intern2!AB114&gt;=1,AA$8,0)</f>
        <v>0</v>
      </c>
      <c r="AB118" s="264">
        <f>+IF(intern2!AC114&gt;=1,AB$8,0)</f>
        <v>0</v>
      </c>
      <c r="AC118" s="264">
        <f>+IF(intern2!AD114&gt;=1,AC$8,0)</f>
        <v>0</v>
      </c>
      <c r="AD118" s="264">
        <f>+IF(intern2!AE114&gt;=1,AD$8,0)</f>
        <v>0</v>
      </c>
      <c r="AE118" s="264">
        <f>+IF(intern2!AF114&gt;=1,AE$8,0)</f>
        <v>0</v>
      </c>
      <c r="AF118" s="264">
        <f>+IF(intern2!AG114&gt;=1,AF$8,0)</f>
        <v>0</v>
      </c>
      <c r="AG118" s="264">
        <f>+IF(intern2!AH114&gt;=1,AG$8,0)</f>
        <v>0</v>
      </c>
      <c r="AH118" s="264">
        <f>+IF(intern2!AI114&gt;=1,AH$8,0)</f>
        <v>0</v>
      </c>
      <c r="AI118" s="264">
        <f>+IF(intern2!AJ114&gt;=1,AI$8,0)</f>
        <v>0</v>
      </c>
      <c r="AJ118" s="264">
        <f>+IF(intern2!AK114&gt;=1,AJ$8,0)</f>
        <v>0</v>
      </c>
      <c r="AK118" s="264">
        <f>+IF(intern2!AL114&gt;=1,AK$8,0)</f>
        <v>0</v>
      </c>
      <c r="AL118" s="264">
        <f>+IF(intern2!AM114&gt;=1,AL$8,0)</f>
        <v>0</v>
      </c>
      <c r="AM118" s="264">
        <f>+IF(intern2!AN114&gt;=1,AM$8,0)</f>
        <v>0</v>
      </c>
      <c r="AN118" s="264">
        <f>+IF(intern2!AO114&gt;=1,AN$8,0)</f>
        <v>0</v>
      </c>
      <c r="AO118" s="264">
        <f>+IF(intern2!AP114&gt;=1,AO$8,0)</f>
        <v>0</v>
      </c>
      <c r="AP118" s="264">
        <f>+IF(intern2!AQ114&gt;=1,AP$8,0)</f>
        <v>0</v>
      </c>
      <c r="AQ118" s="264">
        <f>+IF(intern2!AR114&gt;=1,AQ$8,0)</f>
        <v>0</v>
      </c>
      <c r="AR118" s="264">
        <f>+IF(intern2!AS114&gt;=1,AR$8,0)</f>
        <v>0</v>
      </c>
      <c r="AS118" s="264">
        <f>+IF(intern2!AT114&gt;=1,AS$8,0)</f>
        <v>0</v>
      </c>
      <c r="AT118" s="264">
        <f>+IF(intern2!AU114&gt;=1,AT$8,0)</f>
        <v>0</v>
      </c>
      <c r="AU118" s="264">
        <f>+IF(intern2!AV114&gt;=1,AU$8,0)</f>
        <v>0</v>
      </c>
    </row>
    <row r="119" spans="1:47" ht="25.5" x14ac:dyDescent="0.2">
      <c r="A119" s="237" t="str">
        <f>'2.2'!C120</f>
        <v>BEW8.1</v>
      </c>
      <c r="B119" s="237" t="str">
        <f>'2.2'!D120</f>
        <v>Spezialisierte Wirbelsäulenchirurgie</v>
      </c>
      <c r="C119" s="264">
        <f>+IF(intern2!D115&gt;=1,C$8,0)</f>
        <v>0</v>
      </c>
      <c r="D119" s="264">
        <f>+IF(intern2!E115&gt;=1,D$8,0)</f>
        <v>0</v>
      </c>
      <c r="E119" s="264">
        <f>+IF(intern2!F115&gt;=1,E$8,0)</f>
        <v>0</v>
      </c>
      <c r="F119" s="264">
        <f>+IF(intern2!G115&gt;=1,F$8,0)</f>
        <v>0</v>
      </c>
      <c r="G119" s="264">
        <f>+IF(intern2!H115&gt;=1,G$8,0)</f>
        <v>0</v>
      </c>
      <c r="H119" s="264">
        <f>+IF(intern2!I115&gt;=1,H$8,0)</f>
        <v>0</v>
      </c>
      <c r="I119" s="264">
        <f>+IF(intern2!J115&gt;=1,I$8,0)</f>
        <v>0</v>
      </c>
      <c r="J119" s="264">
        <f>+IF(intern2!K115&gt;=1,J$8,0)</f>
        <v>0</v>
      </c>
      <c r="K119" s="264">
        <f>+IF(intern2!L115&gt;=1,K$8,0)</f>
        <v>0</v>
      </c>
      <c r="L119" s="264">
        <f>+IF(intern2!M115&gt;=1,L$8,0)</f>
        <v>0</v>
      </c>
      <c r="M119" s="264">
        <f>+IF(intern2!N115&gt;=1,M$8,0)</f>
        <v>0</v>
      </c>
      <c r="N119" s="264">
        <f>+IF(intern2!O115&gt;=1,N$8,0)</f>
        <v>0</v>
      </c>
      <c r="O119" s="264">
        <f>+IF(intern2!P115&gt;=1,O$8,0)</f>
        <v>0</v>
      </c>
      <c r="P119" s="264">
        <f>+IF(intern2!Q115&gt;=1,P$8,0)</f>
        <v>0</v>
      </c>
      <c r="Q119" s="264">
        <f>+IF(intern2!R115&gt;=1,Q$8,0)</f>
        <v>0</v>
      </c>
      <c r="R119" s="264">
        <f>+IF(intern2!S115&gt;=1,R$8,0)</f>
        <v>0</v>
      </c>
      <c r="S119" s="264">
        <f>+IF(intern2!T115&gt;=1,S$8,0)</f>
        <v>0</v>
      </c>
      <c r="T119" s="264">
        <f>+IF(intern2!U115&gt;=1,T$8,0)</f>
        <v>0</v>
      </c>
      <c r="U119" s="264">
        <f>+IF(intern2!V115&gt;=1,U$8,0)</f>
        <v>0</v>
      </c>
      <c r="V119" s="264">
        <f>+IF(intern2!W115&gt;=1,V$8,0)</f>
        <v>0</v>
      </c>
      <c r="W119" s="264">
        <f>+IF(intern2!X115&gt;=1,W$8,0)</f>
        <v>0</v>
      </c>
      <c r="X119" s="264">
        <f>+IF(intern2!Y115&gt;=1,X$8,0)</f>
        <v>0</v>
      </c>
      <c r="Y119" s="264">
        <f>+IF(intern2!Z115&gt;=1,Y$8,0)</f>
        <v>0</v>
      </c>
      <c r="Z119" s="264">
        <f>+IF(intern2!AA115&gt;=1,Z$8,0)</f>
        <v>0</v>
      </c>
      <c r="AA119" s="264">
        <f>+IF(intern2!AB115&gt;=1,AA$8,0)</f>
        <v>0</v>
      </c>
      <c r="AB119" s="264">
        <f>+IF(intern2!AC115&gt;=1,AB$8,0)</f>
        <v>0</v>
      </c>
      <c r="AC119" s="264">
        <f>+IF(intern2!AD115&gt;=1,AC$8,0)</f>
        <v>0</v>
      </c>
      <c r="AD119" s="264">
        <f>+IF(intern2!AE115&gt;=1,AD$8,0)</f>
        <v>0</v>
      </c>
      <c r="AE119" s="264">
        <f>+IF(intern2!AF115&gt;=1,AE$8,0)</f>
        <v>0</v>
      </c>
      <c r="AF119" s="264">
        <f>+IF(intern2!AG115&gt;=1,AF$8,0)</f>
        <v>0</v>
      </c>
      <c r="AG119" s="264">
        <f>+IF(intern2!AH115&gt;=1,AG$8,0)</f>
        <v>0</v>
      </c>
      <c r="AH119" s="264">
        <f>+IF(intern2!AI115&gt;=1,AH$8,0)</f>
        <v>0</v>
      </c>
      <c r="AI119" s="264">
        <f>+IF(intern2!AJ115&gt;=1,AI$8,0)</f>
        <v>0</v>
      </c>
      <c r="AJ119" s="264">
        <f>+IF(intern2!AK115&gt;=1,AJ$8,0)</f>
        <v>0</v>
      </c>
      <c r="AK119" s="264">
        <f>+IF(intern2!AL115&gt;=1,AK$8,0)</f>
        <v>0</v>
      </c>
      <c r="AL119" s="264">
        <f>+IF(intern2!AM115&gt;=1,AL$8,0)</f>
        <v>0</v>
      </c>
      <c r="AM119" s="264">
        <f>+IF(intern2!AN115&gt;=1,AM$8,0)</f>
        <v>0</v>
      </c>
      <c r="AN119" s="264">
        <f>+IF(intern2!AO115&gt;=1,AN$8,0)</f>
        <v>0</v>
      </c>
      <c r="AO119" s="264">
        <f>+IF(intern2!AP115&gt;=1,AO$8,0)</f>
        <v>0</v>
      </c>
      <c r="AP119" s="264">
        <f>+IF(intern2!AQ115&gt;=1,AP$8,0)</f>
        <v>0</v>
      </c>
      <c r="AQ119" s="264">
        <f>+IF(intern2!AR115&gt;=1,AQ$8,0)</f>
        <v>0</v>
      </c>
      <c r="AR119" s="264">
        <f>+IF(intern2!AS115&gt;=1,AR$8,0)</f>
        <v>0</v>
      </c>
      <c r="AS119" s="264">
        <f>+IF(intern2!AT115&gt;=1,AS$8,0)</f>
        <v>0</v>
      </c>
      <c r="AT119" s="264">
        <f>+IF(intern2!AU115&gt;=1,AT$8,0)</f>
        <v>0</v>
      </c>
      <c r="AU119" s="264">
        <f>+IF(intern2!AV115&gt;=1,AU$8,0)</f>
        <v>0</v>
      </c>
    </row>
    <row r="120" spans="1:47" ht="25.5" x14ac:dyDescent="0.2">
      <c r="A120" s="237" t="str">
        <f>'2.2'!C121</f>
        <v>BEW8.1.1</v>
      </c>
      <c r="B120" s="237" t="str">
        <f>'2.2'!D121</f>
        <v>Komplexe Wirbelsäulenchirurgie</v>
      </c>
      <c r="C120" s="264">
        <f>+IF(intern2!D116&gt;=1,C$8,0)</f>
        <v>0</v>
      </c>
      <c r="D120" s="264">
        <f>+IF(intern2!E116&gt;=1,D$8,0)</f>
        <v>0</v>
      </c>
      <c r="E120" s="264">
        <f>+IF(intern2!F116&gt;=1,E$8,0)</f>
        <v>0</v>
      </c>
      <c r="F120" s="264">
        <f>+IF(intern2!G116&gt;=1,F$8,0)</f>
        <v>0</v>
      </c>
      <c r="G120" s="264">
        <f>+IF(intern2!H116&gt;=1,G$8,0)</f>
        <v>0</v>
      </c>
      <c r="H120" s="264">
        <f>+IF(intern2!I116&gt;=1,H$8,0)</f>
        <v>0</v>
      </c>
      <c r="I120" s="264">
        <f>+IF(intern2!J116&gt;=1,I$8,0)</f>
        <v>0</v>
      </c>
      <c r="J120" s="264">
        <f>+IF(intern2!K116&gt;=1,J$8,0)</f>
        <v>0</v>
      </c>
      <c r="K120" s="264">
        <f>+IF(intern2!L116&gt;=1,K$8,0)</f>
        <v>0</v>
      </c>
      <c r="L120" s="264">
        <f>+IF(intern2!M116&gt;=1,L$8,0)</f>
        <v>0</v>
      </c>
      <c r="M120" s="264">
        <f>+IF(intern2!N116&gt;=1,M$8,0)</f>
        <v>0</v>
      </c>
      <c r="N120" s="264">
        <f>+IF(intern2!O116&gt;=1,N$8,0)</f>
        <v>0</v>
      </c>
      <c r="O120" s="264">
        <f>+IF(intern2!P116&gt;=1,O$8,0)</f>
        <v>0</v>
      </c>
      <c r="P120" s="264">
        <f>+IF(intern2!Q116&gt;=1,P$8,0)</f>
        <v>0</v>
      </c>
      <c r="Q120" s="264">
        <f>+IF(intern2!R116&gt;=1,Q$8,0)</f>
        <v>0</v>
      </c>
      <c r="R120" s="264">
        <f>+IF(intern2!S116&gt;=1,R$8,0)</f>
        <v>0</v>
      </c>
      <c r="S120" s="264">
        <f>+IF(intern2!T116&gt;=1,S$8,0)</f>
        <v>0</v>
      </c>
      <c r="T120" s="264">
        <f>+IF(intern2!U116&gt;=1,T$8,0)</f>
        <v>0</v>
      </c>
      <c r="U120" s="264">
        <f>+IF(intern2!V116&gt;=1,U$8,0)</f>
        <v>0</v>
      </c>
      <c r="V120" s="264">
        <f>+IF(intern2!W116&gt;=1,V$8,0)</f>
        <v>0</v>
      </c>
      <c r="W120" s="264">
        <f>+IF(intern2!X116&gt;=1,W$8,0)</f>
        <v>0</v>
      </c>
      <c r="X120" s="264">
        <f>+IF(intern2!Y116&gt;=1,X$8,0)</f>
        <v>0</v>
      </c>
      <c r="Y120" s="264">
        <f>+IF(intern2!Z116&gt;=1,Y$8,0)</f>
        <v>0</v>
      </c>
      <c r="Z120" s="264">
        <f>+IF(intern2!AA116&gt;=1,Z$8,0)</f>
        <v>0</v>
      </c>
      <c r="AA120" s="264">
        <f>+IF(intern2!AB116&gt;=1,AA$8,0)</f>
        <v>0</v>
      </c>
      <c r="AB120" s="264">
        <f>+IF(intern2!AC116&gt;=1,AB$8,0)</f>
        <v>0</v>
      </c>
      <c r="AC120" s="264">
        <f>+IF(intern2!AD116&gt;=1,AC$8,0)</f>
        <v>0</v>
      </c>
      <c r="AD120" s="264">
        <f>+IF(intern2!AE116&gt;=1,AD$8,0)</f>
        <v>0</v>
      </c>
      <c r="AE120" s="264">
        <f>+IF(intern2!AF116&gt;=1,AE$8,0)</f>
        <v>0</v>
      </c>
      <c r="AF120" s="264">
        <f>+IF(intern2!AG116&gt;=1,AF$8,0)</f>
        <v>0</v>
      </c>
      <c r="AG120" s="264">
        <f>+IF(intern2!AH116&gt;=1,AG$8,0)</f>
        <v>0</v>
      </c>
      <c r="AH120" s="264">
        <f>+IF(intern2!AI116&gt;=1,AH$8,0)</f>
        <v>0</v>
      </c>
      <c r="AI120" s="264">
        <f>+IF(intern2!AJ116&gt;=1,AI$8,0)</f>
        <v>0</v>
      </c>
      <c r="AJ120" s="264">
        <f>+IF(intern2!AK116&gt;=1,AJ$8,0)</f>
        <v>0</v>
      </c>
      <c r="AK120" s="264">
        <f>+IF(intern2!AL116&gt;=1,AK$8,0)</f>
        <v>0</v>
      </c>
      <c r="AL120" s="264">
        <f>+IF(intern2!AM116&gt;=1,AL$8,0)</f>
        <v>0</v>
      </c>
      <c r="AM120" s="264">
        <f>+IF(intern2!AN116&gt;=1,AM$8,0)</f>
        <v>0</v>
      </c>
      <c r="AN120" s="264">
        <f>+IF(intern2!AO116&gt;=1,AN$8,0)</f>
        <v>0</v>
      </c>
      <c r="AO120" s="264">
        <f>+IF(intern2!AP116&gt;=1,AO$8,0)</f>
        <v>0</v>
      </c>
      <c r="AP120" s="264">
        <f>+IF(intern2!AQ116&gt;=1,AP$8,0)</f>
        <v>0</v>
      </c>
      <c r="AQ120" s="264">
        <f>+IF(intern2!AR116&gt;=1,AQ$8,0)</f>
        <v>0</v>
      </c>
      <c r="AR120" s="264">
        <f>+IF(intern2!AS116&gt;=1,AR$8,0)</f>
        <v>0</v>
      </c>
      <c r="AS120" s="264">
        <f>+IF(intern2!AT116&gt;=1,AS$8,0)</f>
        <v>0</v>
      </c>
      <c r="AT120" s="264">
        <f>+IF(intern2!AU116&gt;=1,AT$8,0)</f>
        <v>0</v>
      </c>
      <c r="AU120" s="264">
        <f>+IF(intern2!AV116&gt;=1,AU$8,0)</f>
        <v>0</v>
      </c>
    </row>
    <row r="121" spans="1:47" x14ac:dyDescent="0.2">
      <c r="A121" s="237" t="str">
        <f>'2.2'!C122</f>
        <v>BEW9</v>
      </c>
      <c r="B121" s="237" t="str">
        <f>'2.2'!D122</f>
        <v>Knochentumore</v>
      </c>
      <c r="C121" s="264">
        <f>+IF(intern2!D117&gt;=1,C$8,0)</f>
        <v>0</v>
      </c>
      <c r="D121" s="264">
        <f>+IF(intern2!E117&gt;=1,D$8,0)</f>
        <v>0</v>
      </c>
      <c r="E121" s="264">
        <f>+IF(intern2!F117&gt;=1,E$8,0)</f>
        <v>0</v>
      </c>
      <c r="F121" s="264">
        <f>+IF(intern2!G117&gt;=1,F$8,0)</f>
        <v>0</v>
      </c>
      <c r="G121" s="264">
        <f>+IF(intern2!H117&gt;=1,G$8,0)</f>
        <v>0</v>
      </c>
      <c r="H121" s="264">
        <f>+IF(intern2!I117&gt;=1,H$8,0)</f>
        <v>0</v>
      </c>
      <c r="I121" s="264">
        <f>+IF(intern2!J117&gt;=1,I$8,0)</f>
        <v>0</v>
      </c>
      <c r="J121" s="264">
        <f>+IF(intern2!K117&gt;=1,J$8,0)</f>
        <v>0</v>
      </c>
      <c r="K121" s="264">
        <f>+IF(intern2!L117&gt;=1,K$8,0)</f>
        <v>0</v>
      </c>
      <c r="L121" s="264">
        <f>+IF(intern2!M117&gt;=1,L$8,0)</f>
        <v>0</v>
      </c>
      <c r="M121" s="264">
        <f>+IF(intern2!N117&gt;=1,M$8,0)</f>
        <v>0</v>
      </c>
      <c r="N121" s="264">
        <f>+IF(intern2!O117&gt;=1,N$8,0)</f>
        <v>0</v>
      </c>
      <c r="O121" s="264">
        <f>+IF(intern2!P117&gt;=1,O$8,0)</f>
        <v>0</v>
      </c>
      <c r="P121" s="264">
        <f>+IF(intern2!Q117&gt;=1,P$8,0)</f>
        <v>0</v>
      </c>
      <c r="Q121" s="264">
        <f>+IF(intern2!R117&gt;=1,Q$8,0)</f>
        <v>0</v>
      </c>
      <c r="R121" s="264">
        <f>+IF(intern2!S117&gt;=1,R$8,0)</f>
        <v>0</v>
      </c>
      <c r="S121" s="264">
        <f>+IF(intern2!T117&gt;=1,S$8,0)</f>
        <v>0</v>
      </c>
      <c r="T121" s="264">
        <f>+IF(intern2!U117&gt;=1,T$8,0)</f>
        <v>0</v>
      </c>
      <c r="U121" s="264">
        <f>+IF(intern2!V117&gt;=1,U$8,0)</f>
        <v>0</v>
      </c>
      <c r="V121" s="264">
        <f>+IF(intern2!W117&gt;=1,V$8,0)</f>
        <v>0</v>
      </c>
      <c r="W121" s="264">
        <f>+IF(intern2!X117&gt;=1,W$8,0)</f>
        <v>0</v>
      </c>
      <c r="X121" s="264">
        <f>+IF(intern2!Y117&gt;=1,X$8,0)</f>
        <v>0</v>
      </c>
      <c r="Y121" s="264">
        <f>+IF(intern2!Z117&gt;=1,Y$8,0)</f>
        <v>0</v>
      </c>
      <c r="Z121" s="264">
        <f>+IF(intern2!AA117&gt;=1,Z$8,0)</f>
        <v>0</v>
      </c>
      <c r="AA121" s="264">
        <f>+IF(intern2!AB117&gt;=1,AA$8,0)</f>
        <v>0</v>
      </c>
      <c r="AB121" s="264">
        <f>+IF(intern2!AC117&gt;=1,AB$8,0)</f>
        <v>0</v>
      </c>
      <c r="AC121" s="264">
        <f>+IF(intern2!AD117&gt;=1,AC$8,0)</f>
        <v>0</v>
      </c>
      <c r="AD121" s="264">
        <f>+IF(intern2!AE117&gt;=1,AD$8,0)</f>
        <v>0</v>
      </c>
      <c r="AE121" s="264">
        <f>+IF(intern2!AF117&gt;=1,AE$8,0)</f>
        <v>0</v>
      </c>
      <c r="AF121" s="264">
        <f>+IF(intern2!AG117&gt;=1,AF$8,0)</f>
        <v>0</v>
      </c>
      <c r="AG121" s="264">
        <f>+IF(intern2!AH117&gt;=1,AG$8,0)</f>
        <v>0</v>
      </c>
      <c r="AH121" s="264">
        <f>+IF(intern2!AI117&gt;=1,AH$8,0)</f>
        <v>0</v>
      </c>
      <c r="AI121" s="264">
        <f>+IF(intern2!AJ117&gt;=1,AI$8,0)</f>
        <v>0</v>
      </c>
      <c r="AJ121" s="264">
        <f>+IF(intern2!AK117&gt;=1,AJ$8,0)</f>
        <v>0</v>
      </c>
      <c r="AK121" s="264">
        <f>+IF(intern2!AL117&gt;=1,AK$8,0)</f>
        <v>0</v>
      </c>
      <c r="AL121" s="264">
        <f>+IF(intern2!AM117&gt;=1,AL$8,0)</f>
        <v>0</v>
      </c>
      <c r="AM121" s="264">
        <f>+IF(intern2!AN117&gt;=1,AM$8,0)</f>
        <v>0</v>
      </c>
      <c r="AN121" s="264">
        <f>+IF(intern2!AO117&gt;=1,AN$8,0)</f>
        <v>0</v>
      </c>
      <c r="AO121" s="264">
        <f>+IF(intern2!AP117&gt;=1,AO$8,0)</f>
        <v>0</v>
      </c>
      <c r="AP121" s="264">
        <f>+IF(intern2!AQ117&gt;=1,AP$8,0)</f>
        <v>0</v>
      </c>
      <c r="AQ121" s="264">
        <f>+IF(intern2!AR117&gt;=1,AQ$8,0)</f>
        <v>0</v>
      </c>
      <c r="AR121" s="264">
        <f>+IF(intern2!AS117&gt;=1,AR$8,0)</f>
        <v>0</v>
      </c>
      <c r="AS121" s="264">
        <f>+IF(intern2!AT117&gt;=1,AS$8,0)</f>
        <v>0</v>
      </c>
      <c r="AT121" s="264">
        <f>+IF(intern2!AU117&gt;=1,AT$8,0)</f>
        <v>0</v>
      </c>
      <c r="AU121" s="264">
        <f>+IF(intern2!AV117&gt;=1,AU$8,0)</f>
        <v>0</v>
      </c>
    </row>
    <row r="122" spans="1:47" x14ac:dyDescent="0.2">
      <c r="A122" s="237" t="str">
        <f>'2.2'!C123</f>
        <v>BEW10</v>
      </c>
      <c r="B122" s="237" t="str">
        <f>'2.2'!D123</f>
        <v>Plexuschirurgie</v>
      </c>
      <c r="C122" s="264">
        <f>+IF(intern2!D118&gt;=1,C$8,0)</f>
        <v>0</v>
      </c>
      <c r="D122" s="264">
        <f>+IF(intern2!E118&gt;=1,D$8,0)</f>
        <v>0</v>
      </c>
      <c r="E122" s="264">
        <f>+IF(intern2!F118&gt;=1,E$8,0)</f>
        <v>0</v>
      </c>
      <c r="F122" s="264">
        <f>+IF(intern2!G118&gt;=1,F$8,0)</f>
        <v>0</v>
      </c>
      <c r="G122" s="264">
        <f>+IF(intern2!H118&gt;=1,G$8,0)</f>
        <v>0</v>
      </c>
      <c r="H122" s="264">
        <f>+IF(intern2!I118&gt;=1,H$8,0)</f>
        <v>0</v>
      </c>
      <c r="I122" s="264">
        <f>+IF(intern2!J118&gt;=1,I$8,0)</f>
        <v>0</v>
      </c>
      <c r="J122" s="264">
        <f>+IF(intern2!K118&gt;=1,J$8,0)</f>
        <v>0</v>
      </c>
      <c r="K122" s="264">
        <f>+IF(intern2!L118&gt;=1,K$8,0)</f>
        <v>0</v>
      </c>
      <c r="L122" s="264">
        <f>+IF(intern2!M118&gt;=1,L$8,0)</f>
        <v>0</v>
      </c>
      <c r="M122" s="264">
        <f>+IF(intern2!N118&gt;=1,M$8,0)</f>
        <v>0</v>
      </c>
      <c r="N122" s="264">
        <f>+IF(intern2!O118&gt;=1,N$8,0)</f>
        <v>0</v>
      </c>
      <c r="O122" s="264">
        <f>+IF(intern2!P118&gt;=1,O$8,0)</f>
        <v>0</v>
      </c>
      <c r="P122" s="264">
        <f>+IF(intern2!Q118&gt;=1,P$8,0)</f>
        <v>0</v>
      </c>
      <c r="Q122" s="264">
        <f>+IF(intern2!R118&gt;=1,Q$8,0)</f>
        <v>0</v>
      </c>
      <c r="R122" s="264">
        <f>+IF(intern2!S118&gt;=1,R$8,0)</f>
        <v>0</v>
      </c>
      <c r="S122" s="264">
        <f>+IF(intern2!T118&gt;=1,S$8,0)</f>
        <v>0</v>
      </c>
      <c r="T122" s="264">
        <f>+IF(intern2!U118&gt;=1,T$8,0)</f>
        <v>0</v>
      </c>
      <c r="U122" s="264">
        <f>+IF(intern2!V118&gt;=1,U$8,0)</f>
        <v>0</v>
      </c>
      <c r="V122" s="264">
        <f>+IF(intern2!W118&gt;=1,V$8,0)</f>
        <v>0</v>
      </c>
      <c r="W122" s="264">
        <f>+IF(intern2!X118&gt;=1,W$8,0)</f>
        <v>0</v>
      </c>
      <c r="X122" s="264">
        <f>+IF(intern2!Y118&gt;=1,X$8,0)</f>
        <v>0</v>
      </c>
      <c r="Y122" s="264">
        <f>+IF(intern2!Z118&gt;=1,Y$8,0)</f>
        <v>0</v>
      </c>
      <c r="Z122" s="264">
        <f>+IF(intern2!AA118&gt;=1,Z$8,0)</f>
        <v>0</v>
      </c>
      <c r="AA122" s="264">
        <f>+IF(intern2!AB118&gt;=1,AA$8,0)</f>
        <v>0</v>
      </c>
      <c r="AB122" s="264">
        <f>+IF(intern2!AC118&gt;=1,AB$8,0)</f>
        <v>0</v>
      </c>
      <c r="AC122" s="264">
        <f>+IF(intern2!AD118&gt;=1,AC$8,0)</f>
        <v>0</v>
      </c>
      <c r="AD122" s="264">
        <f>+IF(intern2!AE118&gt;=1,AD$8,0)</f>
        <v>0</v>
      </c>
      <c r="AE122" s="264">
        <f>+IF(intern2!AF118&gt;=1,AE$8,0)</f>
        <v>0</v>
      </c>
      <c r="AF122" s="264">
        <f>+IF(intern2!AG118&gt;=1,AF$8,0)</f>
        <v>0</v>
      </c>
      <c r="AG122" s="264">
        <f>+IF(intern2!AH118&gt;=1,AG$8,0)</f>
        <v>0</v>
      </c>
      <c r="AH122" s="264">
        <f>+IF(intern2!AI118&gt;=1,AH$8,0)</f>
        <v>0</v>
      </c>
      <c r="AI122" s="264">
        <f>+IF(intern2!AJ118&gt;=1,AI$8,0)</f>
        <v>0</v>
      </c>
      <c r="AJ122" s="264">
        <f>+IF(intern2!AK118&gt;=1,AJ$8,0)</f>
        <v>0</v>
      </c>
      <c r="AK122" s="264">
        <f>+IF(intern2!AL118&gt;=1,AK$8,0)</f>
        <v>0</v>
      </c>
      <c r="AL122" s="264">
        <f>+IF(intern2!AM118&gt;=1,AL$8,0)</f>
        <v>0</v>
      </c>
      <c r="AM122" s="264">
        <f>+IF(intern2!AN118&gt;=1,AM$8,0)</f>
        <v>0</v>
      </c>
      <c r="AN122" s="264">
        <f>+IF(intern2!AO118&gt;=1,AN$8,0)</f>
        <v>0</v>
      </c>
      <c r="AO122" s="264">
        <f>+IF(intern2!AP118&gt;=1,AO$8,0)</f>
        <v>0</v>
      </c>
      <c r="AP122" s="264">
        <f>+IF(intern2!AQ118&gt;=1,AP$8,0)</f>
        <v>0</v>
      </c>
      <c r="AQ122" s="264">
        <f>+IF(intern2!AR118&gt;=1,AQ$8,0)</f>
        <v>0</v>
      </c>
      <c r="AR122" s="264">
        <f>+IF(intern2!AS118&gt;=1,AR$8,0)</f>
        <v>0</v>
      </c>
      <c r="AS122" s="264">
        <f>+IF(intern2!AT118&gt;=1,AS$8,0)</f>
        <v>0</v>
      </c>
      <c r="AT122" s="264">
        <f>+IF(intern2!AU118&gt;=1,AT$8,0)</f>
        <v>0</v>
      </c>
      <c r="AU122" s="264">
        <f>+IF(intern2!AV118&gt;=1,AU$8,0)</f>
        <v>0</v>
      </c>
    </row>
    <row r="123" spans="1:47" x14ac:dyDescent="0.2">
      <c r="A123" s="237" t="str">
        <f>'2.2'!C124</f>
        <v>BEW11</v>
      </c>
      <c r="B123" s="237" t="str">
        <f>'2.2'!D124</f>
        <v>Replantationen</v>
      </c>
      <c r="C123" s="264">
        <f>+IF(intern2!D119&gt;=1,C$8,0)</f>
        <v>0</v>
      </c>
      <c r="D123" s="264">
        <f>+IF(intern2!E119&gt;=1,D$8,0)</f>
        <v>0</v>
      </c>
      <c r="E123" s="264">
        <f>+IF(intern2!F119&gt;=1,E$8,0)</f>
        <v>0</v>
      </c>
      <c r="F123" s="264">
        <f>+IF(intern2!G119&gt;=1,F$8,0)</f>
        <v>0</v>
      </c>
      <c r="G123" s="264">
        <f>+IF(intern2!H119&gt;=1,G$8,0)</f>
        <v>0</v>
      </c>
      <c r="H123" s="264">
        <f>+IF(intern2!I119&gt;=1,H$8,0)</f>
        <v>0</v>
      </c>
      <c r="I123" s="264">
        <f>+IF(intern2!J119&gt;=1,I$8,0)</f>
        <v>0</v>
      </c>
      <c r="J123" s="264">
        <f>+IF(intern2!K119&gt;=1,J$8,0)</f>
        <v>0</v>
      </c>
      <c r="K123" s="264">
        <f>+IF(intern2!L119&gt;=1,K$8,0)</f>
        <v>0</v>
      </c>
      <c r="L123" s="264">
        <f>+IF(intern2!M119&gt;=1,L$8,0)</f>
        <v>0</v>
      </c>
      <c r="M123" s="264">
        <f>+IF(intern2!N119&gt;=1,M$8,0)</f>
        <v>0</v>
      </c>
      <c r="N123" s="264">
        <f>+IF(intern2!O119&gt;=1,N$8,0)</f>
        <v>0</v>
      </c>
      <c r="O123" s="264">
        <f>+IF(intern2!P119&gt;=1,O$8,0)</f>
        <v>0</v>
      </c>
      <c r="P123" s="264">
        <f>+IF(intern2!Q119&gt;=1,P$8,0)</f>
        <v>0</v>
      </c>
      <c r="Q123" s="264">
        <f>+IF(intern2!R119&gt;=1,Q$8,0)</f>
        <v>0</v>
      </c>
      <c r="R123" s="264">
        <f>+IF(intern2!S119&gt;=1,R$8,0)</f>
        <v>0</v>
      </c>
      <c r="S123" s="264">
        <f>+IF(intern2!T119&gt;=1,S$8,0)</f>
        <v>0</v>
      </c>
      <c r="T123" s="264">
        <f>+IF(intern2!U119&gt;=1,T$8,0)</f>
        <v>0</v>
      </c>
      <c r="U123" s="264">
        <f>+IF(intern2!V119&gt;=1,U$8,0)</f>
        <v>0</v>
      </c>
      <c r="V123" s="264">
        <f>+IF(intern2!W119&gt;=1,V$8,0)</f>
        <v>0</v>
      </c>
      <c r="W123" s="264">
        <f>+IF(intern2!X119&gt;=1,W$8,0)</f>
        <v>0</v>
      </c>
      <c r="X123" s="264">
        <f>+IF(intern2!Y119&gt;=1,X$8,0)</f>
        <v>0</v>
      </c>
      <c r="Y123" s="264">
        <f>+IF(intern2!Z119&gt;=1,Y$8,0)</f>
        <v>0</v>
      </c>
      <c r="Z123" s="264">
        <f>+IF(intern2!AA119&gt;=1,Z$8,0)</f>
        <v>0</v>
      </c>
      <c r="AA123" s="264">
        <f>+IF(intern2!AB119&gt;=1,AA$8,0)</f>
        <v>0</v>
      </c>
      <c r="AB123" s="264">
        <f>+IF(intern2!AC119&gt;=1,AB$8,0)</f>
        <v>0</v>
      </c>
      <c r="AC123" s="264">
        <f>+IF(intern2!AD119&gt;=1,AC$8,0)</f>
        <v>0</v>
      </c>
      <c r="AD123" s="264">
        <f>+IF(intern2!AE119&gt;=1,AD$8,0)</f>
        <v>0</v>
      </c>
      <c r="AE123" s="264">
        <f>+IF(intern2!AF119&gt;=1,AE$8,0)</f>
        <v>0</v>
      </c>
      <c r="AF123" s="264">
        <f>+IF(intern2!AG119&gt;=1,AF$8,0)</f>
        <v>0</v>
      </c>
      <c r="AG123" s="264">
        <f>+IF(intern2!AH119&gt;=1,AG$8,0)</f>
        <v>0</v>
      </c>
      <c r="AH123" s="264">
        <f>+IF(intern2!AI119&gt;=1,AH$8,0)</f>
        <v>0</v>
      </c>
      <c r="AI123" s="264">
        <f>+IF(intern2!AJ119&gt;=1,AI$8,0)</f>
        <v>0</v>
      </c>
      <c r="AJ123" s="264">
        <f>+IF(intern2!AK119&gt;=1,AJ$8,0)</f>
        <v>0</v>
      </c>
      <c r="AK123" s="264">
        <f>+IF(intern2!AL119&gt;=1,AK$8,0)</f>
        <v>0</v>
      </c>
      <c r="AL123" s="264">
        <f>+IF(intern2!AM119&gt;=1,AL$8,0)</f>
        <v>0</v>
      </c>
      <c r="AM123" s="264">
        <f>+IF(intern2!AN119&gt;=1,AM$8,0)</f>
        <v>0</v>
      </c>
      <c r="AN123" s="264">
        <f>+IF(intern2!AO119&gt;=1,AN$8,0)</f>
        <v>0</v>
      </c>
      <c r="AO123" s="264">
        <f>+IF(intern2!AP119&gt;=1,AO$8,0)</f>
        <v>0</v>
      </c>
      <c r="AP123" s="264">
        <f>+IF(intern2!AQ119&gt;=1,AP$8,0)</f>
        <v>0</v>
      </c>
      <c r="AQ123" s="264">
        <f>+IF(intern2!AR119&gt;=1,AQ$8,0)</f>
        <v>0</v>
      </c>
      <c r="AR123" s="264">
        <f>+IF(intern2!AS119&gt;=1,AR$8,0)</f>
        <v>0</v>
      </c>
      <c r="AS123" s="264">
        <f>+IF(intern2!AT119&gt;=1,AS$8,0)</f>
        <v>0</v>
      </c>
      <c r="AT123" s="264">
        <f>+IF(intern2!AU119&gt;=1,AT$8,0)</f>
        <v>0</v>
      </c>
      <c r="AU123" s="264">
        <f>+IF(intern2!AV119&gt;=1,AU$8,0)</f>
        <v>0</v>
      </c>
    </row>
    <row r="124" spans="1:47" x14ac:dyDescent="0.2">
      <c r="A124" s="237" t="str">
        <f>'2.2'!C125</f>
        <v>RHE1</v>
      </c>
      <c r="B124" s="237" t="str">
        <f>'2.2'!D125</f>
        <v>Rheumatologie</v>
      </c>
      <c r="C124" s="264">
        <f>+IF(intern2!D120&gt;=1,C$8,0)</f>
        <v>0</v>
      </c>
      <c r="D124" s="264">
        <f>+IF(intern2!E120&gt;=1,D$8,0)</f>
        <v>0</v>
      </c>
      <c r="E124" s="264">
        <f>+IF(intern2!F120&gt;=1,E$8,0)</f>
        <v>0</v>
      </c>
      <c r="F124" s="264">
        <f>+IF(intern2!G120&gt;=1,F$8,0)</f>
        <v>0</v>
      </c>
      <c r="G124" s="264">
        <f>+IF(intern2!H120&gt;=1,G$8,0)</f>
        <v>0</v>
      </c>
      <c r="H124" s="264">
        <f>+IF(intern2!I120&gt;=1,H$8,0)</f>
        <v>0</v>
      </c>
      <c r="I124" s="264">
        <f>+IF(intern2!J120&gt;=1,I$8,0)</f>
        <v>0</v>
      </c>
      <c r="J124" s="264">
        <f>+IF(intern2!K120&gt;=1,J$8,0)</f>
        <v>0</v>
      </c>
      <c r="K124" s="264">
        <f>+IF(intern2!L120&gt;=1,K$8,0)</f>
        <v>0</v>
      </c>
      <c r="L124" s="264">
        <f>+IF(intern2!M120&gt;=1,L$8,0)</f>
        <v>0</v>
      </c>
      <c r="M124" s="264">
        <f>+IF(intern2!N120&gt;=1,M$8,0)</f>
        <v>0</v>
      </c>
      <c r="N124" s="264">
        <f>+IF(intern2!O120&gt;=1,N$8,0)</f>
        <v>0</v>
      </c>
      <c r="O124" s="264">
        <f>+IF(intern2!P120&gt;=1,O$8,0)</f>
        <v>0</v>
      </c>
      <c r="P124" s="264">
        <f>+IF(intern2!Q120&gt;=1,P$8,0)</f>
        <v>0</v>
      </c>
      <c r="Q124" s="264">
        <f>+IF(intern2!R120&gt;=1,Q$8,0)</f>
        <v>0</v>
      </c>
      <c r="R124" s="264">
        <f>+IF(intern2!S120&gt;=1,R$8,0)</f>
        <v>0</v>
      </c>
      <c r="S124" s="264">
        <f>+IF(intern2!T120&gt;=1,S$8,0)</f>
        <v>0</v>
      </c>
      <c r="T124" s="264">
        <f>+IF(intern2!U120&gt;=1,T$8,0)</f>
        <v>0</v>
      </c>
      <c r="U124" s="264">
        <f>+IF(intern2!V120&gt;=1,U$8,0)</f>
        <v>0</v>
      </c>
      <c r="V124" s="264">
        <f>+IF(intern2!W120&gt;=1,V$8,0)</f>
        <v>0</v>
      </c>
      <c r="W124" s="264">
        <f>+IF(intern2!X120&gt;=1,W$8,0)</f>
        <v>0</v>
      </c>
      <c r="X124" s="264">
        <f>+IF(intern2!Y120&gt;=1,X$8,0)</f>
        <v>0</v>
      </c>
      <c r="Y124" s="264">
        <f>+IF(intern2!Z120&gt;=1,Y$8,0)</f>
        <v>0</v>
      </c>
      <c r="Z124" s="264">
        <f>+IF(intern2!AA120&gt;=1,Z$8,0)</f>
        <v>0</v>
      </c>
      <c r="AA124" s="264">
        <f>+IF(intern2!AB120&gt;=1,AA$8,0)</f>
        <v>0</v>
      </c>
      <c r="AB124" s="264">
        <f>+IF(intern2!AC120&gt;=1,AB$8,0)</f>
        <v>0</v>
      </c>
      <c r="AC124" s="264">
        <f>+IF(intern2!AD120&gt;=1,AC$8,0)</f>
        <v>0</v>
      </c>
      <c r="AD124" s="264">
        <f>+IF(intern2!AE120&gt;=1,AD$8,0)</f>
        <v>0</v>
      </c>
      <c r="AE124" s="264">
        <f>+IF(intern2!AF120&gt;=1,AE$8,0)</f>
        <v>0</v>
      </c>
      <c r="AF124" s="264">
        <f>+IF(intern2!AG120&gt;=1,AF$8,0)</f>
        <v>0</v>
      </c>
      <c r="AG124" s="264">
        <f>+IF(intern2!AH120&gt;=1,AG$8,0)</f>
        <v>0</v>
      </c>
      <c r="AH124" s="264">
        <f>+IF(intern2!AI120&gt;=1,AH$8,0)</f>
        <v>0</v>
      </c>
      <c r="AI124" s="264">
        <f>+IF(intern2!AJ120&gt;=1,AI$8,0)</f>
        <v>0</v>
      </c>
      <c r="AJ124" s="264">
        <f>+IF(intern2!AK120&gt;=1,AJ$8,0)</f>
        <v>0</v>
      </c>
      <c r="AK124" s="264">
        <f>+IF(intern2!AL120&gt;=1,AK$8,0)</f>
        <v>0</v>
      </c>
      <c r="AL124" s="264">
        <f>+IF(intern2!AM120&gt;=1,AL$8,0)</f>
        <v>0</v>
      </c>
      <c r="AM124" s="264">
        <f>+IF(intern2!AN120&gt;=1,AM$8,0)</f>
        <v>0</v>
      </c>
      <c r="AN124" s="264">
        <f>+IF(intern2!AO120&gt;=1,AN$8,0)</f>
        <v>0</v>
      </c>
      <c r="AO124" s="264">
        <f>+IF(intern2!AP120&gt;=1,AO$8,0)</f>
        <v>0</v>
      </c>
      <c r="AP124" s="264">
        <f>+IF(intern2!AQ120&gt;=1,AP$8,0)</f>
        <v>0</v>
      </c>
      <c r="AQ124" s="264">
        <f>+IF(intern2!AR120&gt;=1,AQ$8,0)</f>
        <v>0</v>
      </c>
      <c r="AR124" s="264">
        <f>+IF(intern2!AS120&gt;=1,AR$8,0)</f>
        <v>0</v>
      </c>
      <c r="AS124" s="264">
        <f>+IF(intern2!AT120&gt;=1,AS$8,0)</f>
        <v>0</v>
      </c>
      <c r="AT124" s="264">
        <f>+IF(intern2!AU120&gt;=1,AT$8,0)</f>
        <v>0</v>
      </c>
      <c r="AU124" s="264">
        <f>+IF(intern2!AV120&gt;=1,AU$8,0)</f>
        <v>0</v>
      </c>
    </row>
    <row r="125" spans="1:47" ht="25.5" x14ac:dyDescent="0.2">
      <c r="A125" s="237" t="str">
        <f>'2.2'!C126</f>
        <v>RHE2</v>
      </c>
      <c r="B125" s="237" t="str">
        <f>'2.2'!D126</f>
        <v>Interdisziplinäre Rheumatologie</v>
      </c>
      <c r="C125" s="264">
        <f>+IF(intern2!D121&gt;=1,C$8,0)</f>
        <v>0</v>
      </c>
      <c r="D125" s="264">
        <f>+IF(intern2!E121&gt;=1,D$8,0)</f>
        <v>0</v>
      </c>
      <c r="E125" s="264">
        <f>+IF(intern2!F121&gt;=1,E$8,0)</f>
        <v>0</v>
      </c>
      <c r="F125" s="264">
        <f>+IF(intern2!G121&gt;=1,F$8,0)</f>
        <v>0</v>
      </c>
      <c r="G125" s="264">
        <f>+IF(intern2!H121&gt;=1,G$8,0)</f>
        <v>0</v>
      </c>
      <c r="H125" s="264">
        <f>+IF(intern2!I121&gt;=1,H$8,0)</f>
        <v>0</v>
      </c>
      <c r="I125" s="264">
        <f>+IF(intern2!J121&gt;=1,I$8,0)</f>
        <v>0</v>
      </c>
      <c r="J125" s="264">
        <f>+IF(intern2!K121&gt;=1,J$8,0)</f>
        <v>0</v>
      </c>
      <c r="K125" s="264">
        <f>+IF(intern2!L121&gt;=1,K$8,0)</f>
        <v>0</v>
      </c>
      <c r="L125" s="264">
        <f>+IF(intern2!M121&gt;=1,L$8,0)</f>
        <v>0</v>
      </c>
      <c r="M125" s="264">
        <f>+IF(intern2!N121&gt;=1,M$8,0)</f>
        <v>0</v>
      </c>
      <c r="N125" s="264">
        <f>+IF(intern2!O121&gt;=1,N$8,0)</f>
        <v>0</v>
      </c>
      <c r="O125" s="264">
        <f>+IF(intern2!P121&gt;=1,O$8,0)</f>
        <v>0</v>
      </c>
      <c r="P125" s="264">
        <f>+IF(intern2!Q121&gt;=1,P$8,0)</f>
        <v>0</v>
      </c>
      <c r="Q125" s="264">
        <f>+IF(intern2!R121&gt;=1,Q$8,0)</f>
        <v>0</v>
      </c>
      <c r="R125" s="264">
        <f>+IF(intern2!S121&gt;=1,R$8,0)</f>
        <v>0</v>
      </c>
      <c r="S125" s="264">
        <f>+IF(intern2!T121&gt;=1,S$8,0)</f>
        <v>0</v>
      </c>
      <c r="T125" s="264">
        <f>+IF(intern2!U121&gt;=1,T$8,0)</f>
        <v>0</v>
      </c>
      <c r="U125" s="264">
        <f>+IF(intern2!V121&gt;=1,U$8,0)</f>
        <v>0</v>
      </c>
      <c r="V125" s="264">
        <f>+IF(intern2!W121&gt;=1,V$8,0)</f>
        <v>0</v>
      </c>
      <c r="W125" s="264">
        <f>+IF(intern2!X121&gt;=1,W$8,0)</f>
        <v>0</v>
      </c>
      <c r="X125" s="264">
        <f>+IF(intern2!Y121&gt;=1,X$8,0)</f>
        <v>0</v>
      </c>
      <c r="Y125" s="264">
        <f>+IF(intern2!Z121&gt;=1,Y$8,0)</f>
        <v>0</v>
      </c>
      <c r="Z125" s="264">
        <f>+IF(intern2!AA121&gt;=1,Z$8,0)</f>
        <v>0</v>
      </c>
      <c r="AA125" s="264">
        <f>+IF(intern2!AB121&gt;=1,AA$8,0)</f>
        <v>0</v>
      </c>
      <c r="AB125" s="264">
        <f>+IF(intern2!AC121&gt;=1,AB$8,0)</f>
        <v>0</v>
      </c>
      <c r="AC125" s="264">
        <f>+IF(intern2!AD121&gt;=1,AC$8,0)</f>
        <v>0</v>
      </c>
      <c r="AD125" s="264">
        <f>+IF(intern2!AE121&gt;=1,AD$8,0)</f>
        <v>0</v>
      </c>
      <c r="AE125" s="264">
        <f>+IF(intern2!AF121&gt;=1,AE$8,0)</f>
        <v>0</v>
      </c>
      <c r="AF125" s="264">
        <f>+IF(intern2!AG121&gt;=1,AF$8,0)</f>
        <v>0</v>
      </c>
      <c r="AG125" s="264">
        <f>+IF(intern2!AH121&gt;=1,AG$8,0)</f>
        <v>0</v>
      </c>
      <c r="AH125" s="264">
        <f>+IF(intern2!AI121&gt;=1,AH$8,0)</f>
        <v>0</v>
      </c>
      <c r="AI125" s="264">
        <f>+IF(intern2!AJ121&gt;=1,AI$8,0)</f>
        <v>0</v>
      </c>
      <c r="AJ125" s="264">
        <f>+IF(intern2!AK121&gt;=1,AJ$8,0)</f>
        <v>0</v>
      </c>
      <c r="AK125" s="264">
        <f>+IF(intern2!AL121&gt;=1,AK$8,0)</f>
        <v>0</v>
      </c>
      <c r="AL125" s="264">
        <f>+IF(intern2!AM121&gt;=1,AL$8,0)</f>
        <v>0</v>
      </c>
      <c r="AM125" s="264">
        <f>+IF(intern2!AN121&gt;=1,AM$8,0)</f>
        <v>0</v>
      </c>
      <c r="AN125" s="264">
        <f>+IF(intern2!AO121&gt;=1,AN$8,0)</f>
        <v>0</v>
      </c>
      <c r="AO125" s="264">
        <f>+IF(intern2!AP121&gt;=1,AO$8,0)</f>
        <v>0</v>
      </c>
      <c r="AP125" s="264">
        <f>+IF(intern2!AQ121&gt;=1,AP$8,0)</f>
        <v>0</v>
      </c>
      <c r="AQ125" s="264">
        <f>+IF(intern2!AR121&gt;=1,AQ$8,0)</f>
        <v>0</v>
      </c>
      <c r="AR125" s="264">
        <f>+IF(intern2!AS121&gt;=1,AR$8,0)</f>
        <v>0</v>
      </c>
      <c r="AS125" s="264">
        <f>+IF(intern2!AT121&gt;=1,AS$8,0)</f>
        <v>0</v>
      </c>
      <c r="AT125" s="264">
        <f>+IF(intern2!AU121&gt;=1,AT$8,0)</f>
        <v>0</v>
      </c>
      <c r="AU125" s="264">
        <f>+IF(intern2!AV121&gt;=1,AU$8,0)</f>
        <v>0</v>
      </c>
    </row>
    <row r="126" spans="1:47" x14ac:dyDescent="0.2">
      <c r="A126" s="237" t="str">
        <f>'2.2'!C127</f>
        <v>GYN1</v>
      </c>
      <c r="B126" s="237" t="str">
        <f>'2.2'!D127</f>
        <v>Gynäkologie</v>
      </c>
      <c r="C126" s="264">
        <f>+IF(intern2!D122&gt;=1,C$8,0)</f>
        <v>0</v>
      </c>
      <c r="D126" s="264">
        <f>+IF(intern2!E122&gt;=1,D$8,0)</f>
        <v>0</v>
      </c>
      <c r="E126" s="264">
        <f>+IF(intern2!F122&gt;=1,E$8,0)</f>
        <v>0</v>
      </c>
      <c r="F126" s="264">
        <f>+IF(intern2!G122&gt;=1,F$8,0)</f>
        <v>0</v>
      </c>
      <c r="G126" s="264">
        <f>+IF(intern2!H122&gt;=1,G$8,0)</f>
        <v>0</v>
      </c>
      <c r="H126" s="264">
        <f>+IF(intern2!I122&gt;=1,H$8,0)</f>
        <v>0</v>
      </c>
      <c r="I126" s="264">
        <f>+IF(intern2!J122&gt;=1,I$8,0)</f>
        <v>0</v>
      </c>
      <c r="J126" s="264">
        <f>+IF(intern2!K122&gt;=1,J$8,0)</f>
        <v>0</v>
      </c>
      <c r="K126" s="264">
        <f>+IF(intern2!L122&gt;=1,K$8,0)</f>
        <v>0</v>
      </c>
      <c r="L126" s="264">
        <f>+IF(intern2!M122&gt;=1,L$8,0)</f>
        <v>0</v>
      </c>
      <c r="M126" s="264">
        <f>+IF(intern2!N122&gt;=1,M$8,0)</f>
        <v>0</v>
      </c>
      <c r="N126" s="264">
        <f>+IF(intern2!O122&gt;=1,N$8,0)</f>
        <v>0</v>
      </c>
      <c r="O126" s="264">
        <f>+IF(intern2!P122&gt;=1,O$8,0)</f>
        <v>0</v>
      </c>
      <c r="P126" s="264">
        <f>+IF(intern2!Q122&gt;=1,P$8,0)</f>
        <v>0</v>
      </c>
      <c r="Q126" s="264">
        <f>+IF(intern2!R122&gt;=1,Q$8,0)</f>
        <v>0</v>
      </c>
      <c r="R126" s="264">
        <f>+IF(intern2!S122&gt;=1,R$8,0)</f>
        <v>0</v>
      </c>
      <c r="S126" s="264">
        <f>+IF(intern2!T122&gt;=1,S$8,0)</f>
        <v>0</v>
      </c>
      <c r="T126" s="264">
        <f>+IF(intern2!U122&gt;=1,T$8,0)</f>
        <v>0</v>
      </c>
      <c r="U126" s="264">
        <f>+IF(intern2!V122&gt;=1,U$8,0)</f>
        <v>0</v>
      </c>
      <c r="V126" s="264">
        <f>+IF(intern2!W122&gt;=1,V$8,0)</f>
        <v>0</v>
      </c>
      <c r="W126" s="264">
        <f>+IF(intern2!X122&gt;=1,W$8,0)</f>
        <v>0</v>
      </c>
      <c r="X126" s="264">
        <f>+IF(intern2!Y122&gt;=1,X$8,0)</f>
        <v>0</v>
      </c>
      <c r="Y126" s="264">
        <f>+IF(intern2!Z122&gt;=1,Y$8,0)</f>
        <v>0</v>
      </c>
      <c r="Z126" s="264">
        <f>+IF(intern2!AA122&gt;=1,Z$8,0)</f>
        <v>0</v>
      </c>
      <c r="AA126" s="264">
        <f>+IF(intern2!AB122&gt;=1,AA$8,0)</f>
        <v>0</v>
      </c>
      <c r="AB126" s="264">
        <f>+IF(intern2!AC122&gt;=1,AB$8,0)</f>
        <v>0</v>
      </c>
      <c r="AC126" s="264">
        <f>+IF(intern2!AD122&gt;=1,AC$8,0)</f>
        <v>0</v>
      </c>
      <c r="AD126" s="264">
        <f>+IF(intern2!AE122&gt;=1,AD$8,0)</f>
        <v>0</v>
      </c>
      <c r="AE126" s="264">
        <f>+IF(intern2!AF122&gt;=1,AE$8,0)</f>
        <v>0</v>
      </c>
      <c r="AF126" s="264">
        <f>+IF(intern2!AG122&gt;=1,AF$8,0)</f>
        <v>0</v>
      </c>
      <c r="AG126" s="264">
        <f>+IF(intern2!AH122&gt;=1,AG$8,0)</f>
        <v>0</v>
      </c>
      <c r="AH126" s="264">
        <f>+IF(intern2!AI122&gt;=1,AH$8,0)</f>
        <v>0</v>
      </c>
      <c r="AI126" s="264">
        <f>+IF(intern2!AJ122&gt;=1,AI$8,0)</f>
        <v>0</v>
      </c>
      <c r="AJ126" s="264">
        <f>+IF(intern2!AK122&gt;=1,AJ$8,0)</f>
        <v>0</v>
      </c>
      <c r="AK126" s="264">
        <f>+IF(intern2!AL122&gt;=1,AK$8,0)</f>
        <v>0</v>
      </c>
      <c r="AL126" s="264">
        <f>+IF(intern2!AM122&gt;=1,AL$8,0)</f>
        <v>0</v>
      </c>
      <c r="AM126" s="264">
        <f>+IF(intern2!AN122&gt;=1,AM$8,0)</f>
        <v>0</v>
      </c>
      <c r="AN126" s="264">
        <f>+IF(intern2!AO122&gt;=1,AN$8,0)</f>
        <v>0</v>
      </c>
      <c r="AO126" s="264">
        <f>+IF(intern2!AP122&gt;=1,AO$8,0)</f>
        <v>0</v>
      </c>
      <c r="AP126" s="264">
        <f>+IF(intern2!AQ122&gt;=1,AP$8,0)</f>
        <v>0</v>
      </c>
      <c r="AQ126" s="264">
        <f>+IF(intern2!AR122&gt;=1,AQ$8,0)</f>
        <v>0</v>
      </c>
      <c r="AR126" s="264">
        <f>+IF(intern2!AS122&gt;=1,AR$8,0)</f>
        <v>0</v>
      </c>
      <c r="AS126" s="264">
        <f>+IF(intern2!AT122&gt;=1,AS$8,0)</f>
        <v>0</v>
      </c>
      <c r="AT126" s="264">
        <f>+IF(intern2!AU122&gt;=1,AT$8,0)</f>
        <v>0</v>
      </c>
      <c r="AU126" s="264">
        <f>+IF(intern2!AV122&gt;=1,AU$8,0)</f>
        <v>0</v>
      </c>
    </row>
    <row r="127" spans="1:47" x14ac:dyDescent="0.2">
      <c r="A127" s="237" t="str">
        <f>'2.2'!C128</f>
        <v>GYNT</v>
      </c>
      <c r="B127" s="237" t="str">
        <f>'2.2'!D128</f>
        <v>Gynäkologische Tumore</v>
      </c>
      <c r="C127" s="264">
        <f>+IF(intern2!D123&gt;=1,C$8,0)</f>
        <v>0</v>
      </c>
      <c r="D127" s="264">
        <f>+IF(intern2!E123&gt;=1,D$8,0)</f>
        <v>0</v>
      </c>
      <c r="E127" s="264">
        <f>+IF(intern2!F123&gt;=1,E$8,0)</f>
        <v>0</v>
      </c>
      <c r="F127" s="264">
        <f>+IF(intern2!G123&gt;=1,F$8,0)</f>
        <v>0</v>
      </c>
      <c r="G127" s="264">
        <f>+IF(intern2!H123&gt;=1,G$8,0)</f>
        <v>0</v>
      </c>
      <c r="H127" s="264">
        <f>+IF(intern2!I123&gt;=1,H$8,0)</f>
        <v>0</v>
      </c>
      <c r="I127" s="264">
        <f>+IF(intern2!J123&gt;=1,I$8,0)</f>
        <v>0</v>
      </c>
      <c r="J127" s="264">
        <f>+IF(intern2!K123&gt;=1,J$8,0)</f>
        <v>0</v>
      </c>
      <c r="K127" s="264">
        <f>+IF(intern2!L123&gt;=1,K$8,0)</f>
        <v>0</v>
      </c>
      <c r="L127" s="264">
        <f>+IF(intern2!M123&gt;=1,L$8,0)</f>
        <v>0</v>
      </c>
      <c r="M127" s="264">
        <f>+IF(intern2!N123&gt;=1,M$8,0)</f>
        <v>0</v>
      </c>
      <c r="N127" s="264">
        <f>+IF(intern2!O123&gt;=1,N$8,0)</f>
        <v>0</v>
      </c>
      <c r="O127" s="264">
        <f>+IF(intern2!P123&gt;=1,O$8,0)</f>
        <v>0</v>
      </c>
      <c r="P127" s="264">
        <f>+IF(intern2!Q123&gt;=1,P$8,0)</f>
        <v>0</v>
      </c>
      <c r="Q127" s="264">
        <f>+IF(intern2!R123&gt;=1,Q$8,0)</f>
        <v>0</v>
      </c>
      <c r="R127" s="264">
        <f>+IF(intern2!S123&gt;=1,R$8,0)</f>
        <v>0</v>
      </c>
      <c r="S127" s="264">
        <f>+IF(intern2!T123&gt;=1,S$8,0)</f>
        <v>0</v>
      </c>
      <c r="T127" s="264">
        <f>+IF(intern2!U123&gt;=1,T$8,0)</f>
        <v>0</v>
      </c>
      <c r="U127" s="264">
        <f>+IF(intern2!V123&gt;=1,U$8,0)</f>
        <v>0</v>
      </c>
      <c r="V127" s="264">
        <f>+IF(intern2!W123&gt;=1,V$8,0)</f>
        <v>0</v>
      </c>
      <c r="W127" s="264">
        <f>+IF(intern2!X123&gt;=1,W$8,0)</f>
        <v>0</v>
      </c>
      <c r="X127" s="264">
        <f>+IF(intern2!Y123&gt;=1,X$8,0)</f>
        <v>0</v>
      </c>
      <c r="Y127" s="264">
        <f>+IF(intern2!Z123&gt;=1,Y$8,0)</f>
        <v>0</v>
      </c>
      <c r="Z127" s="264">
        <f>+IF(intern2!AA123&gt;=1,Z$8,0)</f>
        <v>0</v>
      </c>
      <c r="AA127" s="264">
        <f>+IF(intern2!AB123&gt;=1,AA$8,0)</f>
        <v>0</v>
      </c>
      <c r="AB127" s="264">
        <f>+IF(intern2!AC123&gt;=1,AB$8,0)</f>
        <v>0</v>
      </c>
      <c r="AC127" s="264">
        <f>+IF(intern2!AD123&gt;=1,AC$8,0)</f>
        <v>0</v>
      </c>
      <c r="AD127" s="264">
        <f>+IF(intern2!AE123&gt;=1,AD$8,0)</f>
        <v>0</v>
      </c>
      <c r="AE127" s="264">
        <f>+IF(intern2!AF123&gt;=1,AE$8,0)</f>
        <v>0</v>
      </c>
      <c r="AF127" s="264">
        <f>+IF(intern2!AG123&gt;=1,AF$8,0)</f>
        <v>0</v>
      </c>
      <c r="AG127" s="264">
        <f>+IF(intern2!AH123&gt;=1,AG$8,0)</f>
        <v>0</v>
      </c>
      <c r="AH127" s="264">
        <f>+IF(intern2!AI123&gt;=1,AH$8,0)</f>
        <v>0</v>
      </c>
      <c r="AI127" s="264">
        <f>+IF(intern2!AJ123&gt;=1,AI$8,0)</f>
        <v>0</v>
      </c>
      <c r="AJ127" s="264">
        <f>+IF(intern2!AK123&gt;=1,AJ$8,0)</f>
        <v>0</v>
      </c>
      <c r="AK127" s="264">
        <f>+IF(intern2!AL123&gt;=1,AK$8,0)</f>
        <v>0</v>
      </c>
      <c r="AL127" s="264">
        <f>+IF(intern2!AM123&gt;=1,AL$8,0)</f>
        <v>0</v>
      </c>
      <c r="AM127" s="264">
        <f>+IF(intern2!AN123&gt;=1,AM$8,0)</f>
        <v>0</v>
      </c>
      <c r="AN127" s="264">
        <f>+IF(intern2!AO123&gt;=1,AN$8,0)</f>
        <v>0</v>
      </c>
      <c r="AO127" s="264">
        <f>+IF(intern2!AP123&gt;=1,AO$8,0)</f>
        <v>0</v>
      </c>
      <c r="AP127" s="264">
        <f>+IF(intern2!AQ123&gt;=1,AP$8,0)</f>
        <v>0</v>
      </c>
      <c r="AQ127" s="264">
        <f>+IF(intern2!AR123&gt;=1,AQ$8,0)</f>
        <v>0</v>
      </c>
      <c r="AR127" s="264">
        <f>+IF(intern2!AS123&gt;=1,AR$8,0)</f>
        <v>0</v>
      </c>
      <c r="AS127" s="264">
        <f>+IF(intern2!AT123&gt;=1,AS$8,0)</f>
        <v>0</v>
      </c>
      <c r="AT127" s="264">
        <f>+IF(intern2!AU123&gt;=1,AT$8,0)</f>
        <v>0</v>
      </c>
      <c r="AU127" s="264">
        <f>+IF(intern2!AV123&gt;=1,AU$8,0)</f>
        <v>0</v>
      </c>
    </row>
    <row r="128" spans="1:47" ht="25.5" x14ac:dyDescent="0.2">
      <c r="A128" s="237" t="str">
        <f>'2.2'!C129</f>
        <v>GYN2</v>
      </c>
      <c r="B128" s="237" t="str">
        <f>'2.2'!D129</f>
        <v>Anerkanntes zertifiziertes Brustzentrum</v>
      </c>
      <c r="C128" s="264">
        <f>+IF(intern2!D124&gt;=1,C$8,0)</f>
        <v>0</v>
      </c>
      <c r="D128" s="264">
        <f>+IF(intern2!E124&gt;=1,D$8,0)</f>
        <v>0</v>
      </c>
      <c r="E128" s="264">
        <f>+IF(intern2!F124&gt;=1,E$8,0)</f>
        <v>0</v>
      </c>
      <c r="F128" s="264">
        <f>+IF(intern2!G124&gt;=1,F$8,0)</f>
        <v>0</v>
      </c>
      <c r="G128" s="264">
        <f>+IF(intern2!H124&gt;=1,G$8,0)</f>
        <v>0</v>
      </c>
      <c r="H128" s="264">
        <f>+IF(intern2!I124&gt;=1,H$8,0)</f>
        <v>0</v>
      </c>
      <c r="I128" s="264">
        <f>+IF(intern2!J124&gt;=1,I$8,0)</f>
        <v>0</v>
      </c>
      <c r="J128" s="264">
        <f>+IF(intern2!K124&gt;=1,J$8,0)</f>
        <v>0</v>
      </c>
      <c r="K128" s="264">
        <f>+IF(intern2!L124&gt;=1,K$8,0)</f>
        <v>0</v>
      </c>
      <c r="L128" s="264">
        <f>+IF(intern2!M124&gt;=1,L$8,0)</f>
        <v>0</v>
      </c>
      <c r="M128" s="264">
        <f>+IF(intern2!N124&gt;=1,M$8,0)</f>
        <v>0</v>
      </c>
      <c r="N128" s="264">
        <f>+IF(intern2!O124&gt;=1,N$8,0)</f>
        <v>0</v>
      </c>
      <c r="O128" s="264">
        <f>+IF(intern2!P124&gt;=1,O$8,0)</f>
        <v>0</v>
      </c>
      <c r="P128" s="264">
        <f>+IF(intern2!Q124&gt;=1,P$8,0)</f>
        <v>0</v>
      </c>
      <c r="Q128" s="264">
        <f>+IF(intern2!R124&gt;=1,Q$8,0)</f>
        <v>0</v>
      </c>
      <c r="R128" s="264">
        <f>+IF(intern2!S124&gt;=1,R$8,0)</f>
        <v>0</v>
      </c>
      <c r="S128" s="264">
        <f>+IF(intern2!T124&gt;=1,S$8,0)</f>
        <v>0</v>
      </c>
      <c r="T128" s="264">
        <f>+IF(intern2!U124&gt;=1,T$8,0)</f>
        <v>0</v>
      </c>
      <c r="U128" s="264">
        <f>+IF(intern2!V124&gt;=1,U$8,0)</f>
        <v>0</v>
      </c>
      <c r="V128" s="264">
        <f>+IF(intern2!W124&gt;=1,V$8,0)</f>
        <v>0</v>
      </c>
      <c r="W128" s="264">
        <f>+IF(intern2!X124&gt;=1,W$8,0)</f>
        <v>0</v>
      </c>
      <c r="X128" s="264">
        <f>+IF(intern2!Y124&gt;=1,X$8,0)</f>
        <v>0</v>
      </c>
      <c r="Y128" s="264">
        <f>+IF(intern2!Z124&gt;=1,Y$8,0)</f>
        <v>0</v>
      </c>
      <c r="Z128" s="264">
        <f>+IF(intern2!AA124&gt;=1,Z$8,0)</f>
        <v>0</v>
      </c>
      <c r="AA128" s="264">
        <f>+IF(intern2!AB124&gt;=1,AA$8,0)</f>
        <v>0</v>
      </c>
      <c r="AB128" s="264">
        <f>+IF(intern2!AC124&gt;=1,AB$8,0)</f>
        <v>0</v>
      </c>
      <c r="AC128" s="264">
        <f>+IF(intern2!AD124&gt;=1,AC$8,0)</f>
        <v>0</v>
      </c>
      <c r="AD128" s="264">
        <f>+IF(intern2!AE124&gt;=1,AD$8,0)</f>
        <v>0</v>
      </c>
      <c r="AE128" s="264">
        <f>+IF(intern2!AF124&gt;=1,AE$8,0)</f>
        <v>0</v>
      </c>
      <c r="AF128" s="264">
        <f>+IF(intern2!AG124&gt;=1,AF$8,0)</f>
        <v>0</v>
      </c>
      <c r="AG128" s="264">
        <f>+IF(intern2!AH124&gt;=1,AG$8,0)</f>
        <v>0</v>
      </c>
      <c r="AH128" s="264">
        <f>+IF(intern2!AI124&gt;=1,AH$8,0)</f>
        <v>0</v>
      </c>
      <c r="AI128" s="264">
        <f>+IF(intern2!AJ124&gt;=1,AI$8,0)</f>
        <v>0</v>
      </c>
      <c r="AJ128" s="264">
        <f>+IF(intern2!AK124&gt;=1,AJ$8,0)</f>
        <v>0</v>
      </c>
      <c r="AK128" s="264">
        <f>+IF(intern2!AL124&gt;=1,AK$8,0)</f>
        <v>0</v>
      </c>
      <c r="AL128" s="264">
        <f>+IF(intern2!AM124&gt;=1,AL$8,0)</f>
        <v>0</v>
      </c>
      <c r="AM128" s="264">
        <f>+IF(intern2!AN124&gt;=1,AM$8,0)</f>
        <v>0</v>
      </c>
      <c r="AN128" s="264">
        <f>+IF(intern2!AO124&gt;=1,AN$8,0)</f>
        <v>0</v>
      </c>
      <c r="AO128" s="264">
        <f>+IF(intern2!AP124&gt;=1,AO$8,0)</f>
        <v>0</v>
      </c>
      <c r="AP128" s="264">
        <f>+IF(intern2!AQ124&gt;=1,AP$8,0)</f>
        <v>0</v>
      </c>
      <c r="AQ128" s="264">
        <f>+IF(intern2!AR124&gt;=1,AQ$8,0)</f>
        <v>0</v>
      </c>
      <c r="AR128" s="264">
        <f>+IF(intern2!AS124&gt;=1,AR$8,0)</f>
        <v>0</v>
      </c>
      <c r="AS128" s="264">
        <f>+IF(intern2!AT124&gt;=1,AS$8,0)</f>
        <v>0</v>
      </c>
      <c r="AT128" s="264">
        <f>+IF(intern2!AU124&gt;=1,AT$8,0)</f>
        <v>0</v>
      </c>
      <c r="AU128" s="264">
        <f>+IF(intern2!AV124&gt;=1,AU$8,0)</f>
        <v>0</v>
      </c>
    </row>
    <row r="129" spans="1:47" ht="25.5" x14ac:dyDescent="0.2">
      <c r="A129" s="237" t="str">
        <f>'2.2'!C130</f>
        <v>PLC1</v>
      </c>
      <c r="B129" s="237" t="str">
        <f>'2.2'!D130</f>
        <v>Eingriffe im Zusammenhang mit Transsexualität</v>
      </c>
      <c r="C129" s="264">
        <f>+IF(intern2!D125&gt;=1,C$8,0)</f>
        <v>0</v>
      </c>
      <c r="D129" s="264">
        <f>+IF(intern2!E125&gt;=1,D$8,0)</f>
        <v>0</v>
      </c>
      <c r="E129" s="264">
        <f>+IF(intern2!F125&gt;=1,E$8,0)</f>
        <v>0</v>
      </c>
      <c r="F129" s="264">
        <f>+IF(intern2!G125&gt;=1,F$8,0)</f>
        <v>0</v>
      </c>
      <c r="G129" s="264">
        <f>+IF(intern2!H125&gt;=1,G$8,0)</f>
        <v>0</v>
      </c>
      <c r="H129" s="264">
        <f>+IF(intern2!I125&gt;=1,H$8,0)</f>
        <v>0</v>
      </c>
      <c r="I129" s="264">
        <f>+IF(intern2!J125&gt;=1,I$8,0)</f>
        <v>0</v>
      </c>
      <c r="J129" s="264">
        <f>+IF(intern2!K125&gt;=1,J$8,0)</f>
        <v>0</v>
      </c>
      <c r="K129" s="264">
        <f>+IF(intern2!L125&gt;=1,K$8,0)</f>
        <v>0</v>
      </c>
      <c r="L129" s="264">
        <f>+IF(intern2!M125&gt;=1,L$8,0)</f>
        <v>0</v>
      </c>
      <c r="M129" s="264">
        <f>+IF(intern2!N125&gt;=1,M$8,0)</f>
        <v>0</v>
      </c>
      <c r="N129" s="264">
        <f>+IF(intern2!O125&gt;=1,N$8,0)</f>
        <v>0</v>
      </c>
      <c r="O129" s="264">
        <f>+IF(intern2!P125&gt;=1,O$8,0)</f>
        <v>0</v>
      </c>
      <c r="P129" s="264">
        <f>+IF(intern2!Q125&gt;=1,P$8,0)</f>
        <v>0</v>
      </c>
      <c r="Q129" s="264">
        <f>+IF(intern2!R125&gt;=1,Q$8,0)</f>
        <v>0</v>
      </c>
      <c r="R129" s="264">
        <f>+IF(intern2!S125&gt;=1,R$8,0)</f>
        <v>0</v>
      </c>
      <c r="S129" s="264">
        <f>+IF(intern2!T125&gt;=1,S$8,0)</f>
        <v>0</v>
      </c>
      <c r="T129" s="264">
        <f>+IF(intern2!U125&gt;=1,T$8,0)</f>
        <v>0</v>
      </c>
      <c r="U129" s="264">
        <f>+IF(intern2!V125&gt;=1,U$8,0)</f>
        <v>0</v>
      </c>
      <c r="V129" s="264">
        <f>+IF(intern2!W125&gt;=1,V$8,0)</f>
        <v>0</v>
      </c>
      <c r="W129" s="264">
        <f>+IF(intern2!X125&gt;=1,W$8,0)</f>
        <v>0</v>
      </c>
      <c r="X129" s="264">
        <f>+IF(intern2!Y125&gt;=1,X$8,0)</f>
        <v>0</v>
      </c>
      <c r="Y129" s="264">
        <f>+IF(intern2!Z125&gt;=1,Y$8,0)</f>
        <v>0</v>
      </c>
      <c r="Z129" s="264">
        <f>+IF(intern2!AA125&gt;=1,Z$8,0)</f>
        <v>0</v>
      </c>
      <c r="AA129" s="264">
        <f>+IF(intern2!AB125&gt;=1,AA$8,0)</f>
        <v>0</v>
      </c>
      <c r="AB129" s="264">
        <f>+IF(intern2!AC125&gt;=1,AB$8,0)</f>
        <v>0</v>
      </c>
      <c r="AC129" s="264">
        <f>+IF(intern2!AD125&gt;=1,AC$8,0)</f>
        <v>0</v>
      </c>
      <c r="AD129" s="264">
        <f>+IF(intern2!AE125&gt;=1,AD$8,0)</f>
        <v>0</v>
      </c>
      <c r="AE129" s="264">
        <f>+IF(intern2!AF125&gt;=1,AE$8,0)</f>
        <v>0</v>
      </c>
      <c r="AF129" s="264">
        <f>+IF(intern2!AG125&gt;=1,AF$8,0)</f>
        <v>0</v>
      </c>
      <c r="AG129" s="264">
        <f>+IF(intern2!AH125&gt;=1,AG$8,0)</f>
        <v>0</v>
      </c>
      <c r="AH129" s="264">
        <f>+IF(intern2!AI125&gt;=1,AH$8,0)</f>
        <v>0</v>
      </c>
      <c r="AI129" s="264">
        <f>+IF(intern2!AJ125&gt;=1,AI$8,0)</f>
        <v>0</v>
      </c>
      <c r="AJ129" s="264">
        <f>+IF(intern2!AK125&gt;=1,AJ$8,0)</f>
        <v>0</v>
      </c>
      <c r="AK129" s="264">
        <f>+IF(intern2!AL125&gt;=1,AK$8,0)</f>
        <v>0</v>
      </c>
      <c r="AL129" s="264">
        <f>+IF(intern2!AM125&gt;=1,AL$8,0)</f>
        <v>0</v>
      </c>
      <c r="AM129" s="264">
        <f>+IF(intern2!AN125&gt;=1,AM$8,0)</f>
        <v>0</v>
      </c>
      <c r="AN129" s="264">
        <f>+IF(intern2!AO125&gt;=1,AN$8,0)</f>
        <v>0</v>
      </c>
      <c r="AO129" s="264">
        <f>+IF(intern2!AP125&gt;=1,AO$8,0)</f>
        <v>0</v>
      </c>
      <c r="AP129" s="264">
        <f>+IF(intern2!AQ125&gt;=1,AP$8,0)</f>
        <v>0</v>
      </c>
      <c r="AQ129" s="264">
        <f>+IF(intern2!AR125&gt;=1,AQ$8,0)</f>
        <v>0</v>
      </c>
      <c r="AR129" s="264">
        <f>+IF(intern2!AS125&gt;=1,AR$8,0)</f>
        <v>0</v>
      </c>
      <c r="AS129" s="264">
        <f>+IF(intern2!AT125&gt;=1,AS$8,0)</f>
        <v>0</v>
      </c>
      <c r="AT129" s="264">
        <f>+IF(intern2!AU125&gt;=1,AT$8,0)</f>
        <v>0</v>
      </c>
      <c r="AU129" s="264">
        <f>+IF(intern2!AV125&gt;=1,AU$8,0)</f>
        <v>0</v>
      </c>
    </row>
    <row r="130" spans="1:47" ht="25.5" x14ac:dyDescent="0.2">
      <c r="A130" s="237" t="str">
        <f>'2.2'!C131</f>
        <v>GEBH</v>
      </c>
      <c r="B130" s="237" t="str">
        <f>'2.2'!D131</f>
        <v>GEBH Geburtshäuser ( ≥ 36 0/7 SSW)</v>
      </c>
      <c r="C130" s="264">
        <f>+IF(intern2!D126&gt;=1,C$8,0)</f>
        <v>0</v>
      </c>
      <c r="D130" s="264">
        <f>+IF(intern2!E126&gt;=1,D$8,0)</f>
        <v>0</v>
      </c>
      <c r="E130" s="264">
        <f>+IF(intern2!F126&gt;=1,E$8,0)</f>
        <v>0</v>
      </c>
      <c r="F130" s="264">
        <f>+IF(intern2!G126&gt;=1,F$8,0)</f>
        <v>0</v>
      </c>
      <c r="G130" s="264">
        <f>+IF(intern2!H126&gt;=1,G$8,0)</f>
        <v>0</v>
      </c>
      <c r="H130" s="264">
        <f>+IF(intern2!I126&gt;=1,H$8,0)</f>
        <v>0</v>
      </c>
      <c r="I130" s="264">
        <f>+IF(intern2!J126&gt;=1,I$8,0)</f>
        <v>0</v>
      </c>
      <c r="J130" s="264">
        <f>+IF(intern2!K126&gt;=1,J$8,0)</f>
        <v>0</v>
      </c>
      <c r="K130" s="264">
        <f>+IF(intern2!L126&gt;=1,K$8,0)</f>
        <v>0</v>
      </c>
      <c r="L130" s="264">
        <f>+IF(intern2!M126&gt;=1,L$8,0)</f>
        <v>0</v>
      </c>
      <c r="M130" s="264">
        <f>+IF(intern2!N126&gt;=1,M$8,0)</f>
        <v>0</v>
      </c>
      <c r="N130" s="264">
        <f>+IF(intern2!O126&gt;=1,N$8,0)</f>
        <v>0</v>
      </c>
      <c r="O130" s="264">
        <f>+IF(intern2!P126&gt;=1,O$8,0)</f>
        <v>0</v>
      </c>
      <c r="P130" s="264">
        <f>+IF(intern2!Q126&gt;=1,P$8,0)</f>
        <v>0</v>
      </c>
      <c r="Q130" s="264">
        <f>+IF(intern2!R126&gt;=1,Q$8,0)</f>
        <v>0</v>
      </c>
      <c r="R130" s="264">
        <f>+IF(intern2!S126&gt;=1,R$8,0)</f>
        <v>0</v>
      </c>
      <c r="S130" s="264">
        <f>+IF(intern2!T126&gt;=1,S$8,0)</f>
        <v>0</v>
      </c>
      <c r="T130" s="264">
        <f>+IF(intern2!U126&gt;=1,T$8,0)</f>
        <v>0</v>
      </c>
      <c r="U130" s="264">
        <f>+IF(intern2!V126&gt;=1,U$8,0)</f>
        <v>0</v>
      </c>
      <c r="V130" s="264">
        <f>+IF(intern2!W126&gt;=1,V$8,0)</f>
        <v>0</v>
      </c>
      <c r="W130" s="264">
        <f>+IF(intern2!X126&gt;=1,W$8,0)</f>
        <v>0</v>
      </c>
      <c r="X130" s="264">
        <f>+IF(intern2!Y126&gt;=1,X$8,0)</f>
        <v>0</v>
      </c>
      <c r="Y130" s="264">
        <f>+IF(intern2!Z126&gt;=1,Y$8,0)</f>
        <v>0</v>
      </c>
      <c r="Z130" s="264">
        <f>+IF(intern2!AA126&gt;=1,Z$8,0)</f>
        <v>0</v>
      </c>
      <c r="AA130" s="264">
        <f>+IF(intern2!AB126&gt;=1,AA$8,0)</f>
        <v>0</v>
      </c>
      <c r="AB130" s="264">
        <f>+IF(intern2!AC126&gt;=1,AB$8,0)</f>
        <v>0</v>
      </c>
      <c r="AC130" s="264">
        <f>+IF(intern2!AD126&gt;=1,AC$8,0)</f>
        <v>0</v>
      </c>
      <c r="AD130" s="264">
        <f>+IF(intern2!AE126&gt;=1,AD$8,0)</f>
        <v>0</v>
      </c>
      <c r="AE130" s="264">
        <f>+IF(intern2!AF126&gt;=1,AE$8,0)</f>
        <v>0</v>
      </c>
      <c r="AF130" s="264">
        <f>+IF(intern2!AG126&gt;=1,AF$8,0)</f>
        <v>0</v>
      </c>
      <c r="AG130" s="264">
        <f>+IF(intern2!AH126&gt;=1,AG$8,0)</f>
        <v>0</v>
      </c>
      <c r="AH130" s="264">
        <f>+IF(intern2!AI126&gt;=1,AH$8,0)</f>
        <v>0</v>
      </c>
      <c r="AI130" s="264">
        <f>+IF(intern2!AJ126&gt;=1,AI$8,0)</f>
        <v>0</v>
      </c>
      <c r="AJ130" s="264">
        <f>+IF(intern2!AK126&gt;=1,AJ$8,0)</f>
        <v>0</v>
      </c>
      <c r="AK130" s="264">
        <f>+IF(intern2!AL126&gt;=1,AK$8,0)</f>
        <v>0</v>
      </c>
      <c r="AL130" s="264">
        <f>+IF(intern2!AM126&gt;=1,AL$8,0)</f>
        <v>0</v>
      </c>
      <c r="AM130" s="264">
        <f>+IF(intern2!AN126&gt;=1,AM$8,0)</f>
        <v>0</v>
      </c>
      <c r="AN130" s="264">
        <f>+IF(intern2!AO126&gt;=1,AN$8,0)</f>
        <v>0</v>
      </c>
      <c r="AO130" s="264">
        <f>+IF(intern2!AP126&gt;=1,AO$8,0)</f>
        <v>0</v>
      </c>
      <c r="AP130" s="264">
        <f>+IF(intern2!AQ126&gt;=1,AP$8,0)</f>
        <v>0</v>
      </c>
      <c r="AQ130" s="264">
        <f>+IF(intern2!AR126&gt;=1,AQ$8,0)</f>
        <v>0</v>
      </c>
      <c r="AR130" s="264">
        <f>+IF(intern2!AS126&gt;=1,AR$8,0)</f>
        <v>0</v>
      </c>
      <c r="AS130" s="264">
        <f>+IF(intern2!AT126&gt;=1,AS$8,0)</f>
        <v>0</v>
      </c>
      <c r="AT130" s="264">
        <f>+IF(intern2!AU126&gt;=1,AT$8,0)</f>
        <v>0</v>
      </c>
      <c r="AU130" s="264">
        <f>+IF(intern2!AV126&gt;=1,AU$8,0)</f>
        <v>0</v>
      </c>
    </row>
    <row r="131" spans="1:47" ht="25.5" x14ac:dyDescent="0.2">
      <c r="A131" s="237" t="str">
        <f>'2.2'!C132</f>
        <v>GEBS</v>
      </c>
      <c r="B131" s="237" t="str">
        <f>'2.2'!D132</f>
        <v>Hebammengeleitete Geburtshilfe am/im Spital</v>
      </c>
      <c r="C131" s="264">
        <f>+IF(intern2!D127&gt;=1,C$8,0)</f>
        <v>0</v>
      </c>
      <c r="D131" s="264">
        <f>+IF(intern2!E127&gt;=1,D$8,0)</f>
        <v>0</v>
      </c>
      <c r="E131" s="264">
        <f>+IF(intern2!F127&gt;=1,E$8,0)</f>
        <v>0</v>
      </c>
      <c r="F131" s="264">
        <f>+IF(intern2!G127&gt;=1,F$8,0)</f>
        <v>0</v>
      </c>
      <c r="G131" s="264">
        <f>+IF(intern2!H127&gt;=1,G$8,0)</f>
        <v>0</v>
      </c>
      <c r="H131" s="264">
        <f>+IF(intern2!I127&gt;=1,H$8,0)</f>
        <v>0</v>
      </c>
      <c r="I131" s="264">
        <f>+IF(intern2!J127&gt;=1,I$8,0)</f>
        <v>0</v>
      </c>
      <c r="J131" s="264">
        <f>+IF(intern2!K127&gt;=1,J$8,0)</f>
        <v>0</v>
      </c>
      <c r="K131" s="264">
        <f>+IF(intern2!L127&gt;=1,K$8,0)</f>
        <v>0</v>
      </c>
      <c r="L131" s="264">
        <f>+IF(intern2!M127&gt;=1,L$8,0)</f>
        <v>0</v>
      </c>
      <c r="M131" s="264">
        <f>+IF(intern2!N127&gt;=1,M$8,0)</f>
        <v>0</v>
      </c>
      <c r="N131" s="264">
        <f>+IF(intern2!O127&gt;=1,N$8,0)</f>
        <v>0</v>
      </c>
      <c r="O131" s="264">
        <f>+IF(intern2!P127&gt;=1,O$8,0)</f>
        <v>0</v>
      </c>
      <c r="P131" s="264">
        <f>+IF(intern2!Q127&gt;=1,P$8,0)</f>
        <v>0</v>
      </c>
      <c r="Q131" s="264">
        <f>+IF(intern2!R127&gt;=1,Q$8,0)</f>
        <v>0</v>
      </c>
      <c r="R131" s="264">
        <f>+IF(intern2!S127&gt;=1,R$8,0)</f>
        <v>0</v>
      </c>
      <c r="S131" s="264">
        <f>+IF(intern2!T127&gt;=1,S$8,0)</f>
        <v>0</v>
      </c>
      <c r="T131" s="264">
        <f>+IF(intern2!U127&gt;=1,T$8,0)</f>
        <v>0</v>
      </c>
      <c r="U131" s="264">
        <f>+IF(intern2!V127&gt;=1,U$8,0)</f>
        <v>0</v>
      </c>
      <c r="V131" s="264">
        <f>+IF(intern2!W127&gt;=1,V$8,0)</f>
        <v>0</v>
      </c>
      <c r="W131" s="264">
        <f>+IF(intern2!X127&gt;=1,W$8,0)</f>
        <v>0</v>
      </c>
      <c r="X131" s="264">
        <f>+IF(intern2!Y127&gt;=1,X$8,0)</f>
        <v>0</v>
      </c>
      <c r="Y131" s="264">
        <f>+IF(intern2!Z127&gt;=1,Y$8,0)</f>
        <v>0</v>
      </c>
      <c r="Z131" s="264">
        <f>+IF(intern2!AA127&gt;=1,Z$8,0)</f>
        <v>0</v>
      </c>
      <c r="AA131" s="264">
        <f>+IF(intern2!AB127&gt;=1,AA$8,0)</f>
        <v>0</v>
      </c>
      <c r="AB131" s="264">
        <f>+IF(intern2!AC127&gt;=1,AB$8,0)</f>
        <v>0</v>
      </c>
      <c r="AC131" s="264">
        <f>+IF(intern2!AD127&gt;=1,AC$8,0)</f>
        <v>0</v>
      </c>
      <c r="AD131" s="264">
        <f>+IF(intern2!AE127&gt;=1,AD$8,0)</f>
        <v>0</v>
      </c>
      <c r="AE131" s="264">
        <f>+IF(intern2!AF127&gt;=1,AE$8,0)</f>
        <v>0</v>
      </c>
      <c r="AF131" s="264">
        <f>+IF(intern2!AG127&gt;=1,AF$8,0)</f>
        <v>0</v>
      </c>
      <c r="AG131" s="264">
        <f>+IF(intern2!AH127&gt;=1,AG$8,0)</f>
        <v>0</v>
      </c>
      <c r="AH131" s="264">
        <f>+IF(intern2!AI127&gt;=1,AH$8,0)</f>
        <v>0</v>
      </c>
      <c r="AI131" s="264">
        <f>+IF(intern2!AJ127&gt;=1,AI$8,0)</f>
        <v>0</v>
      </c>
      <c r="AJ131" s="264">
        <f>+IF(intern2!AK127&gt;=1,AJ$8,0)</f>
        <v>0</v>
      </c>
      <c r="AK131" s="264">
        <f>+IF(intern2!AL127&gt;=1,AK$8,0)</f>
        <v>0</v>
      </c>
      <c r="AL131" s="264">
        <f>+IF(intern2!AM127&gt;=1,AL$8,0)</f>
        <v>0</v>
      </c>
      <c r="AM131" s="264">
        <f>+IF(intern2!AN127&gt;=1,AM$8,0)</f>
        <v>0</v>
      </c>
      <c r="AN131" s="264">
        <f>+IF(intern2!AO127&gt;=1,AN$8,0)</f>
        <v>0</v>
      </c>
      <c r="AO131" s="264">
        <f>+IF(intern2!AP127&gt;=1,AO$8,0)</f>
        <v>0</v>
      </c>
      <c r="AP131" s="264">
        <f>+IF(intern2!AQ127&gt;=1,AP$8,0)</f>
        <v>0</v>
      </c>
      <c r="AQ131" s="264">
        <f>+IF(intern2!AR127&gt;=1,AQ$8,0)</f>
        <v>0</v>
      </c>
      <c r="AR131" s="264">
        <f>+IF(intern2!AS127&gt;=1,AR$8,0)</f>
        <v>0</v>
      </c>
      <c r="AS131" s="264">
        <f>+IF(intern2!AT127&gt;=1,AS$8,0)</f>
        <v>0</v>
      </c>
      <c r="AT131" s="264">
        <f>+IF(intern2!AU127&gt;=1,AT$8,0)</f>
        <v>0</v>
      </c>
      <c r="AU131" s="264">
        <f>+IF(intern2!AV127&gt;=1,AU$8,0)</f>
        <v>0</v>
      </c>
    </row>
    <row r="132" spans="1:47" ht="25.5" x14ac:dyDescent="0.2">
      <c r="A132" s="237" t="str">
        <f>'2.2'!C133</f>
        <v>GEB1</v>
      </c>
      <c r="B132" s="237" t="str">
        <f>'2.2'!D133</f>
        <v>Grundversorgung Geburtshilfe ( ≥ 35 0/7 SSW und GG 2000g)</v>
      </c>
      <c r="C132" s="264">
        <f>+IF(intern2!D128&gt;=1,C$8,0)</f>
        <v>0</v>
      </c>
      <c r="D132" s="264">
        <f>+IF(intern2!E128&gt;=1,D$8,0)</f>
        <v>0</v>
      </c>
      <c r="E132" s="264">
        <f>+IF(intern2!F128&gt;=1,E$8,0)</f>
        <v>0</v>
      </c>
      <c r="F132" s="264">
        <f>+IF(intern2!G128&gt;=1,F$8,0)</f>
        <v>0</v>
      </c>
      <c r="G132" s="264">
        <f>+IF(intern2!H128&gt;=1,G$8,0)</f>
        <v>0</v>
      </c>
      <c r="H132" s="264">
        <f>+IF(intern2!I128&gt;=1,H$8,0)</f>
        <v>0</v>
      </c>
      <c r="I132" s="264">
        <f>+IF(intern2!J128&gt;=1,I$8,0)</f>
        <v>0</v>
      </c>
      <c r="J132" s="264">
        <f>+IF(intern2!K128&gt;=1,J$8,0)</f>
        <v>0</v>
      </c>
      <c r="K132" s="264">
        <f>+IF(intern2!L128&gt;=1,K$8,0)</f>
        <v>0</v>
      </c>
      <c r="L132" s="264">
        <f>+IF(intern2!M128&gt;=1,L$8,0)</f>
        <v>0</v>
      </c>
      <c r="M132" s="264">
        <f>+IF(intern2!N128&gt;=1,M$8,0)</f>
        <v>0</v>
      </c>
      <c r="N132" s="264">
        <f>+IF(intern2!O128&gt;=1,N$8,0)</f>
        <v>0</v>
      </c>
      <c r="O132" s="264">
        <f>+IF(intern2!P128&gt;=1,O$8,0)</f>
        <v>0</v>
      </c>
      <c r="P132" s="264">
        <f>+IF(intern2!Q128&gt;=1,P$8,0)</f>
        <v>0</v>
      </c>
      <c r="Q132" s="264">
        <f>+IF(intern2!R128&gt;=1,Q$8,0)</f>
        <v>0</v>
      </c>
      <c r="R132" s="264">
        <f>+IF(intern2!S128&gt;=1,R$8,0)</f>
        <v>0</v>
      </c>
      <c r="S132" s="264">
        <f>+IF(intern2!T128&gt;=1,S$8,0)</f>
        <v>0</v>
      </c>
      <c r="T132" s="264">
        <f>+IF(intern2!U128&gt;=1,T$8,0)</f>
        <v>0</v>
      </c>
      <c r="U132" s="264">
        <f>+IF(intern2!V128&gt;=1,U$8,0)</f>
        <v>0</v>
      </c>
      <c r="V132" s="264">
        <f>+IF(intern2!W128&gt;=1,V$8,0)</f>
        <v>0</v>
      </c>
      <c r="W132" s="264">
        <f>+IF(intern2!X128&gt;=1,W$8,0)</f>
        <v>0</v>
      </c>
      <c r="X132" s="264">
        <f>+IF(intern2!Y128&gt;=1,X$8,0)</f>
        <v>0</v>
      </c>
      <c r="Y132" s="264">
        <f>+IF(intern2!Z128&gt;=1,Y$8,0)</f>
        <v>0</v>
      </c>
      <c r="Z132" s="264">
        <f>+IF(intern2!AA128&gt;=1,Z$8,0)</f>
        <v>0</v>
      </c>
      <c r="AA132" s="264">
        <f>+IF(intern2!AB128&gt;=1,AA$8,0)</f>
        <v>0</v>
      </c>
      <c r="AB132" s="264">
        <f>+IF(intern2!AC128&gt;=1,AB$8,0)</f>
        <v>0</v>
      </c>
      <c r="AC132" s="264">
        <f>+IF(intern2!AD128&gt;=1,AC$8,0)</f>
        <v>0</v>
      </c>
      <c r="AD132" s="264">
        <f>+IF(intern2!AE128&gt;=1,AD$8,0)</f>
        <v>0</v>
      </c>
      <c r="AE132" s="264">
        <f>+IF(intern2!AF128&gt;=1,AE$8,0)</f>
        <v>0</v>
      </c>
      <c r="AF132" s="264">
        <f>+IF(intern2!AG128&gt;=1,AF$8,0)</f>
        <v>0</v>
      </c>
      <c r="AG132" s="264">
        <f>+IF(intern2!AH128&gt;=1,AG$8,0)</f>
        <v>0</v>
      </c>
      <c r="AH132" s="264">
        <f>+IF(intern2!AI128&gt;=1,AH$8,0)</f>
        <v>0</v>
      </c>
      <c r="AI132" s="264">
        <f>+IF(intern2!AJ128&gt;=1,AI$8,0)</f>
        <v>0</v>
      </c>
      <c r="AJ132" s="264">
        <f>+IF(intern2!AK128&gt;=1,AJ$8,0)</f>
        <v>0</v>
      </c>
      <c r="AK132" s="264">
        <f>+IF(intern2!AL128&gt;=1,AK$8,0)</f>
        <v>0</v>
      </c>
      <c r="AL132" s="264">
        <f>+IF(intern2!AM128&gt;=1,AL$8,0)</f>
        <v>0</v>
      </c>
      <c r="AM132" s="264">
        <f>+IF(intern2!AN128&gt;=1,AM$8,0)</f>
        <v>0</v>
      </c>
      <c r="AN132" s="264">
        <f>+IF(intern2!AO128&gt;=1,AN$8,0)</f>
        <v>0</v>
      </c>
      <c r="AO132" s="264">
        <f>+IF(intern2!AP128&gt;=1,AO$8,0)</f>
        <v>0</v>
      </c>
      <c r="AP132" s="264">
        <f>+IF(intern2!AQ128&gt;=1,AP$8,0)</f>
        <v>0</v>
      </c>
      <c r="AQ132" s="264">
        <f>+IF(intern2!AR128&gt;=1,AQ$8,0)</f>
        <v>0</v>
      </c>
      <c r="AR132" s="264">
        <f>+IF(intern2!AS128&gt;=1,AR$8,0)</f>
        <v>0</v>
      </c>
      <c r="AS132" s="264">
        <f>+IF(intern2!AT128&gt;=1,AS$8,0)</f>
        <v>0</v>
      </c>
      <c r="AT132" s="264">
        <f>+IF(intern2!AU128&gt;=1,AT$8,0)</f>
        <v>0</v>
      </c>
      <c r="AU132" s="264">
        <f>+IF(intern2!AV128&gt;=1,AU$8,0)</f>
        <v>0</v>
      </c>
    </row>
    <row r="133" spans="1:47" ht="25.5" x14ac:dyDescent="0.2">
      <c r="A133" s="237" t="str">
        <f>'2.2'!C134</f>
        <v>GEB1.1</v>
      </c>
      <c r="B133" s="237" t="str">
        <f>'2.2'!D134</f>
        <v>Geburtshilfe (≥ 32 0/7 SSW und GG 1250g)</v>
      </c>
      <c r="C133" s="264">
        <f>+IF(intern2!D129&gt;=1,C$8,0)</f>
        <v>0</v>
      </c>
      <c r="D133" s="264">
        <f>+IF(intern2!E129&gt;=1,D$8,0)</f>
        <v>0</v>
      </c>
      <c r="E133" s="264">
        <f>+IF(intern2!F129&gt;=1,E$8,0)</f>
        <v>0</v>
      </c>
      <c r="F133" s="264">
        <f>+IF(intern2!G129&gt;=1,F$8,0)</f>
        <v>0</v>
      </c>
      <c r="G133" s="264">
        <f>+IF(intern2!H129&gt;=1,G$8,0)</f>
        <v>0</v>
      </c>
      <c r="H133" s="264">
        <f>+IF(intern2!I129&gt;=1,H$8,0)</f>
        <v>0</v>
      </c>
      <c r="I133" s="264">
        <f>+IF(intern2!J129&gt;=1,I$8,0)</f>
        <v>0</v>
      </c>
      <c r="J133" s="264">
        <f>+IF(intern2!K129&gt;=1,J$8,0)</f>
        <v>0</v>
      </c>
      <c r="K133" s="264">
        <f>+IF(intern2!L129&gt;=1,K$8,0)</f>
        <v>0</v>
      </c>
      <c r="L133" s="264">
        <f>+IF(intern2!M129&gt;=1,L$8,0)</f>
        <v>0</v>
      </c>
      <c r="M133" s="264">
        <f>+IF(intern2!N129&gt;=1,M$8,0)</f>
        <v>0</v>
      </c>
      <c r="N133" s="264">
        <f>+IF(intern2!O129&gt;=1,N$8,0)</f>
        <v>0</v>
      </c>
      <c r="O133" s="264">
        <f>+IF(intern2!P129&gt;=1,O$8,0)</f>
        <v>0</v>
      </c>
      <c r="P133" s="264">
        <f>+IF(intern2!Q129&gt;=1,P$8,0)</f>
        <v>0</v>
      </c>
      <c r="Q133" s="264">
        <f>+IF(intern2!R129&gt;=1,Q$8,0)</f>
        <v>0</v>
      </c>
      <c r="R133" s="264">
        <f>+IF(intern2!S129&gt;=1,R$8,0)</f>
        <v>0</v>
      </c>
      <c r="S133" s="264">
        <f>+IF(intern2!T129&gt;=1,S$8,0)</f>
        <v>0</v>
      </c>
      <c r="T133" s="264">
        <f>+IF(intern2!U129&gt;=1,T$8,0)</f>
        <v>0</v>
      </c>
      <c r="U133" s="264">
        <f>+IF(intern2!V129&gt;=1,U$8,0)</f>
        <v>0</v>
      </c>
      <c r="V133" s="264">
        <f>+IF(intern2!W129&gt;=1,V$8,0)</f>
        <v>0</v>
      </c>
      <c r="W133" s="264">
        <f>+IF(intern2!X129&gt;=1,W$8,0)</f>
        <v>0</v>
      </c>
      <c r="X133" s="264">
        <f>+IF(intern2!Y129&gt;=1,X$8,0)</f>
        <v>0</v>
      </c>
      <c r="Y133" s="264">
        <f>+IF(intern2!Z129&gt;=1,Y$8,0)</f>
        <v>0</v>
      </c>
      <c r="Z133" s="264">
        <f>+IF(intern2!AA129&gt;=1,Z$8,0)</f>
        <v>0</v>
      </c>
      <c r="AA133" s="264">
        <f>+IF(intern2!AB129&gt;=1,AA$8,0)</f>
        <v>0</v>
      </c>
      <c r="AB133" s="264">
        <f>+IF(intern2!AC129&gt;=1,AB$8,0)</f>
        <v>0</v>
      </c>
      <c r="AC133" s="264">
        <f>+IF(intern2!AD129&gt;=1,AC$8,0)</f>
        <v>0</v>
      </c>
      <c r="AD133" s="264">
        <f>+IF(intern2!AE129&gt;=1,AD$8,0)</f>
        <v>0</v>
      </c>
      <c r="AE133" s="264">
        <f>+IF(intern2!AF129&gt;=1,AE$8,0)</f>
        <v>0</v>
      </c>
      <c r="AF133" s="264">
        <f>+IF(intern2!AG129&gt;=1,AF$8,0)</f>
        <v>0</v>
      </c>
      <c r="AG133" s="264">
        <f>+IF(intern2!AH129&gt;=1,AG$8,0)</f>
        <v>0</v>
      </c>
      <c r="AH133" s="264">
        <f>+IF(intern2!AI129&gt;=1,AH$8,0)</f>
        <v>0</v>
      </c>
      <c r="AI133" s="264">
        <f>+IF(intern2!AJ129&gt;=1,AI$8,0)</f>
        <v>0</v>
      </c>
      <c r="AJ133" s="264">
        <f>+IF(intern2!AK129&gt;=1,AJ$8,0)</f>
        <v>0</v>
      </c>
      <c r="AK133" s="264">
        <f>+IF(intern2!AL129&gt;=1,AK$8,0)</f>
        <v>0</v>
      </c>
      <c r="AL133" s="264">
        <f>+IF(intern2!AM129&gt;=1,AL$8,0)</f>
        <v>0</v>
      </c>
      <c r="AM133" s="264">
        <f>+IF(intern2!AN129&gt;=1,AM$8,0)</f>
        <v>0</v>
      </c>
      <c r="AN133" s="264">
        <f>+IF(intern2!AO129&gt;=1,AN$8,0)</f>
        <v>0</v>
      </c>
      <c r="AO133" s="264">
        <f>+IF(intern2!AP129&gt;=1,AO$8,0)</f>
        <v>0</v>
      </c>
      <c r="AP133" s="264">
        <f>+IF(intern2!AQ129&gt;=1,AP$8,0)</f>
        <v>0</v>
      </c>
      <c r="AQ133" s="264">
        <f>+IF(intern2!AR129&gt;=1,AQ$8,0)</f>
        <v>0</v>
      </c>
      <c r="AR133" s="264">
        <f>+IF(intern2!AS129&gt;=1,AR$8,0)</f>
        <v>0</v>
      </c>
      <c r="AS133" s="264">
        <f>+IF(intern2!AT129&gt;=1,AS$8,0)</f>
        <v>0</v>
      </c>
      <c r="AT133" s="264">
        <f>+IF(intern2!AU129&gt;=1,AT$8,0)</f>
        <v>0</v>
      </c>
      <c r="AU133" s="264">
        <f>+IF(intern2!AV129&gt;=1,AU$8,0)</f>
        <v>0</v>
      </c>
    </row>
    <row r="134" spans="1:47" x14ac:dyDescent="0.2">
      <c r="A134" s="237" t="str">
        <f>'2.2'!C135</f>
        <v>GEB1.1.1</v>
      </c>
      <c r="B134" s="237" t="str">
        <f>'2.2'!D135</f>
        <v>Spezialisierte Geburtshilfe</v>
      </c>
      <c r="C134" s="264">
        <f>+IF(intern2!D130&gt;=1,C$8,0)</f>
        <v>0</v>
      </c>
      <c r="D134" s="264">
        <f>+IF(intern2!E130&gt;=1,D$8,0)</f>
        <v>0</v>
      </c>
      <c r="E134" s="264">
        <f>+IF(intern2!F130&gt;=1,E$8,0)</f>
        <v>0</v>
      </c>
      <c r="F134" s="264">
        <f>+IF(intern2!G130&gt;=1,F$8,0)</f>
        <v>0</v>
      </c>
      <c r="G134" s="264">
        <f>+IF(intern2!H130&gt;=1,G$8,0)</f>
        <v>0</v>
      </c>
      <c r="H134" s="264">
        <f>+IF(intern2!I130&gt;=1,H$8,0)</f>
        <v>0</v>
      </c>
      <c r="I134" s="264">
        <f>+IF(intern2!J130&gt;=1,I$8,0)</f>
        <v>0</v>
      </c>
      <c r="J134" s="264">
        <f>+IF(intern2!K130&gt;=1,J$8,0)</f>
        <v>0</v>
      </c>
      <c r="K134" s="264">
        <f>+IF(intern2!L130&gt;=1,K$8,0)</f>
        <v>0</v>
      </c>
      <c r="L134" s="264">
        <f>+IF(intern2!M130&gt;=1,L$8,0)</f>
        <v>0</v>
      </c>
      <c r="M134" s="264">
        <f>+IF(intern2!N130&gt;=1,M$8,0)</f>
        <v>0</v>
      </c>
      <c r="N134" s="264">
        <f>+IF(intern2!O130&gt;=1,N$8,0)</f>
        <v>0</v>
      </c>
      <c r="O134" s="264">
        <f>+IF(intern2!P130&gt;=1,O$8,0)</f>
        <v>0</v>
      </c>
      <c r="P134" s="264">
        <f>+IF(intern2!Q130&gt;=1,P$8,0)</f>
        <v>0</v>
      </c>
      <c r="Q134" s="264">
        <f>+IF(intern2!R130&gt;=1,Q$8,0)</f>
        <v>0</v>
      </c>
      <c r="R134" s="264">
        <f>+IF(intern2!S130&gt;=1,R$8,0)</f>
        <v>0</v>
      </c>
      <c r="S134" s="264">
        <f>+IF(intern2!T130&gt;=1,S$8,0)</f>
        <v>0</v>
      </c>
      <c r="T134" s="264">
        <f>+IF(intern2!U130&gt;=1,T$8,0)</f>
        <v>0</v>
      </c>
      <c r="U134" s="264">
        <f>+IF(intern2!V130&gt;=1,U$8,0)</f>
        <v>0</v>
      </c>
      <c r="V134" s="264">
        <f>+IF(intern2!W130&gt;=1,V$8,0)</f>
        <v>0</v>
      </c>
      <c r="W134" s="264">
        <f>+IF(intern2!X130&gt;=1,W$8,0)</f>
        <v>0</v>
      </c>
      <c r="X134" s="264">
        <f>+IF(intern2!Y130&gt;=1,X$8,0)</f>
        <v>0</v>
      </c>
      <c r="Y134" s="264">
        <f>+IF(intern2!Z130&gt;=1,Y$8,0)</f>
        <v>0</v>
      </c>
      <c r="Z134" s="264">
        <f>+IF(intern2!AA130&gt;=1,Z$8,0)</f>
        <v>0</v>
      </c>
      <c r="AA134" s="264">
        <f>+IF(intern2!AB130&gt;=1,AA$8,0)</f>
        <v>0</v>
      </c>
      <c r="AB134" s="264">
        <f>+IF(intern2!AC130&gt;=1,AB$8,0)</f>
        <v>0</v>
      </c>
      <c r="AC134" s="264">
        <f>+IF(intern2!AD130&gt;=1,AC$8,0)</f>
        <v>0</v>
      </c>
      <c r="AD134" s="264">
        <f>+IF(intern2!AE130&gt;=1,AD$8,0)</f>
        <v>0</v>
      </c>
      <c r="AE134" s="264">
        <f>+IF(intern2!AF130&gt;=1,AE$8,0)</f>
        <v>0</v>
      </c>
      <c r="AF134" s="264">
        <f>+IF(intern2!AG130&gt;=1,AF$8,0)</f>
        <v>0</v>
      </c>
      <c r="AG134" s="264">
        <f>+IF(intern2!AH130&gt;=1,AG$8,0)</f>
        <v>0</v>
      </c>
      <c r="AH134" s="264">
        <f>+IF(intern2!AI130&gt;=1,AH$8,0)</f>
        <v>0</v>
      </c>
      <c r="AI134" s="264">
        <f>+IF(intern2!AJ130&gt;=1,AI$8,0)</f>
        <v>0</v>
      </c>
      <c r="AJ134" s="264">
        <f>+IF(intern2!AK130&gt;=1,AJ$8,0)</f>
        <v>0</v>
      </c>
      <c r="AK134" s="264">
        <f>+IF(intern2!AL130&gt;=1,AK$8,0)</f>
        <v>0</v>
      </c>
      <c r="AL134" s="264">
        <f>+IF(intern2!AM130&gt;=1,AL$8,0)</f>
        <v>0</v>
      </c>
      <c r="AM134" s="264">
        <f>+IF(intern2!AN130&gt;=1,AM$8,0)</f>
        <v>0</v>
      </c>
      <c r="AN134" s="264">
        <f>+IF(intern2!AO130&gt;=1,AN$8,0)</f>
        <v>0</v>
      </c>
      <c r="AO134" s="264">
        <f>+IF(intern2!AP130&gt;=1,AO$8,0)</f>
        <v>0</v>
      </c>
      <c r="AP134" s="264">
        <f>+IF(intern2!AQ130&gt;=1,AP$8,0)</f>
        <v>0</v>
      </c>
      <c r="AQ134" s="264">
        <f>+IF(intern2!AR130&gt;=1,AQ$8,0)</f>
        <v>0</v>
      </c>
      <c r="AR134" s="264">
        <f>+IF(intern2!AS130&gt;=1,AR$8,0)</f>
        <v>0</v>
      </c>
      <c r="AS134" s="264">
        <f>+IF(intern2!AT130&gt;=1,AS$8,0)</f>
        <v>0</v>
      </c>
      <c r="AT134" s="264">
        <f>+IF(intern2!AU130&gt;=1,AT$8,0)</f>
        <v>0</v>
      </c>
      <c r="AU134" s="264">
        <f>+IF(intern2!AV130&gt;=1,AU$8,0)</f>
        <v>0</v>
      </c>
    </row>
    <row r="135" spans="1:47" ht="25.5" x14ac:dyDescent="0.2">
      <c r="A135" s="237" t="str">
        <f>'2.2'!C136</f>
        <v>NEOG</v>
      </c>
      <c r="B135" s="237" t="str">
        <f>'2.2'!D136</f>
        <v>Grundversorgung Neugeborene (≥ 36 0/7 SSW und GG 2000g)</v>
      </c>
      <c r="C135" s="264">
        <f>+IF(intern2!D131&gt;=1,C$8,0)</f>
        <v>0</v>
      </c>
      <c r="D135" s="264">
        <f>+IF(intern2!E131&gt;=1,D$8,0)</f>
        <v>0</v>
      </c>
      <c r="E135" s="264">
        <f>+IF(intern2!F131&gt;=1,E$8,0)</f>
        <v>0</v>
      </c>
      <c r="F135" s="264">
        <f>+IF(intern2!G131&gt;=1,F$8,0)</f>
        <v>0</v>
      </c>
      <c r="G135" s="264">
        <f>+IF(intern2!H131&gt;=1,G$8,0)</f>
        <v>0</v>
      </c>
      <c r="H135" s="264">
        <f>+IF(intern2!I131&gt;=1,H$8,0)</f>
        <v>0</v>
      </c>
      <c r="I135" s="264">
        <f>+IF(intern2!J131&gt;=1,I$8,0)</f>
        <v>0</v>
      </c>
      <c r="J135" s="264">
        <f>+IF(intern2!K131&gt;=1,J$8,0)</f>
        <v>0</v>
      </c>
      <c r="K135" s="264">
        <f>+IF(intern2!L131&gt;=1,K$8,0)</f>
        <v>0</v>
      </c>
      <c r="L135" s="264">
        <f>+IF(intern2!M131&gt;=1,L$8,0)</f>
        <v>0</v>
      </c>
      <c r="M135" s="264">
        <f>+IF(intern2!N131&gt;=1,M$8,0)</f>
        <v>0</v>
      </c>
      <c r="N135" s="264">
        <f>+IF(intern2!O131&gt;=1,N$8,0)</f>
        <v>0</v>
      </c>
      <c r="O135" s="264">
        <f>+IF(intern2!P131&gt;=1,O$8,0)</f>
        <v>0</v>
      </c>
      <c r="P135" s="264">
        <f>+IF(intern2!Q131&gt;=1,P$8,0)</f>
        <v>0</v>
      </c>
      <c r="Q135" s="264">
        <f>+IF(intern2!R131&gt;=1,Q$8,0)</f>
        <v>0</v>
      </c>
      <c r="R135" s="264">
        <f>+IF(intern2!S131&gt;=1,R$8,0)</f>
        <v>0</v>
      </c>
      <c r="S135" s="264">
        <f>+IF(intern2!T131&gt;=1,S$8,0)</f>
        <v>0</v>
      </c>
      <c r="T135" s="264">
        <f>+IF(intern2!U131&gt;=1,T$8,0)</f>
        <v>0</v>
      </c>
      <c r="U135" s="264">
        <f>+IF(intern2!V131&gt;=1,U$8,0)</f>
        <v>0</v>
      </c>
      <c r="V135" s="264">
        <f>+IF(intern2!W131&gt;=1,V$8,0)</f>
        <v>0</v>
      </c>
      <c r="W135" s="264">
        <f>+IF(intern2!X131&gt;=1,W$8,0)</f>
        <v>0</v>
      </c>
      <c r="X135" s="264">
        <f>+IF(intern2!Y131&gt;=1,X$8,0)</f>
        <v>0</v>
      </c>
      <c r="Y135" s="264">
        <f>+IF(intern2!Z131&gt;=1,Y$8,0)</f>
        <v>0</v>
      </c>
      <c r="Z135" s="264">
        <f>+IF(intern2!AA131&gt;=1,Z$8,0)</f>
        <v>0</v>
      </c>
      <c r="AA135" s="264">
        <f>+IF(intern2!AB131&gt;=1,AA$8,0)</f>
        <v>0</v>
      </c>
      <c r="AB135" s="264">
        <f>+IF(intern2!AC131&gt;=1,AB$8,0)</f>
        <v>0</v>
      </c>
      <c r="AC135" s="264">
        <f>+IF(intern2!AD131&gt;=1,AC$8,0)</f>
        <v>0</v>
      </c>
      <c r="AD135" s="264">
        <f>+IF(intern2!AE131&gt;=1,AD$8,0)</f>
        <v>0</v>
      </c>
      <c r="AE135" s="264">
        <f>+IF(intern2!AF131&gt;=1,AE$8,0)</f>
        <v>0</v>
      </c>
      <c r="AF135" s="264">
        <f>+IF(intern2!AG131&gt;=1,AF$8,0)</f>
        <v>0</v>
      </c>
      <c r="AG135" s="264">
        <f>+IF(intern2!AH131&gt;=1,AG$8,0)</f>
        <v>0</v>
      </c>
      <c r="AH135" s="264">
        <f>+IF(intern2!AI131&gt;=1,AH$8,0)</f>
        <v>0</v>
      </c>
      <c r="AI135" s="264">
        <f>+IF(intern2!AJ131&gt;=1,AI$8,0)</f>
        <v>0</v>
      </c>
      <c r="AJ135" s="264">
        <f>+IF(intern2!AK131&gt;=1,AJ$8,0)</f>
        <v>0</v>
      </c>
      <c r="AK135" s="264">
        <f>+IF(intern2!AL131&gt;=1,AK$8,0)</f>
        <v>0</v>
      </c>
      <c r="AL135" s="264">
        <f>+IF(intern2!AM131&gt;=1,AL$8,0)</f>
        <v>0</v>
      </c>
      <c r="AM135" s="264">
        <f>+IF(intern2!AN131&gt;=1,AM$8,0)</f>
        <v>0</v>
      </c>
      <c r="AN135" s="264">
        <f>+IF(intern2!AO131&gt;=1,AN$8,0)</f>
        <v>0</v>
      </c>
      <c r="AO135" s="264">
        <f>+IF(intern2!AP131&gt;=1,AO$8,0)</f>
        <v>0</v>
      </c>
      <c r="AP135" s="264">
        <f>+IF(intern2!AQ131&gt;=1,AP$8,0)</f>
        <v>0</v>
      </c>
      <c r="AQ135" s="264">
        <f>+IF(intern2!AR131&gt;=1,AQ$8,0)</f>
        <v>0</v>
      </c>
      <c r="AR135" s="264">
        <f>+IF(intern2!AS131&gt;=1,AR$8,0)</f>
        <v>0</v>
      </c>
      <c r="AS135" s="264">
        <f>+IF(intern2!AT131&gt;=1,AS$8,0)</f>
        <v>0</v>
      </c>
      <c r="AT135" s="264">
        <f>+IF(intern2!AU131&gt;=1,AT$8,0)</f>
        <v>0</v>
      </c>
      <c r="AU135" s="264">
        <f>+IF(intern2!AV131&gt;=1,AU$8,0)</f>
        <v>0</v>
      </c>
    </row>
    <row r="136" spans="1:47" ht="27.75" customHeight="1" x14ac:dyDescent="0.2">
      <c r="A136" s="237" t="str">
        <f>'2.2'!C137</f>
        <v>NEO1</v>
      </c>
      <c r="B136" s="237" t="str">
        <f>'2.2'!D137</f>
        <v>Grundversorgung Neugeborene (≥ 35 0/7 SSW und GG 2000g)</v>
      </c>
      <c r="C136" s="264">
        <f>+IF(intern2!D132&gt;=1,C$8,0)</f>
        <v>0</v>
      </c>
      <c r="D136" s="264">
        <f>+IF(intern2!E132&gt;=1,D$8,0)</f>
        <v>0</v>
      </c>
      <c r="E136" s="264">
        <f>+IF(intern2!F132&gt;=1,E$8,0)</f>
        <v>0</v>
      </c>
      <c r="F136" s="264">
        <f>+IF(intern2!G132&gt;=1,F$8,0)</f>
        <v>0</v>
      </c>
      <c r="G136" s="264">
        <f>+IF(intern2!H132&gt;=1,G$8,0)</f>
        <v>0</v>
      </c>
      <c r="H136" s="264">
        <f>+IF(intern2!I132&gt;=1,H$8,0)</f>
        <v>0</v>
      </c>
      <c r="I136" s="264">
        <f>+IF(intern2!J132&gt;=1,I$8,0)</f>
        <v>0</v>
      </c>
      <c r="J136" s="264">
        <f>+IF(intern2!K132&gt;=1,J$8,0)</f>
        <v>0</v>
      </c>
      <c r="K136" s="264">
        <f>+IF(intern2!L132&gt;=1,K$8,0)</f>
        <v>0</v>
      </c>
      <c r="L136" s="264">
        <f>+IF(intern2!M132&gt;=1,L$8,0)</f>
        <v>0</v>
      </c>
      <c r="M136" s="264">
        <f>+IF(intern2!N132&gt;=1,M$8,0)</f>
        <v>0</v>
      </c>
      <c r="N136" s="264">
        <f>+IF(intern2!O132&gt;=1,N$8,0)</f>
        <v>0</v>
      </c>
      <c r="O136" s="264">
        <f>+IF(intern2!P132&gt;=1,O$8,0)</f>
        <v>0</v>
      </c>
      <c r="P136" s="264">
        <f>+IF(intern2!Q132&gt;=1,P$8,0)</f>
        <v>0</v>
      </c>
      <c r="Q136" s="264">
        <f>+IF(intern2!R132&gt;=1,Q$8,0)</f>
        <v>0</v>
      </c>
      <c r="R136" s="264">
        <f>+IF(intern2!S132&gt;=1,R$8,0)</f>
        <v>0</v>
      </c>
      <c r="S136" s="264">
        <f>+IF(intern2!T132&gt;=1,S$8,0)</f>
        <v>0</v>
      </c>
      <c r="T136" s="264">
        <f>+IF(intern2!U132&gt;=1,T$8,0)</f>
        <v>0</v>
      </c>
      <c r="U136" s="264">
        <f>+IF(intern2!V132&gt;=1,U$8,0)</f>
        <v>0</v>
      </c>
      <c r="V136" s="264">
        <f>+IF(intern2!W132&gt;=1,V$8,0)</f>
        <v>0</v>
      </c>
      <c r="W136" s="264">
        <f>+IF(intern2!X132&gt;=1,W$8,0)</f>
        <v>0</v>
      </c>
      <c r="X136" s="264">
        <f>+IF(intern2!Y132&gt;=1,X$8,0)</f>
        <v>0</v>
      </c>
      <c r="Y136" s="264">
        <f>+IF(intern2!Z132&gt;=1,Y$8,0)</f>
        <v>0</v>
      </c>
      <c r="Z136" s="264">
        <f>+IF(intern2!AA132&gt;=1,Z$8,0)</f>
        <v>0</v>
      </c>
      <c r="AA136" s="264">
        <f>+IF(intern2!AB132&gt;=1,AA$8,0)</f>
        <v>0</v>
      </c>
      <c r="AB136" s="264">
        <f>+IF(intern2!AC132&gt;=1,AB$8,0)</f>
        <v>0</v>
      </c>
      <c r="AC136" s="264">
        <f>+IF(intern2!AD132&gt;=1,AC$8,0)</f>
        <v>0</v>
      </c>
      <c r="AD136" s="264">
        <f>+IF(intern2!AE132&gt;=1,AD$8,0)</f>
        <v>0</v>
      </c>
      <c r="AE136" s="264">
        <f>+IF(intern2!AF132&gt;=1,AE$8,0)</f>
        <v>0</v>
      </c>
      <c r="AF136" s="264">
        <f>+IF(intern2!AG132&gt;=1,AF$8,0)</f>
        <v>0</v>
      </c>
      <c r="AG136" s="264">
        <f>+IF(intern2!AH132&gt;=1,AG$8,0)</f>
        <v>0</v>
      </c>
      <c r="AH136" s="264">
        <f>+IF(intern2!AI132&gt;=1,AH$8,0)</f>
        <v>0</v>
      </c>
      <c r="AI136" s="264">
        <f>+IF(intern2!AJ132&gt;=1,AI$8,0)</f>
        <v>0</v>
      </c>
      <c r="AJ136" s="264">
        <f>+IF(intern2!AK132&gt;=1,AJ$8,0)</f>
        <v>0</v>
      </c>
      <c r="AK136" s="264">
        <f>+IF(intern2!AL132&gt;=1,AK$8,0)</f>
        <v>0</v>
      </c>
      <c r="AL136" s="264">
        <f>+IF(intern2!AM132&gt;=1,AL$8,0)</f>
        <v>0</v>
      </c>
      <c r="AM136" s="264">
        <f>+IF(intern2!AN132&gt;=1,AM$8,0)</f>
        <v>0</v>
      </c>
      <c r="AN136" s="264">
        <f>+IF(intern2!AO132&gt;=1,AN$8,0)</f>
        <v>0</v>
      </c>
      <c r="AO136" s="264">
        <f>+IF(intern2!AP132&gt;=1,AO$8,0)</f>
        <v>0</v>
      </c>
      <c r="AP136" s="264">
        <f>+IF(intern2!AQ132&gt;=1,AP$8,0)</f>
        <v>0</v>
      </c>
      <c r="AQ136" s="264">
        <f>+IF(intern2!AR132&gt;=1,AQ$8,0)</f>
        <v>0</v>
      </c>
      <c r="AR136" s="264">
        <f>+IF(intern2!AS132&gt;=1,AR$8,0)</f>
        <v>0</v>
      </c>
      <c r="AS136" s="264">
        <f>+IF(intern2!AT132&gt;=1,AS$8,0)</f>
        <v>0</v>
      </c>
      <c r="AT136" s="264">
        <f>+IF(intern2!AU132&gt;=1,AT$8,0)</f>
        <v>0</v>
      </c>
      <c r="AU136" s="264">
        <f>+IF(intern2!AV132&gt;=1,AU$8,0)</f>
        <v>0</v>
      </c>
    </row>
    <row r="137" spans="1:47" ht="36" customHeight="1" x14ac:dyDescent="0.2">
      <c r="A137" s="237" t="str">
        <f>'2.2'!C138</f>
        <v>NEO1.1</v>
      </c>
      <c r="B137" s="237" t="str">
        <f>'2.2'!D138</f>
        <v>Neonatologie (≥  32 0/7 SSW und GG 1250g)</v>
      </c>
      <c r="C137" s="264">
        <f>+IF(intern2!D133&gt;=1,C$8,0)</f>
        <v>0</v>
      </c>
      <c r="D137" s="264">
        <f>+IF(intern2!E133&gt;=1,D$8,0)</f>
        <v>0</v>
      </c>
      <c r="E137" s="264">
        <f>+IF(intern2!F133&gt;=1,E$8,0)</f>
        <v>0</v>
      </c>
      <c r="F137" s="264">
        <f>+IF(intern2!G133&gt;=1,F$8,0)</f>
        <v>0</v>
      </c>
      <c r="G137" s="264">
        <f>+IF(intern2!H133&gt;=1,G$8,0)</f>
        <v>0</v>
      </c>
      <c r="H137" s="264">
        <f>+IF(intern2!I133&gt;=1,H$8,0)</f>
        <v>0</v>
      </c>
      <c r="I137" s="264">
        <f>+IF(intern2!J133&gt;=1,I$8,0)</f>
        <v>0</v>
      </c>
      <c r="J137" s="264">
        <f>+IF(intern2!K133&gt;=1,J$8,0)</f>
        <v>0</v>
      </c>
      <c r="K137" s="264">
        <f>+IF(intern2!L133&gt;=1,K$8,0)</f>
        <v>0</v>
      </c>
      <c r="L137" s="264">
        <f>+IF(intern2!M133&gt;=1,L$8,0)</f>
        <v>0</v>
      </c>
      <c r="M137" s="264">
        <f>+IF(intern2!N133&gt;=1,M$8,0)</f>
        <v>0</v>
      </c>
      <c r="N137" s="264">
        <f>+IF(intern2!O133&gt;=1,N$8,0)</f>
        <v>0</v>
      </c>
      <c r="O137" s="264">
        <f>+IF(intern2!P133&gt;=1,O$8,0)</f>
        <v>0</v>
      </c>
      <c r="P137" s="264">
        <f>+IF(intern2!Q133&gt;=1,P$8,0)</f>
        <v>0</v>
      </c>
      <c r="Q137" s="264">
        <f>+IF(intern2!R133&gt;=1,Q$8,0)</f>
        <v>0</v>
      </c>
      <c r="R137" s="264">
        <f>+IF(intern2!S133&gt;=1,R$8,0)</f>
        <v>0</v>
      </c>
      <c r="S137" s="264">
        <f>+IF(intern2!T133&gt;=1,S$8,0)</f>
        <v>0</v>
      </c>
      <c r="T137" s="264">
        <f>+IF(intern2!U133&gt;=1,T$8,0)</f>
        <v>0</v>
      </c>
      <c r="U137" s="264">
        <f>+IF(intern2!V133&gt;=1,U$8,0)</f>
        <v>0</v>
      </c>
      <c r="V137" s="264">
        <f>+IF(intern2!W133&gt;=1,V$8,0)</f>
        <v>0</v>
      </c>
      <c r="W137" s="264">
        <f>+IF(intern2!X133&gt;=1,W$8,0)</f>
        <v>0</v>
      </c>
      <c r="X137" s="264">
        <f>+IF(intern2!Y133&gt;=1,X$8,0)</f>
        <v>0</v>
      </c>
      <c r="Y137" s="264">
        <f>+IF(intern2!Z133&gt;=1,Y$8,0)</f>
        <v>0</v>
      </c>
      <c r="Z137" s="264">
        <f>+IF(intern2!AA133&gt;=1,Z$8,0)</f>
        <v>0</v>
      </c>
      <c r="AA137" s="264">
        <f>+IF(intern2!AB133&gt;=1,AA$8,0)</f>
        <v>0</v>
      </c>
      <c r="AB137" s="264">
        <f>+IF(intern2!AC133&gt;=1,AB$8,0)</f>
        <v>0</v>
      </c>
      <c r="AC137" s="264">
        <f>+IF(intern2!AD133&gt;=1,AC$8,0)</f>
        <v>0</v>
      </c>
      <c r="AD137" s="264">
        <f>+IF(intern2!AE133&gt;=1,AD$8,0)</f>
        <v>0</v>
      </c>
      <c r="AE137" s="264">
        <f>+IF(intern2!AF133&gt;=1,AE$8,0)</f>
        <v>0</v>
      </c>
      <c r="AF137" s="264">
        <f>+IF(intern2!AG133&gt;=1,AF$8,0)</f>
        <v>0</v>
      </c>
      <c r="AG137" s="264">
        <f>+IF(intern2!AH133&gt;=1,AG$8,0)</f>
        <v>0</v>
      </c>
      <c r="AH137" s="264">
        <f>+IF(intern2!AI133&gt;=1,AH$8,0)</f>
        <v>0</v>
      </c>
      <c r="AI137" s="264">
        <f>+IF(intern2!AJ133&gt;=1,AI$8,0)</f>
        <v>0</v>
      </c>
      <c r="AJ137" s="264">
        <f>+IF(intern2!AK133&gt;=1,AJ$8,0)</f>
        <v>0</v>
      </c>
      <c r="AK137" s="264">
        <f>+IF(intern2!AL133&gt;=1,AK$8,0)</f>
        <v>0</v>
      </c>
      <c r="AL137" s="264">
        <f>+IF(intern2!AM133&gt;=1,AL$8,0)</f>
        <v>0</v>
      </c>
      <c r="AM137" s="264">
        <f>+IF(intern2!AN133&gt;=1,AM$8,0)</f>
        <v>0</v>
      </c>
      <c r="AN137" s="264">
        <f>+IF(intern2!AO133&gt;=1,AN$8,0)</f>
        <v>0</v>
      </c>
      <c r="AO137" s="264">
        <f>+IF(intern2!AP133&gt;=1,AO$8,0)</f>
        <v>0</v>
      </c>
      <c r="AP137" s="264">
        <f>+IF(intern2!AQ133&gt;=1,AP$8,0)</f>
        <v>0</v>
      </c>
      <c r="AQ137" s="264">
        <f>+IF(intern2!AR133&gt;=1,AQ$8,0)</f>
        <v>0</v>
      </c>
      <c r="AR137" s="264">
        <f>+IF(intern2!AS133&gt;=1,AR$8,0)</f>
        <v>0</v>
      </c>
      <c r="AS137" s="264">
        <f>+IF(intern2!AT133&gt;=1,AS$8,0)</f>
        <v>0</v>
      </c>
      <c r="AT137" s="264">
        <f>+IF(intern2!AU133&gt;=1,AT$8,0)</f>
        <v>0</v>
      </c>
      <c r="AU137" s="264">
        <f>+IF(intern2!AV133&gt;=1,AU$8,0)</f>
        <v>0</v>
      </c>
    </row>
    <row r="138" spans="1:47" ht="25.5" x14ac:dyDescent="0.2">
      <c r="A138" s="237" t="str">
        <f>'2.2'!C139</f>
        <v>NEO1.1.1</v>
      </c>
      <c r="B138" s="237" t="str">
        <f>'2.2'!D139</f>
        <v>Spezialisierte Neonatologie (≥ 28 0/7 SSW und GG ≥1000g)</v>
      </c>
      <c r="C138" s="264">
        <f>+IF(intern2!D134&gt;=1,C$8,0)</f>
        <v>0</v>
      </c>
      <c r="D138" s="264">
        <f>+IF(intern2!E134&gt;=1,D$8,0)</f>
        <v>0</v>
      </c>
      <c r="E138" s="264">
        <f>+IF(intern2!F134&gt;=1,E$8,0)</f>
        <v>0</v>
      </c>
      <c r="F138" s="264">
        <f>+IF(intern2!G134&gt;=1,F$8,0)</f>
        <v>0</v>
      </c>
      <c r="G138" s="264">
        <f>+IF(intern2!H134&gt;=1,G$8,0)</f>
        <v>0</v>
      </c>
      <c r="H138" s="264">
        <f>+IF(intern2!I134&gt;=1,H$8,0)</f>
        <v>0</v>
      </c>
      <c r="I138" s="264">
        <f>+IF(intern2!J134&gt;=1,I$8,0)</f>
        <v>0</v>
      </c>
      <c r="J138" s="264">
        <f>+IF(intern2!K134&gt;=1,J$8,0)</f>
        <v>0</v>
      </c>
      <c r="K138" s="264">
        <f>+IF(intern2!L134&gt;=1,K$8,0)</f>
        <v>0</v>
      </c>
      <c r="L138" s="264">
        <f>+IF(intern2!M134&gt;=1,L$8,0)</f>
        <v>0</v>
      </c>
      <c r="M138" s="264">
        <f>+IF(intern2!N134&gt;=1,M$8,0)</f>
        <v>0</v>
      </c>
      <c r="N138" s="264">
        <f>+IF(intern2!O134&gt;=1,N$8,0)</f>
        <v>0</v>
      </c>
      <c r="O138" s="264">
        <f>+IF(intern2!P134&gt;=1,O$8,0)</f>
        <v>0</v>
      </c>
      <c r="P138" s="264">
        <f>+IF(intern2!Q134&gt;=1,P$8,0)</f>
        <v>0</v>
      </c>
      <c r="Q138" s="264">
        <f>+IF(intern2!R134&gt;=1,Q$8,0)</f>
        <v>0</v>
      </c>
      <c r="R138" s="264">
        <f>+IF(intern2!S134&gt;=1,R$8,0)</f>
        <v>0</v>
      </c>
      <c r="S138" s="264">
        <f>+IF(intern2!T134&gt;=1,S$8,0)</f>
        <v>0</v>
      </c>
      <c r="T138" s="264">
        <f>+IF(intern2!U134&gt;=1,T$8,0)</f>
        <v>0</v>
      </c>
      <c r="U138" s="264">
        <f>+IF(intern2!V134&gt;=1,U$8,0)</f>
        <v>0</v>
      </c>
      <c r="V138" s="264">
        <f>+IF(intern2!W134&gt;=1,V$8,0)</f>
        <v>0</v>
      </c>
      <c r="W138" s="264">
        <f>+IF(intern2!X134&gt;=1,W$8,0)</f>
        <v>0</v>
      </c>
      <c r="X138" s="264">
        <f>+IF(intern2!Y134&gt;=1,X$8,0)</f>
        <v>0</v>
      </c>
      <c r="Y138" s="264">
        <f>+IF(intern2!Z134&gt;=1,Y$8,0)</f>
        <v>0</v>
      </c>
      <c r="Z138" s="264">
        <f>+IF(intern2!AA134&gt;=1,Z$8,0)</f>
        <v>0</v>
      </c>
      <c r="AA138" s="264">
        <f>+IF(intern2!AB134&gt;=1,AA$8,0)</f>
        <v>0</v>
      </c>
      <c r="AB138" s="264">
        <f>+IF(intern2!AC134&gt;=1,AB$8,0)</f>
        <v>0</v>
      </c>
      <c r="AC138" s="264">
        <f>+IF(intern2!AD134&gt;=1,AC$8,0)</f>
        <v>0</v>
      </c>
      <c r="AD138" s="264">
        <f>+IF(intern2!AE134&gt;=1,AD$8,0)</f>
        <v>0</v>
      </c>
      <c r="AE138" s="264">
        <f>+IF(intern2!AF134&gt;=1,AE$8,0)</f>
        <v>0</v>
      </c>
      <c r="AF138" s="264">
        <f>+IF(intern2!AG134&gt;=1,AF$8,0)</f>
        <v>0</v>
      </c>
      <c r="AG138" s="264">
        <f>+IF(intern2!AH134&gt;=1,AG$8,0)</f>
        <v>0</v>
      </c>
      <c r="AH138" s="264">
        <f>+IF(intern2!AI134&gt;=1,AH$8,0)</f>
        <v>0</v>
      </c>
      <c r="AI138" s="264">
        <f>+IF(intern2!AJ134&gt;=1,AI$8,0)</f>
        <v>0</v>
      </c>
      <c r="AJ138" s="264">
        <f>+IF(intern2!AK134&gt;=1,AJ$8,0)</f>
        <v>0</v>
      </c>
      <c r="AK138" s="264">
        <f>+IF(intern2!AL134&gt;=1,AK$8,0)</f>
        <v>0</v>
      </c>
      <c r="AL138" s="264">
        <f>+IF(intern2!AM134&gt;=1,AL$8,0)</f>
        <v>0</v>
      </c>
      <c r="AM138" s="264">
        <f>+IF(intern2!AN134&gt;=1,AM$8,0)</f>
        <v>0</v>
      </c>
      <c r="AN138" s="264">
        <f>+IF(intern2!AO134&gt;=1,AN$8,0)</f>
        <v>0</v>
      </c>
      <c r="AO138" s="264">
        <f>+IF(intern2!AP134&gt;=1,AO$8,0)</f>
        <v>0</v>
      </c>
      <c r="AP138" s="264">
        <f>+IF(intern2!AQ134&gt;=1,AP$8,0)</f>
        <v>0</v>
      </c>
      <c r="AQ138" s="264">
        <f>+IF(intern2!AR134&gt;=1,AQ$8,0)</f>
        <v>0</v>
      </c>
      <c r="AR138" s="264">
        <f>+IF(intern2!AS134&gt;=1,AR$8,0)</f>
        <v>0</v>
      </c>
      <c r="AS138" s="264">
        <f>+IF(intern2!AT134&gt;=1,AS$8,0)</f>
        <v>0</v>
      </c>
      <c r="AT138" s="264">
        <f>+IF(intern2!AU134&gt;=1,AT$8,0)</f>
        <v>0</v>
      </c>
      <c r="AU138" s="264">
        <f>+IF(intern2!AV134&gt;=1,AU$8,0)</f>
        <v>0</v>
      </c>
    </row>
    <row r="139" spans="1:47" ht="38.25" x14ac:dyDescent="0.2">
      <c r="A139" s="237" t="str">
        <f>'2.2'!C140</f>
        <v>NEO1.1.1.1</v>
      </c>
      <c r="B139" s="237" t="str">
        <f>'2.2'!D140</f>
        <v>Hochspezialisierte Neonatologie (&lt; 32 0/7 SSW und GG &lt; 1500g)</v>
      </c>
      <c r="C139" s="264">
        <f>+IF(intern2!D135&gt;=1,C$8,0)</f>
        <v>0</v>
      </c>
      <c r="D139" s="264">
        <f>+IF(intern2!E135&gt;=1,D$8,0)</f>
        <v>0</v>
      </c>
      <c r="E139" s="264">
        <f>+IF(intern2!F135&gt;=1,E$8,0)</f>
        <v>0</v>
      </c>
      <c r="F139" s="264">
        <f>+IF(intern2!G135&gt;=1,F$8,0)</f>
        <v>0</v>
      </c>
      <c r="G139" s="264">
        <f>+IF(intern2!H135&gt;=1,G$8,0)</f>
        <v>0</v>
      </c>
      <c r="H139" s="264">
        <f>+IF(intern2!I135&gt;=1,H$8,0)</f>
        <v>0</v>
      </c>
      <c r="I139" s="264">
        <f>+IF(intern2!J135&gt;=1,I$8,0)</f>
        <v>0</v>
      </c>
      <c r="J139" s="264">
        <f>+IF(intern2!K135&gt;=1,J$8,0)</f>
        <v>0</v>
      </c>
      <c r="K139" s="264">
        <f>+IF(intern2!L135&gt;=1,K$8,0)</f>
        <v>0</v>
      </c>
      <c r="L139" s="264">
        <f>+IF(intern2!M135&gt;=1,L$8,0)</f>
        <v>0</v>
      </c>
      <c r="M139" s="264">
        <f>+IF(intern2!N135&gt;=1,M$8,0)</f>
        <v>0</v>
      </c>
      <c r="N139" s="264">
        <f>+IF(intern2!O135&gt;=1,N$8,0)</f>
        <v>0</v>
      </c>
      <c r="O139" s="264">
        <f>+IF(intern2!P135&gt;=1,O$8,0)</f>
        <v>0</v>
      </c>
      <c r="P139" s="264">
        <f>+IF(intern2!Q135&gt;=1,P$8,0)</f>
        <v>0</v>
      </c>
      <c r="Q139" s="264">
        <f>+IF(intern2!R135&gt;=1,Q$8,0)</f>
        <v>0</v>
      </c>
      <c r="R139" s="264">
        <f>+IF(intern2!S135&gt;=1,R$8,0)</f>
        <v>0</v>
      </c>
      <c r="S139" s="264">
        <f>+IF(intern2!T135&gt;=1,S$8,0)</f>
        <v>0</v>
      </c>
      <c r="T139" s="264">
        <f>+IF(intern2!U135&gt;=1,T$8,0)</f>
        <v>0</v>
      </c>
      <c r="U139" s="264">
        <f>+IF(intern2!V135&gt;=1,U$8,0)</f>
        <v>0</v>
      </c>
      <c r="V139" s="264">
        <f>+IF(intern2!W135&gt;=1,V$8,0)</f>
        <v>0</v>
      </c>
      <c r="W139" s="264">
        <f>+IF(intern2!X135&gt;=1,W$8,0)</f>
        <v>0</v>
      </c>
      <c r="X139" s="264">
        <f>+IF(intern2!Y135&gt;=1,X$8,0)</f>
        <v>0</v>
      </c>
      <c r="Y139" s="264">
        <f>+IF(intern2!Z135&gt;=1,Y$8,0)</f>
        <v>0</v>
      </c>
      <c r="Z139" s="264">
        <f>+IF(intern2!AA135&gt;=1,Z$8,0)</f>
        <v>0</v>
      </c>
      <c r="AA139" s="264">
        <f>+IF(intern2!AB135&gt;=1,AA$8,0)</f>
        <v>0</v>
      </c>
      <c r="AB139" s="264">
        <f>+IF(intern2!AC135&gt;=1,AB$8,0)</f>
        <v>0</v>
      </c>
      <c r="AC139" s="264">
        <f>+IF(intern2!AD135&gt;=1,AC$8,0)</f>
        <v>0</v>
      </c>
      <c r="AD139" s="264">
        <f>+IF(intern2!AE135&gt;=1,AD$8,0)</f>
        <v>0</v>
      </c>
      <c r="AE139" s="264">
        <f>+IF(intern2!AF135&gt;=1,AE$8,0)</f>
        <v>0</v>
      </c>
      <c r="AF139" s="264">
        <f>+IF(intern2!AG135&gt;=1,AF$8,0)</f>
        <v>0</v>
      </c>
      <c r="AG139" s="264">
        <f>+IF(intern2!AH135&gt;=1,AG$8,0)</f>
        <v>0</v>
      </c>
      <c r="AH139" s="264">
        <f>+IF(intern2!AI135&gt;=1,AH$8,0)</f>
        <v>0</v>
      </c>
      <c r="AI139" s="264">
        <f>+IF(intern2!AJ135&gt;=1,AI$8,0)</f>
        <v>0</v>
      </c>
      <c r="AJ139" s="264">
        <f>+IF(intern2!AK135&gt;=1,AJ$8,0)</f>
        <v>0</v>
      </c>
      <c r="AK139" s="264">
        <f>+IF(intern2!AL135&gt;=1,AK$8,0)</f>
        <v>0</v>
      </c>
      <c r="AL139" s="264">
        <f>+IF(intern2!AM135&gt;=1,AL$8,0)</f>
        <v>0</v>
      </c>
      <c r="AM139" s="264">
        <f>+IF(intern2!AN135&gt;=1,AM$8,0)</f>
        <v>0</v>
      </c>
      <c r="AN139" s="264">
        <f>+IF(intern2!AO135&gt;=1,AN$8,0)</f>
        <v>0</v>
      </c>
      <c r="AO139" s="264">
        <f>+IF(intern2!AP135&gt;=1,AO$8,0)</f>
        <v>0</v>
      </c>
      <c r="AP139" s="264">
        <f>+IF(intern2!AQ135&gt;=1,AP$8,0)</f>
        <v>0</v>
      </c>
      <c r="AQ139" s="264">
        <f>+IF(intern2!AR135&gt;=1,AQ$8,0)</f>
        <v>0</v>
      </c>
      <c r="AR139" s="264">
        <f>+IF(intern2!AS135&gt;=1,AR$8,0)</f>
        <v>0</v>
      </c>
      <c r="AS139" s="264">
        <f>+IF(intern2!AT135&gt;=1,AS$8,0)</f>
        <v>0</v>
      </c>
      <c r="AT139" s="264">
        <f>+IF(intern2!AU135&gt;=1,AT$8,0)</f>
        <v>0</v>
      </c>
      <c r="AU139" s="264">
        <f>+IF(intern2!AV135&gt;=1,AU$8,0)</f>
        <v>0</v>
      </c>
    </row>
    <row r="140" spans="1:47" x14ac:dyDescent="0.2">
      <c r="A140" s="237" t="str">
        <f>'2.2'!C141</f>
        <v>ONK1</v>
      </c>
      <c r="B140" s="237" t="str">
        <f>'2.2'!D141</f>
        <v>Onkologie</v>
      </c>
      <c r="C140" s="264">
        <f>+IF(intern2!D136&gt;=1,C$8,0)</f>
        <v>0</v>
      </c>
      <c r="D140" s="264">
        <f>+IF(intern2!E136&gt;=1,D$8,0)</f>
        <v>0</v>
      </c>
      <c r="E140" s="264">
        <f>+IF(intern2!F136&gt;=1,E$8,0)</f>
        <v>0</v>
      </c>
      <c r="F140" s="264">
        <f>+IF(intern2!G136&gt;=1,F$8,0)</f>
        <v>0</v>
      </c>
      <c r="G140" s="264">
        <f>+IF(intern2!H136&gt;=1,G$8,0)</f>
        <v>0</v>
      </c>
      <c r="H140" s="264">
        <f>+IF(intern2!I136&gt;=1,H$8,0)</f>
        <v>0</v>
      </c>
      <c r="I140" s="264">
        <f>+IF(intern2!J136&gt;=1,I$8,0)</f>
        <v>0</v>
      </c>
      <c r="J140" s="264">
        <f>+IF(intern2!K136&gt;=1,J$8,0)</f>
        <v>0</v>
      </c>
      <c r="K140" s="264">
        <f>+IF(intern2!L136&gt;=1,K$8,0)</f>
        <v>0</v>
      </c>
      <c r="L140" s="264">
        <f>+IF(intern2!M136&gt;=1,L$8,0)</f>
        <v>0</v>
      </c>
      <c r="M140" s="264">
        <f>+IF(intern2!N136&gt;=1,M$8,0)</f>
        <v>0</v>
      </c>
      <c r="N140" s="264">
        <f>+IF(intern2!O136&gt;=1,N$8,0)</f>
        <v>0</v>
      </c>
      <c r="O140" s="264">
        <f>+IF(intern2!P136&gt;=1,O$8,0)</f>
        <v>0</v>
      </c>
      <c r="P140" s="264">
        <f>+IF(intern2!Q136&gt;=1,P$8,0)</f>
        <v>0</v>
      </c>
      <c r="Q140" s="264">
        <f>+IF(intern2!R136&gt;=1,Q$8,0)</f>
        <v>0</v>
      </c>
      <c r="R140" s="264">
        <f>+IF(intern2!S136&gt;=1,R$8,0)</f>
        <v>0</v>
      </c>
      <c r="S140" s="264">
        <f>+IF(intern2!T136&gt;=1,S$8,0)</f>
        <v>0</v>
      </c>
      <c r="T140" s="264">
        <f>+IF(intern2!U136&gt;=1,T$8,0)</f>
        <v>0</v>
      </c>
      <c r="U140" s="264">
        <f>+IF(intern2!V136&gt;=1,U$8,0)</f>
        <v>0</v>
      </c>
      <c r="V140" s="264">
        <f>+IF(intern2!W136&gt;=1,V$8,0)</f>
        <v>0</v>
      </c>
      <c r="W140" s="264">
        <f>+IF(intern2!X136&gt;=1,W$8,0)</f>
        <v>0</v>
      </c>
      <c r="X140" s="264">
        <f>+IF(intern2!Y136&gt;=1,X$8,0)</f>
        <v>0</v>
      </c>
      <c r="Y140" s="264">
        <f>+IF(intern2!Z136&gt;=1,Y$8,0)</f>
        <v>0</v>
      </c>
      <c r="Z140" s="264">
        <f>+IF(intern2!AA136&gt;=1,Z$8,0)</f>
        <v>0</v>
      </c>
      <c r="AA140" s="264">
        <f>+IF(intern2!AB136&gt;=1,AA$8,0)</f>
        <v>0</v>
      </c>
      <c r="AB140" s="264">
        <f>+IF(intern2!AC136&gt;=1,AB$8,0)</f>
        <v>0</v>
      </c>
      <c r="AC140" s="264">
        <f>+IF(intern2!AD136&gt;=1,AC$8,0)</f>
        <v>0</v>
      </c>
      <c r="AD140" s="264">
        <f>+IF(intern2!AE136&gt;=1,AD$8,0)</f>
        <v>0</v>
      </c>
      <c r="AE140" s="264">
        <f>+IF(intern2!AF136&gt;=1,AE$8,0)</f>
        <v>0</v>
      </c>
      <c r="AF140" s="264">
        <f>+IF(intern2!AG136&gt;=1,AF$8,0)</f>
        <v>0</v>
      </c>
      <c r="AG140" s="264">
        <f>+IF(intern2!AH136&gt;=1,AG$8,0)</f>
        <v>0</v>
      </c>
      <c r="AH140" s="264">
        <f>+IF(intern2!AI136&gt;=1,AH$8,0)</f>
        <v>0</v>
      </c>
      <c r="AI140" s="264">
        <f>+IF(intern2!AJ136&gt;=1,AI$8,0)</f>
        <v>0</v>
      </c>
      <c r="AJ140" s="264">
        <f>+IF(intern2!AK136&gt;=1,AJ$8,0)</f>
        <v>0</v>
      </c>
      <c r="AK140" s="264">
        <f>+IF(intern2!AL136&gt;=1,AK$8,0)</f>
        <v>0</v>
      </c>
      <c r="AL140" s="264">
        <f>+IF(intern2!AM136&gt;=1,AL$8,0)</f>
        <v>0</v>
      </c>
      <c r="AM140" s="264">
        <f>+IF(intern2!AN136&gt;=1,AM$8,0)</f>
        <v>0</v>
      </c>
      <c r="AN140" s="264">
        <f>+IF(intern2!AO136&gt;=1,AN$8,0)</f>
        <v>0</v>
      </c>
      <c r="AO140" s="264">
        <f>+IF(intern2!AP136&gt;=1,AO$8,0)</f>
        <v>0</v>
      </c>
      <c r="AP140" s="264">
        <f>+IF(intern2!AQ136&gt;=1,AP$8,0)</f>
        <v>0</v>
      </c>
      <c r="AQ140" s="264">
        <f>+IF(intern2!AR136&gt;=1,AQ$8,0)</f>
        <v>0</v>
      </c>
      <c r="AR140" s="264">
        <f>+IF(intern2!AS136&gt;=1,AR$8,0)</f>
        <v>0</v>
      </c>
      <c r="AS140" s="264">
        <f>+IF(intern2!AT136&gt;=1,AS$8,0)</f>
        <v>0</v>
      </c>
      <c r="AT140" s="264">
        <f>+IF(intern2!AU136&gt;=1,AT$8,0)</f>
        <v>0</v>
      </c>
      <c r="AU140" s="264">
        <f>+IF(intern2!AV136&gt;=1,AU$8,0)</f>
        <v>0</v>
      </c>
    </row>
    <row r="141" spans="1:47" x14ac:dyDescent="0.2">
      <c r="A141" s="237" t="str">
        <f>'2.2'!C142</f>
        <v>RAO1</v>
      </c>
      <c r="B141" s="237" t="str">
        <f>'2.2'!D142</f>
        <v>Radio-Onkologie</v>
      </c>
      <c r="C141" s="264">
        <f>+IF(intern2!D137&gt;=1,C$8,0)</f>
        <v>0</v>
      </c>
      <c r="D141" s="264">
        <f>+IF(intern2!E137&gt;=1,D$8,0)</f>
        <v>0</v>
      </c>
      <c r="E141" s="264">
        <f>+IF(intern2!F137&gt;=1,E$8,0)</f>
        <v>0</v>
      </c>
      <c r="F141" s="264">
        <f>+IF(intern2!G137&gt;=1,F$8,0)</f>
        <v>0</v>
      </c>
      <c r="G141" s="264">
        <f>+IF(intern2!H137&gt;=1,G$8,0)</f>
        <v>0</v>
      </c>
      <c r="H141" s="264">
        <f>+IF(intern2!I137&gt;=1,H$8,0)</f>
        <v>0</v>
      </c>
      <c r="I141" s="264">
        <f>+IF(intern2!J137&gt;=1,I$8,0)</f>
        <v>0</v>
      </c>
      <c r="J141" s="264">
        <f>+IF(intern2!K137&gt;=1,J$8,0)</f>
        <v>0</v>
      </c>
      <c r="K141" s="264">
        <f>+IF(intern2!L137&gt;=1,K$8,0)</f>
        <v>0</v>
      </c>
      <c r="L141" s="264">
        <f>+IF(intern2!M137&gt;=1,L$8,0)</f>
        <v>0</v>
      </c>
      <c r="M141" s="264">
        <f>+IF(intern2!N137&gt;=1,M$8,0)</f>
        <v>0</v>
      </c>
      <c r="N141" s="264">
        <f>+IF(intern2!O137&gt;=1,N$8,0)</f>
        <v>0</v>
      </c>
      <c r="O141" s="264">
        <f>+IF(intern2!P137&gt;=1,O$8,0)</f>
        <v>0</v>
      </c>
      <c r="P141" s="264">
        <f>+IF(intern2!Q137&gt;=1,P$8,0)</f>
        <v>0</v>
      </c>
      <c r="Q141" s="264">
        <f>+IF(intern2!R137&gt;=1,Q$8,0)</f>
        <v>0</v>
      </c>
      <c r="R141" s="264">
        <f>+IF(intern2!S137&gt;=1,R$8,0)</f>
        <v>0</v>
      </c>
      <c r="S141" s="264">
        <f>+IF(intern2!T137&gt;=1,S$8,0)</f>
        <v>0</v>
      </c>
      <c r="T141" s="264">
        <f>+IF(intern2!U137&gt;=1,T$8,0)</f>
        <v>0</v>
      </c>
      <c r="U141" s="264">
        <f>+IF(intern2!V137&gt;=1,U$8,0)</f>
        <v>0</v>
      </c>
      <c r="V141" s="264">
        <f>+IF(intern2!W137&gt;=1,V$8,0)</f>
        <v>0</v>
      </c>
      <c r="W141" s="264">
        <f>+IF(intern2!X137&gt;=1,W$8,0)</f>
        <v>0</v>
      </c>
      <c r="X141" s="264">
        <f>+IF(intern2!Y137&gt;=1,X$8,0)</f>
        <v>0</v>
      </c>
      <c r="Y141" s="264">
        <f>+IF(intern2!Z137&gt;=1,Y$8,0)</f>
        <v>0</v>
      </c>
      <c r="Z141" s="264">
        <f>+IF(intern2!AA137&gt;=1,Z$8,0)</f>
        <v>0</v>
      </c>
      <c r="AA141" s="264">
        <f>+IF(intern2!AB137&gt;=1,AA$8,0)</f>
        <v>0</v>
      </c>
      <c r="AB141" s="264">
        <f>+IF(intern2!AC137&gt;=1,AB$8,0)</f>
        <v>0</v>
      </c>
      <c r="AC141" s="264">
        <f>+IF(intern2!AD137&gt;=1,AC$8,0)</f>
        <v>0</v>
      </c>
      <c r="AD141" s="264">
        <f>+IF(intern2!AE137&gt;=1,AD$8,0)</f>
        <v>0</v>
      </c>
      <c r="AE141" s="264">
        <f>+IF(intern2!AF137&gt;=1,AE$8,0)</f>
        <v>0</v>
      </c>
      <c r="AF141" s="264">
        <f>+IF(intern2!AG137&gt;=1,AF$8,0)</f>
        <v>0</v>
      </c>
      <c r="AG141" s="264">
        <f>+IF(intern2!AH137&gt;=1,AG$8,0)</f>
        <v>0</v>
      </c>
      <c r="AH141" s="264">
        <f>+IF(intern2!AI137&gt;=1,AH$8,0)</f>
        <v>0</v>
      </c>
      <c r="AI141" s="264">
        <f>+IF(intern2!AJ137&gt;=1,AI$8,0)</f>
        <v>0</v>
      </c>
      <c r="AJ141" s="264">
        <f>+IF(intern2!AK137&gt;=1,AJ$8,0)</f>
        <v>0</v>
      </c>
      <c r="AK141" s="264">
        <f>+IF(intern2!AL137&gt;=1,AK$8,0)</f>
        <v>0</v>
      </c>
      <c r="AL141" s="264">
        <f>+IF(intern2!AM137&gt;=1,AL$8,0)</f>
        <v>0</v>
      </c>
      <c r="AM141" s="264">
        <f>+IF(intern2!AN137&gt;=1,AM$8,0)</f>
        <v>0</v>
      </c>
      <c r="AN141" s="264">
        <f>+IF(intern2!AO137&gt;=1,AN$8,0)</f>
        <v>0</v>
      </c>
      <c r="AO141" s="264">
        <f>+IF(intern2!AP137&gt;=1,AO$8,0)</f>
        <v>0</v>
      </c>
      <c r="AP141" s="264">
        <f>+IF(intern2!AQ137&gt;=1,AP$8,0)</f>
        <v>0</v>
      </c>
      <c r="AQ141" s="264">
        <f>+IF(intern2!AR137&gt;=1,AQ$8,0)</f>
        <v>0</v>
      </c>
      <c r="AR141" s="264">
        <f>+IF(intern2!AS137&gt;=1,AR$8,0)</f>
        <v>0</v>
      </c>
      <c r="AS141" s="264">
        <f>+IF(intern2!AT137&gt;=1,AS$8,0)</f>
        <v>0</v>
      </c>
      <c r="AT141" s="264">
        <f>+IF(intern2!AU137&gt;=1,AT$8,0)</f>
        <v>0</v>
      </c>
      <c r="AU141" s="264">
        <f>+IF(intern2!AV137&gt;=1,AU$8,0)</f>
        <v>0</v>
      </c>
    </row>
    <row r="142" spans="1:47" x14ac:dyDescent="0.2">
      <c r="A142" s="237" t="str">
        <f>'2.2'!C143</f>
        <v>NUK1</v>
      </c>
      <c r="B142" s="237" t="str">
        <f>'2.2'!D143</f>
        <v>Nuklearmedizin</v>
      </c>
      <c r="C142" s="264">
        <f>+IF(intern2!D138&gt;=1,C$8,0)</f>
        <v>0</v>
      </c>
      <c r="D142" s="264">
        <f>+IF(intern2!E138&gt;=1,D$8,0)</f>
        <v>0</v>
      </c>
      <c r="E142" s="264">
        <f>+IF(intern2!F138&gt;=1,E$8,0)</f>
        <v>0</v>
      </c>
      <c r="F142" s="264">
        <f>+IF(intern2!G138&gt;=1,F$8,0)</f>
        <v>0</v>
      </c>
      <c r="G142" s="264">
        <f>+IF(intern2!H138&gt;=1,G$8,0)</f>
        <v>0</v>
      </c>
      <c r="H142" s="264">
        <f>+IF(intern2!I138&gt;=1,H$8,0)</f>
        <v>0</v>
      </c>
      <c r="I142" s="264">
        <f>+IF(intern2!J138&gt;=1,I$8,0)</f>
        <v>0</v>
      </c>
      <c r="J142" s="264">
        <f>+IF(intern2!K138&gt;=1,J$8,0)</f>
        <v>0</v>
      </c>
      <c r="K142" s="264">
        <f>+IF(intern2!L138&gt;=1,K$8,0)</f>
        <v>0</v>
      </c>
      <c r="L142" s="264">
        <f>+IF(intern2!M138&gt;=1,L$8,0)</f>
        <v>0</v>
      </c>
      <c r="M142" s="264">
        <f>+IF(intern2!N138&gt;=1,M$8,0)</f>
        <v>0</v>
      </c>
      <c r="N142" s="264">
        <f>+IF(intern2!O138&gt;=1,N$8,0)</f>
        <v>0</v>
      </c>
      <c r="O142" s="264">
        <f>+IF(intern2!P138&gt;=1,O$8,0)</f>
        <v>0</v>
      </c>
      <c r="P142" s="264">
        <f>+IF(intern2!Q138&gt;=1,P$8,0)</f>
        <v>0</v>
      </c>
      <c r="Q142" s="264">
        <f>+IF(intern2!R138&gt;=1,Q$8,0)</f>
        <v>0</v>
      </c>
      <c r="R142" s="264">
        <f>+IF(intern2!S138&gt;=1,R$8,0)</f>
        <v>0</v>
      </c>
      <c r="S142" s="264">
        <f>+IF(intern2!T138&gt;=1,S$8,0)</f>
        <v>0</v>
      </c>
      <c r="T142" s="264">
        <f>+IF(intern2!U138&gt;=1,T$8,0)</f>
        <v>0</v>
      </c>
      <c r="U142" s="264">
        <f>+IF(intern2!V138&gt;=1,U$8,0)</f>
        <v>0</v>
      </c>
      <c r="V142" s="264">
        <f>+IF(intern2!W138&gt;=1,V$8,0)</f>
        <v>0</v>
      </c>
      <c r="W142" s="264">
        <f>+IF(intern2!X138&gt;=1,W$8,0)</f>
        <v>0</v>
      </c>
      <c r="X142" s="264">
        <f>+IF(intern2!Y138&gt;=1,X$8,0)</f>
        <v>0</v>
      </c>
      <c r="Y142" s="264">
        <f>+IF(intern2!Z138&gt;=1,Y$8,0)</f>
        <v>0</v>
      </c>
      <c r="Z142" s="264">
        <f>+IF(intern2!AA138&gt;=1,Z$8,0)</f>
        <v>0</v>
      </c>
      <c r="AA142" s="264">
        <f>+IF(intern2!AB138&gt;=1,AA$8,0)</f>
        <v>0</v>
      </c>
      <c r="AB142" s="264">
        <f>+IF(intern2!AC138&gt;=1,AB$8,0)</f>
        <v>0</v>
      </c>
      <c r="AC142" s="264">
        <f>+IF(intern2!AD138&gt;=1,AC$8,0)</f>
        <v>0</v>
      </c>
      <c r="AD142" s="264">
        <f>+IF(intern2!AE138&gt;=1,AD$8,0)</f>
        <v>0</v>
      </c>
      <c r="AE142" s="264">
        <f>+IF(intern2!AF138&gt;=1,AE$8,0)</f>
        <v>0</v>
      </c>
      <c r="AF142" s="264">
        <f>+IF(intern2!AG138&gt;=1,AF$8,0)</f>
        <v>0</v>
      </c>
      <c r="AG142" s="264">
        <f>+IF(intern2!AH138&gt;=1,AG$8,0)</f>
        <v>0</v>
      </c>
      <c r="AH142" s="264">
        <f>+IF(intern2!AI138&gt;=1,AH$8,0)</f>
        <v>0</v>
      </c>
      <c r="AI142" s="264">
        <f>+IF(intern2!AJ138&gt;=1,AI$8,0)</f>
        <v>0</v>
      </c>
      <c r="AJ142" s="264">
        <f>+IF(intern2!AK138&gt;=1,AJ$8,0)</f>
        <v>0</v>
      </c>
      <c r="AK142" s="264">
        <f>+IF(intern2!AL138&gt;=1,AK$8,0)</f>
        <v>0</v>
      </c>
      <c r="AL142" s="264">
        <f>+IF(intern2!AM138&gt;=1,AL$8,0)</f>
        <v>0</v>
      </c>
      <c r="AM142" s="264">
        <f>+IF(intern2!AN138&gt;=1,AM$8,0)</f>
        <v>0</v>
      </c>
      <c r="AN142" s="264">
        <f>+IF(intern2!AO138&gt;=1,AN$8,0)</f>
        <v>0</v>
      </c>
      <c r="AO142" s="264">
        <f>+IF(intern2!AP138&gt;=1,AO$8,0)</f>
        <v>0</v>
      </c>
      <c r="AP142" s="264">
        <f>+IF(intern2!AQ138&gt;=1,AP$8,0)</f>
        <v>0</v>
      </c>
      <c r="AQ142" s="264">
        <f>+IF(intern2!AR138&gt;=1,AQ$8,0)</f>
        <v>0</v>
      </c>
      <c r="AR142" s="264">
        <f>+IF(intern2!AS138&gt;=1,AR$8,0)</f>
        <v>0</v>
      </c>
      <c r="AS142" s="264">
        <f>+IF(intern2!AT138&gt;=1,AS$8,0)</f>
        <v>0</v>
      </c>
      <c r="AT142" s="264">
        <f>+IF(intern2!AU138&gt;=1,AT$8,0)</f>
        <v>0</v>
      </c>
      <c r="AU142" s="264">
        <f>+IF(intern2!AV138&gt;=1,AU$8,0)</f>
        <v>0</v>
      </c>
    </row>
    <row r="143" spans="1:47" x14ac:dyDescent="0.2">
      <c r="A143" s="237" t="str">
        <f>'2.2'!C144</f>
        <v>UNF1</v>
      </c>
      <c r="B143" s="237" t="str">
        <f>'2.2'!D144</f>
        <v>Unfallchirurgie (Polytrauma)</v>
      </c>
      <c r="C143" s="264">
        <f>+IF(intern2!D139&gt;=1,C$8,0)</f>
        <v>0</v>
      </c>
      <c r="D143" s="264">
        <f>+IF(intern2!E139&gt;=1,D$8,0)</f>
        <v>0</v>
      </c>
      <c r="E143" s="264">
        <f>+IF(intern2!F139&gt;=1,E$8,0)</f>
        <v>0</v>
      </c>
      <c r="F143" s="264">
        <f>+IF(intern2!G139&gt;=1,F$8,0)</f>
        <v>0</v>
      </c>
      <c r="G143" s="264">
        <f>+IF(intern2!H139&gt;=1,G$8,0)</f>
        <v>0</v>
      </c>
      <c r="H143" s="264">
        <f>+IF(intern2!I139&gt;=1,H$8,0)</f>
        <v>0</v>
      </c>
      <c r="I143" s="264">
        <f>+IF(intern2!J139&gt;=1,I$8,0)</f>
        <v>0</v>
      </c>
      <c r="J143" s="264">
        <f>+IF(intern2!K139&gt;=1,J$8,0)</f>
        <v>0</v>
      </c>
      <c r="K143" s="264">
        <f>+IF(intern2!L139&gt;=1,K$8,0)</f>
        <v>0</v>
      </c>
      <c r="L143" s="264">
        <f>+IF(intern2!M139&gt;=1,L$8,0)</f>
        <v>0</v>
      </c>
      <c r="M143" s="264">
        <f>+IF(intern2!N139&gt;=1,M$8,0)</f>
        <v>0</v>
      </c>
      <c r="N143" s="264">
        <f>+IF(intern2!O139&gt;=1,N$8,0)</f>
        <v>0</v>
      </c>
      <c r="O143" s="264">
        <f>+IF(intern2!P139&gt;=1,O$8,0)</f>
        <v>0</v>
      </c>
      <c r="P143" s="264">
        <f>+IF(intern2!Q139&gt;=1,P$8,0)</f>
        <v>0</v>
      </c>
      <c r="Q143" s="264">
        <f>+IF(intern2!R139&gt;=1,Q$8,0)</f>
        <v>0</v>
      </c>
      <c r="R143" s="264">
        <f>+IF(intern2!S139&gt;=1,R$8,0)</f>
        <v>0</v>
      </c>
      <c r="S143" s="264">
        <f>+IF(intern2!T139&gt;=1,S$8,0)</f>
        <v>0</v>
      </c>
      <c r="T143" s="264">
        <f>+IF(intern2!U139&gt;=1,T$8,0)</f>
        <v>0</v>
      </c>
      <c r="U143" s="264">
        <f>+IF(intern2!V139&gt;=1,U$8,0)</f>
        <v>0</v>
      </c>
      <c r="V143" s="264">
        <f>+IF(intern2!W139&gt;=1,V$8,0)</f>
        <v>0</v>
      </c>
      <c r="W143" s="264">
        <f>+IF(intern2!X139&gt;=1,W$8,0)</f>
        <v>0</v>
      </c>
      <c r="X143" s="264">
        <f>+IF(intern2!Y139&gt;=1,X$8,0)</f>
        <v>0</v>
      </c>
      <c r="Y143" s="264">
        <f>+IF(intern2!Z139&gt;=1,Y$8,0)</f>
        <v>0</v>
      </c>
      <c r="Z143" s="264">
        <f>+IF(intern2!AA139&gt;=1,Z$8,0)</f>
        <v>0</v>
      </c>
      <c r="AA143" s="264">
        <f>+IF(intern2!AB139&gt;=1,AA$8,0)</f>
        <v>0</v>
      </c>
      <c r="AB143" s="264">
        <f>+IF(intern2!AC139&gt;=1,AB$8,0)</f>
        <v>0</v>
      </c>
      <c r="AC143" s="264">
        <f>+IF(intern2!AD139&gt;=1,AC$8,0)</f>
        <v>0</v>
      </c>
      <c r="AD143" s="264">
        <f>+IF(intern2!AE139&gt;=1,AD$8,0)</f>
        <v>0</v>
      </c>
      <c r="AE143" s="264">
        <f>+IF(intern2!AF139&gt;=1,AE$8,0)</f>
        <v>0</v>
      </c>
      <c r="AF143" s="264">
        <f>+IF(intern2!AG139&gt;=1,AF$8,0)</f>
        <v>0</v>
      </c>
      <c r="AG143" s="264">
        <f>+IF(intern2!AH139&gt;=1,AG$8,0)</f>
        <v>0</v>
      </c>
      <c r="AH143" s="264">
        <f>+IF(intern2!AI139&gt;=1,AH$8,0)</f>
        <v>0</v>
      </c>
      <c r="AI143" s="264">
        <f>+IF(intern2!AJ139&gt;=1,AI$8,0)</f>
        <v>0</v>
      </c>
      <c r="AJ143" s="264">
        <f>+IF(intern2!AK139&gt;=1,AJ$8,0)</f>
        <v>0</v>
      </c>
      <c r="AK143" s="264">
        <f>+IF(intern2!AL139&gt;=1,AK$8,0)</f>
        <v>0</v>
      </c>
      <c r="AL143" s="264">
        <f>+IF(intern2!AM139&gt;=1,AL$8,0)</f>
        <v>0</v>
      </c>
      <c r="AM143" s="264">
        <f>+IF(intern2!AN139&gt;=1,AM$8,0)</f>
        <v>0</v>
      </c>
      <c r="AN143" s="264">
        <f>+IF(intern2!AO139&gt;=1,AN$8,0)</f>
        <v>0</v>
      </c>
      <c r="AO143" s="264">
        <f>+IF(intern2!AP139&gt;=1,AO$8,0)</f>
        <v>0</v>
      </c>
      <c r="AP143" s="264">
        <f>+IF(intern2!AQ139&gt;=1,AP$8,0)</f>
        <v>0</v>
      </c>
      <c r="AQ143" s="264">
        <f>+IF(intern2!AR139&gt;=1,AQ$8,0)</f>
        <v>0</v>
      </c>
      <c r="AR143" s="264">
        <f>+IF(intern2!AS139&gt;=1,AR$8,0)</f>
        <v>0</v>
      </c>
      <c r="AS143" s="264">
        <f>+IF(intern2!AT139&gt;=1,AS$8,0)</f>
        <v>0</v>
      </c>
      <c r="AT143" s="264">
        <f>+IF(intern2!AU139&gt;=1,AT$8,0)</f>
        <v>0</v>
      </c>
      <c r="AU143" s="264">
        <f>+IF(intern2!AV139&gt;=1,AU$8,0)</f>
        <v>0</v>
      </c>
    </row>
    <row r="144" spans="1:47" ht="25.5" x14ac:dyDescent="0.2">
      <c r="A144" s="237" t="str">
        <f>'2.2'!C145</f>
        <v>UNF1.1</v>
      </c>
      <c r="B144" s="237" t="str">
        <f>'2.2'!D145</f>
        <v>Behandlung von Schwerverletzten (IVHSM)</v>
      </c>
      <c r="C144" s="264">
        <f>+IF(intern2!D140&gt;=1,C$8,0)</f>
        <v>0</v>
      </c>
      <c r="D144" s="264">
        <f>+IF(intern2!E140&gt;=1,D$8,0)</f>
        <v>0</v>
      </c>
      <c r="E144" s="264">
        <f>+IF(intern2!F140&gt;=1,E$8,0)</f>
        <v>0</v>
      </c>
      <c r="F144" s="264">
        <f>+IF(intern2!G140&gt;=1,F$8,0)</f>
        <v>0</v>
      </c>
      <c r="G144" s="264">
        <f>+IF(intern2!H140&gt;=1,G$8,0)</f>
        <v>0</v>
      </c>
      <c r="H144" s="264">
        <f>+IF(intern2!I140&gt;=1,H$8,0)</f>
        <v>0</v>
      </c>
      <c r="I144" s="264">
        <f>+IF(intern2!J140&gt;=1,I$8,0)</f>
        <v>0</v>
      </c>
      <c r="J144" s="264">
        <f>+IF(intern2!K140&gt;=1,J$8,0)</f>
        <v>0</v>
      </c>
      <c r="K144" s="264">
        <f>+IF(intern2!L140&gt;=1,K$8,0)</f>
        <v>0</v>
      </c>
      <c r="L144" s="264">
        <f>+IF(intern2!M140&gt;=1,L$8,0)</f>
        <v>0</v>
      </c>
      <c r="M144" s="264">
        <f>+IF(intern2!N140&gt;=1,M$8,0)</f>
        <v>0</v>
      </c>
      <c r="N144" s="264">
        <f>+IF(intern2!O140&gt;=1,N$8,0)</f>
        <v>0</v>
      </c>
      <c r="O144" s="264">
        <f>+IF(intern2!P140&gt;=1,O$8,0)</f>
        <v>0</v>
      </c>
      <c r="P144" s="264">
        <f>+IF(intern2!Q140&gt;=1,P$8,0)</f>
        <v>0</v>
      </c>
      <c r="Q144" s="264">
        <f>+IF(intern2!R140&gt;=1,Q$8,0)</f>
        <v>0</v>
      </c>
      <c r="R144" s="264">
        <f>+IF(intern2!S140&gt;=1,R$8,0)</f>
        <v>0</v>
      </c>
      <c r="S144" s="264">
        <f>+IF(intern2!T140&gt;=1,S$8,0)</f>
        <v>0</v>
      </c>
      <c r="T144" s="264">
        <f>+IF(intern2!U140&gt;=1,T$8,0)</f>
        <v>0</v>
      </c>
      <c r="U144" s="264">
        <f>+IF(intern2!V140&gt;=1,U$8,0)</f>
        <v>0</v>
      </c>
      <c r="V144" s="264">
        <f>+IF(intern2!W140&gt;=1,V$8,0)</f>
        <v>0</v>
      </c>
      <c r="W144" s="264">
        <f>+IF(intern2!X140&gt;=1,W$8,0)</f>
        <v>0</v>
      </c>
      <c r="X144" s="264">
        <f>+IF(intern2!Y140&gt;=1,X$8,0)</f>
        <v>0</v>
      </c>
      <c r="Y144" s="264">
        <f>+IF(intern2!Z140&gt;=1,Y$8,0)</f>
        <v>0</v>
      </c>
      <c r="Z144" s="264">
        <f>+IF(intern2!AA140&gt;=1,Z$8,0)</f>
        <v>0</v>
      </c>
      <c r="AA144" s="264">
        <f>+IF(intern2!AB140&gt;=1,AA$8,0)</f>
        <v>0</v>
      </c>
      <c r="AB144" s="264">
        <f>+IF(intern2!AC140&gt;=1,AB$8,0)</f>
        <v>0</v>
      </c>
      <c r="AC144" s="264">
        <f>+IF(intern2!AD140&gt;=1,AC$8,0)</f>
        <v>0</v>
      </c>
      <c r="AD144" s="264">
        <f>+IF(intern2!AE140&gt;=1,AD$8,0)</f>
        <v>0</v>
      </c>
      <c r="AE144" s="264">
        <f>+IF(intern2!AF140&gt;=1,AE$8,0)</f>
        <v>0</v>
      </c>
      <c r="AF144" s="264">
        <f>+IF(intern2!AG140&gt;=1,AF$8,0)</f>
        <v>0</v>
      </c>
      <c r="AG144" s="264">
        <f>+IF(intern2!AH140&gt;=1,AG$8,0)</f>
        <v>0</v>
      </c>
      <c r="AH144" s="264">
        <f>+IF(intern2!AI140&gt;=1,AH$8,0)</f>
        <v>0</v>
      </c>
      <c r="AI144" s="264">
        <f>+IF(intern2!AJ140&gt;=1,AI$8,0)</f>
        <v>0</v>
      </c>
      <c r="AJ144" s="264">
        <f>+IF(intern2!AK140&gt;=1,AJ$8,0)</f>
        <v>0</v>
      </c>
      <c r="AK144" s="264">
        <f>+IF(intern2!AL140&gt;=1,AK$8,0)</f>
        <v>0</v>
      </c>
      <c r="AL144" s="264">
        <f>+IF(intern2!AM140&gt;=1,AL$8,0)</f>
        <v>0</v>
      </c>
      <c r="AM144" s="264">
        <f>+IF(intern2!AN140&gt;=1,AM$8,0)</f>
        <v>0</v>
      </c>
      <c r="AN144" s="264">
        <f>+IF(intern2!AO140&gt;=1,AN$8,0)</f>
        <v>0</v>
      </c>
      <c r="AO144" s="264">
        <f>+IF(intern2!AP140&gt;=1,AO$8,0)</f>
        <v>0</v>
      </c>
      <c r="AP144" s="264">
        <f>+IF(intern2!AQ140&gt;=1,AP$8,0)</f>
        <v>0</v>
      </c>
      <c r="AQ144" s="264">
        <f>+IF(intern2!AR140&gt;=1,AQ$8,0)</f>
        <v>0</v>
      </c>
      <c r="AR144" s="264">
        <f>+IF(intern2!AS140&gt;=1,AR$8,0)</f>
        <v>0</v>
      </c>
      <c r="AS144" s="264">
        <f>+IF(intern2!AT140&gt;=1,AS$8,0)</f>
        <v>0</v>
      </c>
      <c r="AT144" s="264">
        <f>+IF(intern2!AU140&gt;=1,AT$8,0)</f>
        <v>0</v>
      </c>
      <c r="AU144" s="264">
        <f>+IF(intern2!AV140&gt;=1,AU$8,0)</f>
        <v>0</v>
      </c>
    </row>
    <row r="145" spans="1:49" ht="25.5" x14ac:dyDescent="0.2">
      <c r="A145" s="237" t="str">
        <f>'2.2'!C146</f>
        <v>UNF2</v>
      </c>
      <c r="B145" s="237" t="str">
        <f>'2.2'!D146</f>
        <v>Schwere Verbrennungen (IVHSM)</v>
      </c>
      <c r="C145" s="264">
        <f>+IF(intern2!D141&gt;=1,C$8,0)</f>
        <v>0</v>
      </c>
      <c r="D145" s="264">
        <f>+IF(intern2!E141&gt;=1,D$8,0)</f>
        <v>0</v>
      </c>
      <c r="E145" s="264">
        <f>+IF(intern2!F141&gt;=1,E$8,0)</f>
        <v>0</v>
      </c>
      <c r="F145" s="264">
        <f>+IF(intern2!G141&gt;=1,F$8,0)</f>
        <v>0</v>
      </c>
      <c r="G145" s="264">
        <f>+IF(intern2!H141&gt;=1,G$8,0)</f>
        <v>0</v>
      </c>
      <c r="H145" s="264">
        <f>+IF(intern2!I141&gt;=1,H$8,0)</f>
        <v>0</v>
      </c>
      <c r="I145" s="264">
        <f>+IF(intern2!J141&gt;=1,I$8,0)</f>
        <v>0</v>
      </c>
      <c r="J145" s="264">
        <f>+IF(intern2!K141&gt;=1,J$8,0)</f>
        <v>0</v>
      </c>
      <c r="K145" s="264">
        <f>+IF(intern2!L141&gt;=1,K$8,0)</f>
        <v>0</v>
      </c>
      <c r="L145" s="264">
        <f>+IF(intern2!M141&gt;=1,L$8,0)</f>
        <v>0</v>
      </c>
      <c r="M145" s="264">
        <f>+IF(intern2!N141&gt;=1,M$8,0)</f>
        <v>0</v>
      </c>
      <c r="N145" s="264">
        <f>+IF(intern2!O141&gt;=1,N$8,0)</f>
        <v>0</v>
      </c>
      <c r="O145" s="264">
        <f>+IF(intern2!P141&gt;=1,O$8,0)</f>
        <v>0</v>
      </c>
      <c r="P145" s="264">
        <f>+IF(intern2!Q141&gt;=1,P$8,0)</f>
        <v>0</v>
      </c>
      <c r="Q145" s="264">
        <f>+IF(intern2!R141&gt;=1,Q$8,0)</f>
        <v>0</v>
      </c>
      <c r="R145" s="264">
        <f>+IF(intern2!S141&gt;=1,R$8,0)</f>
        <v>0</v>
      </c>
      <c r="S145" s="264">
        <f>+IF(intern2!T141&gt;=1,S$8,0)</f>
        <v>0</v>
      </c>
      <c r="T145" s="264">
        <f>+IF(intern2!U141&gt;=1,T$8,0)</f>
        <v>0</v>
      </c>
      <c r="U145" s="264">
        <f>+IF(intern2!V141&gt;=1,U$8,0)</f>
        <v>0</v>
      </c>
      <c r="V145" s="264">
        <f>+IF(intern2!W141&gt;=1,V$8,0)</f>
        <v>0</v>
      </c>
      <c r="W145" s="264">
        <f>+IF(intern2!X141&gt;=1,W$8,0)</f>
        <v>0</v>
      </c>
      <c r="X145" s="264">
        <f>+IF(intern2!Y141&gt;=1,X$8,0)</f>
        <v>0</v>
      </c>
      <c r="Y145" s="264">
        <f>+IF(intern2!Z141&gt;=1,Y$8,0)</f>
        <v>0</v>
      </c>
      <c r="Z145" s="264">
        <f>+IF(intern2!AA141&gt;=1,Z$8,0)</f>
        <v>0</v>
      </c>
      <c r="AA145" s="264">
        <f>+IF(intern2!AB141&gt;=1,AA$8,0)</f>
        <v>0</v>
      </c>
      <c r="AB145" s="264">
        <f>+IF(intern2!AC141&gt;=1,AB$8,0)</f>
        <v>0</v>
      </c>
      <c r="AC145" s="264">
        <f>+IF(intern2!AD141&gt;=1,AC$8,0)</f>
        <v>0</v>
      </c>
      <c r="AD145" s="264">
        <f>+IF(intern2!AE141&gt;=1,AD$8,0)</f>
        <v>0</v>
      </c>
      <c r="AE145" s="264">
        <f>+IF(intern2!AF141&gt;=1,AE$8,0)</f>
        <v>0</v>
      </c>
      <c r="AF145" s="264">
        <f>+IF(intern2!AG141&gt;=1,AF$8,0)</f>
        <v>0</v>
      </c>
      <c r="AG145" s="264">
        <f>+IF(intern2!AH141&gt;=1,AG$8,0)</f>
        <v>0</v>
      </c>
      <c r="AH145" s="264">
        <f>+IF(intern2!AI141&gt;=1,AH$8,0)</f>
        <v>0</v>
      </c>
      <c r="AI145" s="264">
        <f>+IF(intern2!AJ141&gt;=1,AI$8,0)</f>
        <v>0</v>
      </c>
      <c r="AJ145" s="264">
        <f>+IF(intern2!AK141&gt;=1,AJ$8,0)</f>
        <v>0</v>
      </c>
      <c r="AK145" s="264">
        <f>+IF(intern2!AL141&gt;=1,AK$8,0)</f>
        <v>0</v>
      </c>
      <c r="AL145" s="264">
        <f>+IF(intern2!AM141&gt;=1,AL$8,0)</f>
        <v>0</v>
      </c>
      <c r="AM145" s="264">
        <f>+IF(intern2!AN141&gt;=1,AM$8,0)</f>
        <v>0</v>
      </c>
      <c r="AN145" s="264">
        <f>+IF(intern2!AO141&gt;=1,AN$8,0)</f>
        <v>0</v>
      </c>
      <c r="AO145" s="264">
        <f>+IF(intern2!AP141&gt;=1,AO$8,0)</f>
        <v>0</v>
      </c>
      <c r="AP145" s="264">
        <f>+IF(intern2!AQ141&gt;=1,AP$8,0)</f>
        <v>0</v>
      </c>
      <c r="AQ145" s="264">
        <f>+IF(intern2!AR141&gt;=1,AQ$8,0)</f>
        <v>0</v>
      </c>
      <c r="AR145" s="264">
        <f>+IF(intern2!AS141&gt;=1,AR$8,0)</f>
        <v>0</v>
      </c>
      <c r="AS145" s="264">
        <f>+IF(intern2!AT141&gt;=1,AS$8,0)</f>
        <v>0</v>
      </c>
      <c r="AT145" s="264">
        <f>+IF(intern2!AU141&gt;=1,AT$8,0)</f>
        <v>0</v>
      </c>
      <c r="AU145" s="264">
        <f>+IF(intern2!AV141&gt;=1,AU$8,0)</f>
        <v>0</v>
      </c>
    </row>
    <row r="146" spans="1:49" x14ac:dyDescent="0.2">
      <c r="A146" s="237" t="str">
        <f>'2.2'!C147</f>
        <v>KINM</v>
      </c>
      <c r="B146" s="237" t="str">
        <f>'2.2'!D147</f>
        <v>Kindermedizin</v>
      </c>
      <c r="C146" s="264">
        <f>+IF(intern2!D142&gt;=1,C$8,0)</f>
        <v>0</v>
      </c>
      <c r="D146" s="264">
        <f>+IF(intern2!E142&gt;=1,D$8,0)</f>
        <v>0</v>
      </c>
      <c r="E146" s="264">
        <f>+IF(intern2!F142&gt;=1,E$8,0)</f>
        <v>0</v>
      </c>
      <c r="F146" s="264">
        <f>+IF(intern2!G142&gt;=1,F$8,0)</f>
        <v>0</v>
      </c>
      <c r="G146" s="264">
        <f>+IF(intern2!H142&gt;=1,G$8,0)</f>
        <v>0</v>
      </c>
      <c r="H146" s="264">
        <f>+IF(intern2!I142&gt;=1,H$8,0)</f>
        <v>0</v>
      </c>
      <c r="I146" s="264">
        <f>+IF(intern2!J142&gt;=1,I$8,0)</f>
        <v>0</v>
      </c>
      <c r="J146" s="264">
        <f>+IF(intern2!K142&gt;=1,J$8,0)</f>
        <v>0</v>
      </c>
      <c r="K146" s="264">
        <f>+IF(intern2!L142&gt;=1,K$8,0)</f>
        <v>0</v>
      </c>
      <c r="L146" s="264">
        <f>+IF(intern2!M142&gt;=1,L$8,0)</f>
        <v>0</v>
      </c>
      <c r="M146" s="264">
        <f>+IF(intern2!N142&gt;=1,M$8,0)</f>
        <v>0</v>
      </c>
      <c r="N146" s="264">
        <f>+IF(intern2!O142&gt;=1,N$8,0)</f>
        <v>0</v>
      </c>
      <c r="O146" s="264">
        <f>+IF(intern2!P142&gt;=1,O$8,0)</f>
        <v>0</v>
      </c>
      <c r="P146" s="264">
        <f>+IF(intern2!Q142&gt;=1,P$8,0)</f>
        <v>0</v>
      </c>
      <c r="Q146" s="264">
        <f>+IF(intern2!R142&gt;=1,Q$8,0)</f>
        <v>0</v>
      </c>
      <c r="R146" s="264">
        <f>+IF(intern2!S142&gt;=1,R$8,0)</f>
        <v>0</v>
      </c>
      <c r="S146" s="264">
        <f>+IF(intern2!T142&gt;=1,S$8,0)</f>
        <v>0</v>
      </c>
      <c r="T146" s="264">
        <f>+IF(intern2!U142&gt;=1,T$8,0)</f>
        <v>0</v>
      </c>
      <c r="U146" s="264">
        <f>+IF(intern2!V142&gt;=1,U$8,0)</f>
        <v>0</v>
      </c>
      <c r="V146" s="264">
        <f>+IF(intern2!W142&gt;=1,V$8,0)</f>
        <v>0</v>
      </c>
      <c r="W146" s="264">
        <f>+IF(intern2!X142&gt;=1,W$8,0)</f>
        <v>0</v>
      </c>
      <c r="X146" s="264">
        <f>+IF(intern2!Y142&gt;=1,X$8,0)</f>
        <v>0</v>
      </c>
      <c r="Y146" s="264">
        <f>+IF(intern2!Z142&gt;=1,Y$8,0)</f>
        <v>0</v>
      </c>
      <c r="Z146" s="264">
        <f>+IF(intern2!AA142&gt;=1,Z$8,0)</f>
        <v>0</v>
      </c>
      <c r="AA146" s="264">
        <f>+IF(intern2!AB142&gt;=1,AA$8,0)</f>
        <v>0</v>
      </c>
      <c r="AB146" s="264">
        <f>+IF(intern2!AC142&gt;=1,AB$8,0)</f>
        <v>0</v>
      </c>
      <c r="AC146" s="264">
        <f>+IF(intern2!AD142&gt;=1,AC$8,0)</f>
        <v>0</v>
      </c>
      <c r="AD146" s="264">
        <f>+IF(intern2!AE142&gt;=1,AD$8,0)</f>
        <v>0</v>
      </c>
      <c r="AE146" s="264">
        <f>+IF(intern2!AF142&gt;=1,AE$8,0)</f>
        <v>0</v>
      </c>
      <c r="AF146" s="264">
        <f>+IF(intern2!AG142&gt;=1,AF$8,0)</f>
        <v>0</v>
      </c>
      <c r="AG146" s="264">
        <f>+IF(intern2!AH142&gt;=1,AG$8,0)</f>
        <v>0</v>
      </c>
      <c r="AH146" s="264">
        <f>+IF(intern2!AI142&gt;=1,AH$8,0)</f>
        <v>0</v>
      </c>
      <c r="AI146" s="264">
        <f>+IF(intern2!AJ142&gt;=1,AI$8,0)</f>
        <v>0</v>
      </c>
      <c r="AJ146" s="264">
        <f>+IF(intern2!AK142&gt;=1,AJ$8,0)</f>
        <v>0</v>
      </c>
      <c r="AK146" s="264">
        <f>+IF(intern2!AL142&gt;=1,AK$8,0)</f>
        <v>0</v>
      </c>
      <c r="AL146" s="264">
        <f>+IF(intern2!AM142&gt;=1,AL$8,0)</f>
        <v>0</v>
      </c>
      <c r="AM146" s="264">
        <f>+IF(intern2!AN142&gt;=1,AM$8,0)</f>
        <v>0</v>
      </c>
      <c r="AN146" s="264">
        <f>+IF(intern2!AO142&gt;=1,AN$8,0)</f>
        <v>0</v>
      </c>
      <c r="AO146" s="264">
        <f>+IF(intern2!AP142&gt;=1,AO$8,0)</f>
        <v>0</v>
      </c>
      <c r="AP146" s="264">
        <f>+IF(intern2!AQ142&gt;=1,AP$8,0)</f>
        <v>0</v>
      </c>
      <c r="AQ146" s="264">
        <f>+IF(intern2!AR142&gt;=1,AQ$8,0)</f>
        <v>0</v>
      </c>
      <c r="AR146" s="264">
        <f>+IF(intern2!AS142&gt;=1,AR$8,0)</f>
        <v>0</v>
      </c>
      <c r="AS146" s="264">
        <f>+IF(intern2!AT142&gt;=1,AS$8,0)</f>
        <v>0</v>
      </c>
      <c r="AT146" s="264">
        <f>+IF(intern2!AU142&gt;=1,AT$8,0)</f>
        <v>0</v>
      </c>
      <c r="AU146" s="264">
        <f>+IF(intern2!AV142&gt;=1,AU$8,0)</f>
        <v>0</v>
      </c>
    </row>
    <row r="147" spans="1:49" x14ac:dyDescent="0.2">
      <c r="A147" s="237" t="str">
        <f>'2.2'!C148</f>
        <v>KINC</v>
      </c>
      <c r="B147" s="237" t="str">
        <f>'2.2'!D148</f>
        <v>Kinderchirurgie</v>
      </c>
      <c r="C147" s="264">
        <f>+IF(intern2!D143&gt;=1,C$8,0)</f>
        <v>0</v>
      </c>
      <c r="D147" s="264">
        <f>+IF(intern2!E143&gt;=1,D$8,0)</f>
        <v>0</v>
      </c>
      <c r="E147" s="264">
        <f>+IF(intern2!F143&gt;=1,E$8,0)</f>
        <v>0</v>
      </c>
      <c r="F147" s="264">
        <f>+IF(intern2!G143&gt;=1,F$8,0)</f>
        <v>0</v>
      </c>
      <c r="G147" s="264">
        <f>+IF(intern2!H143&gt;=1,G$8,0)</f>
        <v>0</v>
      </c>
      <c r="H147" s="264">
        <f>+IF(intern2!I143&gt;=1,H$8,0)</f>
        <v>0</v>
      </c>
      <c r="I147" s="264">
        <f>+IF(intern2!J143&gt;=1,I$8,0)</f>
        <v>0</v>
      </c>
      <c r="J147" s="264">
        <f>+IF(intern2!K143&gt;=1,J$8,0)</f>
        <v>0</v>
      </c>
      <c r="K147" s="264">
        <f>+IF(intern2!L143&gt;=1,K$8,0)</f>
        <v>0</v>
      </c>
      <c r="L147" s="264">
        <f>+IF(intern2!M143&gt;=1,L$8,0)</f>
        <v>0</v>
      </c>
      <c r="M147" s="264">
        <f>+IF(intern2!N143&gt;=1,M$8,0)</f>
        <v>0</v>
      </c>
      <c r="N147" s="264">
        <f>+IF(intern2!O143&gt;=1,N$8,0)</f>
        <v>0</v>
      </c>
      <c r="O147" s="264">
        <f>+IF(intern2!P143&gt;=1,O$8,0)</f>
        <v>0</v>
      </c>
      <c r="P147" s="264">
        <f>+IF(intern2!Q143&gt;=1,P$8,0)</f>
        <v>0</v>
      </c>
      <c r="Q147" s="264">
        <f>+IF(intern2!R143&gt;=1,Q$8,0)</f>
        <v>0</v>
      </c>
      <c r="R147" s="264">
        <f>+IF(intern2!S143&gt;=1,R$8,0)</f>
        <v>0</v>
      </c>
      <c r="S147" s="264">
        <f>+IF(intern2!T143&gt;=1,S$8,0)</f>
        <v>0</v>
      </c>
      <c r="T147" s="264">
        <f>+IF(intern2!U143&gt;=1,T$8,0)</f>
        <v>0</v>
      </c>
      <c r="U147" s="264">
        <f>+IF(intern2!V143&gt;=1,U$8,0)</f>
        <v>0</v>
      </c>
      <c r="V147" s="264">
        <f>+IF(intern2!W143&gt;=1,V$8,0)</f>
        <v>0</v>
      </c>
      <c r="W147" s="264">
        <f>+IF(intern2!X143&gt;=1,W$8,0)</f>
        <v>0</v>
      </c>
      <c r="X147" s="264">
        <f>+IF(intern2!Y143&gt;=1,X$8,0)</f>
        <v>0</v>
      </c>
      <c r="Y147" s="264">
        <f>+IF(intern2!Z143&gt;=1,Y$8,0)</f>
        <v>0</v>
      </c>
      <c r="Z147" s="264">
        <f>+IF(intern2!AA143&gt;=1,Z$8,0)</f>
        <v>0</v>
      </c>
      <c r="AA147" s="264">
        <f>+IF(intern2!AB143&gt;=1,AA$8,0)</f>
        <v>0</v>
      </c>
      <c r="AB147" s="264">
        <f>+IF(intern2!AC143&gt;=1,AB$8,0)</f>
        <v>0</v>
      </c>
      <c r="AC147" s="264">
        <f>+IF(intern2!AD143&gt;=1,AC$8,0)</f>
        <v>0</v>
      </c>
      <c r="AD147" s="264">
        <f>+IF(intern2!AE143&gt;=1,AD$8,0)</f>
        <v>0</v>
      </c>
      <c r="AE147" s="264">
        <f>+IF(intern2!AF143&gt;=1,AE$8,0)</f>
        <v>0</v>
      </c>
      <c r="AF147" s="264">
        <f>+IF(intern2!AG143&gt;=1,AF$8,0)</f>
        <v>0</v>
      </c>
      <c r="AG147" s="264">
        <f>+IF(intern2!AH143&gt;=1,AG$8,0)</f>
        <v>0</v>
      </c>
      <c r="AH147" s="264">
        <f>+IF(intern2!AI143&gt;=1,AH$8,0)</f>
        <v>0</v>
      </c>
      <c r="AI147" s="264">
        <f>+IF(intern2!AJ143&gt;=1,AI$8,0)</f>
        <v>0</v>
      </c>
      <c r="AJ147" s="264">
        <f>+IF(intern2!AK143&gt;=1,AJ$8,0)</f>
        <v>0</v>
      </c>
      <c r="AK147" s="264">
        <f>+IF(intern2!AL143&gt;=1,AK$8,0)</f>
        <v>0</v>
      </c>
      <c r="AL147" s="264">
        <f>+IF(intern2!AM143&gt;=1,AL$8,0)</f>
        <v>0</v>
      </c>
      <c r="AM147" s="264">
        <f>+IF(intern2!AN143&gt;=1,AM$8,0)</f>
        <v>0</v>
      </c>
      <c r="AN147" s="264">
        <f>+IF(intern2!AO143&gt;=1,AN$8,0)</f>
        <v>0</v>
      </c>
      <c r="AO147" s="264">
        <f>+IF(intern2!AP143&gt;=1,AO$8,0)</f>
        <v>0</v>
      </c>
      <c r="AP147" s="264">
        <f>+IF(intern2!AQ143&gt;=1,AP$8,0)</f>
        <v>0</v>
      </c>
      <c r="AQ147" s="264">
        <f>+IF(intern2!AR143&gt;=1,AQ$8,0)</f>
        <v>0</v>
      </c>
      <c r="AR147" s="264">
        <f>+IF(intern2!AS143&gt;=1,AR$8,0)</f>
        <v>0</v>
      </c>
      <c r="AS147" s="264">
        <f>+IF(intern2!AT143&gt;=1,AS$8,0)</f>
        <v>0</v>
      </c>
      <c r="AT147" s="264">
        <f>+IF(intern2!AU143&gt;=1,AT$8,0)</f>
        <v>0</v>
      </c>
      <c r="AU147" s="264">
        <f>+IF(intern2!AV143&gt;=1,AU$8,0)</f>
        <v>0</v>
      </c>
    </row>
    <row r="148" spans="1:49" x14ac:dyDescent="0.2">
      <c r="A148" s="237" t="str">
        <f>'2.2'!C149</f>
        <v>KINB</v>
      </c>
      <c r="B148" s="237" t="str">
        <f>'2.2'!D149</f>
        <v>Basis-Kinderchirurgie</v>
      </c>
      <c r="C148" s="264">
        <f>+IF(intern2!D144&gt;=1,C$8,0)</f>
        <v>0</v>
      </c>
      <c r="D148" s="264">
        <f>+IF(intern2!E144&gt;=1,D$8,0)</f>
        <v>0</v>
      </c>
      <c r="E148" s="264">
        <f>+IF(intern2!F144&gt;=1,E$8,0)</f>
        <v>0</v>
      </c>
      <c r="F148" s="264">
        <f>+IF(intern2!G144&gt;=1,F$8,0)</f>
        <v>0</v>
      </c>
      <c r="G148" s="264">
        <f>+IF(intern2!H144&gt;=1,G$8,0)</f>
        <v>0</v>
      </c>
      <c r="H148" s="264">
        <f>+IF(intern2!I144&gt;=1,H$8,0)</f>
        <v>0</v>
      </c>
      <c r="I148" s="264">
        <f>+IF(intern2!J144&gt;=1,I$8,0)</f>
        <v>0</v>
      </c>
      <c r="J148" s="264">
        <f>+IF(intern2!K144&gt;=1,J$8,0)</f>
        <v>0</v>
      </c>
      <c r="K148" s="264">
        <f>+IF(intern2!L144&gt;=1,K$8,0)</f>
        <v>0</v>
      </c>
      <c r="L148" s="264">
        <f>+IF(intern2!M144&gt;=1,L$8,0)</f>
        <v>0</v>
      </c>
      <c r="M148" s="264">
        <f>+IF(intern2!N144&gt;=1,M$8,0)</f>
        <v>0</v>
      </c>
      <c r="N148" s="264">
        <f>+IF(intern2!O144&gt;=1,N$8,0)</f>
        <v>0</v>
      </c>
      <c r="O148" s="264">
        <f>+IF(intern2!P144&gt;=1,O$8,0)</f>
        <v>0</v>
      </c>
      <c r="P148" s="264">
        <f>+IF(intern2!Q144&gt;=1,P$8,0)</f>
        <v>0</v>
      </c>
      <c r="Q148" s="264">
        <f>+IF(intern2!R144&gt;=1,Q$8,0)</f>
        <v>0</v>
      </c>
      <c r="R148" s="264">
        <f>+IF(intern2!S144&gt;=1,R$8,0)</f>
        <v>0</v>
      </c>
      <c r="S148" s="264">
        <f>+IF(intern2!T144&gt;=1,S$8,0)</f>
        <v>0</v>
      </c>
      <c r="T148" s="264">
        <f>+IF(intern2!U144&gt;=1,T$8,0)</f>
        <v>0</v>
      </c>
      <c r="U148" s="264">
        <f>+IF(intern2!V144&gt;=1,U$8,0)</f>
        <v>0</v>
      </c>
      <c r="V148" s="264">
        <f>+IF(intern2!W144&gt;=1,V$8,0)</f>
        <v>0</v>
      </c>
      <c r="W148" s="264">
        <f>+IF(intern2!X144&gt;=1,W$8,0)</f>
        <v>0</v>
      </c>
      <c r="X148" s="264">
        <f>+IF(intern2!Y144&gt;=1,X$8,0)</f>
        <v>0</v>
      </c>
      <c r="Y148" s="264">
        <f>+IF(intern2!Z144&gt;=1,Y$8,0)</f>
        <v>0</v>
      </c>
      <c r="Z148" s="264">
        <f>+IF(intern2!AA144&gt;=1,Z$8,0)</f>
        <v>0</v>
      </c>
      <c r="AA148" s="264">
        <f>+IF(intern2!AB144&gt;=1,AA$8,0)</f>
        <v>0</v>
      </c>
      <c r="AB148" s="264">
        <f>+IF(intern2!AC144&gt;=1,AB$8,0)</f>
        <v>0</v>
      </c>
      <c r="AC148" s="264">
        <f>+IF(intern2!AD144&gt;=1,AC$8,0)</f>
        <v>0</v>
      </c>
      <c r="AD148" s="264">
        <f>+IF(intern2!AE144&gt;=1,AD$8,0)</f>
        <v>0</v>
      </c>
      <c r="AE148" s="264">
        <f>+IF(intern2!AF144&gt;=1,AE$8,0)</f>
        <v>0</v>
      </c>
      <c r="AF148" s="264">
        <f>+IF(intern2!AG144&gt;=1,AF$8,0)</f>
        <v>0</v>
      </c>
      <c r="AG148" s="264">
        <f>+IF(intern2!AH144&gt;=1,AG$8,0)</f>
        <v>0</v>
      </c>
      <c r="AH148" s="264">
        <f>+IF(intern2!AI144&gt;=1,AH$8,0)</f>
        <v>0</v>
      </c>
      <c r="AI148" s="264">
        <f>+IF(intern2!AJ144&gt;=1,AI$8,0)</f>
        <v>0</v>
      </c>
      <c r="AJ148" s="264">
        <f>+IF(intern2!AK144&gt;=1,AJ$8,0)</f>
        <v>0</v>
      </c>
      <c r="AK148" s="264">
        <f>+IF(intern2!AL144&gt;=1,AK$8,0)</f>
        <v>0</v>
      </c>
      <c r="AL148" s="264">
        <f>+IF(intern2!AM144&gt;=1,AL$8,0)</f>
        <v>0</v>
      </c>
      <c r="AM148" s="264">
        <f>+IF(intern2!AN144&gt;=1,AM$8,0)</f>
        <v>0</v>
      </c>
      <c r="AN148" s="264">
        <f>+IF(intern2!AO144&gt;=1,AN$8,0)</f>
        <v>0</v>
      </c>
      <c r="AO148" s="264">
        <f>+IF(intern2!AP144&gt;=1,AO$8,0)</f>
        <v>0</v>
      </c>
      <c r="AP148" s="264">
        <f>+IF(intern2!AQ144&gt;=1,AP$8,0)</f>
        <v>0</v>
      </c>
      <c r="AQ148" s="264">
        <f>+IF(intern2!AR144&gt;=1,AQ$8,0)</f>
        <v>0</v>
      </c>
      <c r="AR148" s="264">
        <f>+IF(intern2!AS144&gt;=1,AR$8,0)</f>
        <v>0</v>
      </c>
      <c r="AS148" s="264">
        <f>+IF(intern2!AT144&gt;=1,AS$8,0)</f>
        <v>0</v>
      </c>
      <c r="AT148" s="264">
        <f>+IF(intern2!AU144&gt;=1,AT$8,0)</f>
        <v>0</v>
      </c>
      <c r="AU148" s="264">
        <f>+IF(intern2!AV144&gt;=1,AU$8,0)</f>
        <v>0</v>
      </c>
    </row>
    <row r="149" spans="1:49" ht="25.5" x14ac:dyDescent="0.2">
      <c r="A149" s="237" t="str">
        <f>'2.2'!C150</f>
        <v>GER</v>
      </c>
      <c r="B149" s="237" t="str">
        <f>'2.2'!D150</f>
        <v>Akutgeriatrie Kompetenzzentrum</v>
      </c>
      <c r="C149" s="264">
        <f>+IF(intern2!D145&gt;=1,C$8,0)</f>
        <v>0</v>
      </c>
      <c r="D149" s="264">
        <f>+IF(intern2!E145&gt;=1,D$8,0)</f>
        <v>0</v>
      </c>
      <c r="E149" s="264">
        <f>+IF(intern2!F145&gt;=1,E$8,0)</f>
        <v>0</v>
      </c>
      <c r="F149" s="264">
        <f>+IF(intern2!G145&gt;=1,F$8,0)</f>
        <v>0</v>
      </c>
      <c r="G149" s="264">
        <f>+IF(intern2!H145&gt;=1,G$8,0)</f>
        <v>0</v>
      </c>
      <c r="H149" s="264">
        <f>+IF(intern2!I145&gt;=1,H$8,0)</f>
        <v>0</v>
      </c>
      <c r="I149" s="264">
        <f>+IF(intern2!J145&gt;=1,I$8,0)</f>
        <v>0</v>
      </c>
      <c r="J149" s="264">
        <f>+IF(intern2!K145&gt;=1,J$8,0)</f>
        <v>0</v>
      </c>
      <c r="K149" s="264">
        <f>+IF(intern2!L145&gt;=1,K$8,0)</f>
        <v>0</v>
      </c>
      <c r="L149" s="264">
        <f>+IF(intern2!M145&gt;=1,L$8,0)</f>
        <v>0</v>
      </c>
      <c r="M149" s="264">
        <f>+IF(intern2!N145&gt;=1,M$8,0)</f>
        <v>0</v>
      </c>
      <c r="N149" s="264">
        <f>+IF(intern2!O145&gt;=1,N$8,0)</f>
        <v>0</v>
      </c>
      <c r="O149" s="264">
        <f>+IF(intern2!P145&gt;=1,O$8,0)</f>
        <v>0</v>
      </c>
      <c r="P149" s="264">
        <f>+IF(intern2!Q145&gt;=1,P$8,0)</f>
        <v>0</v>
      </c>
      <c r="Q149" s="264">
        <f>+IF(intern2!R145&gt;=1,Q$8,0)</f>
        <v>0</v>
      </c>
      <c r="R149" s="264">
        <f>+IF(intern2!S145&gt;=1,R$8,0)</f>
        <v>0</v>
      </c>
      <c r="S149" s="264">
        <f>+IF(intern2!T145&gt;=1,S$8,0)</f>
        <v>0</v>
      </c>
      <c r="T149" s="264">
        <f>+IF(intern2!U145&gt;=1,T$8,0)</f>
        <v>0</v>
      </c>
      <c r="U149" s="264">
        <f>+IF(intern2!V145&gt;=1,U$8,0)</f>
        <v>0</v>
      </c>
      <c r="V149" s="264">
        <f>+IF(intern2!W145&gt;=1,V$8,0)</f>
        <v>0</v>
      </c>
      <c r="W149" s="264">
        <f>+IF(intern2!X145&gt;=1,W$8,0)</f>
        <v>0</v>
      </c>
      <c r="X149" s="264">
        <f>+IF(intern2!Y145&gt;=1,X$8,0)</f>
        <v>0</v>
      </c>
      <c r="Y149" s="264">
        <f>+IF(intern2!Z145&gt;=1,Y$8,0)</f>
        <v>0</v>
      </c>
      <c r="Z149" s="264">
        <f>+IF(intern2!AA145&gt;=1,Z$8,0)</f>
        <v>0</v>
      </c>
      <c r="AA149" s="264">
        <f>+IF(intern2!AB145&gt;=1,AA$8,0)</f>
        <v>0</v>
      </c>
      <c r="AB149" s="264">
        <f>+IF(intern2!AC145&gt;=1,AB$8,0)</f>
        <v>0</v>
      </c>
      <c r="AC149" s="264">
        <f>+IF(intern2!AD145&gt;=1,AC$8,0)</f>
        <v>0</v>
      </c>
      <c r="AD149" s="264">
        <f>+IF(intern2!AE145&gt;=1,AD$8,0)</f>
        <v>0</v>
      </c>
      <c r="AE149" s="264">
        <f>+IF(intern2!AF145&gt;=1,AE$8,0)</f>
        <v>0</v>
      </c>
      <c r="AF149" s="264">
        <f>+IF(intern2!AG145&gt;=1,AF$8,0)</f>
        <v>0</v>
      </c>
      <c r="AG149" s="264">
        <f>+IF(intern2!AH145&gt;=1,AG$8,0)</f>
        <v>0</v>
      </c>
      <c r="AH149" s="264">
        <f>+IF(intern2!AI145&gt;=1,AH$8,0)</f>
        <v>0</v>
      </c>
      <c r="AI149" s="264">
        <f>+IF(intern2!AJ145&gt;=1,AI$8,0)</f>
        <v>0</v>
      </c>
      <c r="AJ149" s="264">
        <f>+IF(intern2!AK145&gt;=1,AJ$8,0)</f>
        <v>0</v>
      </c>
      <c r="AK149" s="264">
        <f>+IF(intern2!AL145&gt;=1,AK$8,0)</f>
        <v>0</v>
      </c>
      <c r="AL149" s="264">
        <f>+IF(intern2!AM145&gt;=1,AL$8,0)</f>
        <v>0</v>
      </c>
      <c r="AM149" s="264">
        <f>+IF(intern2!AN145&gt;=1,AM$8,0)</f>
        <v>0</v>
      </c>
      <c r="AN149" s="264">
        <f>+IF(intern2!AO145&gt;=1,AN$8,0)</f>
        <v>0</v>
      </c>
      <c r="AO149" s="264">
        <f>+IF(intern2!AP145&gt;=1,AO$8,0)</f>
        <v>0</v>
      </c>
      <c r="AP149" s="264">
        <f>+IF(intern2!AQ145&gt;=1,AP$8,0)</f>
        <v>0</v>
      </c>
      <c r="AQ149" s="264">
        <f>+IF(intern2!AR145&gt;=1,AQ$8,0)</f>
        <v>0</v>
      </c>
      <c r="AR149" s="264">
        <f>+IF(intern2!AS145&gt;=1,AR$8,0)</f>
        <v>0</v>
      </c>
      <c r="AS149" s="264">
        <f>+IF(intern2!AT145&gt;=1,AS$8,0)</f>
        <v>0</v>
      </c>
      <c r="AT149" s="264">
        <f>+IF(intern2!AU145&gt;=1,AT$8,0)</f>
        <v>0</v>
      </c>
      <c r="AU149" s="264">
        <f>+IF(intern2!AV145&gt;=1,AU$8,0)</f>
        <v>0</v>
      </c>
    </row>
    <row r="150" spans="1:49" ht="25.5" x14ac:dyDescent="0.2">
      <c r="A150" s="237" t="str">
        <f>'2.2'!C151</f>
        <v>PAL</v>
      </c>
      <c r="B150" s="237" t="str">
        <f>'2.2'!D151</f>
        <v>Palliative Care Kompetenzzentrum</v>
      </c>
      <c r="C150" s="264">
        <f>+IF(intern2!D146&gt;=1,C$8,0)</f>
        <v>0</v>
      </c>
      <c r="D150" s="264">
        <f>+IF(intern2!E146&gt;=1,D$8,0)</f>
        <v>0</v>
      </c>
      <c r="E150" s="264">
        <f>+IF(intern2!F146&gt;=1,E$8,0)</f>
        <v>0</v>
      </c>
      <c r="F150" s="264">
        <f>+IF(intern2!G146&gt;=1,F$8,0)</f>
        <v>0</v>
      </c>
      <c r="G150" s="264">
        <f>+IF(intern2!H146&gt;=1,G$8,0)</f>
        <v>0</v>
      </c>
      <c r="H150" s="264">
        <f>+IF(intern2!I146&gt;=1,H$8,0)</f>
        <v>0</v>
      </c>
      <c r="I150" s="264">
        <f>+IF(intern2!J146&gt;=1,I$8,0)</f>
        <v>0</v>
      </c>
      <c r="J150" s="264">
        <f>+IF(intern2!K146&gt;=1,J$8,0)</f>
        <v>0</v>
      </c>
      <c r="K150" s="264">
        <f>+IF(intern2!L146&gt;=1,K$8,0)</f>
        <v>0</v>
      </c>
      <c r="L150" s="264">
        <f>+IF(intern2!M146&gt;=1,L$8,0)</f>
        <v>0</v>
      </c>
      <c r="M150" s="264">
        <f>+IF(intern2!N146&gt;=1,M$8,0)</f>
        <v>0</v>
      </c>
      <c r="N150" s="264">
        <f>+IF(intern2!O146&gt;=1,N$8,0)</f>
        <v>0</v>
      </c>
      <c r="O150" s="264">
        <f>+IF(intern2!P146&gt;=1,O$8,0)</f>
        <v>0</v>
      </c>
      <c r="P150" s="264">
        <f>+IF(intern2!Q146&gt;=1,P$8,0)</f>
        <v>0</v>
      </c>
      <c r="Q150" s="264">
        <f>+IF(intern2!R146&gt;=1,Q$8,0)</f>
        <v>0</v>
      </c>
      <c r="R150" s="264">
        <f>+IF(intern2!S146&gt;=1,R$8,0)</f>
        <v>0</v>
      </c>
      <c r="S150" s="264">
        <f>+IF(intern2!T146&gt;=1,S$8,0)</f>
        <v>0</v>
      </c>
      <c r="T150" s="264">
        <f>+IF(intern2!U146&gt;=1,T$8,0)</f>
        <v>0</v>
      </c>
      <c r="U150" s="264">
        <f>+IF(intern2!V146&gt;=1,U$8,0)</f>
        <v>0</v>
      </c>
      <c r="V150" s="264">
        <f>+IF(intern2!W146&gt;=1,V$8,0)</f>
        <v>0</v>
      </c>
      <c r="W150" s="264">
        <f>+IF(intern2!X146&gt;=1,W$8,0)</f>
        <v>0</v>
      </c>
      <c r="X150" s="264">
        <f>+IF(intern2!Y146&gt;=1,X$8,0)</f>
        <v>0</v>
      </c>
      <c r="Y150" s="264">
        <f>+IF(intern2!Z146&gt;=1,Y$8,0)</f>
        <v>0</v>
      </c>
      <c r="Z150" s="264">
        <f>+IF(intern2!AA146&gt;=1,Z$8,0)</f>
        <v>0</v>
      </c>
      <c r="AA150" s="264">
        <f>+IF(intern2!AB146&gt;=1,AA$8,0)</f>
        <v>0</v>
      </c>
      <c r="AB150" s="264">
        <f>+IF(intern2!AC146&gt;=1,AB$8,0)</f>
        <v>0</v>
      </c>
      <c r="AC150" s="264">
        <f>+IF(intern2!AD146&gt;=1,AC$8,0)</f>
        <v>0</v>
      </c>
      <c r="AD150" s="264">
        <f>+IF(intern2!AE146&gt;=1,AD$8,0)</f>
        <v>0</v>
      </c>
      <c r="AE150" s="264">
        <f>+IF(intern2!AF146&gt;=1,AE$8,0)</f>
        <v>0</v>
      </c>
      <c r="AF150" s="264">
        <f>+IF(intern2!AG146&gt;=1,AF$8,0)</f>
        <v>0</v>
      </c>
      <c r="AG150" s="264">
        <f>+IF(intern2!AH146&gt;=1,AG$8,0)</f>
        <v>0</v>
      </c>
      <c r="AH150" s="264">
        <f>+IF(intern2!AI146&gt;=1,AH$8,0)</f>
        <v>0</v>
      </c>
      <c r="AI150" s="264">
        <f>+IF(intern2!AJ146&gt;=1,AI$8,0)</f>
        <v>0</v>
      </c>
      <c r="AJ150" s="264">
        <f>+IF(intern2!AK146&gt;=1,AJ$8,0)</f>
        <v>0</v>
      </c>
      <c r="AK150" s="264">
        <f>+IF(intern2!AL146&gt;=1,AK$8,0)</f>
        <v>0</v>
      </c>
      <c r="AL150" s="264">
        <f>+IF(intern2!AM146&gt;=1,AL$8,0)</f>
        <v>0</v>
      </c>
      <c r="AM150" s="264">
        <f>+IF(intern2!AN146&gt;=1,AM$8,0)</f>
        <v>0</v>
      </c>
      <c r="AN150" s="264">
        <f>+IF(intern2!AO146&gt;=1,AN$8,0)</f>
        <v>0</v>
      </c>
      <c r="AO150" s="264">
        <f>+IF(intern2!AP146&gt;=1,AO$8,0)</f>
        <v>0</v>
      </c>
      <c r="AP150" s="264">
        <f>+IF(intern2!AQ146&gt;=1,AP$8,0)</f>
        <v>0</v>
      </c>
      <c r="AQ150" s="264">
        <f>+IF(intern2!AR146&gt;=1,AQ$8,0)</f>
        <v>0</v>
      </c>
      <c r="AR150" s="264">
        <f>+IF(intern2!AS146&gt;=1,AR$8,0)</f>
        <v>0</v>
      </c>
      <c r="AS150" s="264">
        <f>+IF(intern2!AT146&gt;=1,AS$8,0)</f>
        <v>0</v>
      </c>
      <c r="AT150" s="264">
        <f>+IF(intern2!AU146&gt;=1,AT$8,0)</f>
        <v>0</v>
      </c>
      <c r="AU150" s="264">
        <f>+IF(intern2!AV146&gt;=1,AU$8,0)</f>
        <v>0</v>
      </c>
    </row>
    <row r="151" spans="1:49" ht="25.5" x14ac:dyDescent="0.2">
      <c r="A151" s="237" t="str">
        <f>'2.2'!C152</f>
        <v>AVA</v>
      </c>
      <c r="B151" s="237" t="str">
        <f>'2.2'!D152</f>
        <v>Akutsomatische Versorgung Abhängigkeitskranker</v>
      </c>
      <c r="C151" s="264">
        <f>+IF(intern2!D147&gt;=1,C$8,0)</f>
        <v>0</v>
      </c>
      <c r="D151" s="264">
        <f>+IF(intern2!E147&gt;=1,D$8,0)</f>
        <v>0</v>
      </c>
      <c r="E151" s="264">
        <f>+IF(intern2!F147&gt;=1,E$8,0)</f>
        <v>0</v>
      </c>
      <c r="F151" s="264">
        <f>+IF(intern2!G147&gt;=1,F$8,0)</f>
        <v>0</v>
      </c>
      <c r="G151" s="264">
        <f>+IF(intern2!H147&gt;=1,G$8,0)</f>
        <v>0</v>
      </c>
      <c r="H151" s="264">
        <f>+IF(intern2!I147&gt;=1,H$8,0)</f>
        <v>0</v>
      </c>
      <c r="I151" s="264">
        <f>+IF(intern2!J147&gt;=1,I$8,0)</f>
        <v>0</v>
      </c>
      <c r="J151" s="264">
        <f>+IF(intern2!K147&gt;=1,J$8,0)</f>
        <v>0</v>
      </c>
      <c r="K151" s="264">
        <f>+IF(intern2!L147&gt;=1,K$8,0)</f>
        <v>0</v>
      </c>
      <c r="L151" s="264">
        <f>+IF(intern2!M147&gt;=1,L$8,0)</f>
        <v>0</v>
      </c>
      <c r="M151" s="264">
        <f>+IF(intern2!N147&gt;=1,M$8,0)</f>
        <v>0</v>
      </c>
      <c r="N151" s="264">
        <f>+IF(intern2!O147&gt;=1,N$8,0)</f>
        <v>0</v>
      </c>
      <c r="O151" s="264">
        <f>+IF(intern2!P147&gt;=1,O$8,0)</f>
        <v>0</v>
      </c>
      <c r="P151" s="264">
        <f>+IF(intern2!Q147&gt;=1,P$8,0)</f>
        <v>0</v>
      </c>
      <c r="Q151" s="264">
        <f>+IF(intern2!R147&gt;=1,Q$8,0)</f>
        <v>0</v>
      </c>
      <c r="R151" s="264">
        <f>+IF(intern2!S147&gt;=1,R$8,0)</f>
        <v>0</v>
      </c>
      <c r="S151" s="264">
        <f>+IF(intern2!T147&gt;=1,S$8,0)</f>
        <v>0</v>
      </c>
      <c r="T151" s="264">
        <f>+IF(intern2!U147&gt;=1,T$8,0)</f>
        <v>0</v>
      </c>
      <c r="U151" s="264">
        <f>+IF(intern2!V147&gt;=1,U$8,0)</f>
        <v>0</v>
      </c>
      <c r="V151" s="264">
        <f>+IF(intern2!W147&gt;=1,V$8,0)</f>
        <v>0</v>
      </c>
      <c r="W151" s="264">
        <f>+IF(intern2!X147&gt;=1,W$8,0)</f>
        <v>0</v>
      </c>
      <c r="X151" s="264">
        <f>+IF(intern2!Y147&gt;=1,X$8,0)</f>
        <v>0</v>
      </c>
      <c r="Y151" s="264">
        <f>+IF(intern2!Z147&gt;=1,Y$8,0)</f>
        <v>0</v>
      </c>
      <c r="Z151" s="264">
        <f>+IF(intern2!AA147&gt;=1,Z$8,0)</f>
        <v>0</v>
      </c>
      <c r="AA151" s="264">
        <f>+IF(intern2!AB147&gt;=1,AA$8,0)</f>
        <v>0</v>
      </c>
      <c r="AB151" s="264">
        <f>+IF(intern2!AC147&gt;=1,AB$8,0)</f>
        <v>0</v>
      </c>
      <c r="AC151" s="264">
        <f>+IF(intern2!AD147&gt;=1,AC$8,0)</f>
        <v>0</v>
      </c>
      <c r="AD151" s="264">
        <f>+IF(intern2!AE147&gt;=1,AD$8,0)</f>
        <v>0</v>
      </c>
      <c r="AE151" s="264">
        <f>+IF(intern2!AF147&gt;=1,AE$8,0)</f>
        <v>0</v>
      </c>
      <c r="AF151" s="264">
        <f>+IF(intern2!AG147&gt;=1,AF$8,0)</f>
        <v>0</v>
      </c>
      <c r="AG151" s="264">
        <f>+IF(intern2!AH147&gt;=1,AG$8,0)</f>
        <v>0</v>
      </c>
      <c r="AH151" s="264">
        <f>+IF(intern2!AI147&gt;=1,AH$8,0)</f>
        <v>0</v>
      </c>
      <c r="AI151" s="264">
        <f>+IF(intern2!AJ147&gt;=1,AI$8,0)</f>
        <v>0</v>
      </c>
      <c r="AJ151" s="264">
        <f>+IF(intern2!AK147&gt;=1,AJ$8,0)</f>
        <v>0</v>
      </c>
      <c r="AK151" s="264">
        <f>+IF(intern2!AL147&gt;=1,AK$8,0)</f>
        <v>0</v>
      </c>
      <c r="AL151" s="264">
        <f>+IF(intern2!AM147&gt;=1,AL$8,0)</f>
        <v>0</v>
      </c>
      <c r="AM151" s="264">
        <f>+IF(intern2!AN147&gt;=1,AM$8,0)</f>
        <v>0</v>
      </c>
      <c r="AN151" s="264">
        <f>+IF(intern2!AO147&gt;=1,AN$8,0)</f>
        <v>0</v>
      </c>
      <c r="AO151" s="264">
        <f>+IF(intern2!AP147&gt;=1,AO$8,0)</f>
        <v>0</v>
      </c>
      <c r="AP151" s="264">
        <f>+IF(intern2!AQ147&gt;=1,AP$8,0)</f>
        <v>0</v>
      </c>
      <c r="AQ151" s="264">
        <f>+IF(intern2!AR147&gt;=1,AQ$8,0)</f>
        <v>0</v>
      </c>
      <c r="AR151" s="264">
        <f>+IF(intern2!AS147&gt;=1,AR$8,0)</f>
        <v>0</v>
      </c>
      <c r="AS151" s="264">
        <f>+IF(intern2!AT147&gt;=1,AS$8,0)</f>
        <v>0</v>
      </c>
      <c r="AT151" s="264">
        <f>+IF(intern2!AU147&gt;=1,AT$8,0)</f>
        <v>0</v>
      </c>
      <c r="AU151" s="264">
        <f>+IF(intern2!AV147&gt;=1,AU$8,0)</f>
        <v>0</v>
      </c>
    </row>
    <row r="152" spans="1:49" x14ac:dyDescent="0.2">
      <c r="A152" s="237" t="str">
        <f>'2.2'!C153</f>
        <v>ISO</v>
      </c>
      <c r="B152" s="237" t="str">
        <f>'2.2'!D153</f>
        <v>Sonderisolierstation (IVHSM)</v>
      </c>
      <c r="C152" s="264">
        <f>+IF(intern2!D148&gt;=1,C$8,0)</f>
        <v>0</v>
      </c>
      <c r="D152" s="264">
        <f>+IF(intern2!E148&gt;=1,D$8,0)</f>
        <v>0</v>
      </c>
      <c r="E152" s="264">
        <f>+IF(intern2!F148&gt;=1,E$8,0)</f>
        <v>0</v>
      </c>
      <c r="F152" s="264">
        <f>+IF(intern2!G148&gt;=1,F$8,0)</f>
        <v>0</v>
      </c>
      <c r="G152" s="264">
        <f>+IF(intern2!H148&gt;=1,G$8,0)</f>
        <v>0</v>
      </c>
      <c r="H152" s="264">
        <f>+IF(intern2!I148&gt;=1,H$8,0)</f>
        <v>0</v>
      </c>
      <c r="I152" s="264">
        <f>+IF(intern2!J148&gt;=1,I$8,0)</f>
        <v>0</v>
      </c>
      <c r="J152" s="264">
        <f>+IF(intern2!K148&gt;=1,J$8,0)</f>
        <v>0</v>
      </c>
      <c r="K152" s="264">
        <f>+IF(intern2!L148&gt;=1,K$8,0)</f>
        <v>0</v>
      </c>
      <c r="L152" s="264">
        <f>+IF(intern2!M148&gt;=1,L$8,0)</f>
        <v>0</v>
      </c>
      <c r="M152" s="264">
        <f>+IF(intern2!N148&gt;=1,M$8,0)</f>
        <v>0</v>
      </c>
      <c r="N152" s="264">
        <f>+IF(intern2!O148&gt;=1,N$8,0)</f>
        <v>0</v>
      </c>
      <c r="O152" s="264">
        <f>+IF(intern2!P148&gt;=1,O$8,0)</f>
        <v>0</v>
      </c>
      <c r="P152" s="264">
        <f>+IF(intern2!Q148&gt;=1,P$8,0)</f>
        <v>0</v>
      </c>
      <c r="Q152" s="264">
        <f>+IF(intern2!R148&gt;=1,Q$8,0)</f>
        <v>0</v>
      </c>
      <c r="R152" s="264">
        <f>+IF(intern2!S148&gt;=1,R$8,0)</f>
        <v>0</v>
      </c>
      <c r="S152" s="264">
        <f>+IF(intern2!T148&gt;=1,S$8,0)</f>
        <v>0</v>
      </c>
      <c r="T152" s="264">
        <f>+IF(intern2!U148&gt;=1,T$8,0)</f>
        <v>0</v>
      </c>
      <c r="U152" s="264">
        <f>+IF(intern2!V148&gt;=1,U$8,0)</f>
        <v>0</v>
      </c>
      <c r="V152" s="264">
        <f>+IF(intern2!W148&gt;=1,V$8,0)</f>
        <v>0</v>
      </c>
      <c r="W152" s="264">
        <f>+IF(intern2!X148&gt;=1,W$8,0)</f>
        <v>0</v>
      </c>
      <c r="X152" s="264">
        <f>+IF(intern2!Y148&gt;=1,X$8,0)</f>
        <v>0</v>
      </c>
      <c r="Y152" s="264">
        <f>+IF(intern2!Z148&gt;=1,Y$8,0)</f>
        <v>0</v>
      </c>
      <c r="Z152" s="264">
        <f>+IF(intern2!AA148&gt;=1,Z$8,0)</f>
        <v>0</v>
      </c>
      <c r="AA152" s="264">
        <f>+IF(intern2!AB148&gt;=1,AA$8,0)</f>
        <v>0</v>
      </c>
      <c r="AB152" s="264">
        <f>+IF(intern2!AC148&gt;=1,AB$8,0)</f>
        <v>0</v>
      </c>
      <c r="AC152" s="264">
        <f>+IF(intern2!AD148&gt;=1,AC$8,0)</f>
        <v>0</v>
      </c>
      <c r="AD152" s="264">
        <f>+IF(intern2!AE148&gt;=1,AD$8,0)</f>
        <v>0</v>
      </c>
      <c r="AE152" s="264">
        <f>+IF(intern2!AF148&gt;=1,AE$8,0)</f>
        <v>0</v>
      </c>
      <c r="AF152" s="264">
        <f>+IF(intern2!AG148&gt;=1,AF$8,0)</f>
        <v>0</v>
      </c>
      <c r="AG152" s="264">
        <f>+IF(intern2!AH148&gt;=1,AG$8,0)</f>
        <v>0</v>
      </c>
      <c r="AH152" s="264">
        <f>+IF(intern2!AI148&gt;=1,AH$8,0)</f>
        <v>0</v>
      </c>
      <c r="AI152" s="264">
        <f>+IF(intern2!AJ148&gt;=1,AI$8,0)</f>
        <v>0</v>
      </c>
      <c r="AJ152" s="264">
        <f>+IF(intern2!AK148&gt;=1,AJ$8,0)</f>
        <v>0</v>
      </c>
      <c r="AK152" s="264">
        <f>+IF(intern2!AL148&gt;=1,AK$8,0)</f>
        <v>0</v>
      </c>
      <c r="AL152" s="264">
        <f>+IF(intern2!AM148&gt;=1,AL$8,0)</f>
        <v>0</v>
      </c>
      <c r="AM152" s="264">
        <f>+IF(intern2!AN148&gt;=1,AM$8,0)</f>
        <v>0</v>
      </c>
      <c r="AN152" s="264">
        <f>+IF(intern2!AO148&gt;=1,AN$8,0)</f>
        <v>0</v>
      </c>
      <c r="AO152" s="264">
        <f>+IF(intern2!AP148&gt;=1,AO$8,0)</f>
        <v>0</v>
      </c>
      <c r="AP152" s="264">
        <f>+IF(intern2!AQ148&gt;=1,AP$8,0)</f>
        <v>0</v>
      </c>
      <c r="AQ152" s="264">
        <f>+IF(intern2!AR148&gt;=1,AQ$8,0)</f>
        <v>0</v>
      </c>
      <c r="AR152" s="264">
        <f>+IF(intern2!AS148&gt;=1,AR$8,0)</f>
        <v>0</v>
      </c>
      <c r="AS152" s="264">
        <f>+IF(intern2!AT148&gt;=1,AS$8,0)</f>
        <v>0</v>
      </c>
      <c r="AT152" s="264">
        <f>+IF(intern2!AU148&gt;=1,AT$8,0)</f>
        <v>0</v>
      </c>
      <c r="AU152" s="264">
        <f>+IF(intern2!AV148&gt;=1,AU$8,0)</f>
        <v>0</v>
      </c>
    </row>
    <row r="153" spans="1:49" outlineLevel="1" x14ac:dyDescent="0.2">
      <c r="V153" s="264"/>
    </row>
    <row r="154" spans="1:49" outlineLevel="1" x14ac:dyDescent="0.2">
      <c r="B154" s="232" t="s">
        <v>208</v>
      </c>
      <c r="C154" s="231">
        <f t="shared" ref="C154:AU154" si="0">+SUM(C8:C152)</f>
        <v>0</v>
      </c>
      <c r="D154" s="231">
        <f t="shared" si="0"/>
        <v>0</v>
      </c>
      <c r="E154" s="231">
        <f t="shared" si="0"/>
        <v>0</v>
      </c>
      <c r="F154" s="231">
        <f t="shared" si="0"/>
        <v>0</v>
      </c>
      <c r="G154" s="231">
        <f t="shared" si="0"/>
        <v>0</v>
      </c>
      <c r="H154" s="231">
        <f t="shared" si="0"/>
        <v>0</v>
      </c>
      <c r="I154" s="231">
        <f t="shared" si="0"/>
        <v>0</v>
      </c>
      <c r="J154" s="231">
        <f t="shared" si="0"/>
        <v>0</v>
      </c>
      <c r="K154" s="231">
        <f t="shared" si="0"/>
        <v>0</v>
      </c>
      <c r="L154" s="231">
        <f t="shared" si="0"/>
        <v>0</v>
      </c>
      <c r="M154" s="231">
        <f t="shared" si="0"/>
        <v>0</v>
      </c>
      <c r="N154" s="231">
        <f t="shared" si="0"/>
        <v>0</v>
      </c>
      <c r="O154" s="231">
        <f t="shared" si="0"/>
        <v>0</v>
      </c>
      <c r="P154" s="231">
        <f t="shared" si="0"/>
        <v>0</v>
      </c>
      <c r="Q154" s="231">
        <f t="shared" si="0"/>
        <v>0</v>
      </c>
      <c r="R154" s="231">
        <f t="shared" si="0"/>
        <v>0</v>
      </c>
      <c r="S154" s="231">
        <f t="shared" si="0"/>
        <v>0</v>
      </c>
      <c r="T154" s="231">
        <f t="shared" si="0"/>
        <v>0</v>
      </c>
      <c r="U154" s="231">
        <f t="shared" si="0"/>
        <v>0</v>
      </c>
      <c r="V154" s="231">
        <f t="shared" si="0"/>
        <v>0</v>
      </c>
      <c r="W154" s="231">
        <f t="shared" si="0"/>
        <v>0</v>
      </c>
      <c r="X154" s="231">
        <f t="shared" si="0"/>
        <v>0</v>
      </c>
      <c r="Y154" s="231">
        <f t="shared" si="0"/>
        <v>0</v>
      </c>
      <c r="Z154" s="231">
        <f t="shared" si="0"/>
        <v>0</v>
      </c>
      <c r="AA154" s="231">
        <f t="shared" si="0"/>
        <v>0</v>
      </c>
      <c r="AB154" s="231">
        <f t="shared" si="0"/>
        <v>0</v>
      </c>
      <c r="AC154" s="231">
        <f t="shared" si="0"/>
        <v>0</v>
      </c>
      <c r="AD154" s="231">
        <f t="shared" si="0"/>
        <v>0</v>
      </c>
      <c r="AE154" s="231">
        <f t="shared" si="0"/>
        <v>0</v>
      </c>
      <c r="AF154" s="231">
        <f t="shared" si="0"/>
        <v>0</v>
      </c>
      <c r="AG154" s="231">
        <f t="shared" si="0"/>
        <v>0</v>
      </c>
      <c r="AH154" s="231">
        <f t="shared" si="0"/>
        <v>0</v>
      </c>
      <c r="AI154" s="231">
        <f t="shared" si="0"/>
        <v>0</v>
      </c>
      <c r="AJ154" s="231">
        <f t="shared" si="0"/>
        <v>0</v>
      </c>
      <c r="AK154" s="231">
        <f t="shared" si="0"/>
        <v>0</v>
      </c>
      <c r="AL154" s="231">
        <f t="shared" si="0"/>
        <v>0</v>
      </c>
      <c r="AM154" s="231">
        <f t="shared" si="0"/>
        <v>0</v>
      </c>
      <c r="AN154" s="231">
        <f t="shared" si="0"/>
        <v>0</v>
      </c>
      <c r="AO154" s="231">
        <f t="shared" si="0"/>
        <v>0</v>
      </c>
      <c r="AP154" s="231">
        <f t="shared" si="0"/>
        <v>0</v>
      </c>
      <c r="AQ154" s="231">
        <f t="shared" si="0"/>
        <v>0</v>
      </c>
      <c r="AR154" s="231">
        <f t="shared" si="0"/>
        <v>0</v>
      </c>
      <c r="AS154" s="231">
        <f t="shared" si="0"/>
        <v>0</v>
      </c>
      <c r="AT154" s="231">
        <f t="shared" si="0"/>
        <v>0</v>
      </c>
      <c r="AU154" s="231">
        <f t="shared" si="0"/>
        <v>0</v>
      </c>
      <c r="AW154" s="231">
        <f>+MAX(D154:AU154)</f>
        <v>0</v>
      </c>
    </row>
  </sheetData>
  <sheetProtection algorithmName="SHA-512" hashValue="0KXFKOfP2A4swMMg3limGf9T+V7YfdFaE7z9d4pMepzyTJ7lo+ht/82rsLBhQOnYWbYSaDyc0cBk0KHC1lyK1w==" saltValue="/9+1NBPyTUhe/+8o5yzd1w==" spinCount="100000" sheet="1" selectLockedCells="1"/>
  <customSheetViews>
    <customSheetView guid="{21F13F3C-C390-477F-A569-DF7158452A6C}">
      <pane xSplit="2" ySplit="4" topLeftCell="AF5" activePane="bottomRight" state="frozen"/>
      <selection pane="bottomRight" activeCell="A23" sqref="A23:E23"/>
      <rowBreaks count="1" manualBreakCount="1">
        <brk id="150" max="16383" man="1"/>
      </rowBreaks>
      <pageMargins left="0.70866141732283472" right="0.70866141732283472" top="0.74803149606299213" bottom="0.74803149606299213" header="0.31496062992125984" footer="0.31496062992125984"/>
      <printOptions horizontalCentered="1"/>
      <pageSetup paperSize="9" scale="88" fitToHeight="0" orientation="portrait" r:id="rId1"/>
      <headerFooter alignWithMargins="0">
        <oddFooter>&amp;L&amp;6&amp;F/
&amp;A&amp;C&amp;6Angebotserhebung Versorgungsplanung 2016 Kanton Bern
&amp;D&amp;R&amp;6Seiten &amp;P von &amp;N Seiten</oddFooter>
      </headerFooter>
    </customSheetView>
  </customSheetViews>
  <mergeCells count="2">
    <mergeCell ref="A2:B2"/>
    <mergeCell ref="A6:B6"/>
  </mergeCells>
  <phoneticPr fontId="26" type="noConversion"/>
  <printOptions horizontalCentered="1"/>
  <pageMargins left="0.70866141732283472" right="0.70866141732283472" top="0.74803149606299213" bottom="0.74803149606299213" header="0.31496062992125984" footer="0.31496062992125984"/>
  <pageSetup paperSize="9" scale="88" fitToHeight="0" orientation="portrait" r:id="rId2"/>
  <headerFooter alignWithMargins="0">
    <oddFooter>&amp;L&amp;6&amp;F/
&amp;A&amp;C&amp;6Angebotserhebung Versorgungsplanung 2016 Kanton Bern
&amp;D&amp;R&amp;6Seiten &amp;P von &amp;N Seiten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5">
    <tabColor rgb="FFFF0000"/>
    <pageSetUpPr fitToPage="1"/>
  </sheetPr>
  <dimension ref="A1:P39"/>
  <sheetViews>
    <sheetView workbookViewId="0">
      <pane ySplit="4" topLeftCell="A5" activePane="bottomLeft" state="frozen"/>
      <selection activeCell="B50" sqref="B50"/>
      <selection pane="bottomLeft" activeCell="G20" sqref="G20"/>
    </sheetView>
  </sheetViews>
  <sheetFormatPr baseColWidth="10" defaultColWidth="11.42578125" defaultRowHeight="12.75" x14ac:dyDescent="0.2"/>
  <cols>
    <col min="1" max="1" width="8.140625" style="20" customWidth="1"/>
    <col min="2" max="2" width="24" style="20" customWidth="1"/>
    <col min="3" max="3" width="36" style="20" customWidth="1"/>
    <col min="4" max="4" width="32" style="20" customWidth="1"/>
    <col min="5" max="16384" width="11.42578125" style="20"/>
  </cols>
  <sheetData>
    <row r="1" spans="1:5" ht="12.95" customHeight="1" x14ac:dyDescent="0.2"/>
    <row r="2" spans="1:5" ht="12.95" customHeight="1" x14ac:dyDescent="0.2"/>
    <row r="3" spans="1:5" s="86" customFormat="1" ht="33.950000000000003" customHeight="1" x14ac:dyDescent="0.2">
      <c r="A3" s="1214" t="s">
        <v>389</v>
      </c>
      <c r="B3" s="1223"/>
      <c r="C3" s="1223"/>
      <c r="D3" s="1223"/>
    </row>
    <row r="4" spans="1:5" s="1224" customFormat="1" ht="10.5" customHeight="1" x14ac:dyDescent="0.2"/>
    <row r="5" spans="1:5" s="452" customFormat="1" ht="28.35" customHeight="1" x14ac:dyDescent="0.2">
      <c r="A5" s="1225" t="s">
        <v>921</v>
      </c>
      <c r="B5" s="1225"/>
      <c r="C5" s="1225"/>
      <c r="D5" s="1225"/>
    </row>
    <row r="6" spans="1:5" s="88" customFormat="1" ht="21.95" customHeight="1" x14ac:dyDescent="0.2">
      <c r="A6" s="587" t="s">
        <v>112</v>
      </c>
      <c r="B6" s="1226" t="s">
        <v>944</v>
      </c>
      <c r="C6" s="1226"/>
      <c r="D6" s="1226"/>
      <c r="E6" s="71"/>
    </row>
    <row r="7" spans="1:5" ht="21.95" customHeight="1" x14ac:dyDescent="0.2">
      <c r="A7" s="587" t="s">
        <v>112</v>
      </c>
      <c r="B7" s="1222" t="s">
        <v>881</v>
      </c>
      <c r="C7" s="1222"/>
      <c r="D7" s="1222"/>
      <c r="E7" s="87"/>
    </row>
    <row r="8" spans="1:5" s="88" customFormat="1" ht="21.95" customHeight="1" x14ac:dyDescent="0.2">
      <c r="A8" s="587" t="s">
        <v>112</v>
      </c>
      <c r="B8" s="1222" t="s">
        <v>882</v>
      </c>
      <c r="C8" s="1222"/>
      <c r="D8" s="1222"/>
      <c r="E8" s="71"/>
    </row>
    <row r="9" spans="1:5" ht="21.95" customHeight="1" x14ac:dyDescent="0.2">
      <c r="A9" s="587" t="s">
        <v>112</v>
      </c>
      <c r="B9" s="1222" t="s">
        <v>863</v>
      </c>
      <c r="C9" s="1222"/>
      <c r="D9" s="1222"/>
      <c r="E9" s="87"/>
    </row>
    <row r="10" spans="1:5" ht="21.95" customHeight="1" x14ac:dyDescent="0.2">
      <c r="A10" s="587" t="s">
        <v>112</v>
      </c>
      <c r="B10" s="1222" t="s">
        <v>864</v>
      </c>
      <c r="C10" s="1222"/>
      <c r="D10" s="1222"/>
      <c r="E10" s="87"/>
    </row>
    <row r="11" spans="1:5" ht="11.25" customHeight="1" x14ac:dyDescent="0.2"/>
    <row r="12" spans="1:5" s="91" customFormat="1" ht="32.1" customHeight="1" x14ac:dyDescent="0.2">
      <c r="A12" s="1221" t="s">
        <v>873</v>
      </c>
      <c r="B12" s="1221"/>
      <c r="C12" s="1221"/>
      <c r="D12" s="1221"/>
    </row>
    <row r="13" spans="1:5" s="91" customFormat="1" ht="33.950000000000003" customHeight="1" x14ac:dyDescent="0.2">
      <c r="A13" s="587" t="s">
        <v>112</v>
      </c>
      <c r="B13" s="1221" t="s">
        <v>879</v>
      </c>
      <c r="C13" s="1221"/>
      <c r="D13" s="1221"/>
    </row>
    <row r="14" spans="1:5" s="91" customFormat="1" ht="51.95" customHeight="1" x14ac:dyDescent="0.2">
      <c r="A14" s="1220" t="s">
        <v>868</v>
      </c>
      <c r="B14" s="1220"/>
      <c r="C14" s="1220"/>
      <c r="D14" s="1220"/>
    </row>
    <row r="15" spans="1:5" s="91" customFormat="1" ht="51.95" customHeight="1" x14ac:dyDescent="0.2">
      <c r="A15" s="1221" t="s">
        <v>818</v>
      </c>
      <c r="B15" s="1221"/>
      <c r="C15" s="1221"/>
      <c r="D15" s="1221"/>
    </row>
    <row r="16" spans="1:5" s="90" customFormat="1" ht="65.099999999999994" customHeight="1" x14ac:dyDescent="0.2">
      <c r="A16" s="1221" t="s">
        <v>537</v>
      </c>
      <c r="B16" s="1221"/>
      <c r="C16" s="1221"/>
      <c r="D16" s="1221"/>
    </row>
    <row r="17" spans="1:4" s="90" customFormat="1" ht="125.1" customHeight="1" x14ac:dyDescent="0.2">
      <c r="A17" s="1221" t="s">
        <v>819</v>
      </c>
      <c r="B17" s="1221"/>
      <c r="C17" s="1221"/>
      <c r="D17" s="1221"/>
    </row>
    <row r="18" spans="1:4" s="90" customFormat="1" ht="21.6" customHeight="1" x14ac:dyDescent="0.2">
      <c r="B18" s="92"/>
      <c r="C18" s="92"/>
      <c r="D18" s="92"/>
    </row>
    <row r="39" spans="16:16" x14ac:dyDescent="0.2">
      <c r="P39" s="93"/>
    </row>
  </sheetData>
  <sheetProtection algorithmName="SHA-512" hashValue="yXg4aBMZ7dYO2Wuo8TAy6PRKd2cpIPNKI4el0SjFziixLu4oasDGblGR9Gu4N9XGxgk2pf1tPbyTY+9jF6Xnpw==" saltValue="xlL2NYaVvuOx+c+u6OWC2w==" spinCount="100000" sheet="1" objects="1" scenarios="1"/>
  <customSheetViews>
    <customSheetView guid="{21F13F3C-C390-477F-A569-DF7158452A6C}">
      <selection activeCell="A12" sqref="A12:F12"/>
      <rowBreaks count="1" manualBreakCount="1">
        <brk id="30" max="3" man="1"/>
      </rowBreaks>
      <colBreaks count="1" manualBreakCount="1">
        <brk id="4" max="1048575" man="1"/>
      </colBreaks>
      <pageMargins left="0.70866141732283472" right="0.70866141732283472" top="0.74803149606299213" bottom="0.74803149606299213" header="0.31496062992125984" footer="0.31496062992125984"/>
      <printOptions horizontalCentered="1"/>
      <pageSetup paperSize="9" scale="66"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4">
    <mergeCell ref="A17:D17"/>
    <mergeCell ref="A12:D12"/>
    <mergeCell ref="B9:D9"/>
    <mergeCell ref="A15:D15"/>
    <mergeCell ref="A3:D3"/>
    <mergeCell ref="A16:D16"/>
    <mergeCell ref="A4:XFD4"/>
    <mergeCell ref="A5:D5"/>
    <mergeCell ref="B8:D8"/>
    <mergeCell ref="B6:D6"/>
    <mergeCell ref="B7:D7"/>
    <mergeCell ref="B10:D10"/>
    <mergeCell ref="A14:D14"/>
    <mergeCell ref="B13:D13"/>
  </mergeCells>
  <hyperlinks>
    <hyperlink ref="B9:D9" r:id="rId2" display="SPLG Akutsomatik Definition SPL2023 ZH (ICD- und CHOP-Kataloge)" xr:uid="{00000000-0004-0000-0300-000000000000}"/>
    <hyperlink ref="B10:D10" r:id="rId3" display="SPLG Akutsomatik Regeln SPL2023 ZH (Zuteilungsregeln)" xr:uid="{00000000-0004-0000-0300-000001000000}"/>
    <hyperlink ref="B7:D7" r:id="rId4" display="Leistungsspezifische Anforderungen Akutsomatik ZH (Stand 1.1.2023)" xr:uid="{00000000-0004-0000-0300-000002000000}"/>
    <hyperlink ref="B8:D8" r:id="rId5" display="Weitergehende leistungsspezifische Anforderungen Akutsomatik ZH (Stand 1.1.2023)" xr:uid="{00000000-0004-0000-0300-000003000000}"/>
    <hyperlink ref="B6:D6" r:id="rId6" display="Generelle Anforderungen FR" xr:uid="{9B282584-1B60-9042-9AB3-3A268C28A356}"/>
  </hyperlinks>
  <printOptions horizontalCentered="1"/>
  <pageMargins left="0.23622047244094491" right="0.23622047244094491" top="0.74803149606299213" bottom="0.74803149606299213" header="0.31496062992125984" footer="0.31496062992125984"/>
  <pageSetup paperSize="9" scale="93" orientation="portrait" r:id="rId7"/>
  <headerFooter scaleWithDoc="0" alignWithMargins="0"/>
  <rowBreaks count="1" manualBreakCount="1">
    <brk id="29" max="3" man="1"/>
  </rowBreaks>
  <colBreaks count="1" manualBreakCount="1">
    <brk id="4" max="1048575" man="1"/>
  </colBreaks>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4">
    <tabColor rgb="FFFF0000"/>
    <pageSetUpPr fitToPage="1"/>
  </sheetPr>
  <dimension ref="A3:M158"/>
  <sheetViews>
    <sheetView showGridLines="0" workbookViewId="0">
      <pane ySplit="4" topLeftCell="A73" activePane="bottomLeft" state="frozen"/>
      <selection activeCell="B50" sqref="B50"/>
      <selection pane="bottomLeft" activeCell="A3" sqref="A3:C3"/>
    </sheetView>
  </sheetViews>
  <sheetFormatPr baseColWidth="10" defaultColWidth="11.42578125" defaultRowHeight="12.75" x14ac:dyDescent="0.2"/>
  <cols>
    <col min="1" max="1" width="27.140625" customWidth="1"/>
    <col min="2" max="2" width="13" customWidth="1"/>
    <col min="3" max="3" width="95" customWidth="1"/>
    <col min="4" max="4" width="11.42578125" customWidth="1"/>
    <col min="5" max="5" width="11.42578125" hidden="1" customWidth="1"/>
  </cols>
  <sheetData>
    <row r="3" spans="1:4" s="94" customFormat="1" ht="33.950000000000003" customHeight="1" x14ac:dyDescent="0.2">
      <c r="A3" s="1228" t="s">
        <v>946</v>
      </c>
      <c r="B3" s="1228"/>
      <c r="C3" s="1228"/>
      <c r="D3" s="821"/>
    </row>
    <row r="4" spans="1:4" s="33" customFormat="1" ht="15.75" thickBot="1" x14ac:dyDescent="0.25">
      <c r="A4" s="95"/>
      <c r="B4" s="95"/>
      <c r="C4" s="95"/>
    </row>
    <row r="5" spans="1:4" s="40" customFormat="1" x14ac:dyDescent="0.2">
      <c r="A5" s="359" t="s">
        <v>47</v>
      </c>
      <c r="B5" s="1229" t="s">
        <v>48</v>
      </c>
      <c r="C5" s="1230"/>
    </row>
    <row r="6" spans="1:4" s="40" customFormat="1" ht="13.5" thickBot="1" x14ac:dyDescent="0.25">
      <c r="A6" s="96" t="s">
        <v>206</v>
      </c>
      <c r="B6" s="97" t="s">
        <v>205</v>
      </c>
      <c r="C6" s="98" t="s">
        <v>206</v>
      </c>
    </row>
    <row r="7" spans="1:4" s="33" customFormat="1" x14ac:dyDescent="0.2">
      <c r="A7" s="99" t="str">
        <f>IF(ISBLANK('2.2'!B10),"",'2.2'!B10)</f>
        <v>Basispaket</v>
      </c>
      <c r="B7" s="100" t="str">
        <f>+'2.2'!C10</f>
        <v>BP</v>
      </c>
      <c r="C7" s="101" t="str">
        <f>+'2.2'!D10</f>
        <v>Basispaket Chirurgie und Innere Medizin</v>
      </c>
      <c r="D7" s="102"/>
    </row>
    <row r="8" spans="1:4" s="33" customFormat="1" x14ac:dyDescent="0.2">
      <c r="A8" s="103" t="str">
        <f>IF(ISBLANK('2.2'!B11),"",'2.2'!B11)</f>
        <v>Basispaket Elektiv</v>
      </c>
      <c r="B8" s="104" t="str">
        <f>+'2.2'!C11</f>
        <v>BPE</v>
      </c>
      <c r="C8" s="105" t="str">
        <f>+'2.2'!D11</f>
        <v>Basispaket für elektive Leistungserbringer</v>
      </c>
    </row>
    <row r="9" spans="1:4" s="33" customFormat="1" x14ac:dyDescent="0.2">
      <c r="A9" s="63" t="str">
        <f>IF(ISBLANK('2.2'!B12),"",'2.2'!B12)</f>
        <v>Dermatologie</v>
      </c>
      <c r="B9" s="35" t="str">
        <f>+'2.2'!C12</f>
        <v>DER1</v>
      </c>
      <c r="C9" s="85" t="str">
        <f>+'2.2'!D12</f>
        <v>Dermatologie (inkl. Geschlechtskrankheiten)</v>
      </c>
    </row>
    <row r="10" spans="1:4" s="33" customFormat="1" x14ac:dyDescent="0.2">
      <c r="A10" s="63" t="str">
        <f>IF(ISBLANK('2.2'!B13),"",'2.2'!B13)</f>
        <v/>
      </c>
      <c r="B10" s="35" t="str">
        <f>+'2.2'!C13</f>
        <v>DER1.1</v>
      </c>
      <c r="C10" s="85" t="str">
        <f>+'2.2'!D13</f>
        <v>Dermatologische Onkologie</v>
      </c>
    </row>
    <row r="11" spans="1:4" s="33" customFormat="1" x14ac:dyDescent="0.2">
      <c r="A11" s="63" t="str">
        <f>IF(ISBLANK('2.2'!B14),"",'2.2'!B14)</f>
        <v/>
      </c>
      <c r="B11" s="35" t="str">
        <f>+'2.2'!C14</f>
        <v>DER1.2</v>
      </c>
      <c r="C11" s="85" t="str">
        <f>+'2.2'!D14</f>
        <v>Schwere Hauterkrankungen</v>
      </c>
    </row>
    <row r="12" spans="1:4" s="33" customFormat="1" x14ac:dyDescent="0.2">
      <c r="A12" s="103" t="str">
        <f>IF(ISBLANK('2.2'!B15),"",'2.2'!B15)</f>
        <v/>
      </c>
      <c r="B12" s="66" t="str">
        <f>+'2.2'!C15</f>
        <v>DER2</v>
      </c>
      <c r="C12" s="106" t="str">
        <f>+'2.2'!D15</f>
        <v>Wundpatienten</v>
      </c>
    </row>
    <row r="13" spans="1:4" s="33" customFormat="1" x14ac:dyDescent="0.2">
      <c r="A13" s="107" t="str">
        <f>IF(ISBLANK('2.2'!B16),"",'2.2'!B16)</f>
        <v>Hals-Nasen-Ohren</v>
      </c>
      <c r="B13" s="65" t="str">
        <f>+'2.2'!C16</f>
        <v>HNO1</v>
      </c>
      <c r="C13" s="108" t="str">
        <f>+'2.2'!D16</f>
        <v>Hals-Nasen-Ohren (HNO-Chirurgie)</v>
      </c>
    </row>
    <row r="14" spans="1:4" s="33" customFormat="1" x14ac:dyDescent="0.2">
      <c r="A14" s="63" t="str">
        <f>IF(ISBLANK('2.2'!B17),"",'2.2'!B17)</f>
        <v/>
      </c>
      <c r="B14" s="35" t="str">
        <f>+'2.2'!C17</f>
        <v>HNO1.1</v>
      </c>
      <c r="C14" s="85" t="str">
        <f>+'2.2'!D17</f>
        <v>Hals- und Gesichtschirurgie</v>
      </c>
    </row>
    <row r="15" spans="1:4" s="33" customFormat="1" x14ac:dyDescent="0.2">
      <c r="A15" s="63" t="str">
        <f>IF(ISBLANK('2.2'!B18),"",'2.2'!B18)</f>
        <v/>
      </c>
      <c r="B15" s="35" t="str">
        <f>+'2.2'!C18</f>
        <v>HNO1.1.1</v>
      </c>
      <c r="C15" s="85" t="str">
        <f>+'2.2'!D18</f>
        <v>Komplexe Halseingriffe (Interdisziplinäre Tumorchirurgie)</v>
      </c>
    </row>
    <row r="16" spans="1:4" s="33" customFormat="1" x14ac:dyDescent="0.2">
      <c r="A16" s="63" t="str">
        <f>IF(ISBLANK('2.2'!B19),"",'2.2'!B19)</f>
        <v/>
      </c>
      <c r="B16" s="35" t="str">
        <f>+'2.2'!C19</f>
        <v>HNO1.2</v>
      </c>
      <c r="C16" s="85" t="str">
        <f>+'2.2'!D19</f>
        <v>Erweiterte Nasenchirurgie mit Nebenhöhlen</v>
      </c>
    </row>
    <row r="17" spans="1:3" s="33" customFormat="1" x14ac:dyDescent="0.2">
      <c r="A17" s="63" t="str">
        <f>IF(ISBLANK('2.2'!B20),"",'2.2'!B20)</f>
        <v/>
      </c>
      <c r="B17" s="35" t="str">
        <f>+'2.2'!C20</f>
        <v>HNO1.2.1</v>
      </c>
      <c r="C17" s="85" t="str">
        <f>+'2.2'!D20</f>
        <v xml:space="preserve">Erweiterte Nasenchirurgie, Nebenhöhlen mit Duraeröffnung (interdisziplinäre Schädelbasischirurgie) </v>
      </c>
    </row>
    <row r="18" spans="1:3" s="33" customFormat="1" x14ac:dyDescent="0.2">
      <c r="A18" s="63" t="str">
        <f>IF(ISBLANK('2.2'!B21),"",'2.2'!B21)</f>
        <v/>
      </c>
      <c r="B18" s="35" t="str">
        <f>+'2.2'!C21</f>
        <v>HNO1.3</v>
      </c>
      <c r="C18" s="85" t="str">
        <f>+'2.2'!D21</f>
        <v>Mittelohrchirurgie (Tympanoplastik, Mastoidchirurgie, Osikuloplastik inkl. Stapesoperationen)</v>
      </c>
    </row>
    <row r="19" spans="1:3" s="33" customFormat="1" x14ac:dyDescent="0.2">
      <c r="A19" s="63" t="str">
        <f>IF(ISBLANK('2.2'!B22),"",'2.2'!B22)</f>
        <v/>
      </c>
      <c r="B19" s="35" t="str">
        <f>+'2.2'!C22</f>
        <v>HNO1.3.1</v>
      </c>
      <c r="C19" s="85" t="str">
        <f>+'2.2'!D22</f>
        <v>Erweiterte Ohrchirurgie mit Innenohr und/oder Duraeröffnung</v>
      </c>
    </row>
    <row r="20" spans="1:3" s="33" customFormat="1" x14ac:dyDescent="0.2">
      <c r="A20" s="63" t="str">
        <f>IF(ISBLANK('2.2'!B23),"",'2.2'!B23)</f>
        <v/>
      </c>
      <c r="B20" s="35" t="str">
        <f>+'2.2'!C23</f>
        <v>HNO1.3.2</v>
      </c>
      <c r="C20" s="85" t="str">
        <f>+'2.2'!D23</f>
        <v>Cochlea Implantate (IVHSM)</v>
      </c>
    </row>
    <row r="21" spans="1:3" s="33" customFormat="1" x14ac:dyDescent="0.2">
      <c r="A21" s="63" t="str">
        <f>IF(ISBLANK('2.2'!B24),"",'2.2'!B24)</f>
        <v/>
      </c>
      <c r="B21" s="35" t="str">
        <f>+'2.2'!C24</f>
        <v>HNO2</v>
      </c>
      <c r="C21" s="85" t="str">
        <f>+'2.2'!D24</f>
        <v>Schild- und Nebenschilddrüsenchirurgie</v>
      </c>
    </row>
    <row r="22" spans="1:3" s="33" customFormat="1" x14ac:dyDescent="0.2">
      <c r="A22" s="103" t="str">
        <f>IF(ISBLANK('2.2'!B25),"",'2.2'!B25)</f>
        <v/>
      </c>
      <c r="B22" s="66" t="str">
        <f>+'2.2'!C25</f>
        <v>KIE1</v>
      </c>
      <c r="C22" s="106" t="str">
        <f>+'2.2'!D25</f>
        <v>Kieferchirurgie</v>
      </c>
    </row>
    <row r="23" spans="1:3" s="33" customFormat="1" x14ac:dyDescent="0.2">
      <c r="A23" s="63" t="str">
        <f>IF(ISBLANK('2.2'!B26),"",'2.2'!B26)</f>
        <v>Neurochirurgie</v>
      </c>
      <c r="B23" s="35" t="str">
        <f>+'2.2'!C26</f>
        <v>NCH1</v>
      </c>
      <c r="C23" s="85" t="str">
        <f>+'2.2'!D26</f>
        <v>Kraniale Neurochirurgie</v>
      </c>
    </row>
    <row r="24" spans="1:3" s="33" customFormat="1" x14ac:dyDescent="0.2">
      <c r="A24" s="63" t="str">
        <f>IF(ISBLANK('2.2'!B27),"",'2.2'!B27)</f>
        <v/>
      </c>
      <c r="B24" s="35" t="str">
        <f>+'2.2'!C27</f>
        <v>NCH1.1</v>
      </c>
      <c r="C24" s="85" t="str">
        <f>+'2.2'!D27</f>
        <v>Spezialisierte Neurochirurgie</v>
      </c>
    </row>
    <row r="25" spans="1:3" s="33" customFormat="1" x14ac:dyDescent="0.2">
      <c r="A25" s="63"/>
      <c r="B25" s="35" t="str">
        <f>+'2.2'!C28</f>
        <v>NCH1.1.1</v>
      </c>
      <c r="C25" s="85" t="str">
        <f>+'2.2'!D28</f>
        <v>Behandlungen von vaskulären Erkrankungen des ZNS ohne die komplexen vaskulären Anomalien (IVHSM)</v>
      </c>
    </row>
    <row r="26" spans="1:3" s="33" customFormat="1" x14ac:dyDescent="0.2">
      <c r="A26" s="63"/>
      <c r="B26" s="35" t="str">
        <f>+'2.2'!C29</f>
        <v>NCH1.1.1.1</v>
      </c>
      <c r="C26" s="85" t="str">
        <f>+'2.2'!D29</f>
        <v xml:space="preserve"> Behandlungen von komplexen vaskulären Anomalien des ZNS (IVHSM)</v>
      </c>
    </row>
    <row r="27" spans="1:3" s="33" customFormat="1" x14ac:dyDescent="0.2">
      <c r="A27" s="63"/>
      <c r="B27" s="35" t="str">
        <f>+'2.2'!C30</f>
        <v>NCH1.1.2</v>
      </c>
      <c r="C27" s="85" t="str">
        <f>+'2.2'!D30</f>
        <v>Stereotaktische funktionelle Neurochirurgie (IVHSM)</v>
      </c>
    </row>
    <row r="28" spans="1:3" s="33" customFormat="1" x14ac:dyDescent="0.2">
      <c r="A28" s="63"/>
      <c r="B28" s="35" t="str">
        <f>+'2.2'!C31</f>
        <v>NCH1.1.3</v>
      </c>
      <c r="C28" s="85" t="str">
        <f>+'2.2'!D31</f>
        <v>Epilepsiechirurgie (IVHSM)</v>
      </c>
    </row>
    <row r="29" spans="1:3" s="33" customFormat="1" x14ac:dyDescent="0.2">
      <c r="A29" s="63"/>
      <c r="B29" s="35" t="str">
        <f>+'2.2'!C32</f>
        <v>NCH2</v>
      </c>
      <c r="C29" s="85" t="str">
        <f>+'2.2'!D32</f>
        <v>Spinale Neurochirurgie</v>
      </c>
    </row>
    <row r="30" spans="1:3" s="33" customFormat="1" x14ac:dyDescent="0.2">
      <c r="A30" s="63"/>
      <c r="B30" s="35" t="str">
        <f>+'2.2'!C33</f>
        <v>NCH2.1</v>
      </c>
      <c r="C30" s="85" t="str">
        <f>+'2.2'!D33</f>
        <v>Primäre und sekundäre intramedulläre Raumforderungen (IVHSM)</v>
      </c>
    </row>
    <row r="31" spans="1:3" s="33" customFormat="1" x14ac:dyDescent="0.2">
      <c r="A31" s="63"/>
      <c r="B31" s="35" t="str">
        <f>+'2.2'!C34</f>
        <v>NCH3</v>
      </c>
      <c r="C31" s="85" t="str">
        <f>+'2.2'!D34</f>
        <v>Periphere Neurochirurgie</v>
      </c>
    </row>
    <row r="32" spans="1:3" s="33" customFormat="1" x14ac:dyDescent="0.2">
      <c r="A32" s="107" t="str">
        <f>IF(ISBLANK('2.2'!B35),"",'2.2'!B35)</f>
        <v>Neurologie</v>
      </c>
      <c r="B32" s="65" t="str">
        <f>+'2.2'!C35</f>
        <v>NEU1</v>
      </c>
      <c r="C32" s="108" t="str">
        <f>+'2.2'!D35</f>
        <v>Neurologie</v>
      </c>
    </row>
    <row r="33" spans="1:7" s="33" customFormat="1" x14ac:dyDescent="0.2">
      <c r="A33" s="63" t="str">
        <f>IF(ISBLANK('2.2'!B36),"",'2.2'!B36)</f>
        <v/>
      </c>
      <c r="B33" s="35" t="str">
        <f>+'2.2'!C36</f>
        <v>NEU2</v>
      </c>
      <c r="C33" s="85" t="str">
        <f>+'2.2'!D36</f>
        <v>Sekundäre bösartige Neubildung des Nervensystems</v>
      </c>
    </row>
    <row r="34" spans="1:7" s="33" customFormat="1" x14ac:dyDescent="0.2">
      <c r="A34" s="63" t="str">
        <f>IF(ISBLANK('2.2'!B37),"",'2.2'!B37)</f>
        <v/>
      </c>
      <c r="B34" s="35" t="str">
        <f>+'2.2'!C37</f>
        <v>NEU2.1</v>
      </c>
      <c r="C34" s="85" t="str">
        <f>+'2.2'!D37</f>
        <v>Primäre Neubildung des Zentralnervensystems (ohne Palliativpatienten)</v>
      </c>
    </row>
    <row r="35" spans="1:7" s="33" customFormat="1" x14ac:dyDescent="0.2">
      <c r="A35" s="63" t="str">
        <f>IF(ISBLANK('2.2'!B38),"",'2.2'!B38)</f>
        <v/>
      </c>
      <c r="B35" s="35" t="str">
        <f>+'2.2'!C38</f>
        <v>NEU3</v>
      </c>
      <c r="C35" s="85" t="str">
        <f>+'2.2'!D38</f>
        <v>Zerebrovaskuläre Störungen</v>
      </c>
    </row>
    <row r="36" spans="1:7" s="33" customFormat="1" x14ac:dyDescent="0.2">
      <c r="A36" s="63" t="str">
        <f>IF(ISBLANK('2.2'!B39),"",'2.2'!B39)</f>
        <v/>
      </c>
      <c r="B36" s="35" t="str">
        <f>+'2.2'!C39</f>
        <v>NEU3.1</v>
      </c>
      <c r="C36" s="85" t="str">
        <f>+'2.2'!D39</f>
        <v>Zerebrovaskuläre Störungen im Stroke Center (IVHSM)</v>
      </c>
    </row>
    <row r="37" spans="1:7" s="33" customFormat="1" x14ac:dyDescent="0.2">
      <c r="A37" s="63" t="str">
        <f>IF(ISBLANK('2.2'!B40),"",'2.2'!B40)</f>
        <v/>
      </c>
      <c r="B37" s="35" t="str">
        <f>+'2.2'!C40</f>
        <v>NEU4</v>
      </c>
      <c r="C37" s="85" t="str">
        <f>+'2.2'!D40</f>
        <v>Epileptologie: Komplex-Diagnostik</v>
      </c>
    </row>
    <row r="38" spans="1:7" s="33" customFormat="1" x14ac:dyDescent="0.2">
      <c r="A38" s="63" t="str">
        <f>IF(ISBLANK('2.2'!B41),"",'2.2'!B41)</f>
        <v/>
      </c>
      <c r="B38" s="35" t="str">
        <f>+'2.2'!C41</f>
        <v>NEU4.1</v>
      </c>
      <c r="C38" s="85" t="str">
        <f>+'2.2'!D41</f>
        <v>Epileptologie: Komplex-Behandlung</v>
      </c>
    </row>
    <row r="39" spans="1:7" s="33" customFormat="1" x14ac:dyDescent="0.2">
      <c r="A39" s="103" t="str">
        <f>IF(ISBLANK('2.2'!B42),"",'2.2'!B42)</f>
        <v/>
      </c>
      <c r="B39" s="66" t="str">
        <f>+'2.2'!C42</f>
        <v>NEU4.2</v>
      </c>
      <c r="C39" s="106" t="str">
        <f>+'2.2'!D42</f>
        <v>Epileptologie: Prächirurgische Epilepsiediagnostik (IVHSM)</v>
      </c>
    </row>
    <row r="40" spans="1:7" s="33" customFormat="1" x14ac:dyDescent="0.2">
      <c r="A40" s="63" t="str">
        <f>IF(ISBLANK('2.2'!B43),"",'2.2'!B43)</f>
        <v>Ophthalmologie</v>
      </c>
      <c r="B40" s="35" t="str">
        <f>+'2.2'!C43</f>
        <v>AUG1</v>
      </c>
      <c r="C40" s="85" t="str">
        <f>+'2.2'!D43</f>
        <v>Ophthalmologie</v>
      </c>
    </row>
    <row r="41" spans="1:7" s="33" customFormat="1" x14ac:dyDescent="0.2">
      <c r="A41" s="63" t="str">
        <f>IF(ISBLANK('2.2'!B44),"",'2.2'!B44)</f>
        <v/>
      </c>
      <c r="B41" s="35" t="str">
        <f>+'2.2'!C44</f>
        <v>AUG1.1</v>
      </c>
      <c r="C41" s="85" t="str">
        <f>+'2.2'!D44</f>
        <v>Strabologie</v>
      </c>
    </row>
    <row r="42" spans="1:7" s="33" customFormat="1" x14ac:dyDescent="0.2">
      <c r="A42" s="63" t="str">
        <f>IF(ISBLANK('2.2'!B45),"",'2.2'!B45)</f>
        <v/>
      </c>
      <c r="B42" s="35" t="str">
        <f>+'2.2'!C45</f>
        <v>AUG1.2</v>
      </c>
      <c r="C42" s="85" t="str">
        <f>+'2.2'!D45</f>
        <v>Orbita, Lider, Tränenwege</v>
      </c>
    </row>
    <row r="43" spans="1:7" s="33" customFormat="1" x14ac:dyDescent="0.2">
      <c r="A43" s="63" t="str">
        <f>IF(ISBLANK('2.2'!B46),"",'2.2'!B46)</f>
        <v/>
      </c>
      <c r="B43" s="35" t="str">
        <f>+'2.2'!C46</f>
        <v>AUG1.3</v>
      </c>
      <c r="C43" s="85" t="str">
        <f>+'2.2'!D46</f>
        <v>Spezialisierte Vordersegmentchirurgie</v>
      </c>
    </row>
    <row r="44" spans="1:7" s="33" customFormat="1" x14ac:dyDescent="0.2">
      <c r="A44" s="63" t="str">
        <f>IF(ISBLANK('2.2'!B47),"",'2.2'!B47)</f>
        <v/>
      </c>
      <c r="B44" s="35" t="str">
        <f>+'2.2'!C47</f>
        <v>AUG1.4</v>
      </c>
      <c r="C44" s="85" t="str">
        <f>+'2.2'!D47</f>
        <v>Katarakt</v>
      </c>
      <c r="G44" s="362"/>
    </row>
    <row r="45" spans="1:7" s="33" customFormat="1" x14ac:dyDescent="0.2">
      <c r="A45" s="63" t="str">
        <f>IF(ISBLANK('2.2'!B48),"",'2.2'!B48)</f>
        <v/>
      </c>
      <c r="B45" s="35" t="str">
        <f>+'2.2'!C48</f>
        <v>AUG1.5</v>
      </c>
      <c r="C45" s="85" t="str">
        <f>+'2.2'!D48</f>
        <v>Glaskörper/Netzhautprobleme</v>
      </c>
    </row>
    <row r="46" spans="1:7" s="33" customFormat="1" x14ac:dyDescent="0.2">
      <c r="A46" s="109" t="str">
        <f>IF(ISBLANK('2.2'!B49),"",'2.2'!B49)</f>
        <v>Endokrinologie</v>
      </c>
      <c r="B46" s="64" t="str">
        <f>+'2.2'!C49</f>
        <v>END1</v>
      </c>
      <c r="C46" s="110" t="str">
        <f>+'2.2'!D49</f>
        <v>Endokrinologie</v>
      </c>
    </row>
    <row r="47" spans="1:7" s="33" customFormat="1" x14ac:dyDescent="0.2">
      <c r="A47" s="63" t="str">
        <f>IF(ISBLANK('2.2'!B50),"",'2.2'!B50)</f>
        <v>Gastroenterologie</v>
      </c>
      <c r="B47" s="35" t="str">
        <f>+'2.2'!C50</f>
        <v>GAE1</v>
      </c>
      <c r="C47" s="85" t="str">
        <f>+'2.2'!D50</f>
        <v>Gastroenterologie</v>
      </c>
    </row>
    <row r="48" spans="1:7" s="33" customFormat="1" x14ac:dyDescent="0.2">
      <c r="A48" s="63" t="str">
        <f>IF(ISBLANK('2.2'!B51),"",'2.2'!B51)</f>
        <v/>
      </c>
      <c r="B48" s="35" t="str">
        <f>+'2.2'!C51</f>
        <v>GAE1.1</v>
      </c>
      <c r="C48" s="85" t="str">
        <f>+'2.2'!D51</f>
        <v>Spezialisierte Gastroenterologie</v>
      </c>
    </row>
    <row r="49" spans="1:12" s="33" customFormat="1" x14ac:dyDescent="0.2">
      <c r="A49" s="107" t="str">
        <f>IF(ISBLANK('2.2'!B52),"",'2.2'!B52)</f>
        <v>Viszeralchirurgie</v>
      </c>
      <c r="B49" s="65" t="str">
        <f>+'2.2'!C52</f>
        <v>VIS1</v>
      </c>
      <c r="C49" s="108" t="str">
        <f>+'2.2'!D52</f>
        <v>Viszeralchirurgie</v>
      </c>
    </row>
    <row r="50" spans="1:12" s="33" customFormat="1" x14ac:dyDescent="0.2">
      <c r="A50" s="63" t="str">
        <f>IF(ISBLANK('2.2'!B53),"",'2.2'!B53)</f>
        <v/>
      </c>
      <c r="B50" s="35" t="str">
        <f>+'2.2'!C53</f>
        <v>VIS1.1</v>
      </c>
      <c r="C50" s="85" t="str">
        <f>+'2.2'!D53</f>
        <v>Grosse Pankreaseingriffe (IVHSM)</v>
      </c>
    </row>
    <row r="51" spans="1:12" s="33" customFormat="1" x14ac:dyDescent="0.2">
      <c r="A51" s="63" t="str">
        <f>IF(ISBLANK('2.2'!B54),"",'2.2'!B54)</f>
        <v/>
      </c>
      <c r="B51" s="35" t="str">
        <f>+'2.2'!C54</f>
        <v>VIS1.2</v>
      </c>
      <c r="C51" s="85" t="str">
        <f>+'2.2'!D54</f>
        <v>Grosse Lebereingriffe (IVHSM)</v>
      </c>
    </row>
    <row r="52" spans="1:12" s="33" customFormat="1" x14ac:dyDescent="0.2">
      <c r="A52" s="63" t="str">
        <f>IF(ISBLANK('2.2'!B55),"",'2.2'!B55)</f>
        <v/>
      </c>
      <c r="B52" s="35" t="str">
        <f>+'2.2'!C55</f>
        <v>VIS1.3</v>
      </c>
      <c r="C52" s="85" t="str">
        <f>+'2.2'!D55</f>
        <v>Oesophaguschirurgie (IVHSM)</v>
      </c>
    </row>
    <row r="53" spans="1:12" s="33" customFormat="1" x14ac:dyDescent="0.2">
      <c r="A53" s="63" t="str">
        <f>IF(ISBLANK('2.2'!B56),"",'2.2'!B56)</f>
        <v/>
      </c>
      <c r="B53" s="35" t="str">
        <f>+'2.2'!C56</f>
        <v>VIS1.4</v>
      </c>
      <c r="C53" s="85" t="str">
        <f>+'2.2'!D56</f>
        <v>Bariatrische Chirurgie</v>
      </c>
    </row>
    <row r="54" spans="1:12" s="33" customFormat="1" x14ac:dyDescent="0.2">
      <c r="A54" s="63"/>
      <c r="B54" s="35" t="str">
        <f>+'2.2'!C57</f>
        <v>VIS1.4.1</v>
      </c>
      <c r="C54" s="85" t="str">
        <f>+'2.2'!D57</f>
        <v>Spezialisierte Bariatrische Chirurgie (IVHSM)</v>
      </c>
    </row>
    <row r="55" spans="1:12" s="33" customFormat="1" x14ac:dyDescent="0.2">
      <c r="A55" s="103" t="str">
        <f>IF(ISBLANK('2.2'!B58),"",'2.2'!B58)</f>
        <v/>
      </c>
      <c r="B55" s="66" t="str">
        <f>+'2.2'!C58</f>
        <v>VIS1.5</v>
      </c>
      <c r="C55" s="106" t="str">
        <f>+'2.2'!D58</f>
        <v>Tiefe Rektumeingriffe (IVHSM)</v>
      </c>
    </row>
    <row r="56" spans="1:12" s="33" customFormat="1" x14ac:dyDescent="0.2">
      <c r="A56" s="63" t="str">
        <f>IF(ISBLANK('2.2'!B59),"",'2.2'!B59)</f>
        <v>Hämatologie</v>
      </c>
      <c r="B56" s="35" t="str">
        <f>+'2.2'!C59</f>
        <v>HAE1</v>
      </c>
      <c r="C56" s="85" t="str">
        <f>+'2.2'!D59</f>
        <v>Aggressive Lymphome und akute Leukämien</v>
      </c>
    </row>
    <row r="57" spans="1:12" s="33" customFormat="1" x14ac:dyDescent="0.2">
      <c r="A57" s="63" t="str">
        <f>IF(ISBLANK('2.2'!B60),"",'2.2'!B60)</f>
        <v/>
      </c>
      <c r="B57" s="35" t="str">
        <f>+'2.2'!C60</f>
        <v>HAE1.1</v>
      </c>
      <c r="C57" s="85" t="str">
        <f>+'2.2'!D60</f>
        <v>Hoch-aggressive Lymphome und akute Leukämien mit kurativer Chemotherapie</v>
      </c>
    </row>
    <row r="58" spans="1:12" s="33" customFormat="1" x14ac:dyDescent="0.2">
      <c r="A58" s="63" t="str">
        <f>IF(ISBLANK('2.2'!B61),"",'2.2'!B61)</f>
        <v/>
      </c>
      <c r="B58" s="35" t="str">
        <f>+'2.2'!C61</f>
        <v>HAE2</v>
      </c>
      <c r="C58" s="85" t="str">
        <f>+'2.2'!D61</f>
        <v>Indolente Lymphome und chronische Leukämien</v>
      </c>
    </row>
    <row r="59" spans="1:12" s="33" customFormat="1" x14ac:dyDescent="0.2">
      <c r="A59" s="63" t="str">
        <f>IF(ISBLANK('2.2'!B62),"",'2.2'!B62)</f>
        <v/>
      </c>
      <c r="B59" s="35" t="str">
        <f>+'2.2'!C62</f>
        <v>HAE3</v>
      </c>
      <c r="C59" s="85" t="str">
        <f>+'2.2'!D62</f>
        <v>Myeloproliferative Erkrankungen und Myelodysplastische Syndrome</v>
      </c>
    </row>
    <row r="60" spans="1:12" s="33" customFormat="1" x14ac:dyDescent="0.2">
      <c r="A60" s="63" t="str">
        <f>IF(ISBLANK('2.2'!B63),"",'2.2'!B63)</f>
        <v/>
      </c>
      <c r="B60" s="35" t="str">
        <f>+'2.2'!C63</f>
        <v>HAE4</v>
      </c>
      <c r="C60" s="85" t="str">
        <f>+'2.2'!D63</f>
        <v>Autologe Blutstammzelltransplantation</v>
      </c>
    </row>
    <row r="61" spans="1:12" s="33" customFormat="1" x14ac:dyDescent="0.2">
      <c r="A61" s="63" t="str">
        <f>IF(ISBLANK('2.2'!B64),"",'2.2'!B64)</f>
        <v/>
      </c>
      <c r="B61" s="35" t="str">
        <f>+'2.2'!C64</f>
        <v>HAE5</v>
      </c>
      <c r="C61" s="85" t="str">
        <f>+'2.2'!D64</f>
        <v>Allogene Blutstammzelltransplantation (IVHSM)</v>
      </c>
    </row>
    <row r="62" spans="1:12" s="33" customFormat="1" x14ac:dyDescent="0.2">
      <c r="A62" s="107" t="str">
        <f>IF(ISBLANK('2.2'!B65),"",'2.2'!B65)</f>
        <v>Gefässe</v>
      </c>
      <c r="B62" s="65" t="str">
        <f>+'2.2'!C65</f>
        <v>GEF1</v>
      </c>
      <c r="C62" s="108" t="str">
        <f>+'2.2'!D65</f>
        <v>Gefässchirurgie periphere Gefässe (arteriell)</v>
      </c>
    </row>
    <row r="63" spans="1:12" s="33" customFormat="1" x14ac:dyDescent="0.2">
      <c r="A63" s="63" t="str">
        <f>IF(ISBLANK('2.2'!B66),"",'2.2'!B66)</f>
        <v/>
      </c>
      <c r="B63" s="35" t="str">
        <f>+'2.2'!C66</f>
        <v>ANG1</v>
      </c>
      <c r="C63" s="85" t="str">
        <f>+'2.2'!D66</f>
        <v>Interventionen periphere Gefässe (arteriell)</v>
      </c>
    </row>
    <row r="64" spans="1:12" s="33" customFormat="1" x14ac:dyDescent="0.2">
      <c r="A64" s="63" t="str">
        <f>IF(ISBLANK('2.2'!B67),"",'2.2'!B67)</f>
        <v/>
      </c>
      <c r="B64" s="35" t="str">
        <f>+'2.2'!C67</f>
        <v>GEFA</v>
      </c>
      <c r="C64" s="85" t="str">
        <f>+'2.2'!D67</f>
        <v>Interventionen und Gefässchirurgie intraabdominale Gefässe</v>
      </c>
      <c r="D64" s="60"/>
      <c r="E64" s="41"/>
      <c r="F64" s="41"/>
      <c r="G64" s="41"/>
      <c r="H64" s="41"/>
      <c r="I64" s="41"/>
      <c r="J64" s="41"/>
      <c r="K64" s="41"/>
      <c r="L64" s="41"/>
    </row>
    <row r="65" spans="1:3" s="33" customFormat="1" x14ac:dyDescent="0.2">
      <c r="A65" s="63" t="str">
        <f>IF(ISBLANK('2.2'!B68),"",'2.2'!B68)</f>
        <v/>
      </c>
      <c r="B65" s="35" t="str">
        <f>+'2.2'!C68</f>
        <v>GEF3</v>
      </c>
      <c r="C65" s="85" t="str">
        <f>+'2.2'!D68</f>
        <v>Gefässchirurgie Carotis</v>
      </c>
    </row>
    <row r="66" spans="1:3" s="33" customFormat="1" x14ac:dyDescent="0.2">
      <c r="A66" s="63" t="str">
        <f>IF(ISBLANK('2.2'!B69),"",'2.2'!B69)</f>
        <v/>
      </c>
      <c r="B66" s="35" t="str">
        <f>+'2.2'!C69</f>
        <v>ANG3</v>
      </c>
      <c r="C66" s="85" t="str">
        <f>+'2.2'!D69</f>
        <v>Interventionen Carotis und extrakranielle Gefässe</v>
      </c>
    </row>
    <row r="67" spans="1:3" s="33" customFormat="1" x14ac:dyDescent="0.2">
      <c r="A67" s="63"/>
      <c r="B67" s="35" t="str">
        <f>+'2.2'!C70</f>
        <v>RAD1</v>
      </c>
      <c r="C67" s="85" t="str">
        <f>+'2.2'!D70</f>
        <v>Interventionelle Radiologie (bei Gefässen nur Diagnostik)</v>
      </c>
    </row>
    <row r="68" spans="1:3" s="33" customFormat="1" x14ac:dyDescent="0.2">
      <c r="A68" s="103" t="str">
        <f>IF(ISBLANK('2.2'!B71),"",'2.2'!B71)</f>
        <v/>
      </c>
      <c r="B68" s="35" t="str">
        <f>+'2.2'!C71</f>
        <v>RAD2</v>
      </c>
      <c r="C68" s="85" t="str">
        <f>+'2.2'!D71</f>
        <v>Komplexe Interventionelle Radiologie</v>
      </c>
    </row>
    <row r="69" spans="1:3" s="33" customFormat="1" x14ac:dyDescent="0.2">
      <c r="A69" s="63" t="str">
        <f>IF(ISBLANK('2.2'!B72),"",'2.2'!B72)</f>
        <v>Herz</v>
      </c>
      <c r="B69" s="65" t="str">
        <f>+'2.2'!C72</f>
        <v>HER1</v>
      </c>
      <c r="C69" s="108" t="str">
        <f>+'2.2'!D72</f>
        <v>Einfache Herzchirurgie</v>
      </c>
    </row>
    <row r="70" spans="1:3" s="33" customFormat="1" x14ac:dyDescent="0.2">
      <c r="A70" s="63" t="str">
        <f>IF(ISBLANK('2.2'!B73),"",'2.2'!B73)</f>
        <v/>
      </c>
      <c r="B70" s="35" t="str">
        <f>+'2.2'!C73</f>
        <v>HER1.1</v>
      </c>
      <c r="C70" s="85" t="str">
        <f>+'2.2'!D73</f>
        <v>Herzchirurgie und Gefässeingriffe mit Herzlungenmaschine (ohne Koronarchirurgie)</v>
      </c>
    </row>
    <row r="71" spans="1:3" s="33" customFormat="1" x14ac:dyDescent="0.2">
      <c r="A71" s="63" t="str">
        <f>IF(ISBLANK('2.2'!B74),"",'2.2'!B74)</f>
        <v/>
      </c>
      <c r="B71" s="35" t="str">
        <f>+'2.2'!C74</f>
        <v>HER1.1.1</v>
      </c>
      <c r="C71" s="85" t="str">
        <f>+'2.2'!D74</f>
        <v>Koronarchirurgie (CABG)</v>
      </c>
    </row>
    <row r="72" spans="1:3" s="33" customFormat="1" x14ac:dyDescent="0.2">
      <c r="A72" s="63" t="str">
        <f>IF(ISBLANK('2.2'!B75),"",'2.2'!B75)</f>
        <v/>
      </c>
      <c r="B72" s="35" t="str">
        <f>+'2.2'!C75</f>
        <v>HER1.1.2</v>
      </c>
      <c r="C72" s="85" t="str">
        <f>+'2.2'!D75</f>
        <v>Komplexe kongenitale Herzchirurgie</v>
      </c>
    </row>
    <row r="73" spans="1:3" s="33" customFormat="1" x14ac:dyDescent="0.2">
      <c r="A73" s="63"/>
      <c r="B73" s="35" t="str">
        <f>+'2.2'!C76</f>
        <v>HER1.1.3</v>
      </c>
      <c r="C73" s="85" t="str">
        <f>+'2.2'!D76</f>
        <v>Chirurgie und Interventionen an der thorakalen Aorta</v>
      </c>
    </row>
    <row r="74" spans="1:3" s="33" customFormat="1" x14ac:dyDescent="0.2">
      <c r="A74" s="63"/>
      <c r="B74" s="35" t="str">
        <f>+'2.2'!C77</f>
        <v>HER1.1.4</v>
      </c>
      <c r="C74" s="85" t="str">
        <f>+'2.2'!D77</f>
        <v>Offene Eingriffe an der Aortenklappe</v>
      </c>
    </row>
    <row r="75" spans="1:3" s="33" customFormat="1" x14ac:dyDescent="0.2">
      <c r="A75" s="63"/>
      <c r="B75" s="35" t="str">
        <f>+'2.2'!C78</f>
        <v>HER1.1.5</v>
      </c>
      <c r="C75" s="85" t="str">
        <f>+'2.2'!D78</f>
        <v>Offene Eingriffe an der Mitralklappe</v>
      </c>
    </row>
    <row r="76" spans="1:3" s="33" customFormat="1" x14ac:dyDescent="0.2">
      <c r="A76" s="63" t="str">
        <f>IF(ISBLANK('2.2'!B79),"",'2.2'!B79)</f>
        <v/>
      </c>
      <c r="B76" s="35" t="str">
        <f>+'2.2'!C79</f>
        <v>KAR1</v>
      </c>
      <c r="C76" s="85" t="str">
        <f>+'2.2'!D79</f>
        <v>Kardiologie (inkl. Schrittmacher)</v>
      </c>
    </row>
    <row r="77" spans="1:3" s="33" customFormat="1" x14ac:dyDescent="0.2">
      <c r="A77" s="63" t="str">
        <f>IF(ISBLANK('2.2'!B80),"",'2.2'!B80)</f>
        <v/>
      </c>
      <c r="B77" s="35" t="str">
        <f>+'2.2'!C80</f>
        <v>KAR2</v>
      </c>
      <c r="C77" s="85" t="str">
        <f>+'2.2'!D80</f>
        <v>Elektrophysiologie und CRT</v>
      </c>
    </row>
    <row r="78" spans="1:3" s="33" customFormat="1" x14ac:dyDescent="0.2">
      <c r="A78" s="63" t="str">
        <f>IF(ISBLANK('2.2'!B81),"",'2.2'!B81)</f>
        <v/>
      </c>
      <c r="B78" s="35" t="str">
        <f>+'2.2'!C81</f>
        <v>KAR3</v>
      </c>
      <c r="C78" s="85" t="str">
        <f>+'2.2'!D81</f>
        <v>Interventionelle Kardiologie (Koronareingriffe)</v>
      </c>
    </row>
    <row r="79" spans="1:3" s="33" customFormat="1" x14ac:dyDescent="0.2">
      <c r="A79" s="63" t="str">
        <f>IF(ISBLANK('2.2'!B82),"",'2.2'!B82)</f>
        <v/>
      </c>
      <c r="B79" s="35" t="str">
        <f>+'2.2'!C82</f>
        <v>KAR3.1</v>
      </c>
      <c r="C79" s="85" t="str">
        <f>+'2.2'!D82</f>
        <v>Interventionelle Kardiologie (strukturelle Eingriffe)</v>
      </c>
    </row>
    <row r="80" spans="1:3" s="33" customFormat="1" x14ac:dyDescent="0.2">
      <c r="A80" s="103" t="str">
        <f>IF(ISBLANK('2.2'!B83),"",'2.2'!B83)</f>
        <v/>
      </c>
      <c r="B80" s="66" t="str">
        <f>+'2.2'!C83</f>
        <v>KAR3.1.1</v>
      </c>
      <c r="C80" s="106" t="str">
        <f>+'2.2'!D83</f>
        <v>Komplexe interventionnelle Kardiologie (strukturelle Eingriffe)</v>
      </c>
    </row>
    <row r="81" spans="1:3" s="33" customFormat="1" x14ac:dyDescent="0.2">
      <c r="A81" s="109" t="str">
        <f>IF(ISBLANK('2.2'!B84),"",'2.2'!B84)</f>
        <v>Nephrologie</v>
      </c>
      <c r="B81" s="64" t="str">
        <f>+'2.2'!C84</f>
        <v>NEP1</v>
      </c>
      <c r="C81" s="110" t="str">
        <f>+'2.2'!D84</f>
        <v>Nephrologie (akute Nierenversagen wie auch chronisch terminales Nierenversagen)</v>
      </c>
    </row>
    <row r="82" spans="1:3" s="33" customFormat="1" x14ac:dyDescent="0.2">
      <c r="A82" s="63" t="str">
        <f>IF(ISBLANK('2.2'!B85),"",'2.2'!B85)</f>
        <v>Urologie</v>
      </c>
      <c r="B82" s="35" t="str">
        <f>+'2.2'!C85</f>
        <v>URO1</v>
      </c>
      <c r="C82" s="85" t="str">
        <f>+'2.2'!D85</f>
        <v>Urologie ohne Schwerpunktstitel 'Operative Urologie'</v>
      </c>
    </row>
    <row r="83" spans="1:3" s="33" customFormat="1" x14ac:dyDescent="0.2">
      <c r="A83" s="63" t="str">
        <f>IF(ISBLANK('2.2'!B86),"",'2.2'!B86)</f>
        <v/>
      </c>
      <c r="B83" s="35" t="str">
        <f>+'2.2'!C86</f>
        <v>URO1.1</v>
      </c>
      <c r="C83" s="85" t="str">
        <f>+'2.2'!D86</f>
        <v>Urologie mit Schwerpunktstitel 'Operative Urologie'</v>
      </c>
    </row>
    <row r="84" spans="1:3" s="33" customFormat="1" x14ac:dyDescent="0.2">
      <c r="A84" s="63" t="str">
        <f>IF(ISBLANK('2.2'!B87),"",'2.2'!B87)</f>
        <v/>
      </c>
      <c r="B84" s="35" t="str">
        <f>+'2.2'!C87</f>
        <v>URO1.1.1</v>
      </c>
      <c r="C84" s="85" t="str">
        <f>+'2.2'!D87</f>
        <v>Radikale Prostatektomie</v>
      </c>
    </row>
    <row r="85" spans="1:3" s="33" customFormat="1" x14ac:dyDescent="0.2">
      <c r="A85" s="63" t="str">
        <f>IF(ISBLANK('2.2'!B88),"",'2.2'!B88)</f>
        <v/>
      </c>
      <c r="B85" s="35" t="str">
        <f>+'2.2'!C88</f>
        <v>URO1.1.2</v>
      </c>
      <c r="C85" s="85" t="str">
        <f>+'2.2'!D88</f>
        <v>Radikale Zystektomie (IVHSM)</v>
      </c>
    </row>
    <row r="86" spans="1:3" s="33" customFormat="1" x14ac:dyDescent="0.2">
      <c r="A86" s="63" t="str">
        <f>IF(ISBLANK('2.2'!B89),"",'2.2'!B89)</f>
        <v/>
      </c>
      <c r="B86" s="35" t="str">
        <f>+'2.2'!C89</f>
        <v>URO1.1.3</v>
      </c>
      <c r="C86" s="85" t="str">
        <f>+'2.2'!D89</f>
        <v>Komplexe Chirurgie der Niere (Tumornephrektomie und Nierenteilsektion)</v>
      </c>
    </row>
    <row r="87" spans="1:3" s="33" customFormat="1" x14ac:dyDescent="0.2">
      <c r="A87" s="63" t="str">
        <f>IF(ISBLANK('2.2'!B90),"",'2.2'!B90)</f>
        <v/>
      </c>
      <c r="B87" s="35" t="str">
        <f>+'2.2'!C90</f>
        <v>URO1.1.4</v>
      </c>
      <c r="C87" s="85" t="str">
        <f>+'2.2'!D90</f>
        <v>Isolierte Adrenalektomie</v>
      </c>
    </row>
    <row r="88" spans="1:3" s="33" customFormat="1" x14ac:dyDescent="0.2">
      <c r="A88" s="63"/>
      <c r="B88" s="35" t="str">
        <f>+'2.2'!C91</f>
        <v>URO1.1.7</v>
      </c>
      <c r="C88" s="85" t="str">
        <f>+'2.2'!D91</f>
        <v>Implantation eines künstlichen Harnblasensphinkters</v>
      </c>
    </row>
    <row r="89" spans="1:3" s="33" customFormat="1" x14ac:dyDescent="0.2">
      <c r="A89" s="63"/>
      <c r="B89" s="35" t="str">
        <f>+'2.2'!C92</f>
        <v>URO1.1.8</v>
      </c>
      <c r="C89" s="85" t="str">
        <f>+'2.2'!D92</f>
        <v>Perkutane Nephrostomie mit Desintegration von Steinmaterial</v>
      </c>
    </row>
    <row r="90" spans="1:3" s="33" customFormat="1" x14ac:dyDescent="0.2">
      <c r="A90" s="107" t="str">
        <f>IF(ISBLANK('2.2'!B93),"",'2.2'!B93)</f>
        <v>Pneumologie</v>
      </c>
      <c r="B90" s="65" t="str">
        <f>+'2.2'!C93</f>
        <v>PNE1</v>
      </c>
      <c r="C90" s="108" t="str">
        <f>+'2.2'!D93</f>
        <v>Pneumologie</v>
      </c>
    </row>
    <row r="91" spans="1:3" s="33" customFormat="1" x14ac:dyDescent="0.2">
      <c r="A91" s="63" t="str">
        <f>IF(ISBLANK('2.2'!B94),"",'2.2'!B94)</f>
        <v/>
      </c>
      <c r="B91" s="35" t="str">
        <f>+'2.2'!C94</f>
        <v>PNE1.1</v>
      </c>
      <c r="C91" s="85" t="str">
        <f>+'2.2'!D94</f>
        <v>Pneumologie mit spez. Beatmungstherapie</v>
      </c>
    </row>
    <row r="92" spans="1:3" s="33" customFormat="1" x14ac:dyDescent="0.2">
      <c r="A92" s="63" t="str">
        <f>IF(ISBLANK('2.2'!B95),"",'2.2'!B95)</f>
        <v/>
      </c>
      <c r="B92" s="35" t="str">
        <f>+'2.2'!C95</f>
        <v>PNE1.2</v>
      </c>
      <c r="C92" s="85" t="str">
        <f>+'2.2'!D95</f>
        <v>Abklärung zur oder Status nach Lungentransplantation</v>
      </c>
    </row>
    <row r="93" spans="1:3" s="33" customFormat="1" x14ac:dyDescent="0.2">
      <c r="A93" s="63" t="str">
        <f>IF(ISBLANK('2.2'!B96),"",'2.2'!B96)</f>
        <v/>
      </c>
      <c r="B93" s="35" t="str">
        <f>+'2.2'!C96</f>
        <v>PNE1.3</v>
      </c>
      <c r="C93" s="85" t="str">
        <f>+'2.2'!D96</f>
        <v>Cystische Fibrose</v>
      </c>
    </row>
    <row r="94" spans="1:3" s="33" customFormat="1" x14ac:dyDescent="0.2">
      <c r="A94" s="103" t="str">
        <f>IF(ISBLANK('2.2'!B97),"",'2.2'!B97)</f>
        <v/>
      </c>
      <c r="B94" s="66" t="str">
        <f>+'2.2'!C97</f>
        <v>PNE2</v>
      </c>
      <c r="C94" s="106" t="str">
        <f>+'2.2'!D97</f>
        <v>Polysomnographie</v>
      </c>
    </row>
    <row r="95" spans="1:3" s="33" customFormat="1" x14ac:dyDescent="0.2">
      <c r="A95" s="63" t="str">
        <f>IF(ISBLANK('2.2'!B98),"",'2.2'!B98)</f>
        <v>Thoraxchirurgie</v>
      </c>
      <c r="B95" s="35" t="str">
        <f>+'2.2'!C98</f>
        <v>THO1</v>
      </c>
      <c r="C95" s="85" t="str">
        <f>+'2.2'!D98</f>
        <v>Thoraxchirurgie</v>
      </c>
    </row>
    <row r="96" spans="1:3" s="33" customFormat="1" x14ac:dyDescent="0.2">
      <c r="A96" s="63" t="str">
        <f>IF(ISBLANK('2.2'!B99),"",'2.2'!B99)</f>
        <v/>
      </c>
      <c r="B96" s="35" t="str">
        <f>+'2.2'!C99</f>
        <v>THO1.1</v>
      </c>
      <c r="C96" s="85" t="str">
        <f>+'2.2'!D99</f>
        <v>Maligne Neoplasien des Atmungssystems (kurative Resektion durch Lobektomie / Pneumonektomie)</v>
      </c>
    </row>
    <row r="97" spans="1:13" s="33" customFormat="1" x14ac:dyDescent="0.2">
      <c r="A97" s="63" t="str">
        <f>IF(ISBLANK('2.2'!B100),"",'2.2'!B100)</f>
        <v/>
      </c>
      <c r="B97" s="35" t="str">
        <f>+'2.2'!C100</f>
        <v>THO1.2</v>
      </c>
      <c r="C97" s="85" t="str">
        <f>+'2.2'!D100</f>
        <v>Mediastinaleingriffe</v>
      </c>
    </row>
    <row r="98" spans="1:13" s="33" customFormat="1" x14ac:dyDescent="0.2">
      <c r="A98" s="107" t="str">
        <f>IF(ISBLANK('2.2'!B101),"",'2.2'!B101)</f>
        <v>Transplantationen</v>
      </c>
      <c r="B98" s="65" t="str">
        <f>+'2.2'!C101</f>
        <v>TPL1</v>
      </c>
      <c r="C98" s="108" t="str">
        <f>+'2.2'!D101</f>
        <v>Herztransplantation (IVHSM)</v>
      </c>
    </row>
    <row r="99" spans="1:13" s="33" customFormat="1" x14ac:dyDescent="0.2">
      <c r="A99" s="63"/>
      <c r="B99" s="35" t="str">
        <f>+'2.2'!C102</f>
        <v>TPL2</v>
      </c>
      <c r="C99" s="85" t="str">
        <f>+'2.2'!D102</f>
        <v>Lungentransplantation (IVHSM)</v>
      </c>
    </row>
    <row r="100" spans="1:13" s="33" customFormat="1" x14ac:dyDescent="0.2">
      <c r="A100" s="63"/>
      <c r="B100" s="35" t="str">
        <f>+'2.2'!C103</f>
        <v>TPL3</v>
      </c>
      <c r="C100" s="85" t="str">
        <f>+'2.2'!D103</f>
        <v>Lebertransplantation (IVHSM)</v>
      </c>
    </row>
    <row r="101" spans="1:13" s="33" customFormat="1" x14ac:dyDescent="0.2">
      <c r="A101" s="63"/>
      <c r="B101" s="35" t="str">
        <f>+'2.2'!C104</f>
        <v>TPL4</v>
      </c>
      <c r="C101" s="85" t="str">
        <f>+'2.2'!D104</f>
        <v>Pankreastransplantation (IVHSM)</v>
      </c>
    </row>
    <row r="102" spans="1:13" s="33" customFormat="1" x14ac:dyDescent="0.2">
      <c r="A102" s="63"/>
      <c r="B102" s="35" t="str">
        <f>+'2.2'!C105</f>
        <v>TPL5</v>
      </c>
      <c r="C102" s="85" t="str">
        <f>+'2.2'!D105</f>
        <v>Nierentransplantation (IVHSM)</v>
      </c>
    </row>
    <row r="103" spans="1:13" s="33" customFormat="1" x14ac:dyDescent="0.2">
      <c r="A103" s="63"/>
      <c r="B103" s="35" t="str">
        <f>+'2.2'!C106</f>
        <v>TPL6</v>
      </c>
      <c r="C103" s="85" t="str">
        <f>+'2.2'!D106</f>
        <v>Darmtransplantation</v>
      </c>
    </row>
    <row r="104" spans="1:13" s="33" customFormat="1" x14ac:dyDescent="0.2">
      <c r="A104" s="63"/>
      <c r="B104" s="35" t="str">
        <f>+'2.2'!C107</f>
        <v>TPL7</v>
      </c>
      <c r="C104" s="85" t="str">
        <f>+'2.2'!D107</f>
        <v>Milztransplantation</v>
      </c>
    </row>
    <row r="105" spans="1:13" s="33" customFormat="1" x14ac:dyDescent="0.2">
      <c r="A105" s="107" t="str">
        <f>IF(ISBLANK('2.2'!B108),"",'2.2'!B108)</f>
        <v>Bewegungsapparat chirurgisch</v>
      </c>
      <c r="B105" s="65" t="str">
        <f>+'2.2'!C108</f>
        <v>BEW1</v>
      </c>
      <c r="C105" s="108" t="str">
        <f>+'2.2'!D108</f>
        <v>Chirurgie Bewegungsapparat</v>
      </c>
    </row>
    <row r="106" spans="1:13" s="33" customFormat="1" x14ac:dyDescent="0.2">
      <c r="A106" s="63" t="str">
        <f>IF(ISBLANK('2.2'!B109),"",'2.2'!B109)</f>
        <v/>
      </c>
      <c r="B106" s="35" t="str">
        <f>+'2.2'!C109</f>
        <v>BEW2</v>
      </c>
      <c r="C106" s="85" t="str">
        <f>+'2.2'!D109</f>
        <v>Orthopädie</v>
      </c>
    </row>
    <row r="107" spans="1:13" s="33" customFormat="1" x14ac:dyDescent="0.2">
      <c r="A107" s="63" t="str">
        <f>IF(ISBLANK('2.2'!B110),"",'2.2'!B110)</f>
        <v/>
      </c>
      <c r="B107" s="35" t="str">
        <f>+'2.2'!C110</f>
        <v>BEW3</v>
      </c>
      <c r="C107" s="85" t="str">
        <f>+'2.2'!D110</f>
        <v>Handchirurgie</v>
      </c>
    </row>
    <row r="108" spans="1:13" s="33" customFormat="1" x14ac:dyDescent="0.2">
      <c r="A108" s="63" t="str">
        <f>IF(ISBLANK('2.2'!B111),"",'2.2'!B111)</f>
        <v/>
      </c>
      <c r="B108" s="35" t="str">
        <f>+'2.2'!C111</f>
        <v>BEW4</v>
      </c>
      <c r="C108" s="85" t="str">
        <f>+'2.2'!D111</f>
        <v>Arthroskopie der Schulter und des Ellbogens</v>
      </c>
    </row>
    <row r="109" spans="1:13" s="33" customFormat="1" x14ac:dyDescent="0.2">
      <c r="A109" s="63" t="str">
        <f>IF(ISBLANK('2.2'!B112),"",'2.2'!B112)</f>
        <v/>
      </c>
      <c r="B109" s="35" t="str">
        <f>+'2.2'!C112</f>
        <v>BEW5</v>
      </c>
      <c r="C109" s="85" t="str">
        <f>+'2.2'!D112</f>
        <v>Arthroskopie des Knies</v>
      </c>
    </row>
    <row r="110" spans="1:13" s="33" customFormat="1" x14ac:dyDescent="0.2">
      <c r="A110" s="63" t="str">
        <f>IF(ISBLANK('2.2'!B113),"",'2.2'!B113)</f>
        <v/>
      </c>
      <c r="B110" s="35" t="str">
        <f>+'2.2'!C113</f>
        <v>BEW6</v>
      </c>
      <c r="C110" s="85" t="str">
        <f>+'2.2'!D113</f>
        <v>Rekonstruktion obere Extremität</v>
      </c>
    </row>
    <row r="111" spans="1:13" s="33" customFormat="1" x14ac:dyDescent="0.2">
      <c r="A111" s="63" t="str">
        <f>IF(ISBLANK('2.2'!B114),"",'2.2'!B114)</f>
        <v/>
      </c>
      <c r="B111" s="35" t="str">
        <f>+'2.2'!C114</f>
        <v>BEW7</v>
      </c>
      <c r="C111" s="85" t="str">
        <f>+'2.2'!D114</f>
        <v>Rekonstruktion untere Extremität</v>
      </c>
      <c r="D111" s="60"/>
      <c r="E111" s="60"/>
      <c r="F111" s="60"/>
      <c r="G111" s="60"/>
      <c r="H111" s="60"/>
      <c r="I111" s="60"/>
      <c r="J111" s="41"/>
      <c r="K111" s="41"/>
      <c r="L111" s="41"/>
      <c r="M111" s="41"/>
    </row>
    <row r="112" spans="1:13" s="33" customFormat="1" x14ac:dyDescent="0.2">
      <c r="A112" s="63" t="str">
        <f>IF(ISBLANK('2.2'!B115),"",'2.2'!B115)</f>
        <v/>
      </c>
      <c r="B112" s="35" t="str">
        <f>+'2.2'!C115</f>
        <v xml:space="preserve">BEW7.1 </v>
      </c>
      <c r="C112" s="85" t="str">
        <f>+'2.2'!D115</f>
        <v>Erstprothese Hüfte</v>
      </c>
      <c r="D112" s="60"/>
      <c r="E112" s="60"/>
      <c r="F112" s="60"/>
      <c r="G112" s="60"/>
      <c r="H112" s="60"/>
      <c r="I112" s="60"/>
      <c r="J112" s="41"/>
      <c r="K112" s="41"/>
      <c r="L112" s="41"/>
      <c r="M112" s="41"/>
    </row>
    <row r="113" spans="1:13" s="33" customFormat="1" x14ac:dyDescent="0.2">
      <c r="A113" s="63"/>
      <c r="B113" s="35" t="str">
        <f>+'2.2'!C116</f>
        <v>BEW7.1.1</v>
      </c>
      <c r="C113" s="85" t="str">
        <f>+'2.2'!D116</f>
        <v>Wechseloperationen Hüftprothesen</v>
      </c>
      <c r="D113" s="60"/>
      <c r="E113" s="60"/>
      <c r="F113" s="60"/>
      <c r="G113" s="60"/>
      <c r="H113" s="60"/>
      <c r="I113" s="60"/>
      <c r="J113" s="41"/>
      <c r="K113" s="41"/>
      <c r="L113" s="41"/>
      <c r="M113" s="41"/>
    </row>
    <row r="114" spans="1:13" s="33" customFormat="1" x14ac:dyDescent="0.2">
      <c r="A114" s="63" t="str">
        <f>IF(ISBLANK('2.2'!B117),"",'2.2'!B117)</f>
        <v/>
      </c>
      <c r="B114" s="35" t="str">
        <f>+'2.2'!C117</f>
        <v>BEW7.2</v>
      </c>
      <c r="C114" s="85" t="str">
        <f>+'2.2'!D117</f>
        <v>Erstprothese Knie</v>
      </c>
      <c r="D114" s="60"/>
      <c r="E114" s="60"/>
      <c r="F114" s="60"/>
      <c r="G114" s="60"/>
      <c r="H114" s="60"/>
      <c r="I114" s="60"/>
      <c r="J114" s="41"/>
      <c r="K114" s="41"/>
      <c r="L114" s="41"/>
      <c r="M114" s="41"/>
    </row>
    <row r="115" spans="1:13" s="33" customFormat="1" x14ac:dyDescent="0.2">
      <c r="A115" s="63" t="str">
        <f>IF(ISBLANK('2.2'!B118),"",'2.2'!B118)</f>
        <v/>
      </c>
      <c r="B115" s="35" t="str">
        <f>+'2.2'!C118</f>
        <v>BEW7.2.1</v>
      </c>
      <c r="C115" s="85" t="str">
        <f>+'2.2'!D118</f>
        <v>Wechseloperationen Knieprothesen</v>
      </c>
      <c r="D115" s="60"/>
      <c r="E115" s="60"/>
      <c r="F115" s="60"/>
      <c r="G115" s="60"/>
      <c r="H115" s="60"/>
      <c r="I115" s="60"/>
      <c r="J115" s="41"/>
      <c r="K115" s="41"/>
      <c r="L115" s="41"/>
      <c r="M115" s="41"/>
    </row>
    <row r="116" spans="1:13" s="33" customFormat="1" x14ac:dyDescent="0.2">
      <c r="A116" s="63" t="str">
        <f>IF(ISBLANK('2.2'!B119),"",'2.2'!B119)</f>
        <v/>
      </c>
      <c r="B116" s="35" t="str">
        <f>+'2.2'!C119</f>
        <v>BEW8</v>
      </c>
      <c r="C116" s="85" t="str">
        <f>+'2.2'!D119</f>
        <v>Wirbelsäulenchirurgie</v>
      </c>
      <c r="D116" s="60"/>
      <c r="E116" s="60"/>
      <c r="F116" s="60"/>
      <c r="G116" s="60"/>
      <c r="H116" s="60"/>
      <c r="I116" s="60"/>
      <c r="J116" s="41"/>
      <c r="K116" s="41"/>
      <c r="L116" s="41"/>
    </row>
    <row r="117" spans="1:13" s="33" customFormat="1" x14ac:dyDescent="0.2">
      <c r="A117" s="63" t="str">
        <f>IF(ISBLANK('2.2'!B120),"",'2.2'!B120)</f>
        <v/>
      </c>
      <c r="B117" s="35" t="str">
        <f>+'2.2'!C120</f>
        <v>BEW8.1</v>
      </c>
      <c r="C117" s="85" t="str">
        <f>+'2.2'!D120</f>
        <v>Spezialisierte Wirbelsäulenchirurgie</v>
      </c>
      <c r="D117" s="60"/>
      <c r="E117" s="60"/>
      <c r="F117" s="60"/>
      <c r="G117" s="60"/>
      <c r="H117" s="60"/>
      <c r="I117" s="60"/>
      <c r="J117" s="41"/>
      <c r="K117" s="41"/>
      <c r="L117" s="41"/>
    </row>
    <row r="118" spans="1:13" s="33" customFormat="1" x14ac:dyDescent="0.2">
      <c r="A118" s="63" t="str">
        <f>IF(ISBLANK('2.2'!B121),"",'2.2'!B121)</f>
        <v/>
      </c>
      <c r="B118" s="35" t="str">
        <f>+'2.2'!C121</f>
        <v>BEW8.1.1</v>
      </c>
      <c r="C118" s="85" t="str">
        <f>+'2.2'!D121</f>
        <v>Komplexe Wirbelsäulenchirurgie</v>
      </c>
      <c r="D118" s="60"/>
      <c r="E118" s="60"/>
      <c r="F118" s="60"/>
      <c r="G118" s="60"/>
      <c r="H118" s="60"/>
      <c r="I118" s="60"/>
      <c r="J118" s="41"/>
      <c r="K118" s="41"/>
      <c r="L118" s="41"/>
    </row>
    <row r="119" spans="1:13" s="33" customFormat="1" x14ac:dyDescent="0.2">
      <c r="A119" s="63" t="str">
        <f>IF(ISBLANK('2.2'!B122),"",'2.2'!B122)</f>
        <v/>
      </c>
      <c r="B119" s="35" t="str">
        <f>+'2.2'!C122</f>
        <v>BEW9</v>
      </c>
      <c r="C119" s="85" t="str">
        <f>+'2.2'!D122</f>
        <v>Knochentumore</v>
      </c>
    </row>
    <row r="120" spans="1:13" s="33" customFormat="1" x14ac:dyDescent="0.2">
      <c r="A120" s="63" t="str">
        <f>IF(ISBLANK('2.2'!B123),"",'2.2'!B123)</f>
        <v/>
      </c>
      <c r="B120" s="35" t="str">
        <f>+'2.2'!C123</f>
        <v>BEW10</v>
      </c>
      <c r="C120" s="85" t="str">
        <f>+'2.2'!D123</f>
        <v>Plexuschirurgie</v>
      </c>
    </row>
    <row r="121" spans="1:13" s="33" customFormat="1" x14ac:dyDescent="0.2">
      <c r="A121" s="63" t="str">
        <f>IF(ISBLANK('2.2'!B124),"",'2.2'!B124)</f>
        <v/>
      </c>
      <c r="B121" s="35" t="str">
        <f>+'2.2'!C124</f>
        <v>BEW11</v>
      </c>
      <c r="C121" s="85" t="str">
        <f>+'2.2'!D124</f>
        <v>Replantationen</v>
      </c>
    </row>
    <row r="122" spans="1:13" s="33" customFormat="1" x14ac:dyDescent="0.2">
      <c r="A122" s="107" t="str">
        <f>IF(ISBLANK('2.2'!B125),"",'2.2'!B125)</f>
        <v>Rheumatologie</v>
      </c>
      <c r="B122" s="65" t="str">
        <f>+'2.2'!C125</f>
        <v>RHE1</v>
      </c>
      <c r="C122" s="108" t="str">
        <f>+'2.2'!D125</f>
        <v>Rheumatologie</v>
      </c>
    </row>
    <row r="123" spans="1:13" s="33" customFormat="1" x14ac:dyDescent="0.2">
      <c r="A123" s="103" t="str">
        <f>IF(ISBLANK('2.2'!B126),"",'2.2'!B126)</f>
        <v/>
      </c>
      <c r="B123" s="66" t="str">
        <f>+'2.2'!C126</f>
        <v>RHE2</v>
      </c>
      <c r="C123" s="106" t="str">
        <f>+'2.2'!D126</f>
        <v>Interdisziplinäre Rheumatologie</v>
      </c>
    </row>
    <row r="124" spans="1:13" s="33" customFormat="1" x14ac:dyDescent="0.2">
      <c r="A124" s="63" t="str">
        <f>IF(ISBLANK('2.2'!B127),"",'2.2'!B127)</f>
        <v>Gynäkologie</v>
      </c>
      <c r="B124" s="35" t="str">
        <f>+'2.2'!C127</f>
        <v>GYN1</v>
      </c>
      <c r="C124" s="85" t="str">
        <f>+'2.2'!D127</f>
        <v>Gynäkologie</v>
      </c>
    </row>
    <row r="125" spans="1:13" s="33" customFormat="1" x14ac:dyDescent="0.2">
      <c r="A125" s="63" t="str">
        <f>IF(ISBLANK('2.2'!B128),"",'2.2'!B128)</f>
        <v/>
      </c>
      <c r="B125" s="35" t="str">
        <f>+'2.2'!C128</f>
        <v>GYNT</v>
      </c>
      <c r="C125" s="85" t="str">
        <f>+'2.2'!D128</f>
        <v>Gynäkologische Tumore</v>
      </c>
      <c r="D125" s="60"/>
      <c r="E125" s="41"/>
      <c r="F125" s="41"/>
      <c r="G125" s="41"/>
      <c r="H125" s="41"/>
      <c r="I125" s="41"/>
    </row>
    <row r="126" spans="1:13" s="33" customFormat="1" x14ac:dyDescent="0.2">
      <c r="A126" s="63" t="str">
        <f>IF(ISBLANK('2.2'!B129),"",'2.2'!B129)</f>
        <v/>
      </c>
      <c r="B126" s="35" t="str">
        <f>+'2.2'!C129</f>
        <v>GYN2</v>
      </c>
      <c r="C126" s="85" t="str">
        <f>+'2.2'!D129</f>
        <v>Anerkanntes zertifiziertes Brustzentrum</v>
      </c>
      <c r="D126" s="60"/>
      <c r="E126" s="41"/>
      <c r="F126" s="41"/>
      <c r="G126" s="41"/>
      <c r="H126" s="41"/>
      <c r="I126" s="41"/>
    </row>
    <row r="127" spans="1:13" s="33" customFormat="1" x14ac:dyDescent="0.2">
      <c r="A127" s="63" t="str">
        <f>IF(ISBLANK('2.2'!B130),"",'2.2'!B130)</f>
        <v/>
      </c>
      <c r="B127" s="35" t="str">
        <f>+'2.2'!C130</f>
        <v>PLC1</v>
      </c>
      <c r="C127" s="85" t="str">
        <f>+'2.2'!D130</f>
        <v>Eingriffe im Zusammenhang mit Transsexualität</v>
      </c>
    </row>
    <row r="128" spans="1:13" s="33" customFormat="1" x14ac:dyDescent="0.2">
      <c r="A128" s="107" t="str">
        <f>IF(ISBLANK('2.2'!B131),"",'2.2'!B131)</f>
        <v>Geburtshilfe</v>
      </c>
      <c r="B128" s="65" t="str">
        <f>+'2.2'!C131</f>
        <v>GEBH</v>
      </c>
      <c r="C128" s="108" t="str">
        <f>+'2.2'!D131</f>
        <v>GEBH Geburtshäuser ( ≥ 36 0/7 SSW)</v>
      </c>
    </row>
    <row r="129" spans="1:4" s="33" customFormat="1" x14ac:dyDescent="0.2">
      <c r="A129" s="63"/>
      <c r="B129" s="35" t="str">
        <f>+'2.2'!C132</f>
        <v>GEBS</v>
      </c>
      <c r="C129" s="85" t="str">
        <f>+'2.2'!D132</f>
        <v>Hebammengeleitete Geburtshilfe am/im Spital</v>
      </c>
      <c r="D129" s="60"/>
    </row>
    <row r="130" spans="1:4" s="33" customFormat="1" x14ac:dyDescent="0.2">
      <c r="A130" s="63" t="str">
        <f>IF(ISBLANK('2.2'!B133),"",'2.2'!B133)</f>
        <v/>
      </c>
      <c r="B130" s="35" t="str">
        <f>+'2.2'!C133</f>
        <v>GEB1</v>
      </c>
      <c r="C130" s="85" t="str">
        <f>+'2.2'!D133</f>
        <v>Grundversorgung Geburtshilfe ( ≥ 35 0/7 SSW und GG 2000g)</v>
      </c>
      <c r="D130" s="60"/>
    </row>
    <row r="131" spans="1:4" s="33" customFormat="1" x14ac:dyDescent="0.2">
      <c r="A131" s="63" t="str">
        <f>IF(ISBLANK('2.2'!B134),"",'2.2'!B134)</f>
        <v/>
      </c>
      <c r="B131" s="35" t="str">
        <f>+'2.2'!C134</f>
        <v>GEB1.1</v>
      </c>
      <c r="C131" s="85" t="str">
        <f>+'2.2'!D134</f>
        <v>Geburtshilfe (≥ 32 0/7 SSW und GG 1250g)</v>
      </c>
      <c r="D131" s="60"/>
    </row>
    <row r="132" spans="1:4" s="33" customFormat="1" x14ac:dyDescent="0.2">
      <c r="A132" s="103" t="str">
        <f>IF(ISBLANK('2.2'!B135),"",'2.2'!B135)</f>
        <v/>
      </c>
      <c r="B132" s="66" t="str">
        <f>+'2.2'!C135</f>
        <v>GEB1.1.1</v>
      </c>
      <c r="C132" s="106" t="str">
        <f>+'2.2'!D135</f>
        <v>Spezialisierte Geburtshilfe</v>
      </c>
    </row>
    <row r="133" spans="1:4" s="35" customFormat="1" x14ac:dyDescent="0.2">
      <c r="A133" s="63" t="str">
        <f>IF(ISBLANK('2.2'!B136),"",'2.2'!B136)</f>
        <v>Neugeborene</v>
      </c>
      <c r="B133" s="35" t="str">
        <f>+'2.2'!C136</f>
        <v>NEOG</v>
      </c>
      <c r="C133" s="85" t="str">
        <f>+'2.2'!D136</f>
        <v>Grundversorgung Neugeborene (≥ 36 0/7 SSW und GG 2000g)</v>
      </c>
    </row>
    <row r="134" spans="1:4" s="33" customFormat="1" x14ac:dyDescent="0.2">
      <c r="A134" s="63" t="str">
        <f>IF(ISBLANK('2.2'!B137),"",'2.2'!B137)</f>
        <v/>
      </c>
      <c r="B134" s="35" t="str">
        <f>+'2.2'!C137</f>
        <v>NEO1</v>
      </c>
      <c r="C134" s="85" t="str">
        <f>+'2.2'!D137</f>
        <v>Grundversorgung Neugeborene (≥ 35 0/7 SSW und GG 2000g)</v>
      </c>
      <c r="D134" s="60"/>
    </row>
    <row r="135" spans="1:4" s="33" customFormat="1" x14ac:dyDescent="0.2">
      <c r="A135" s="63" t="str">
        <f>IF(ISBLANK('2.2'!B138),"",'2.2'!B138)</f>
        <v/>
      </c>
      <c r="B135" s="35" t="str">
        <f>+'2.2'!C138</f>
        <v>NEO1.1</v>
      </c>
      <c r="C135" s="85" t="str">
        <f>+'2.2'!D138</f>
        <v>Neonatologie (≥  32 0/7 SSW und GG 1250g)</v>
      </c>
    </row>
    <row r="136" spans="1:4" s="33" customFormat="1" x14ac:dyDescent="0.2">
      <c r="A136" s="63" t="str">
        <f>IF(ISBLANK('2.2'!B139),"",'2.2'!B139)</f>
        <v/>
      </c>
      <c r="B136" s="35" t="str">
        <f>+'2.2'!C139</f>
        <v>NEO1.1.1</v>
      </c>
      <c r="C136" s="85" t="str">
        <f>+'2.2'!D139</f>
        <v>Spezialisierte Neonatologie (≥ 28 0/7 SSW und GG ≥1000g)</v>
      </c>
    </row>
    <row r="137" spans="1:4" s="33" customFormat="1" x14ac:dyDescent="0.2">
      <c r="A137" s="63"/>
      <c r="B137" s="35" t="str">
        <f>+'2.2'!C140</f>
        <v>NEO1.1.1.1</v>
      </c>
      <c r="C137" s="85" t="str">
        <f>+'2.2'!D140</f>
        <v>Hochspezialisierte Neonatologie (&lt; 32 0/7 SSW und GG &lt; 1500g)</v>
      </c>
    </row>
    <row r="138" spans="1:4" s="33" customFormat="1" x14ac:dyDescent="0.2">
      <c r="A138" s="107" t="str">
        <f>IF(ISBLANK('2.2'!B141),"",'2.2'!B141)</f>
        <v>(Radio-) Onkologie</v>
      </c>
      <c r="B138" s="65" t="str">
        <f>+'2.2'!C141</f>
        <v>ONK1</v>
      </c>
      <c r="C138" s="108" t="str">
        <f>+'2.2'!D141</f>
        <v>Onkologie</v>
      </c>
    </row>
    <row r="139" spans="1:4" s="33" customFormat="1" x14ac:dyDescent="0.2">
      <c r="A139" s="63" t="str">
        <f>IF(ISBLANK('2.2'!B142),"",'2.2'!B142)</f>
        <v/>
      </c>
      <c r="B139" s="35" t="str">
        <f>+'2.2'!C142</f>
        <v>RAO1</v>
      </c>
      <c r="C139" s="85" t="str">
        <f>+'2.2'!D142</f>
        <v>Radio-Onkologie</v>
      </c>
    </row>
    <row r="140" spans="1:4" s="33" customFormat="1" x14ac:dyDescent="0.2">
      <c r="A140" s="103" t="str">
        <f>IF(ISBLANK('2.2'!B143),"",'2.2'!B143)</f>
        <v/>
      </c>
      <c r="B140" s="66" t="str">
        <f>+'2.2'!C143</f>
        <v>NUK1</v>
      </c>
      <c r="C140" s="106" t="str">
        <f>+'2.2'!D143</f>
        <v>Nuklearmedizin</v>
      </c>
    </row>
    <row r="141" spans="1:4" s="33" customFormat="1" x14ac:dyDescent="0.2">
      <c r="A141" s="63" t="str">
        <f>IF(ISBLANK('2.2'!B144),"",'2.2'!B144)</f>
        <v>Schwere Verletzungen</v>
      </c>
      <c r="B141" s="65" t="str">
        <f>+'2.2'!C144</f>
        <v>UNF1</v>
      </c>
      <c r="C141" s="108" t="str">
        <f>+'2.2'!D144</f>
        <v>Unfallchirurgie (Polytrauma)</v>
      </c>
      <c r="D141" s="182"/>
    </row>
    <row r="142" spans="1:4" s="33" customFormat="1" x14ac:dyDescent="0.2">
      <c r="A142" s="63" t="str">
        <f>IF(ISBLANK('2.2'!B145),"",'2.2'!B145)</f>
        <v/>
      </c>
      <c r="B142" s="35" t="str">
        <f>+'2.2'!C145</f>
        <v>UNF1.1</v>
      </c>
      <c r="C142" s="85" t="str">
        <f>+'2.2'!D145</f>
        <v>Behandlung von Schwerverletzten (IVHSM)</v>
      </c>
      <c r="D142" s="182"/>
    </row>
    <row r="143" spans="1:4" s="33" customFormat="1" x14ac:dyDescent="0.2">
      <c r="A143" s="63" t="str">
        <f>IF(ISBLANK('2.2'!B146),"",'2.2'!B146)</f>
        <v/>
      </c>
      <c r="B143" s="66" t="str">
        <f>+'2.2'!C146</f>
        <v>UNF2</v>
      </c>
      <c r="C143" s="106" t="str">
        <f>+'2.2'!D146</f>
        <v>Schwere Verbrennungen (IVHSM)</v>
      </c>
      <c r="D143" s="182"/>
    </row>
    <row r="144" spans="1:4" s="41" customFormat="1" x14ac:dyDescent="0.2">
      <c r="A144" s="111" t="s">
        <v>363</v>
      </c>
      <c r="B144" s="65" t="str">
        <f>+'2.2'!C147</f>
        <v>KINM</v>
      </c>
      <c r="C144" s="108" t="str">
        <f>+'2.2'!D147</f>
        <v>Kindermedizin</v>
      </c>
    </row>
    <row r="145" spans="1:8" s="41" customFormat="1" x14ac:dyDescent="0.2">
      <c r="A145" s="67"/>
      <c r="B145" s="35" t="str">
        <f>+'2.2'!C148</f>
        <v>KINC</v>
      </c>
      <c r="C145" s="85" t="str">
        <f>+'2.2'!D148</f>
        <v>Kinderchirurgie</v>
      </c>
    </row>
    <row r="146" spans="1:8" s="41" customFormat="1" x14ac:dyDescent="0.2">
      <c r="A146" s="67"/>
      <c r="B146" s="35" t="str">
        <f>+'2.2'!C149</f>
        <v>KINB</v>
      </c>
      <c r="C146" s="85" t="str">
        <f>+'2.2'!D149</f>
        <v>Basis-Kinderchirurgie</v>
      </c>
    </row>
    <row r="147" spans="1:8" s="41" customFormat="1" x14ac:dyDescent="0.2">
      <c r="A147" s="67"/>
      <c r="B147" s="35" t="str">
        <f>+'2.2'!C150</f>
        <v>GER</v>
      </c>
      <c r="C147" s="85" t="str">
        <f>+'2.2'!D150</f>
        <v>Akutgeriatrie Kompetenzzentrum</v>
      </c>
    </row>
    <row r="148" spans="1:8" s="41" customFormat="1" x14ac:dyDescent="0.2">
      <c r="A148" s="67"/>
      <c r="B148" s="35" t="str">
        <f>+'2.2'!C151</f>
        <v>PAL</v>
      </c>
      <c r="C148" s="85" t="str">
        <f>+'2.2'!D151</f>
        <v>Palliative Care Kompetenzzentrum</v>
      </c>
    </row>
    <row r="149" spans="1:8" s="41" customFormat="1" x14ac:dyDescent="0.2">
      <c r="A149" s="67"/>
      <c r="B149" s="35" t="str">
        <f>+'2.2'!C152</f>
        <v>AVA</v>
      </c>
      <c r="C149" s="85" t="str">
        <f>+'2.2'!D152</f>
        <v>Akutsomatische Versorgung Abhängigkeitskranker</v>
      </c>
    </row>
    <row r="150" spans="1:8" s="41" customFormat="1" ht="13.5" thickBot="1" x14ac:dyDescent="0.25">
      <c r="A150" s="68"/>
      <c r="B150" s="496" t="str">
        <f>+'2.2'!C153</f>
        <v>ISO</v>
      </c>
      <c r="C150" s="497" t="str">
        <f>+'2.2'!D153</f>
        <v>Sonderisolierstation (IVHSM)</v>
      </c>
    </row>
    <row r="151" spans="1:8" s="41" customFormat="1" x14ac:dyDescent="0.2">
      <c r="A151" s="269"/>
      <c r="B151" s="35"/>
      <c r="C151" s="35"/>
    </row>
    <row r="152" spans="1:8" s="41" customFormat="1" x14ac:dyDescent="0.2">
      <c r="A152" s="1220" t="s">
        <v>546</v>
      </c>
      <c r="B152" s="1231"/>
      <c r="C152" s="1231"/>
    </row>
    <row r="153" spans="1:8" s="41" customFormat="1" x14ac:dyDescent="0.2">
      <c r="A153" s="37"/>
      <c r="B153" s="37"/>
      <c r="C153" s="37"/>
    </row>
    <row r="154" spans="1:8" s="41" customFormat="1" x14ac:dyDescent="0.2">
      <c r="A154" s="1227"/>
      <c r="B154" s="1227"/>
      <c r="C154" s="1227"/>
      <c r="D154" s="1227"/>
      <c r="E154" s="1227"/>
      <c r="F154" s="1227"/>
      <c r="G154" s="1227"/>
      <c r="H154" s="1227"/>
    </row>
    <row r="155" spans="1:8" s="41" customFormat="1" x14ac:dyDescent="0.2"/>
    <row r="156" spans="1:8" s="41" customFormat="1" x14ac:dyDescent="0.2"/>
    <row r="157" spans="1:8" s="41" customFormat="1" x14ac:dyDescent="0.2"/>
    <row r="158" spans="1:8" s="41" customFormat="1" x14ac:dyDescent="0.2"/>
  </sheetData>
  <sheetProtection sheet="1" objects="1" scenarios="1" selectLockedCells="1"/>
  <customSheetViews>
    <customSheetView guid="{21F13F3C-C390-477F-A569-DF7158452A6C}" showGridLines="0" hiddenColumns="1">
      <selection activeCell="A12" sqref="A12:F12"/>
      <rowBreaks count="2" manualBreakCount="2">
        <brk id="79" max="2" man="1"/>
        <brk id="147" max="2" man="1"/>
      </rowBreaks>
      <pageMargins left="0.70866141732283472" right="0.70866141732283472" top="0.74803149606299213" bottom="0.74803149606299213" header="0.31496062992125984" footer="0.31496062992125984"/>
      <printOptions horizontalCentered="1"/>
      <pageSetup paperSize="9" scale="63"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5">
    <mergeCell ref="D154:H154"/>
    <mergeCell ref="A3:C3"/>
    <mergeCell ref="B5:C5"/>
    <mergeCell ref="A152:C152"/>
    <mergeCell ref="A154:C154"/>
  </mergeCells>
  <phoneticPr fontId="26" type="noConversion"/>
  <printOptions horizontalCentered="1"/>
  <pageMargins left="0.23622047244094491" right="0.23622047244094491" top="0.74803149606299213" bottom="0.74803149606299213" header="0.31496062992125984" footer="0.31496062992125984"/>
  <pageSetup paperSize="9" scale="32" orientation="portrait" r:id="rId2"/>
  <headerFooter scaleWithDoc="0" alignWithMargins="0"/>
  <rowBreaks count="2" manualBreakCount="2">
    <brk id="80" max="2" man="1"/>
    <brk id="153" max="2"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5">
    <tabColor rgb="FFFF0000"/>
    <pageSetUpPr fitToPage="1"/>
  </sheetPr>
  <dimension ref="A1:U168"/>
  <sheetViews>
    <sheetView showGridLines="0" workbookViewId="0">
      <pane xSplit="3" ySplit="9" topLeftCell="E128" activePane="bottomRight" state="frozen"/>
      <selection activeCell="B50" sqref="B50"/>
      <selection pane="topRight" activeCell="B50" sqref="B50"/>
      <selection pane="bottomLeft" activeCell="B50" sqref="B50"/>
      <selection pane="bottomRight" activeCell="A166" sqref="A166:N166"/>
    </sheetView>
  </sheetViews>
  <sheetFormatPr baseColWidth="10" defaultColWidth="11.42578125" defaultRowHeight="12.75" x14ac:dyDescent="0.2"/>
  <cols>
    <col min="1" max="1" width="19.42578125" style="163" customWidth="1"/>
    <col min="2" max="2" width="20.42578125" style="20" customWidth="1"/>
    <col min="3" max="3" width="14.42578125" style="20" customWidth="1"/>
    <col min="4" max="4" width="39" style="20" customWidth="1"/>
    <col min="5" max="5" width="13.42578125" style="20" customWidth="1"/>
    <col min="6" max="6" width="38.42578125" style="20" customWidth="1"/>
    <col min="7" max="7" width="18.85546875" style="20" customWidth="1"/>
    <col min="8" max="8" width="17.42578125" style="20" customWidth="1"/>
    <col min="9" max="9" width="17.140625" style="20" customWidth="1"/>
    <col min="10" max="10" width="16.140625" style="20" customWidth="1"/>
    <col min="11" max="11" width="14.42578125" style="20" customWidth="1"/>
    <col min="12" max="12" width="13.85546875" style="20" customWidth="1"/>
    <col min="13" max="13" width="12.42578125" style="20" customWidth="1"/>
    <col min="14" max="14" width="38.42578125" style="20" customWidth="1"/>
    <col min="15" max="16384" width="11.42578125" style="20"/>
  </cols>
  <sheetData>
    <row r="1" spans="1:16" ht="12.95" customHeight="1" x14ac:dyDescent="0.2"/>
    <row r="2" spans="1:16" ht="12.95" customHeight="1" x14ac:dyDescent="0.2">
      <c r="A2" s="89"/>
      <c r="B2" s="88"/>
      <c r="C2" s="88"/>
      <c r="D2" s="88"/>
      <c r="E2" s="88"/>
      <c r="F2" s="88"/>
      <c r="G2" s="88"/>
      <c r="H2" s="88"/>
      <c r="I2" s="88"/>
      <c r="J2" s="88"/>
      <c r="K2" s="88"/>
      <c r="L2" s="88"/>
      <c r="M2" s="88"/>
      <c r="N2" s="88"/>
    </row>
    <row r="3" spans="1:16" ht="56.1" customHeight="1" x14ac:dyDescent="0.2">
      <c r="A3" s="1238" t="s">
        <v>894</v>
      </c>
      <c r="B3" s="1238"/>
      <c r="C3" s="1238"/>
      <c r="D3" s="1238"/>
      <c r="E3" s="1238"/>
      <c r="F3" s="1238"/>
      <c r="G3" s="1238"/>
      <c r="H3" s="1238"/>
      <c r="I3" s="1238"/>
      <c r="J3" s="1238"/>
      <c r="K3" s="1238"/>
      <c r="L3" s="1238"/>
      <c r="M3" s="1238"/>
      <c r="N3" s="1238"/>
      <c r="O3" s="822"/>
    </row>
    <row r="4" spans="1:16" x14ac:dyDescent="0.2">
      <c r="A4" s="89"/>
      <c r="B4" s="88"/>
      <c r="C4" s="88"/>
      <c r="D4" s="88"/>
      <c r="E4" s="88"/>
      <c r="F4" s="88"/>
      <c r="G4" s="88"/>
      <c r="H4" s="88"/>
      <c r="I4" s="88"/>
      <c r="J4" s="88"/>
      <c r="K4" s="88"/>
      <c r="L4" s="88"/>
      <c r="M4" s="88"/>
      <c r="N4" s="88"/>
      <c r="O4"/>
    </row>
    <row r="5" spans="1:16" s="453" customFormat="1" ht="35.1" customHeight="1" x14ac:dyDescent="0.2">
      <c r="A5" s="1251" t="s">
        <v>888</v>
      </c>
      <c r="B5" s="1251"/>
      <c r="C5" s="1251"/>
      <c r="D5" s="1251"/>
      <c r="E5" s="1251"/>
      <c r="F5" s="1251"/>
      <c r="G5" s="1251"/>
      <c r="H5" s="1251"/>
      <c r="I5" s="1251"/>
      <c r="J5" s="1251"/>
      <c r="K5" s="1251"/>
      <c r="L5" s="1251"/>
      <c r="M5" s="1251"/>
      <c r="N5" s="1251"/>
      <c r="O5" s="12"/>
    </row>
    <row r="6" spans="1:16" ht="15.75" thickBot="1" x14ac:dyDescent="0.25">
      <c r="A6" s="89"/>
      <c r="B6" s="113"/>
      <c r="C6" s="114"/>
      <c r="D6" s="114"/>
      <c r="E6" s="114"/>
      <c r="F6" s="89"/>
      <c r="G6" s="89"/>
      <c r="H6" s="89"/>
      <c r="I6" s="89"/>
      <c r="J6" s="89"/>
      <c r="K6" s="89"/>
      <c r="L6" s="89"/>
      <c r="M6" s="89"/>
      <c r="N6" s="89"/>
      <c r="O6" s="89"/>
      <c r="P6" s="89"/>
    </row>
    <row r="7" spans="1:16" s="115" customFormat="1" ht="26.25" customHeight="1" thickBot="1" x14ac:dyDescent="0.25">
      <c r="A7" s="1245" t="str">
        <f>+intern1!A1</f>
        <v>Hauptbereiche</v>
      </c>
      <c r="B7" s="1239" t="str">
        <f>+intern1!B1</f>
        <v>Leistungsbereiche</v>
      </c>
      <c r="C7" s="1239" t="str">
        <f>+intern1!C1</f>
        <v>Leistungsgruppen</v>
      </c>
      <c r="D7" s="1240"/>
      <c r="E7" s="1248" t="s">
        <v>196</v>
      </c>
      <c r="F7" s="1249"/>
      <c r="G7" s="1249"/>
      <c r="H7" s="1249"/>
      <c r="I7" s="1249"/>
      <c r="J7" s="1249"/>
      <c r="K7" s="1249"/>
      <c r="L7" s="1249"/>
      <c r="M7" s="1249"/>
      <c r="N7" s="1250"/>
    </row>
    <row r="8" spans="1:16" s="115" customFormat="1" ht="23.25" customHeight="1" x14ac:dyDescent="0.2">
      <c r="A8" s="1246"/>
      <c r="B8" s="1243"/>
      <c r="C8" s="1241"/>
      <c r="D8" s="1242"/>
      <c r="E8" s="360"/>
      <c r="F8" s="51"/>
      <c r="G8" s="50"/>
      <c r="H8" s="51"/>
      <c r="I8" s="54"/>
      <c r="J8" s="1243" t="s">
        <v>135</v>
      </c>
      <c r="K8" s="1243"/>
      <c r="L8" s="51"/>
      <c r="M8" s="51"/>
      <c r="N8" s="52"/>
    </row>
    <row r="9" spans="1:16" s="115" customFormat="1" ht="68.25" customHeight="1" thickBot="1" x14ac:dyDescent="0.25">
      <c r="A9" s="1247"/>
      <c r="B9" s="1244"/>
      <c r="C9" s="49" t="str">
        <f>+intern1!C2</f>
        <v>Kürzel</v>
      </c>
      <c r="D9" s="116" t="str">
        <f>+intern1!D2</f>
        <v>Bezeichnung</v>
      </c>
      <c r="E9" s="49" t="str">
        <f>+intern1!I2</f>
        <v>Basis-
paket</v>
      </c>
      <c r="F9" s="117" t="str">
        <f>+intern1!E2</f>
        <v>FMH Facharzt / Schwerpunkte</v>
      </c>
      <c r="G9" s="118" t="str">
        <f>+intern1!F2</f>
        <v>Verfüg-
barkeit</v>
      </c>
      <c r="H9" s="49" t="str">
        <f>+intern1!G2</f>
        <v>Notfall-
station</v>
      </c>
      <c r="I9" s="49" t="str">
        <f>+intern1!H2</f>
        <v>Intensiv-station</v>
      </c>
      <c r="J9" s="53" t="str">
        <f>+intern1!J2</f>
        <v>nur Inhouse</v>
      </c>
      <c r="K9" s="49" t="str">
        <f>+intern1!K2</f>
        <v>Inhouse oder in Kooperation</v>
      </c>
      <c r="L9" s="118" t="str">
        <f>+intern1!L2</f>
        <v>Tumor-
board</v>
      </c>
      <c r="M9" s="49" t="str">
        <f>+intern1!M2</f>
        <v>Mindestfallzahlen
(MFZ)</v>
      </c>
      <c r="N9" s="116" t="str">
        <f>+intern1!N2</f>
        <v>Sonstige Anforderungen</v>
      </c>
    </row>
    <row r="10" spans="1:16" s="82" customFormat="1" ht="25.5" x14ac:dyDescent="0.2">
      <c r="A10" s="119" t="str">
        <f>IF(ISBLANK(intern1!A3),"",intern1!A3)</f>
        <v>Basisversorgung</v>
      </c>
      <c r="B10" s="120" t="str">
        <f>IF(ISBLANK(intern1!B3),"",intern1!B3)</f>
        <v>Basispaket</v>
      </c>
      <c r="C10" s="120" t="str">
        <f>IF(ISBLANK(intern1!C3),"",intern1!C3)</f>
        <v>BP</v>
      </c>
      <c r="D10" s="120" t="str">
        <f>IF(ISBLANK(intern1!D3),"",intern1!D3)</f>
        <v>Basispaket Chirurgie und Innere Medizin</v>
      </c>
      <c r="E10" s="120" t="str">
        <f>IF(ISBLANK(intern1!I3),"",intern1!I3)</f>
        <v/>
      </c>
      <c r="F10" s="120" t="str">
        <f>IF(ISBLANK(intern1!E3),"",intern1!E3)</f>
        <v>Allgemeine Innere Medizin und Chirurgie und Anästhesiologie</v>
      </c>
      <c r="G10" s="121">
        <f>IF(ISBLANK(intern1!F3),"",intern1!F3)</f>
        <v>1</v>
      </c>
      <c r="H10" s="121">
        <f>IF(ISBLANK(intern1!G3),"",intern1!G3)</f>
        <v>1</v>
      </c>
      <c r="I10" s="121">
        <f>IF(ISBLANK(intern1!H3),"",intern1!H3)</f>
        <v>1</v>
      </c>
      <c r="J10" s="120" t="str">
        <f>IF(ISBLANK(intern1!J3),"",intern1!J3)</f>
        <v/>
      </c>
      <c r="K10" s="120" t="str">
        <f>IF(ISBLANK(intern1!K3),"",intern1!K3)</f>
        <v/>
      </c>
      <c r="L10" s="121" t="str">
        <f>IF(ISBLANK(intern1!L3),"",intern1!L3)</f>
        <v/>
      </c>
      <c r="M10" s="121" t="str">
        <f>IF(ISBLANK(intern1!M3),"",intern1!M3)</f>
        <v/>
      </c>
      <c r="N10" s="122" t="str">
        <f>IF(ISBLANK(intern1!N3),"",intern1!N3)</f>
        <v/>
      </c>
      <c r="O10" s="123"/>
    </row>
    <row r="11" spans="1:16" s="82" customFormat="1" x14ac:dyDescent="0.2">
      <c r="A11" s="124" t="str">
        <f>IF(ISBLANK(intern1!A4),"",intern1!A4)</f>
        <v/>
      </c>
      <c r="B11" s="125" t="str">
        <f>IF(ISBLANK(intern1!B4),"",intern1!B4)</f>
        <v>Basispaket Elektiv</v>
      </c>
      <c r="C11" s="125" t="str">
        <f>IF(ISBLANK(intern1!C4),"",intern1!C4)</f>
        <v>BPE</v>
      </c>
      <c r="D11" s="125" t="str">
        <f>IF(ISBLANK(intern1!D4),"",intern1!D4)</f>
        <v>Basispaket für elektive Leistungserbringer</v>
      </c>
      <c r="E11" s="270" t="str">
        <f>IF(ISBLANK(intern1!I4),"",intern1!I4)</f>
        <v/>
      </c>
      <c r="F11" s="125" t="str">
        <f>IF(ISBLANK(intern1!E4),"",intern1!E4)</f>
        <v>entsprechend Leistungsgruppe</v>
      </c>
      <c r="G11" s="126">
        <f>IF(ISBLANK(intern1!F4),"",intern1!F4)</f>
        <v>2</v>
      </c>
      <c r="H11" s="126">
        <f>IF(ISBLANK(intern1!G4),"",intern1!G4)</f>
        <v>0</v>
      </c>
      <c r="I11" s="126">
        <f>IF(ISBLANK(intern1!H4),"",intern1!H4)</f>
        <v>1</v>
      </c>
      <c r="J11" s="125" t="str">
        <f>IF(ISBLANK(intern1!J4),"",intern1!J4)</f>
        <v/>
      </c>
      <c r="K11" s="125" t="str">
        <f>IF(ISBLANK(intern1!K4),"",intern1!K4)</f>
        <v>BP</v>
      </c>
      <c r="L11" s="126" t="str">
        <f>IF(ISBLANK(intern1!L4),"",intern1!L4)</f>
        <v/>
      </c>
      <c r="M11" s="126" t="str">
        <f>IF(ISBLANK(intern1!M4),"",intern1!M4)</f>
        <v/>
      </c>
      <c r="N11" s="127" t="str">
        <f>IF(ISBLANK(intern1!N4),"",intern1!N4)</f>
        <v/>
      </c>
    </row>
    <row r="12" spans="1:16" s="82" customFormat="1" ht="25.5" x14ac:dyDescent="0.2">
      <c r="A12" s="128" t="str">
        <f>IF(ISBLANK(intern1!A5),"",intern1!A5)</f>
        <v>Nervensystem &amp; Sinnesorgane</v>
      </c>
      <c r="B12" s="129" t="str">
        <f>IF(ISBLANK(intern1!B5),"",intern1!B5)</f>
        <v>Dermatologie</v>
      </c>
      <c r="C12" s="130" t="str">
        <f>IF(ISBLANK(intern1!C5),"",intern1!C5)</f>
        <v>DER1</v>
      </c>
      <c r="D12" s="130" t="str">
        <f>IF(ISBLANK(intern1!D5),"",intern1!D5)</f>
        <v>Dermatologie (inkl. Geschlechtskrankheiten)</v>
      </c>
      <c r="E12" s="130" t="str">
        <f>IF(ISBLANK(intern1!I5),"",intern1!I5)</f>
        <v>BP</v>
      </c>
      <c r="F12" s="130" t="str">
        <f>IF(ISBLANK(intern1!E5),"",intern1!E5)</f>
        <v>(Dermatologie und Venerologie)</v>
      </c>
      <c r="G12" s="131">
        <f>IF(ISBLANK(intern1!F5),"",intern1!F5)</f>
        <v>1</v>
      </c>
      <c r="H12" s="131">
        <f>IF(ISBLANK(intern1!G5),"",intern1!G5)</f>
        <v>2</v>
      </c>
      <c r="I12" s="131">
        <f>IF(ISBLANK(intern1!H5),"",intern1!H5)</f>
        <v>1</v>
      </c>
      <c r="J12" s="130" t="str">
        <f>IF(ISBLANK(intern1!J5),"",intern1!J5)</f>
        <v/>
      </c>
      <c r="K12" s="130" t="str">
        <f>IF(ISBLANK(intern1!K5),"",intern1!K5)</f>
        <v/>
      </c>
      <c r="L12" s="131" t="str">
        <f>IF(ISBLANK(intern1!L5),"",intern1!L5)</f>
        <v/>
      </c>
      <c r="M12" s="131" t="str">
        <f>IF(ISBLANK(intern1!M5),"",intern1!M5)</f>
        <v/>
      </c>
      <c r="N12" s="132" t="str">
        <f>IF(ISBLANK(intern1!N5),"",intern1!N5)</f>
        <v/>
      </c>
    </row>
    <row r="13" spans="1:16" s="82" customFormat="1" x14ac:dyDescent="0.2">
      <c r="A13" s="133" t="str">
        <f>IF(ISBLANK(intern1!A6),"",intern1!A6)</f>
        <v/>
      </c>
      <c r="B13" s="270" t="str">
        <f>IF(ISBLANK(intern1!B6),"",intern1!B6)</f>
        <v/>
      </c>
      <c r="C13" s="134" t="str">
        <f>IF(ISBLANK(intern1!C6),"",intern1!C6)</f>
        <v>DER1.1</v>
      </c>
      <c r="D13" s="134" t="str">
        <f>IF(ISBLANK(intern1!D6),"",intern1!D6)</f>
        <v>Dermatologische Onkologie</v>
      </c>
      <c r="E13" s="134" t="str">
        <f>IF(ISBLANK(intern1!I6),"",intern1!I6)</f>
        <v>BP</v>
      </c>
      <c r="F13" s="134" t="str">
        <f>IF(ISBLANK(intern1!E6),"",intern1!E6)</f>
        <v>(Dermatologie und Venerologie)</v>
      </c>
      <c r="G13" s="135" t="str">
        <f>IF(ISBLANK(intern1!F6),"",intern1!F6)</f>
        <v/>
      </c>
      <c r="H13" s="135">
        <f>IF(ISBLANK(intern1!G6),"",intern1!G6)</f>
        <v>0</v>
      </c>
      <c r="I13" s="135">
        <f>IF(ISBLANK(intern1!H6),"",intern1!H6)</f>
        <v>1</v>
      </c>
      <c r="J13" s="134" t="str">
        <f>IF(ISBLANK(intern1!J6),"",intern1!J6)</f>
        <v>ONK1</v>
      </c>
      <c r="K13" s="134" t="str">
        <f>IF(ISBLANK(intern1!K6),"",intern1!K6)</f>
        <v/>
      </c>
      <c r="L13" s="135" t="str">
        <f>IF(ISBLANK(intern1!L6),"",intern1!L6)</f>
        <v>ja</v>
      </c>
      <c r="M13" s="135" t="str">
        <f>IF(ISBLANK(intern1!M6),"",intern1!M6)</f>
        <v>S:10</v>
      </c>
      <c r="N13" s="136" t="str">
        <f>IF(ISBLANK(intern1!N6),"",intern1!N6)</f>
        <v/>
      </c>
    </row>
    <row r="14" spans="1:16" s="82" customFormat="1" x14ac:dyDescent="0.2">
      <c r="A14" s="133" t="str">
        <f>IF(ISBLANK(intern1!A7),"",intern1!A7)</f>
        <v/>
      </c>
      <c r="B14" s="270" t="str">
        <f>IF(ISBLANK(intern1!B7),"",intern1!B7)</f>
        <v/>
      </c>
      <c r="C14" s="134" t="str">
        <f>IF(ISBLANK(intern1!C7),"",intern1!C7)</f>
        <v>DER1.2</v>
      </c>
      <c r="D14" s="134" t="str">
        <f>IF(ISBLANK(intern1!D7),"",intern1!D7)</f>
        <v>Schwere Hauterkrankungen</v>
      </c>
      <c r="E14" s="270" t="str">
        <f>IF(ISBLANK(intern1!I7),"",intern1!I7)</f>
        <v>BP</v>
      </c>
      <c r="F14" s="134" t="str">
        <f>IF(ISBLANK(intern1!E7),"",intern1!E7)</f>
        <v>(Dermatologie und Venerologie)</v>
      </c>
      <c r="G14" s="135">
        <f>IF(ISBLANK(intern1!F7),"",intern1!F7)</f>
        <v>2</v>
      </c>
      <c r="H14" s="135">
        <f>IF(ISBLANK(intern1!G7),"",intern1!G7)</f>
        <v>2</v>
      </c>
      <c r="I14" s="135">
        <f>IF(ISBLANK(intern1!H7),"",intern1!H7)</f>
        <v>2</v>
      </c>
      <c r="J14" s="134" t="str">
        <f>IF(ISBLANK(intern1!J7),"",intern1!J7)</f>
        <v/>
      </c>
      <c r="K14" s="134" t="str">
        <f>IF(ISBLANK(intern1!K7),"",intern1!K7)</f>
        <v/>
      </c>
      <c r="L14" s="135" t="str">
        <f>IF(ISBLANK(intern1!L7),"",intern1!L7)</f>
        <v/>
      </c>
      <c r="M14" s="135" t="str">
        <f>IF(ISBLANK(intern1!M7),"",intern1!M7)</f>
        <v/>
      </c>
      <c r="N14" s="136" t="str">
        <f>IF(ISBLANK(intern1!N7),"",intern1!N7)</f>
        <v/>
      </c>
    </row>
    <row r="15" spans="1:16" s="82" customFormat="1" x14ac:dyDescent="0.2">
      <c r="A15" s="133" t="str">
        <f>IF(ISBLANK(intern1!A8),"",intern1!A8)</f>
        <v/>
      </c>
      <c r="B15" s="270" t="str">
        <f>IF(ISBLANK(intern1!B8),"",intern1!B8)</f>
        <v/>
      </c>
      <c r="C15" s="125" t="str">
        <f>IF(ISBLANK(intern1!C8),"",intern1!C8)</f>
        <v>DER2</v>
      </c>
      <c r="D15" s="125" t="str">
        <f>IF(ISBLANK(intern1!D8),"",intern1!D8)</f>
        <v>Wundpatienten</v>
      </c>
      <c r="E15" s="125" t="str">
        <f>IF(ISBLANK(intern1!I8),"",intern1!I8)</f>
        <v>BPE/BP</v>
      </c>
      <c r="F15" s="125" t="str">
        <f>IF(ISBLANK(intern1!E8),"",intern1!E8)</f>
        <v/>
      </c>
      <c r="G15" s="126" t="str">
        <f>IF(ISBLANK(intern1!F8),"",intern1!F8)</f>
        <v/>
      </c>
      <c r="H15" s="126">
        <f>IF(ISBLANK(intern1!G8),"",intern1!G8)</f>
        <v>0</v>
      </c>
      <c r="I15" s="126">
        <f>IF(ISBLANK(intern1!H8),"",intern1!H8)</f>
        <v>0</v>
      </c>
      <c r="J15" s="125" t="str">
        <f>IF(ISBLANK(intern1!J8),"",intern1!J8)</f>
        <v/>
      </c>
      <c r="K15" s="125" t="str">
        <f>IF(ISBLANK(intern1!K8),"",intern1!K8)</f>
        <v/>
      </c>
      <c r="L15" s="126" t="str">
        <f>IF(ISBLANK(intern1!L8),"",intern1!L8)</f>
        <v/>
      </c>
      <c r="M15" s="126" t="str">
        <f>IF(ISBLANK(intern1!M8),"",intern1!M8)</f>
        <v/>
      </c>
      <c r="N15" s="127" t="str">
        <f>IF(ISBLANK(intern1!N8),"",intern1!N8)</f>
        <v>Wundambulatorium</v>
      </c>
    </row>
    <row r="16" spans="1:16" s="82" customFormat="1" ht="15" customHeight="1" x14ac:dyDescent="0.2">
      <c r="A16" s="133" t="str">
        <f>IF(ISBLANK(intern1!A9),"",intern1!A9)</f>
        <v/>
      </c>
      <c r="B16" s="129" t="str">
        <f>IF(ISBLANK(intern1!B9),"",intern1!B9)</f>
        <v>Hals-Nasen-Ohren</v>
      </c>
      <c r="C16" s="130" t="str">
        <f>IF(ISBLANK(intern1!C9),"",intern1!C9)</f>
        <v>HNO1</v>
      </c>
      <c r="D16" s="130" t="str">
        <f>IF(ISBLANK(intern1!D9),"",intern1!D9)</f>
        <v>Hals-Nasen-Ohren (HNO-Chirurgie)</v>
      </c>
      <c r="E16" s="270" t="str">
        <f>IF(ISBLANK(intern1!I9),"",intern1!I9)</f>
        <v>BPE/BP</v>
      </c>
      <c r="F16" s="130" t="str">
        <f>IF(ISBLANK(intern1!E9),"",intern1!E9)</f>
        <v>(Oto-Rhino-Laryngologie)</v>
      </c>
      <c r="G16" s="131">
        <f>IF(ISBLANK(intern1!F9),"",intern1!F9)</f>
        <v>2</v>
      </c>
      <c r="H16" s="131">
        <f>IF(ISBLANK(intern1!G9),"",intern1!G9)</f>
        <v>0</v>
      </c>
      <c r="I16" s="131">
        <f>IF(ISBLANK(intern1!H9),"",intern1!H9)</f>
        <v>1</v>
      </c>
      <c r="J16" s="130" t="str">
        <f>IF(ISBLANK(intern1!J9),"",intern1!J9)</f>
        <v/>
      </c>
      <c r="K16" s="130" t="str">
        <f>IF(ISBLANK(intern1!K9),"",intern1!K9)</f>
        <v/>
      </c>
      <c r="L16" s="131" t="str">
        <f>IF(ISBLANK(intern1!L9),"",intern1!L9)</f>
        <v/>
      </c>
      <c r="M16" s="131" t="str">
        <f>IF(ISBLANK(intern1!M9),"",intern1!M9)</f>
        <v/>
      </c>
      <c r="N16" s="132" t="str">
        <f>IF(ISBLANK(intern1!N9),"",intern1!N9)</f>
        <v/>
      </c>
    </row>
    <row r="17" spans="1:14" s="82" customFormat="1" x14ac:dyDescent="0.2">
      <c r="A17" s="133" t="str">
        <f>IF(ISBLANK(intern1!A10),"",intern1!A10)</f>
        <v/>
      </c>
      <c r="B17" s="270" t="str">
        <f>IF(ISBLANK(intern1!B10),"",intern1!B10)</f>
        <v/>
      </c>
      <c r="C17" s="134" t="str">
        <f>IF(ISBLANK(intern1!C10),"",intern1!C10)</f>
        <v>HNO1.1</v>
      </c>
      <c r="D17" s="134" t="str">
        <f>IF(ISBLANK(intern1!D10),"",intern1!D10)</f>
        <v>Hals- und Gesichtschirurgie</v>
      </c>
      <c r="E17" s="137" t="str">
        <f>IF(ISBLANK(intern1!I10),"",intern1!I10)</f>
        <v>BPE/BP</v>
      </c>
      <c r="F17" s="134" t="str">
        <f>IF(ISBLANK(intern1!E10),"",intern1!E10)</f>
        <v>(Oto-Rhino-Laryngologie)</v>
      </c>
      <c r="G17" s="135">
        <f>IF(ISBLANK(intern1!F10),"",intern1!F10)</f>
        <v>2</v>
      </c>
      <c r="H17" s="135">
        <f>IF(ISBLANK(intern1!G10),"",intern1!G10)</f>
        <v>0</v>
      </c>
      <c r="I17" s="135">
        <f>IF(ISBLANK(intern1!H10),"",intern1!H10)</f>
        <v>1</v>
      </c>
      <c r="J17" s="134" t="str">
        <f>IF(ISBLANK(intern1!J10),"",intern1!J10)</f>
        <v/>
      </c>
      <c r="K17" s="134" t="str">
        <f>IF(ISBLANK(intern1!K10),"",intern1!K10)</f>
        <v/>
      </c>
      <c r="L17" s="135" t="str">
        <f>IF(ISBLANK(intern1!L10),"",intern1!L10)</f>
        <v/>
      </c>
      <c r="M17" s="135" t="str">
        <f>IF(ISBLANK(intern1!M10),"",intern1!M10)</f>
        <v/>
      </c>
      <c r="N17" s="136" t="str">
        <f>IF(ISBLANK(intern1!N10),"",intern1!N10)</f>
        <v/>
      </c>
    </row>
    <row r="18" spans="1:14" s="82" customFormat="1" ht="42" customHeight="1" x14ac:dyDescent="0.2">
      <c r="A18" s="133" t="str">
        <f>IF(ISBLANK(intern1!A11),"",intern1!A11)</f>
        <v/>
      </c>
      <c r="B18" s="270" t="str">
        <f>IF(ISBLANK(intern1!B11),"",intern1!B11)</f>
        <v/>
      </c>
      <c r="C18" s="134" t="str">
        <f>IF(ISBLANK(intern1!C11),"",intern1!C11)</f>
        <v>HNO1.1.1</v>
      </c>
      <c r="D18" s="134" t="str">
        <f>IF(ISBLANK(intern1!D11),"",intern1!D11)</f>
        <v>Komplexe Halseingriffe (Interdisziplinäre Tumorchirurgie)</v>
      </c>
      <c r="E18" s="137" t="str">
        <f>IF(ISBLANK(intern1!I11),"",intern1!I11)</f>
        <v>BPE/BP</v>
      </c>
      <c r="F18" s="134" t="str">
        <f>IF(ISBLANK(intern1!E11),"",intern1!E11)</f>
        <v>(Oto-Rhino-Laryngologie mit Schwerpunkt Hals- und Gesichtschirurgie)</v>
      </c>
      <c r="G18" s="135">
        <f>IF(ISBLANK(intern1!F11),"",intern1!F11)</f>
        <v>2</v>
      </c>
      <c r="H18" s="135">
        <f>IF(ISBLANK(intern1!G11),"",intern1!G11)</f>
        <v>0</v>
      </c>
      <c r="I18" s="135">
        <f>IF(ISBLANK(intern1!H11),"",intern1!H11)</f>
        <v>2</v>
      </c>
      <c r="J18" s="134" t="str">
        <f>IF(ISBLANK(intern1!J11),"",intern1!J11)</f>
        <v>KIE1</v>
      </c>
      <c r="K18" s="134" t="str">
        <f>IF(ISBLANK(intern1!K11),"",intern1!K11)</f>
        <v/>
      </c>
      <c r="L18" s="135" t="str">
        <f>IF(ISBLANK(intern1!L11),"",intern1!L11)</f>
        <v>ja</v>
      </c>
      <c r="M18" s="135" t="str">
        <f>IF(ISBLANK(intern1!M11),"",intern1!M11)</f>
        <v/>
      </c>
      <c r="N18" s="136" t="str">
        <f>IF(ISBLANK(intern1!N11),"",intern1!N11)</f>
        <v/>
      </c>
    </row>
    <row r="19" spans="1:14" s="82" customFormat="1" x14ac:dyDescent="0.2">
      <c r="A19" s="133" t="str">
        <f>IF(ISBLANK(intern1!A12),"",intern1!A12)</f>
        <v/>
      </c>
      <c r="B19" s="270" t="str">
        <f>IF(ISBLANK(intern1!B12),"",intern1!B12)</f>
        <v/>
      </c>
      <c r="C19" s="134" t="str">
        <f>IF(ISBLANK(intern1!C12),"",intern1!C12)</f>
        <v>HNO1.2</v>
      </c>
      <c r="D19" s="134" t="str">
        <f>IF(ISBLANK(intern1!D12),"",intern1!D12)</f>
        <v>Erweiterte Nasenchirurgie mit Nebenhöhlen</v>
      </c>
      <c r="E19" s="134" t="str">
        <f>IF(ISBLANK(intern1!I12),"",intern1!I12)</f>
        <v>BPE/BP</v>
      </c>
      <c r="F19" s="134" t="str">
        <f>IF(ISBLANK(intern1!E12),"",intern1!E12)</f>
        <v>(Oto-Rhino-Laryngologie)</v>
      </c>
      <c r="G19" s="135">
        <f>IF(ISBLANK(intern1!F12),"",intern1!F12)</f>
        <v>2</v>
      </c>
      <c r="H19" s="135">
        <f>IF(ISBLANK(intern1!G12),"",intern1!G12)</f>
        <v>0</v>
      </c>
      <c r="I19" s="135">
        <f>IF(ISBLANK(intern1!H12),"",intern1!H12)</f>
        <v>1</v>
      </c>
      <c r="J19" s="134" t="str">
        <f>IF(ISBLANK(intern1!J12),"",intern1!J12)</f>
        <v/>
      </c>
      <c r="K19" s="134" t="str">
        <f>IF(ISBLANK(intern1!K12),"",intern1!K12)</f>
        <v/>
      </c>
      <c r="L19" s="135" t="str">
        <f>IF(ISBLANK(intern1!L12),"",intern1!L12)</f>
        <v/>
      </c>
      <c r="M19" s="135" t="str">
        <f>IF(ISBLANK(intern1!M12),"",intern1!M12)</f>
        <v/>
      </c>
      <c r="N19" s="136" t="str">
        <f>IF(ISBLANK(intern1!N12),"",intern1!N12)</f>
        <v/>
      </c>
    </row>
    <row r="20" spans="1:14" s="82" customFormat="1" ht="38.25" x14ac:dyDescent="0.2">
      <c r="A20" s="133" t="str">
        <f>IF(ISBLANK(intern1!A13),"",intern1!A13)</f>
        <v/>
      </c>
      <c r="B20" s="270" t="str">
        <f>IF(ISBLANK(intern1!B13),"",intern1!B13)</f>
        <v/>
      </c>
      <c r="C20" s="134" t="str">
        <f>IF(ISBLANK(intern1!C13),"",intern1!C13)</f>
        <v>HNO1.2.1</v>
      </c>
      <c r="D20" s="134" t="str">
        <f>IF(ISBLANK(intern1!D13),"",intern1!D13)</f>
        <v xml:space="preserve">Erweiterte Nasenchirurgie, Nebenhöhlen mit Duraeröffnung (interdisziplinäre Schädelbasischirurgie) </v>
      </c>
      <c r="E20" s="270" t="str">
        <f>IF(ISBLANK(intern1!I13),"",intern1!I13)</f>
        <v>BP</v>
      </c>
      <c r="F20" s="134" t="str">
        <f>IF(ISBLANK(intern1!E13),"",intern1!E13)</f>
        <v>(Oto-Rhino-Laryngologie mit Schwerpunkt Hals- und Gesichtschirurgie)</v>
      </c>
      <c r="G20" s="135">
        <f>IF(ISBLANK(intern1!F13),"",intern1!F13)</f>
        <v>2</v>
      </c>
      <c r="H20" s="135">
        <f>IF(ISBLANK(intern1!G13),"",intern1!G13)</f>
        <v>0</v>
      </c>
      <c r="I20" s="135">
        <f>IF(ISBLANK(intern1!H13),"",intern1!H13)</f>
        <v>1</v>
      </c>
      <c r="J20" s="134" t="str">
        <f>IF(ISBLANK(intern1!J13),"",intern1!J13)</f>
        <v>NCH1</v>
      </c>
      <c r="K20" s="134" t="str">
        <f>IF(ISBLANK(intern1!K13),"",intern1!K13)</f>
        <v/>
      </c>
      <c r="L20" s="135" t="str">
        <f>IF(ISBLANK(intern1!L13),"",intern1!L13)</f>
        <v/>
      </c>
      <c r="M20" s="135" t="str">
        <f>IF(ISBLANK(intern1!M13),"",intern1!M13)</f>
        <v/>
      </c>
      <c r="N20" s="136" t="str">
        <f>IF(ISBLANK(intern1!N13),"",intern1!N13)</f>
        <v/>
      </c>
    </row>
    <row r="21" spans="1:14" s="82" customFormat="1" ht="38.25" x14ac:dyDescent="0.2">
      <c r="A21" s="133" t="str">
        <f>IF(ISBLANK(intern1!A14),"",intern1!A14)</f>
        <v/>
      </c>
      <c r="B21" s="270" t="str">
        <f>IF(ISBLANK(intern1!B14),"",intern1!B14)</f>
        <v/>
      </c>
      <c r="C21" s="134" t="str">
        <f>IF(ISBLANK(intern1!C14),"",intern1!C14)</f>
        <v>HNO1.3</v>
      </c>
      <c r="D21" s="134" t="str">
        <f>IF(ISBLANK(intern1!D14),"",intern1!D14)</f>
        <v>Mittelohrchirurgie (Tympanoplastik, Mastoidchirurgie, Osikuloplastik inkl. Stapesoperationen)</v>
      </c>
      <c r="E21" s="137" t="str">
        <f>IF(ISBLANK(intern1!I14),"",intern1!I14)</f>
        <v>BPE/BP</v>
      </c>
      <c r="F21" s="134" t="str">
        <f>IF(ISBLANK(intern1!E14),"",intern1!E14)</f>
        <v>(Oto-Rhino-Laryngologie)</v>
      </c>
      <c r="G21" s="135">
        <f>IF(ISBLANK(intern1!F14),"",intern1!F14)</f>
        <v>2</v>
      </c>
      <c r="H21" s="135">
        <f>IF(ISBLANK(intern1!G14),"",intern1!G14)</f>
        <v>0</v>
      </c>
      <c r="I21" s="135">
        <f>IF(ISBLANK(intern1!H14),"",intern1!H14)</f>
        <v>1</v>
      </c>
      <c r="J21" s="134" t="str">
        <f>IF(ISBLANK(intern1!J14),"",intern1!J14)</f>
        <v/>
      </c>
      <c r="K21" s="134" t="str">
        <f>IF(ISBLANK(intern1!K14),"",intern1!K14)</f>
        <v/>
      </c>
      <c r="L21" s="135" t="str">
        <f>IF(ISBLANK(intern1!L14),"",intern1!L14)</f>
        <v/>
      </c>
      <c r="M21" s="135" t="str">
        <f>IF(ISBLANK(intern1!M14),"",intern1!M14)</f>
        <v/>
      </c>
      <c r="N21" s="136" t="str">
        <f>IF(ISBLANK(intern1!N14),"",intern1!N14)</f>
        <v/>
      </c>
    </row>
    <row r="22" spans="1:14" s="82" customFormat="1" ht="38.25" customHeight="1" x14ac:dyDescent="0.2">
      <c r="A22" s="133" t="str">
        <f>IF(ISBLANK(intern1!A15),"",intern1!A15)</f>
        <v/>
      </c>
      <c r="B22" s="270" t="str">
        <f>IF(ISBLANK(intern1!B15),"",intern1!B15)</f>
        <v/>
      </c>
      <c r="C22" s="134" t="str">
        <f>IF(ISBLANK(intern1!C15),"",intern1!C15)</f>
        <v>HNO1.3.1</v>
      </c>
      <c r="D22" s="134" t="str">
        <f>IF(ISBLANK(intern1!D15),"",intern1!D15)</f>
        <v>Erweiterte Ohrchirurgie mit Innenohr und/oder Duraeröffnung</v>
      </c>
      <c r="E22" s="137" t="str">
        <f>IF(ISBLANK(intern1!I15),"",intern1!I15)</f>
        <v>BP</v>
      </c>
      <c r="F22" s="134" t="str">
        <f>IF(ISBLANK(intern1!E15),"",intern1!E15)</f>
        <v>(Oto-Rhino-Laryngologie mit Schwerpunkt Hals- und Gesichtschirurgie)</v>
      </c>
      <c r="G22" s="135">
        <f>IF(ISBLANK(intern1!F15),"",intern1!F15)</f>
        <v>2</v>
      </c>
      <c r="H22" s="135">
        <f>IF(ISBLANK(intern1!G15),"",intern1!G15)</f>
        <v>0</v>
      </c>
      <c r="I22" s="135">
        <f>IF(ISBLANK(intern1!H15),"",intern1!H15)</f>
        <v>1</v>
      </c>
      <c r="J22" s="134" t="str">
        <f>IF(ISBLANK(intern1!J15),"",intern1!J15)</f>
        <v>NCH1</v>
      </c>
      <c r="K22" s="134" t="str">
        <f>IF(ISBLANK(intern1!K15),"",intern1!K15)</f>
        <v/>
      </c>
      <c r="L22" s="135" t="str">
        <f>IF(ISBLANK(intern1!L15),"",intern1!L15)</f>
        <v/>
      </c>
      <c r="M22" s="135" t="str">
        <f>IF(ISBLANK(intern1!M15),"",intern1!M15)</f>
        <v/>
      </c>
      <c r="N22" s="136" t="str">
        <f>IF(ISBLANK(intern1!N15),"",intern1!N15)</f>
        <v/>
      </c>
    </row>
    <row r="23" spans="1:14" s="82" customFormat="1" ht="25.5" x14ac:dyDescent="0.2">
      <c r="A23" s="133" t="str">
        <f>IF(ISBLANK(intern1!A16),"",intern1!A16)</f>
        <v/>
      </c>
      <c r="B23" s="270" t="str">
        <f>IF(ISBLANK(intern1!B16),"",intern1!B16)</f>
        <v/>
      </c>
      <c r="C23" s="134" t="str">
        <f>IF(ISBLANK(intern1!C16),"",intern1!C16)</f>
        <v>HNO1.3.2</v>
      </c>
      <c r="D23" s="134" t="str">
        <f>IF(ISBLANK(intern1!D16),"",intern1!D16)</f>
        <v>Cochlea Implantate (IVHSM)</v>
      </c>
      <c r="E23" s="134" t="str">
        <f>IF(ISBLANK(intern1!I16),"",intern1!I16)</f>
        <v/>
      </c>
      <c r="F23" s="138" t="str">
        <f>IF(ISBLANK(intern1!E16),"",intern1!E16)</f>
        <v/>
      </c>
      <c r="G23" s="139" t="str">
        <f>IF(ISBLANK(intern1!F16),"",intern1!F16)</f>
        <v/>
      </c>
      <c r="H23" s="139" t="str">
        <f>IF(ISBLANK(intern1!G16),"",intern1!G16)</f>
        <v/>
      </c>
      <c r="I23" s="139" t="str">
        <f>IF(ISBLANK(intern1!H16),"",intern1!H16)</f>
        <v/>
      </c>
      <c r="J23" s="134" t="str">
        <f>IF(ISBLANK(intern1!J16),"",intern1!J16)</f>
        <v/>
      </c>
      <c r="K23" s="134" t="str">
        <f>IF(ISBLANK(intern1!K16),"",intern1!K16)</f>
        <v/>
      </c>
      <c r="L23" s="135" t="str">
        <f>IF(ISBLANK(intern1!L16),"",intern1!L16)</f>
        <v/>
      </c>
      <c r="M23" s="135" t="str">
        <f>IF(ISBLANK(intern1!M16),"",intern1!M16)</f>
        <v/>
      </c>
      <c r="N23" s="136" t="str">
        <f>IF(ISBLANK(intern1!N16),"",intern1!N16)</f>
        <v>Es gelten die aktuellen IVHSM Anforderungen</v>
      </c>
    </row>
    <row r="24" spans="1:14" s="82" customFormat="1" ht="39.950000000000003" customHeight="1" x14ac:dyDescent="0.2">
      <c r="A24" s="133" t="str">
        <f>IF(ISBLANK(intern1!A17),"",intern1!A17)</f>
        <v/>
      </c>
      <c r="B24" s="270" t="str">
        <f>IF(ISBLANK(intern1!B17),"",intern1!B17)</f>
        <v/>
      </c>
      <c r="C24" s="134" t="str">
        <f>IF(ISBLANK(intern1!C17),"",intern1!C17)</f>
        <v>HNO2</v>
      </c>
      <c r="D24" s="134" t="str">
        <f>IF(ISBLANK(intern1!D17),"",intern1!D17)</f>
        <v>Schild- und Nebenschilddrüsenchirurgie</v>
      </c>
      <c r="E24" s="270" t="str">
        <f>IF(ISBLANK(intern1!I17),"",intern1!I17)</f>
        <v>BPE/BP</v>
      </c>
      <c r="F24" s="134" t="str">
        <f>IF(ISBLANK(intern1!E17),"",intern1!E17)</f>
        <v>(Oto-Rhino-Laryngologie)
(Chirurgie)</v>
      </c>
      <c r="G24" s="135">
        <f>IF(ISBLANK(intern1!F17),"",intern1!F17)</f>
        <v>2</v>
      </c>
      <c r="H24" s="135">
        <f>IF(ISBLANK(intern1!G17),"",intern1!G17)</f>
        <v>0</v>
      </c>
      <c r="I24" s="135">
        <f>IF(ISBLANK(intern1!H17),"",intern1!H17)</f>
        <v>1</v>
      </c>
      <c r="J24" s="134" t="str">
        <f>IF(ISBLANK(intern1!J17),"",intern1!J17)</f>
        <v/>
      </c>
      <c r="K24" s="134" t="str">
        <f>IF(ISBLANK(intern1!K17),"",intern1!K17)</f>
        <v>END1 + NUK1</v>
      </c>
      <c r="L24" s="135" t="str">
        <f>IF(ISBLANK(intern1!L17),"",intern1!L17)</f>
        <v>ex-post 
ja</v>
      </c>
      <c r="M24" s="135" t="str">
        <f>IF(ISBLANK(intern1!M17),"",intern1!M17)</f>
        <v>S:10</v>
      </c>
      <c r="N24" s="136" t="str">
        <f>IF(ISBLANK(intern1!N17),"",intern1!N17)</f>
        <v>Neuromonitoring des Nervus recurrens, postoperativ systematische Evaluation der Stimmlippenfunktion, Messung des Calcium- und Parathormonspiegels bei totalen Thyreoidektomien</v>
      </c>
    </row>
    <row r="25" spans="1:14" s="82" customFormat="1" ht="43.5" customHeight="1" x14ac:dyDescent="0.2">
      <c r="A25" s="133" t="str">
        <f>IF(ISBLANK(intern1!A18),"",intern1!A18)</f>
        <v/>
      </c>
      <c r="B25" s="361" t="str">
        <f>IF(ISBLANK(intern1!B18),"",intern1!B18)</f>
        <v/>
      </c>
      <c r="C25" s="125" t="str">
        <f>IF(ISBLANK(intern1!C18),"",intern1!C18)</f>
        <v>KIE1</v>
      </c>
      <c r="D25" s="125" t="str">
        <f>IF(ISBLANK(intern1!D18),"",intern1!D18)</f>
        <v>Kieferchirurgie</v>
      </c>
      <c r="E25" s="137" t="str">
        <f>IF(ISBLANK(intern1!I18),"",intern1!I18)</f>
        <v>BPE/BP</v>
      </c>
      <c r="F25" s="125" t="str">
        <f>IF(ISBLANK(intern1!E18),"",intern1!E18)</f>
        <v>(Mund-, Kiefer- und Gesichtschirurgie)
(Plastische, Rekonstruktive und Ästhetische Chirurgie)</v>
      </c>
      <c r="G25" s="126">
        <f>IF(ISBLANK(intern1!F18),"",intern1!F18)</f>
        <v>2</v>
      </c>
      <c r="H25" s="126">
        <f>IF(ISBLANK(intern1!G18),"",intern1!G18)</f>
        <v>0</v>
      </c>
      <c r="I25" s="126">
        <f>IF(ISBLANK(intern1!H18),"",intern1!H18)</f>
        <v>1</v>
      </c>
      <c r="J25" s="125" t="str">
        <f>IF(ISBLANK(intern1!J18),"",intern1!J18)</f>
        <v/>
      </c>
      <c r="K25" s="125" t="str">
        <f>IF(ISBLANK(intern1!K18),"",intern1!K18)</f>
        <v/>
      </c>
      <c r="L25" s="126" t="str">
        <f>IF(ISBLANK(intern1!L18),"",intern1!L18)</f>
        <v>ja</v>
      </c>
      <c r="M25" s="126" t="str">
        <f>IF(ISBLANK(intern1!M18),"",intern1!M18)</f>
        <v/>
      </c>
      <c r="N25" s="127" t="str">
        <f>IF(ISBLANK(intern1!N18),"",intern1!N18)</f>
        <v/>
      </c>
    </row>
    <row r="26" spans="1:14" s="82" customFormat="1" ht="27" customHeight="1" x14ac:dyDescent="0.2">
      <c r="A26" s="133" t="str">
        <f>IF(ISBLANK(intern1!A19),"",intern1!A19)</f>
        <v/>
      </c>
      <c r="B26" s="129" t="str">
        <f>IF(ISBLANK(intern1!B19),"",intern1!B19)</f>
        <v>Neurochirurgie</v>
      </c>
      <c r="C26" s="130" t="str">
        <f>IF(ISBLANK(intern1!C19),"",intern1!C19)</f>
        <v>NCH1</v>
      </c>
      <c r="D26" s="130" t="str">
        <f>IF(ISBLANK(intern1!D19),"",intern1!D19)</f>
        <v>Kraniale Neurochirurgie</v>
      </c>
      <c r="E26" s="130" t="str">
        <f>IF(ISBLANK(intern1!I19),"",intern1!I19)</f>
        <v>BP</v>
      </c>
      <c r="F26" s="130" t="str">
        <f>IF(ISBLANK(intern1!E19),"",intern1!E19)</f>
        <v>Neurochirurgie</v>
      </c>
      <c r="G26" s="131">
        <f>IF(ISBLANK(intern1!F19),"",intern1!F19)</f>
        <v>2</v>
      </c>
      <c r="H26" s="131">
        <f>IF(ISBLANK(intern1!G19),"",intern1!G19)</f>
        <v>2</v>
      </c>
      <c r="I26" s="131">
        <f>IF(ISBLANK(intern1!H19),"",intern1!H19)</f>
        <v>2</v>
      </c>
      <c r="J26" s="130" t="str">
        <f>IF(ISBLANK(intern1!J19),"",intern1!J19)</f>
        <v>RAD1 + NEU1
+ HNO1</v>
      </c>
      <c r="K26" s="130" t="str">
        <f>IF(ISBLANK(intern1!K19),"",intern1!K19)</f>
        <v/>
      </c>
      <c r="L26" s="131" t="str">
        <f>IF(ISBLANK(intern1!L19),"",intern1!L19)</f>
        <v>ja</v>
      </c>
      <c r="M26" s="131" t="str">
        <f>IF(ISBLANK(intern1!M19),"",intern1!M19)</f>
        <v/>
      </c>
      <c r="N26" s="140" t="str">
        <f>IF(ISBLANK(intern1!N19),"",intern1!N19)</f>
        <v/>
      </c>
    </row>
    <row r="27" spans="1:14" s="82" customFormat="1" ht="29.1" customHeight="1" x14ac:dyDescent="0.2">
      <c r="A27" s="133" t="str">
        <f>IF(ISBLANK(intern1!A20),"",intern1!A20)</f>
        <v/>
      </c>
      <c r="B27" s="270" t="str">
        <f>IF(ISBLANK(intern1!B20),"",intern1!B20)</f>
        <v/>
      </c>
      <c r="C27" s="137" t="str">
        <f>IF(ISBLANK(intern1!C20),"",intern1!C20)</f>
        <v>NCH1.1</v>
      </c>
      <c r="D27" s="137" t="str">
        <f>IF(ISBLANK(intern1!D20),"",intern1!D20)</f>
        <v>Spezialisierte Neurochirurgie</v>
      </c>
      <c r="E27" s="134" t="str">
        <f>IF(ISBLANK(intern1!I20),"",intern1!I20)</f>
        <v>BP</v>
      </c>
      <c r="F27" s="137" t="str">
        <f>IF(ISBLANK(intern1!E20),"",intern1!E20)</f>
        <v>Neurochirurgie</v>
      </c>
      <c r="G27" s="141">
        <f>IF(ISBLANK(intern1!F20),"",intern1!F20)</f>
        <v>3</v>
      </c>
      <c r="H27" s="141">
        <f>IF(ISBLANK(intern1!G20),"",intern1!G20)</f>
        <v>3</v>
      </c>
      <c r="I27" s="141">
        <f>IF(ISBLANK(intern1!H20),"",intern1!H20)</f>
        <v>3</v>
      </c>
      <c r="J27" s="137" t="str">
        <f>IF(ISBLANK(intern1!J20),"",intern1!J20)</f>
        <v>AUG1 + END1</v>
      </c>
      <c r="K27" s="137" t="str">
        <f>IF(ISBLANK(intern1!K20),"",intern1!K20)</f>
        <v/>
      </c>
      <c r="L27" s="141" t="str">
        <f>IF(ISBLANK(intern1!L20),"",intern1!L20)</f>
        <v>ja</v>
      </c>
      <c r="M27" s="141" t="str">
        <f>IF(ISBLANK(intern1!M20),"",intern1!M20)</f>
        <v>S:10</v>
      </c>
      <c r="N27" s="142" t="str">
        <f>IF(ISBLANK(intern1!N20),"",intern1!N20)</f>
        <v/>
      </c>
    </row>
    <row r="28" spans="1:14" s="82" customFormat="1" ht="39" customHeight="1" x14ac:dyDescent="0.2">
      <c r="A28" s="133" t="str">
        <f>IF(ISBLANK(intern1!A21),"",intern1!A21)</f>
        <v/>
      </c>
      <c r="B28" s="270" t="str">
        <f>IF(ISBLANK(intern1!B21),"",intern1!B21)</f>
        <v/>
      </c>
      <c r="C28" s="137" t="str">
        <f>IF(ISBLANK(intern1!C21),"",intern1!C21)</f>
        <v>NCH1.1.1</v>
      </c>
      <c r="D28" s="137" t="str">
        <f>IF(ISBLANK(intern1!D21),"",intern1!D21)</f>
        <v>Behandlungen von vaskulären Erkrankungen des ZNS ohne die komplexen vaskulären Anomalien (IVHSM)</v>
      </c>
      <c r="E28" s="134" t="str">
        <f>IF(ISBLANK(intern1!I21),"",intern1!I21)</f>
        <v/>
      </c>
      <c r="F28" s="137" t="str">
        <f>IF(ISBLANK(intern1!E21),"",intern1!E21)</f>
        <v/>
      </c>
      <c r="G28" s="141" t="str">
        <f>IF(ISBLANK(intern1!F21),"",intern1!F21)</f>
        <v/>
      </c>
      <c r="H28" s="141" t="str">
        <f>IF(ISBLANK(intern1!G21),"",intern1!G21)</f>
        <v/>
      </c>
      <c r="I28" s="141" t="str">
        <f>IF(ISBLANK(intern1!H21),"",intern1!H21)</f>
        <v/>
      </c>
      <c r="J28" s="137" t="str">
        <f>IF(ISBLANK(intern1!J21),"",intern1!J21)</f>
        <v/>
      </c>
      <c r="K28" s="137" t="str">
        <f>IF(ISBLANK(intern1!K21),"",intern1!K21)</f>
        <v/>
      </c>
      <c r="L28" s="141" t="str">
        <f>IF(ISBLANK(intern1!L21),"",intern1!L21)</f>
        <v/>
      </c>
      <c r="M28" s="141" t="str">
        <f>IF(ISBLANK(intern1!M21),"",intern1!M21)</f>
        <v/>
      </c>
      <c r="N28" s="143" t="str">
        <f>IF(ISBLANK(intern1!N21),"",intern1!N21)</f>
        <v>Es gelten die aktuellen IVHSM Anforderungen</v>
      </c>
    </row>
    <row r="29" spans="1:14" s="82" customFormat="1" ht="25.5" x14ac:dyDescent="0.2">
      <c r="A29" s="133" t="str">
        <f>IF(ISBLANK(intern1!A22),"",intern1!A22)</f>
        <v/>
      </c>
      <c r="B29" s="270" t="str">
        <f>IF(ISBLANK(intern1!B22),"",intern1!B22)</f>
        <v/>
      </c>
      <c r="C29" s="137" t="str">
        <f>IF(ISBLANK(intern1!C22),"",intern1!C22)</f>
        <v>NCH1.1.1.1</v>
      </c>
      <c r="D29" s="137" t="str">
        <f>IF(ISBLANK(intern1!D22),"",intern1!D22)</f>
        <v xml:space="preserve"> Behandlungen von komplexen vaskulären Anomalien des ZNS (IVHSM)</v>
      </c>
      <c r="E29" s="134" t="str">
        <f>IF(ISBLANK(intern1!I22),"",intern1!I22)</f>
        <v/>
      </c>
      <c r="F29" s="137" t="str">
        <f>IF(ISBLANK(intern1!E22),"",intern1!E22)</f>
        <v/>
      </c>
      <c r="G29" s="141" t="str">
        <f>IF(ISBLANK(intern1!F22),"",intern1!F22)</f>
        <v/>
      </c>
      <c r="H29" s="141" t="str">
        <f>IF(ISBLANK(intern1!G22),"",intern1!G22)</f>
        <v/>
      </c>
      <c r="I29" s="141" t="str">
        <f>IF(ISBLANK(intern1!H22),"",intern1!H22)</f>
        <v/>
      </c>
      <c r="J29" s="137" t="str">
        <f>IF(ISBLANK(intern1!J22),"",intern1!J22)</f>
        <v/>
      </c>
      <c r="K29" s="137" t="str">
        <f>IF(ISBLANK(intern1!K22),"",intern1!K22)</f>
        <v/>
      </c>
      <c r="L29" s="141" t="str">
        <f>IF(ISBLANK(intern1!L22),"",intern1!L22)</f>
        <v/>
      </c>
      <c r="M29" s="141" t="str">
        <f>IF(ISBLANK(intern1!M22),"",intern1!M22)</f>
        <v/>
      </c>
      <c r="N29" s="143" t="str">
        <f>IF(ISBLANK(intern1!N22),"",intern1!N22)</f>
        <v>Es gelten die aktuellen IVHSM Anforderungen</v>
      </c>
    </row>
    <row r="30" spans="1:14" s="82" customFormat="1" ht="25.5" x14ac:dyDescent="0.2">
      <c r="A30" s="133" t="str">
        <f>IF(ISBLANK(intern1!A23),"",intern1!A23)</f>
        <v/>
      </c>
      <c r="B30" s="270" t="str">
        <f>IF(ISBLANK(intern1!B23),"",intern1!B23)</f>
        <v/>
      </c>
      <c r="C30" s="137" t="str">
        <f>IF(ISBLANK(intern1!C23),"",intern1!C23)</f>
        <v>NCH1.1.2</v>
      </c>
      <c r="D30" s="137" t="str">
        <f>IF(ISBLANK(intern1!D23),"",intern1!D23)</f>
        <v>Stereotaktische funktionelle Neurochirurgie (IVHSM)</v>
      </c>
      <c r="E30" s="270" t="str">
        <f>IF(ISBLANK(intern1!I23),"",intern1!I23)</f>
        <v/>
      </c>
      <c r="F30" s="137" t="str">
        <f>IF(ISBLANK(intern1!E23),"",intern1!E23)</f>
        <v/>
      </c>
      <c r="G30" s="141" t="str">
        <f>IF(ISBLANK(intern1!F23),"",intern1!F23)</f>
        <v/>
      </c>
      <c r="H30" s="141" t="str">
        <f>IF(ISBLANK(intern1!G23),"",intern1!G23)</f>
        <v/>
      </c>
      <c r="I30" s="141" t="str">
        <f>IF(ISBLANK(intern1!H23),"",intern1!H23)</f>
        <v/>
      </c>
      <c r="J30" s="137" t="str">
        <f>IF(ISBLANK(intern1!J23),"",intern1!J23)</f>
        <v/>
      </c>
      <c r="K30" s="137" t="str">
        <f>IF(ISBLANK(intern1!K23),"",intern1!K23)</f>
        <v/>
      </c>
      <c r="L30" s="141" t="str">
        <f>IF(ISBLANK(intern1!L23),"",intern1!L23)</f>
        <v/>
      </c>
      <c r="M30" s="141" t="str">
        <f>IF(ISBLANK(intern1!M23),"",intern1!M23)</f>
        <v/>
      </c>
      <c r="N30" s="143" t="str">
        <f>IF(ISBLANK(intern1!N23),"",intern1!N23)</f>
        <v>Es gelten die aktuellen IVHSM Anforderungen</v>
      </c>
    </row>
    <row r="31" spans="1:14" s="82" customFormat="1" ht="25.5" x14ac:dyDescent="0.2">
      <c r="A31" s="133" t="str">
        <f>IF(ISBLANK(intern1!A24),"",intern1!A24)</f>
        <v/>
      </c>
      <c r="B31" s="270" t="str">
        <f>IF(ISBLANK(intern1!B24),"",intern1!B24)</f>
        <v/>
      </c>
      <c r="C31" s="137" t="str">
        <f>IF(ISBLANK(intern1!C24),"",intern1!C24)</f>
        <v>NCH1.1.3</v>
      </c>
      <c r="D31" s="137" t="str">
        <f>IF(ISBLANK(intern1!D24),"",intern1!D24)</f>
        <v>Epilepsiechirurgie (IVHSM)</v>
      </c>
      <c r="E31" s="134" t="str">
        <f>IF(ISBLANK(intern1!I24),"",intern1!I24)</f>
        <v/>
      </c>
      <c r="F31" s="137" t="str">
        <f>IF(ISBLANK(intern1!E24),"",intern1!E24)</f>
        <v/>
      </c>
      <c r="G31" s="141" t="str">
        <f>IF(ISBLANK(intern1!F24),"",intern1!F24)</f>
        <v/>
      </c>
      <c r="H31" s="141" t="str">
        <f>IF(ISBLANK(intern1!G24),"",intern1!G24)</f>
        <v/>
      </c>
      <c r="I31" s="141" t="str">
        <f>IF(ISBLANK(intern1!H24),"",intern1!H24)</f>
        <v/>
      </c>
      <c r="J31" s="137" t="str">
        <f>IF(ISBLANK(intern1!J24),"",intern1!J24)</f>
        <v/>
      </c>
      <c r="K31" s="137" t="str">
        <f>IF(ISBLANK(intern1!K24),"",intern1!K24)</f>
        <v/>
      </c>
      <c r="L31" s="141" t="str">
        <f>IF(ISBLANK(intern1!L24),"",intern1!L24)</f>
        <v/>
      </c>
      <c r="M31" s="141" t="str">
        <f>IF(ISBLANK(intern1!M24),"",intern1!M24)</f>
        <v/>
      </c>
      <c r="N31" s="143" t="str">
        <f>IF(ISBLANK(intern1!N24),"",intern1!N24)</f>
        <v>Es gelten die aktuellen IVHSM Anforderungen</v>
      </c>
    </row>
    <row r="32" spans="1:14" s="82" customFormat="1" x14ac:dyDescent="0.2">
      <c r="A32" s="133"/>
      <c r="B32" s="270"/>
      <c r="C32" s="137" t="str">
        <f>IF(ISBLANK(intern1!C25),"",intern1!C25)</f>
        <v>NCH2</v>
      </c>
      <c r="D32" s="137" t="str">
        <f>IF(ISBLANK(intern1!D25),"",intern1!D25)</f>
        <v>Spinale Neurochirurgie</v>
      </c>
      <c r="E32" s="134" t="str">
        <f>IF(ISBLANK(intern1!I25),"",intern1!I25)</f>
        <v>BPE/BP</v>
      </c>
      <c r="F32" s="137" t="str">
        <f>IF(ISBLANK(intern1!E25),"",intern1!E25)</f>
        <v>(Neurochirurgie)</v>
      </c>
      <c r="G32" s="141">
        <f>IF(ISBLANK(intern1!F25),"",intern1!F25)</f>
        <v>2</v>
      </c>
      <c r="H32" s="141" t="str">
        <f>IF(ISBLANK(intern1!G25),"",intern1!G25)</f>
        <v/>
      </c>
      <c r="I32" s="141">
        <f>IF(ISBLANK(intern1!H25),"",intern1!H25)</f>
        <v>1</v>
      </c>
      <c r="J32" s="137" t="str">
        <f>IF(ISBLANK(intern1!J25),"",intern1!J25)</f>
        <v/>
      </c>
      <c r="K32" s="137" t="str">
        <f>IF(ISBLANK(intern1!K25),"",intern1!K25)</f>
        <v>BEW8</v>
      </c>
      <c r="L32" s="141" t="str">
        <f>IF(ISBLANK(intern1!L25),"",intern1!L25)</f>
        <v/>
      </c>
      <c r="M32" s="141" t="str">
        <f>IF(ISBLANK(intern1!M25),"",intern1!M25)</f>
        <v/>
      </c>
      <c r="N32" s="143" t="str">
        <f>IF(ISBLANK(intern1!N25),"",intern1!N25)</f>
        <v/>
      </c>
    </row>
    <row r="33" spans="1:14" s="82" customFormat="1" ht="25.5" x14ac:dyDescent="0.2">
      <c r="A33" s="133"/>
      <c r="B33" s="270"/>
      <c r="C33" s="137" t="str">
        <f>IF(ISBLANK(intern1!C26),"",intern1!C26)</f>
        <v>NCH2.1</v>
      </c>
      <c r="D33" s="137" t="str">
        <f>IF(ISBLANK(intern1!D26),"",intern1!D26)</f>
        <v>Primäre und sekundäre intramedulläre Raumforderungen (IVHSM)</v>
      </c>
      <c r="E33" s="134" t="str">
        <f>IF(ISBLANK(intern1!I26),"",intern1!I26)</f>
        <v/>
      </c>
      <c r="F33" s="137" t="str">
        <f>IF(ISBLANK(intern1!E26),"",intern1!E26)</f>
        <v/>
      </c>
      <c r="G33" s="141" t="str">
        <f>IF(ISBLANK(intern1!F26),"",intern1!F26)</f>
        <v/>
      </c>
      <c r="H33" s="141" t="str">
        <f>IF(ISBLANK(intern1!G26),"",intern1!G26)</f>
        <v/>
      </c>
      <c r="I33" s="141" t="str">
        <f>IF(ISBLANK(intern1!H26),"",intern1!H26)</f>
        <v/>
      </c>
      <c r="J33" s="137" t="str">
        <f>IF(ISBLANK(intern1!J26),"",intern1!J26)</f>
        <v/>
      </c>
      <c r="K33" s="137" t="str">
        <f>IF(ISBLANK(intern1!K26),"",intern1!K26)</f>
        <v/>
      </c>
      <c r="L33" s="141" t="str">
        <f>IF(ISBLANK(intern1!L26),"",intern1!L26)</f>
        <v/>
      </c>
      <c r="M33" s="141" t="str">
        <f>IF(ISBLANK(intern1!M26),"",intern1!M26)</f>
        <v/>
      </c>
      <c r="N33" s="143" t="str">
        <f>IF(ISBLANK(intern1!N26),"",intern1!N26)</f>
        <v>Es gelten die aktuellen IVHSM Anforderungen</v>
      </c>
    </row>
    <row r="34" spans="1:14" s="82" customFormat="1" ht="28.5" customHeight="1" x14ac:dyDescent="0.2">
      <c r="A34" s="133"/>
      <c r="B34" s="270"/>
      <c r="C34" s="137" t="str">
        <f>IF(ISBLANK(intern1!C27),"",intern1!C27)</f>
        <v>NCH3</v>
      </c>
      <c r="D34" s="137" t="str">
        <f>IF(ISBLANK(intern1!D27),"",intern1!D27)</f>
        <v>Periphere Neurochirurgie</v>
      </c>
      <c r="E34" s="125" t="str">
        <f>IF(ISBLANK(intern1!I27),"",intern1!I27)</f>
        <v>BPE/BP</v>
      </c>
      <c r="F34" s="137" t="str">
        <f>IF(ISBLANK(intern1!E27),"",intern1!E27)</f>
        <v>(Neurochirurgie)</v>
      </c>
      <c r="G34" s="126">
        <f>IF(ISBLANK(intern1!F27),"",intern1!F27)</f>
        <v>2</v>
      </c>
      <c r="H34" s="141" t="str">
        <f>IF(ISBLANK(intern1!G27),"",intern1!G27)</f>
        <v/>
      </c>
      <c r="I34" s="126">
        <f>IF(ISBLANK(intern1!H27),"",intern1!H27)</f>
        <v>1</v>
      </c>
      <c r="J34" s="137" t="str">
        <f>IF(ISBLANK(intern1!J27),"",intern1!J27)</f>
        <v>BEW1 oder BEW2 oder BEW3</v>
      </c>
      <c r="K34" s="137" t="str">
        <f>IF(ISBLANK(intern1!K27),"",intern1!K27)</f>
        <v/>
      </c>
      <c r="L34" s="126" t="str">
        <f>IF(ISBLANK(intern1!L27),"",intern1!L27)</f>
        <v/>
      </c>
      <c r="M34" s="141" t="str">
        <f>IF(ISBLANK(intern1!M27),"",intern1!M27)</f>
        <v/>
      </c>
      <c r="N34" s="143" t="str">
        <f>IF(ISBLANK(intern1!N27),"",intern1!N27)</f>
        <v/>
      </c>
    </row>
    <row r="35" spans="1:14" s="82" customFormat="1" x14ac:dyDescent="0.2">
      <c r="A35" s="133" t="str">
        <f>IF(ISBLANK(intern1!A28),"",intern1!A28)</f>
        <v/>
      </c>
      <c r="B35" s="129" t="str">
        <f>IF(ISBLANK(intern1!B28),"",intern1!B28)</f>
        <v>Neurologie</v>
      </c>
      <c r="C35" s="130" t="str">
        <f>IF(ISBLANK(intern1!C28),"",intern1!C28)</f>
        <v>NEU1</v>
      </c>
      <c r="D35" s="130" t="str">
        <f>IF(ISBLANK(intern1!D28),"",intern1!D28)</f>
        <v>Neurologie</v>
      </c>
      <c r="E35" s="144" t="str">
        <f>IF(ISBLANK(intern1!I28),"",intern1!I28)</f>
        <v>BP</v>
      </c>
      <c r="F35" s="130" t="str">
        <f>IF(ISBLANK(intern1!E28),"",intern1!E28)</f>
        <v>(Neurologie)</v>
      </c>
      <c r="G35" s="145">
        <f>IF(ISBLANK(intern1!F28),"",intern1!F28)</f>
        <v>2</v>
      </c>
      <c r="H35" s="131">
        <f>IF(ISBLANK(intern1!G28),"",intern1!G28)</f>
        <v>2</v>
      </c>
      <c r="I35" s="145">
        <f>IF(ISBLANK(intern1!H28),"",intern1!H28)</f>
        <v>0</v>
      </c>
      <c r="J35" s="130" t="str">
        <f>IF(ISBLANK(intern1!J28),"",intern1!J28)</f>
        <v/>
      </c>
      <c r="K35" s="130" t="str">
        <f>IF(ISBLANK(intern1!K28),"",intern1!K28)</f>
        <v/>
      </c>
      <c r="L35" s="145" t="str">
        <f>IF(ISBLANK(intern1!L28),"",intern1!L28)</f>
        <v/>
      </c>
      <c r="M35" s="131" t="str">
        <f>IF(ISBLANK(intern1!M28),"",intern1!M28)</f>
        <v/>
      </c>
      <c r="N35" s="132" t="str">
        <f>IF(ISBLANK(intern1!N28),"",intern1!N28)</f>
        <v/>
      </c>
    </row>
    <row r="36" spans="1:14" s="82" customFormat="1" ht="51" x14ac:dyDescent="0.2">
      <c r="A36" s="133" t="str">
        <f>IF(ISBLANK(intern1!A29),"",intern1!A29)</f>
        <v/>
      </c>
      <c r="B36" s="270" t="str">
        <f>IF(ISBLANK(intern1!B29),"",intern1!B29)</f>
        <v/>
      </c>
      <c r="C36" s="134" t="str">
        <f>IF(ISBLANK(intern1!C29),"",intern1!C29)</f>
        <v>NEU2</v>
      </c>
      <c r="D36" s="134" t="str">
        <f>IF(ISBLANK(intern1!D29),"",intern1!D29)</f>
        <v>Sekundäre bösartige Neubildung des Nervensystems</v>
      </c>
      <c r="E36" s="134" t="str">
        <f>IF(ISBLANK(intern1!I29),"",intern1!I29)</f>
        <v>BP</v>
      </c>
      <c r="F36" s="134" t="str">
        <f>IF(ISBLANK(intern1!E29),"",intern1!E29)</f>
        <v>Allgemeine Innere Medizin
Neurologie
Radio-Onkologie / Strahlentherapie
Medizinische Onkologie</v>
      </c>
      <c r="G36" s="135">
        <f>IF(ISBLANK(intern1!F29),"",intern1!F29)</f>
        <v>2</v>
      </c>
      <c r="H36" s="135">
        <f>IF(ISBLANK(intern1!G29),"",intern1!G29)</f>
        <v>2</v>
      </c>
      <c r="I36" s="135">
        <f>IF(ISBLANK(intern1!H29),"",intern1!H29)</f>
        <v>0</v>
      </c>
      <c r="J36" s="134" t="str">
        <f>IF(ISBLANK(intern1!J29),"",intern1!J29)</f>
        <v/>
      </c>
      <c r="K36" s="134" t="str">
        <f>IF(ISBLANK(intern1!K29),"",intern1!K29)</f>
        <v/>
      </c>
      <c r="L36" s="135" t="str">
        <f>IF(ISBLANK(intern1!L29),"",intern1!L29)</f>
        <v>ja</v>
      </c>
      <c r="M36" s="135" t="str">
        <f>IF(ISBLANK(intern1!M29),"",intern1!M29)</f>
        <v/>
      </c>
      <c r="N36" s="136" t="str">
        <f>IF(ISBLANK(intern1!N29),"",intern1!N29)</f>
        <v/>
      </c>
    </row>
    <row r="37" spans="1:14" s="82" customFormat="1" ht="42.75" customHeight="1" x14ac:dyDescent="0.2">
      <c r="A37" s="133" t="str">
        <f>IF(ISBLANK(intern1!A30),"",intern1!A30)</f>
        <v/>
      </c>
      <c r="B37" s="270" t="str">
        <f>IF(ISBLANK(intern1!B30),"",intern1!B30)</f>
        <v/>
      </c>
      <c r="C37" s="134" t="str">
        <f>IF(ISBLANK(intern1!C30),"",intern1!C30)</f>
        <v>NEU2.1</v>
      </c>
      <c r="D37" s="134" t="str">
        <f>IF(ISBLANK(intern1!D30),"",intern1!D30)</f>
        <v>Primäre Neubildung des Zentralnervensystems (ohne Palliativpatienten)</v>
      </c>
      <c r="E37" s="134" t="str">
        <f>IF(ISBLANK(intern1!I30),"",intern1!I30)</f>
        <v>BP</v>
      </c>
      <c r="F37" s="134" t="str">
        <f>IF(ISBLANK(intern1!E30),"",intern1!E30)</f>
        <v>Neurologie
Neurochirurgie</v>
      </c>
      <c r="G37" s="135">
        <f>IF(ISBLANK(intern1!F30),"",intern1!F30)</f>
        <v>2</v>
      </c>
      <c r="H37" s="135">
        <f>IF(ISBLANK(intern1!G30),"",intern1!G30)</f>
        <v>2</v>
      </c>
      <c r="I37" s="135">
        <f>IF(ISBLANK(intern1!H30),"",intern1!H30)</f>
        <v>0</v>
      </c>
      <c r="J37" s="134" t="str">
        <f>IF(ISBLANK(intern1!J30),"",intern1!J30)</f>
        <v>NEU1 + NCH1</v>
      </c>
      <c r="K37" s="134" t="str">
        <f>IF(ISBLANK(intern1!K30),"",intern1!K30)</f>
        <v>RAO1</v>
      </c>
      <c r="L37" s="135" t="str">
        <f>IF(ISBLANK(intern1!L30),"",intern1!L30)</f>
        <v>ja</v>
      </c>
      <c r="M37" s="135" t="str">
        <f>IF(ISBLANK(intern1!M30),"",intern1!M30)</f>
        <v/>
      </c>
      <c r="N37" s="146" t="str">
        <f>IF(ISBLANK(intern1!N30),"",intern1!N30)</f>
        <v/>
      </c>
    </row>
    <row r="38" spans="1:14" s="82" customFormat="1" ht="107.25" customHeight="1" x14ac:dyDescent="0.2">
      <c r="A38" s="133" t="str">
        <f>IF(ISBLANK(intern1!A31),"",intern1!A31)</f>
        <v/>
      </c>
      <c r="B38" s="270" t="str">
        <f>IF(ISBLANK(intern1!B31),"",intern1!B31)</f>
        <v/>
      </c>
      <c r="C38" s="134" t="str">
        <f>IF(ISBLANK(intern1!C31),"",intern1!C31)</f>
        <v>NEU3</v>
      </c>
      <c r="D38" s="134" t="str">
        <f>IF(ISBLANK(intern1!D31),"",intern1!D31)</f>
        <v>Zerebrovaskuläre Störungen</v>
      </c>
      <c r="E38" s="134" t="str">
        <f>IF(ISBLANK(intern1!I31),"",intern1!I31)</f>
        <v>BP</v>
      </c>
      <c r="F38" s="134" t="str">
        <f>IF(ISBLANK(intern1!E31),"",intern1!E31)</f>
        <v>Neurologie
Allgemeine Innere Medizin</v>
      </c>
      <c r="G38" s="135">
        <f>IF(ISBLANK(intern1!F31),"",intern1!F31)</f>
        <v>2</v>
      </c>
      <c r="H38" s="135">
        <f>IF(ISBLANK(intern1!G31),"",intern1!G31)</f>
        <v>2</v>
      </c>
      <c r="I38" s="135">
        <f>IF(ISBLANK(intern1!H31),"",intern1!H31)</f>
        <v>2</v>
      </c>
      <c r="J38" s="134" t="str">
        <f>IF(ISBLANK(intern1!J31),"",intern1!J31)</f>
        <v/>
      </c>
      <c r="K38" s="134" t="str">
        <f>IF(ISBLANK(intern1!K31),"",intern1!K31)</f>
        <v>NEU3.1</v>
      </c>
      <c r="L38" s="135" t="str">
        <f>IF(ISBLANK(intern1!L31),"",intern1!L31)</f>
        <v/>
      </c>
      <c r="M38" s="135" t="str">
        <f>IF(ISBLANK(intern1!M31),"",intern1!M31)</f>
        <v/>
      </c>
      <c r="N38" s="136" t="str">
        <f>IF(ISBLANK(intern1!N31),"",intern1!N31)</f>
        <v>Zertifizierte Stroke Unit gemäss der Swiss Federation of Clinical Neuro-Societies (SFCNS)</v>
      </c>
    </row>
    <row r="39" spans="1:14" s="82" customFormat="1" ht="45.75" customHeight="1" x14ac:dyDescent="0.2">
      <c r="A39" s="133" t="str">
        <f>IF(ISBLANK(intern1!A32),"",intern1!A32)</f>
        <v/>
      </c>
      <c r="B39" s="270" t="str">
        <f>IF(ISBLANK(intern1!B32),"",intern1!B32)</f>
        <v/>
      </c>
      <c r="C39" s="134" t="str">
        <f>IF(ISBLANK(intern1!C32),"",intern1!C32)</f>
        <v>NEU3.1</v>
      </c>
      <c r="D39" s="134" t="str">
        <f>IF(ISBLANK(intern1!D32),"",intern1!D32)</f>
        <v>Zerebrovaskuläre Störungen im Stroke Center (IVHSM)</v>
      </c>
      <c r="E39" s="270" t="str">
        <f>IF(ISBLANK(intern1!I32),"",intern1!I32)</f>
        <v/>
      </c>
      <c r="F39" s="134" t="str">
        <f>IF(ISBLANK(intern1!E32),"",intern1!E32)</f>
        <v/>
      </c>
      <c r="G39" s="135" t="str">
        <f>IF(ISBLANK(intern1!F32),"",intern1!F32)</f>
        <v/>
      </c>
      <c r="H39" s="135" t="str">
        <f>IF(ISBLANK(intern1!G32),"",intern1!G32)</f>
        <v/>
      </c>
      <c r="I39" s="135" t="str">
        <f>IF(ISBLANK(intern1!H32),"",intern1!H32)</f>
        <v/>
      </c>
      <c r="J39" s="134" t="str">
        <f>IF(ISBLANK(intern1!J32),"",intern1!J32)</f>
        <v/>
      </c>
      <c r="K39" s="134" t="str">
        <f>IF(ISBLANK(intern1!K32),"",intern1!K32)</f>
        <v/>
      </c>
      <c r="L39" s="135" t="str">
        <f>IF(ISBLANK(intern1!L32),"",intern1!L32)</f>
        <v/>
      </c>
      <c r="M39" s="135" t="str">
        <f>IF(ISBLANK(intern1!M32),"",intern1!M32)</f>
        <v/>
      </c>
      <c r="N39" s="136" t="str">
        <f>IF(ISBLANK(intern1!N32),"",intern1!N32)</f>
        <v>Es gelten die aktuellen IVHSM Anforderungen</v>
      </c>
    </row>
    <row r="40" spans="1:14" s="82" customFormat="1" ht="94.5" customHeight="1" x14ac:dyDescent="0.2">
      <c r="A40" s="133" t="str">
        <f>IF(ISBLANK(intern1!A33),"",intern1!A33)</f>
        <v/>
      </c>
      <c r="B40" s="270" t="str">
        <f>IF(ISBLANK(intern1!B33),"",intern1!B33)</f>
        <v/>
      </c>
      <c r="C40" s="134" t="str">
        <f>IF(ISBLANK(intern1!C33),"",intern1!C33)</f>
        <v>NEU4</v>
      </c>
      <c r="D40" s="134" t="str">
        <f>IF(ISBLANK(intern1!D33),"",intern1!D33)</f>
        <v>Epileptologie: Komplex-Diagnostik</v>
      </c>
      <c r="E40" s="137" t="str">
        <f>IF(ISBLANK(intern1!I33),"",intern1!I33)</f>
        <v/>
      </c>
      <c r="F40" s="134" t="str">
        <f>IF(ISBLANK(intern1!E33),"",intern1!E33)</f>
        <v>Neurologie</v>
      </c>
      <c r="G40" s="135">
        <f>IF(ISBLANK(intern1!F33),"",intern1!F33)</f>
        <v>2</v>
      </c>
      <c r="H40" s="135" t="str">
        <f>IF(ISBLANK(intern1!G33),"",intern1!G33)</f>
        <v/>
      </c>
      <c r="I40" s="135" t="str">
        <f>IF(ISBLANK(intern1!H33),"",intern1!H33)</f>
        <v/>
      </c>
      <c r="J40" s="134" t="str">
        <f>IF(ISBLANK(intern1!J33),"",intern1!J33)</f>
        <v/>
      </c>
      <c r="K40" s="134" t="str">
        <f>IF(ISBLANK(intern1!K33),"",intern1!K33)</f>
        <v>NEU4.1 + NEU4.2</v>
      </c>
      <c r="L40" s="135" t="str">
        <f>IF(ISBLANK(intern1!L33),"",intern1!L33)</f>
        <v/>
      </c>
      <c r="M40" s="135" t="str">
        <f>IF(ISBLANK(intern1!M33),"",intern1!M33)</f>
        <v>S:10</v>
      </c>
      <c r="N40" s="136" t="str">
        <f>IF(ISBLANK(intern1!N33),"",intern1!N33)</f>
        <v>Ein Langzeit-Video/EEG-Monitoring ist obligatorisch, Verfügbarkeit von fachlich geschultem Personal (FND) bei Bedarf. Psychiatrische Beurteilung bei der Diagnose eines nicht-epileptischen psychogenen Anfalls obligatorisch.</v>
      </c>
    </row>
    <row r="41" spans="1:14" s="82" customFormat="1" ht="45" customHeight="1" x14ac:dyDescent="0.2">
      <c r="A41" s="133" t="str">
        <f>IF(ISBLANK(intern1!A34),"",intern1!A34)</f>
        <v/>
      </c>
      <c r="B41" s="270" t="str">
        <f>IF(ISBLANK(intern1!B34),"",intern1!B34)</f>
        <v/>
      </c>
      <c r="C41" s="134" t="str">
        <f>IF(ISBLANK(intern1!C34),"",intern1!C34)</f>
        <v>NEU4.1</v>
      </c>
      <c r="D41" s="134" t="str">
        <f>IF(ISBLANK(intern1!D34),"",intern1!D34)</f>
        <v>Epileptologie: Komplex-Behandlung</v>
      </c>
      <c r="E41" s="134" t="str">
        <f>IF(ISBLANK(intern1!I34),"",intern1!I34)</f>
        <v/>
      </c>
      <c r="F41" s="134" t="str">
        <f>IF(ISBLANK(intern1!E34),"",intern1!E34)</f>
        <v>Neurologie</v>
      </c>
      <c r="G41" s="135">
        <f>IF(ISBLANK(intern1!F34),"",intern1!F34)</f>
        <v>2</v>
      </c>
      <c r="H41" s="135" t="str">
        <f>IF(ISBLANK(intern1!G34),"",intern1!G34)</f>
        <v/>
      </c>
      <c r="I41" s="135" t="str">
        <f>IF(ISBLANK(intern1!H34),"",intern1!H34)</f>
        <v/>
      </c>
      <c r="J41" s="134" t="str">
        <f>IF(ISBLANK(intern1!J34),"",intern1!J34)</f>
        <v/>
      </c>
      <c r="K41" s="134" t="str">
        <f>IF(ISBLANK(intern1!K34),"",intern1!K34)</f>
        <v/>
      </c>
      <c r="L41" s="135" t="str">
        <f>IF(ISBLANK(intern1!L34),"",intern1!L34)</f>
        <v/>
      </c>
      <c r="M41" s="135" t="str">
        <f>IF(ISBLANK(intern1!M34),"",intern1!M34)</f>
        <v>S:10</v>
      </c>
      <c r="N41" s="136" t="str">
        <f>IF(ISBLANK(intern1!N34),"",intern1!N34)</f>
        <v>An jeder wöchentlichen Teambesprechung müssen Vertreter aller beteiligten Therapiebereiche teilnehmen.</v>
      </c>
    </row>
    <row r="42" spans="1:14" s="82" customFormat="1" ht="25.5" x14ac:dyDescent="0.2">
      <c r="A42" s="133" t="str">
        <f>IF(ISBLANK(intern1!A35),"",intern1!A35)</f>
        <v/>
      </c>
      <c r="B42" s="270" t="str">
        <f>IF(ISBLANK(intern1!B35),"",intern1!B35)</f>
        <v/>
      </c>
      <c r="C42" s="125" t="str">
        <f>IF(ISBLANK(intern1!C35),"",intern1!C35)</f>
        <v>NEU4.2</v>
      </c>
      <c r="D42" s="125" t="str">
        <f>IF(ISBLANK(intern1!D35),"",intern1!D35)</f>
        <v>Epileptologie: Prächirurgische Epilepsiediagnostik (IVHSM)</v>
      </c>
      <c r="E42" s="270" t="str">
        <f>IF(ISBLANK(intern1!I35),"",intern1!I35)</f>
        <v/>
      </c>
      <c r="F42" s="125" t="str">
        <f>IF(ISBLANK(intern1!E35),"",intern1!E35)</f>
        <v/>
      </c>
      <c r="G42" s="126" t="str">
        <f>IF(ISBLANK(intern1!F35),"",intern1!F35)</f>
        <v/>
      </c>
      <c r="H42" s="126" t="str">
        <f>IF(ISBLANK(intern1!G35),"",intern1!G35)</f>
        <v/>
      </c>
      <c r="I42" s="126" t="str">
        <f>IF(ISBLANK(intern1!H35),"",intern1!H35)</f>
        <v/>
      </c>
      <c r="J42" s="125" t="str">
        <f>IF(ISBLANK(intern1!J35),"",intern1!J35)</f>
        <v/>
      </c>
      <c r="K42" s="125" t="str">
        <f>IF(ISBLANK(intern1!K35),"",intern1!K35)</f>
        <v/>
      </c>
      <c r="L42" s="126" t="str">
        <f>IF(ISBLANK(intern1!L35),"",intern1!L35)</f>
        <v/>
      </c>
      <c r="M42" s="126" t="str">
        <f>IF(ISBLANK(intern1!M35),"",intern1!M35)</f>
        <v/>
      </c>
      <c r="N42" s="127" t="str">
        <f>IF(ISBLANK(intern1!N35),"",intern1!N35)</f>
        <v>Es gelten die aktuellen IVHSM Anforderungen</v>
      </c>
    </row>
    <row r="43" spans="1:14" s="82" customFormat="1" ht="25.5" x14ac:dyDescent="0.2">
      <c r="A43" s="133" t="str">
        <f>IF(ISBLANK(intern1!A36),"",intern1!A36)</f>
        <v/>
      </c>
      <c r="B43" s="129" t="str">
        <f>IF(ISBLANK(intern1!B36),"",intern1!B36)</f>
        <v>Ophthalmologie</v>
      </c>
      <c r="C43" s="130" t="str">
        <f>IF(ISBLANK(intern1!C36),"",intern1!C36)</f>
        <v>AUG1</v>
      </c>
      <c r="D43" s="130" t="str">
        <f>IF(ISBLANK(intern1!D36),"",intern1!D36)</f>
        <v>Ophthalmologie</v>
      </c>
      <c r="E43" s="130" t="str">
        <f>IF(ISBLANK(intern1!I36),"",intern1!I36)</f>
        <v>BPE/BP</v>
      </c>
      <c r="F43" s="130" t="str">
        <f>IF(ISBLANK(intern1!E36),"",intern1!E36)</f>
        <v>(Ophthalmologie mit Schwerpunkt Ophthalmochirurgie)</v>
      </c>
      <c r="G43" s="131">
        <f>IF(ISBLANK(intern1!F36),"",intern1!F36)</f>
        <v>2</v>
      </c>
      <c r="H43" s="131">
        <f>IF(ISBLANK(intern1!G36),"",intern1!G36)</f>
        <v>0</v>
      </c>
      <c r="I43" s="131">
        <f>IF(ISBLANK(intern1!H36),"",intern1!H36)</f>
        <v>1</v>
      </c>
      <c r="J43" s="130" t="str">
        <f>IF(ISBLANK(intern1!J36),"",intern1!J36)</f>
        <v/>
      </c>
      <c r="K43" s="130" t="str">
        <f>IF(ISBLANK(intern1!K36),"",intern1!K36)</f>
        <v/>
      </c>
      <c r="L43" s="131" t="str">
        <f>IF(ISBLANK(intern1!L36),"",intern1!L36)</f>
        <v/>
      </c>
      <c r="M43" s="131" t="str">
        <f>IF(ISBLANK(intern1!M36),"",intern1!M36)</f>
        <v/>
      </c>
      <c r="N43" s="132" t="str">
        <f>IF(ISBLANK(intern1!N36),"",intern1!N36)</f>
        <v/>
      </c>
    </row>
    <row r="44" spans="1:14" s="82" customFormat="1" ht="25.5" x14ac:dyDescent="0.2">
      <c r="A44" s="133" t="str">
        <f>IF(ISBLANK(intern1!A37),"",intern1!A37)</f>
        <v/>
      </c>
      <c r="B44" s="270" t="str">
        <f>IF(ISBLANK(intern1!B37),"",intern1!B37)</f>
        <v/>
      </c>
      <c r="C44" s="134" t="str">
        <f>IF(ISBLANK(intern1!C37),"",intern1!C37)</f>
        <v>AUG1.1</v>
      </c>
      <c r="D44" s="134" t="str">
        <f>IF(ISBLANK(intern1!D37),"",intern1!D37)</f>
        <v>Strabologie</v>
      </c>
      <c r="E44" s="137" t="str">
        <f>IF(ISBLANK(intern1!I37),"",intern1!I37)</f>
        <v>BPE/BP</v>
      </c>
      <c r="F44" s="134" t="str">
        <f>IF(ISBLANK(intern1!E37),"",intern1!E37)</f>
        <v>(Ophthalmologie mit Schwerpunkt Ophthalmochirurgie)</v>
      </c>
      <c r="G44" s="135">
        <f>IF(ISBLANK(intern1!F37),"",intern1!F37)</f>
        <v>2</v>
      </c>
      <c r="H44" s="135">
        <f>IF(ISBLANK(intern1!G37),"",intern1!G37)</f>
        <v>0</v>
      </c>
      <c r="I44" s="135">
        <f>IF(ISBLANK(intern1!H37),"",intern1!H37)</f>
        <v>1</v>
      </c>
      <c r="J44" s="134" t="str">
        <f>IF(ISBLANK(intern1!J37),"",intern1!J37)</f>
        <v/>
      </c>
      <c r="K44" s="134" t="str">
        <f>IF(ISBLANK(intern1!K37),"",intern1!K37)</f>
        <v/>
      </c>
      <c r="L44" s="135" t="str">
        <f>IF(ISBLANK(intern1!L37),"",intern1!L37)</f>
        <v/>
      </c>
      <c r="M44" s="135" t="str">
        <f>IF(ISBLANK(intern1!M37),"",intern1!M37)</f>
        <v/>
      </c>
      <c r="N44" s="136" t="str">
        <f>IF(ISBLANK(intern1!N37),"",intern1!N37)</f>
        <v/>
      </c>
    </row>
    <row r="45" spans="1:14" s="82" customFormat="1" ht="25.5" x14ac:dyDescent="0.2">
      <c r="A45" s="133" t="str">
        <f>IF(ISBLANK(intern1!A38),"",intern1!A38)</f>
        <v/>
      </c>
      <c r="B45" s="270" t="str">
        <f>IF(ISBLANK(intern1!B38),"",intern1!B38)</f>
        <v/>
      </c>
      <c r="C45" s="134" t="str">
        <f>IF(ISBLANK(intern1!C38),"",intern1!C38)</f>
        <v>AUG1.2</v>
      </c>
      <c r="D45" s="134" t="str">
        <f>IF(ISBLANK(intern1!D38),"",intern1!D38)</f>
        <v>Orbita, Lider, Tränenwege</v>
      </c>
      <c r="E45" s="134" t="str">
        <f>IF(ISBLANK(intern1!I38),"",intern1!I38)</f>
        <v>BPE/BP</v>
      </c>
      <c r="F45" s="134" t="str">
        <f>IF(ISBLANK(intern1!E38),"",intern1!E38)</f>
        <v>(Ophthalmologie mit Schwerpunkt Ophthalmochirurgie)</v>
      </c>
      <c r="G45" s="135">
        <f>IF(ISBLANK(intern1!F38),"",intern1!F38)</f>
        <v>2</v>
      </c>
      <c r="H45" s="135">
        <f>IF(ISBLANK(intern1!G38),"",intern1!G38)</f>
        <v>0</v>
      </c>
      <c r="I45" s="135">
        <f>IF(ISBLANK(intern1!H38),"",intern1!H38)</f>
        <v>1</v>
      </c>
      <c r="J45" s="134" t="str">
        <f>IF(ISBLANK(intern1!J38),"",intern1!J38)</f>
        <v/>
      </c>
      <c r="K45" s="134" t="str">
        <f>IF(ISBLANK(intern1!K38),"",intern1!K38)</f>
        <v/>
      </c>
      <c r="L45" s="135" t="str">
        <f>IF(ISBLANK(intern1!L38),"",intern1!L38)</f>
        <v/>
      </c>
      <c r="M45" s="135" t="str">
        <f>IF(ISBLANK(intern1!M38),"",intern1!M38)</f>
        <v/>
      </c>
      <c r="N45" s="136" t="str">
        <f>IF(ISBLANK(intern1!N38),"",intern1!N38)</f>
        <v/>
      </c>
    </row>
    <row r="46" spans="1:14" s="82" customFormat="1" ht="25.5" x14ac:dyDescent="0.2">
      <c r="A46" s="133" t="str">
        <f>IF(ISBLANK(intern1!A39),"",intern1!A39)</f>
        <v/>
      </c>
      <c r="B46" s="270" t="str">
        <f>IF(ISBLANK(intern1!B39),"",intern1!B39)</f>
        <v/>
      </c>
      <c r="C46" s="134" t="str">
        <f>IF(ISBLANK(intern1!C39),"",intern1!C39)</f>
        <v>AUG1.3</v>
      </c>
      <c r="D46" s="134" t="str">
        <f>IF(ISBLANK(intern1!D39),"",intern1!D39)</f>
        <v>Spezialisierte Vordersegmentchirurgie</v>
      </c>
      <c r="E46" s="270" t="str">
        <f>IF(ISBLANK(intern1!I39),"",intern1!I39)</f>
        <v>BPE/BP</v>
      </c>
      <c r="F46" s="134" t="str">
        <f>IF(ISBLANK(intern1!E39),"",intern1!E39)</f>
        <v>(Ophthalmologie mit Schwerpunkt Ophthalmochirurgie)</v>
      </c>
      <c r="G46" s="135">
        <f>IF(ISBLANK(intern1!F39),"",intern1!F39)</f>
        <v>2</v>
      </c>
      <c r="H46" s="135">
        <f>IF(ISBLANK(intern1!G39),"",intern1!G39)</f>
        <v>0</v>
      </c>
      <c r="I46" s="135">
        <f>IF(ISBLANK(intern1!H39),"",intern1!H39)</f>
        <v>1</v>
      </c>
      <c r="J46" s="134" t="str">
        <f>IF(ISBLANK(intern1!J39),"",intern1!J39)</f>
        <v/>
      </c>
      <c r="K46" s="134" t="str">
        <f>IF(ISBLANK(intern1!K39),"",intern1!K39)</f>
        <v/>
      </c>
      <c r="L46" s="135" t="str">
        <f>IF(ISBLANK(intern1!L39),"",intern1!L39)</f>
        <v/>
      </c>
      <c r="M46" s="135" t="str">
        <f>IF(ISBLANK(intern1!M39),"",intern1!M39)</f>
        <v/>
      </c>
      <c r="N46" s="136" t="str">
        <f>IF(ISBLANK(intern1!N39),"",intern1!N39)</f>
        <v/>
      </c>
    </row>
    <row r="47" spans="1:14" s="82" customFormat="1" ht="25.5" x14ac:dyDescent="0.2">
      <c r="A47" s="133" t="str">
        <f>IF(ISBLANK(intern1!A40),"",intern1!A40)</f>
        <v/>
      </c>
      <c r="B47" s="270" t="str">
        <f>IF(ISBLANK(intern1!B40),"",intern1!B40)</f>
        <v/>
      </c>
      <c r="C47" s="134" t="str">
        <f>IF(ISBLANK(intern1!C40),"",intern1!C40)</f>
        <v>AUG1.4</v>
      </c>
      <c r="D47" s="134" t="str">
        <f>IF(ISBLANK(intern1!D40),"",intern1!D40)</f>
        <v>Katarakt</v>
      </c>
      <c r="E47" s="134" t="str">
        <f>IF(ISBLANK(intern1!I40),"",intern1!I40)</f>
        <v>BPE/BP</v>
      </c>
      <c r="F47" s="134" t="str">
        <f>IF(ISBLANK(intern1!E40),"",intern1!E40)</f>
        <v>(Ophthalmologie mit Schwerpunkt Ophthalmochirurgie)</v>
      </c>
      <c r="G47" s="135">
        <f>IF(ISBLANK(intern1!F40),"",intern1!F40)</f>
        <v>2</v>
      </c>
      <c r="H47" s="135">
        <f>IF(ISBLANK(intern1!G40),"",intern1!G40)</f>
        <v>0</v>
      </c>
      <c r="I47" s="135">
        <f>IF(ISBLANK(intern1!H40),"",intern1!H40)</f>
        <v>1</v>
      </c>
      <c r="J47" s="134" t="str">
        <f>IF(ISBLANK(intern1!J40),"",intern1!J40)</f>
        <v/>
      </c>
      <c r="K47" s="134" t="str">
        <f>IF(ISBLANK(intern1!K40),"",intern1!K40)</f>
        <v/>
      </c>
      <c r="L47" s="135" t="str">
        <f>IF(ISBLANK(intern1!L40),"",intern1!L40)</f>
        <v/>
      </c>
      <c r="M47" s="135" t="str">
        <f>IF(ISBLANK(intern1!M40),"",intern1!M40)</f>
        <v/>
      </c>
      <c r="N47" s="136" t="str">
        <f>IF(ISBLANK(intern1!N40),"",intern1!N40)</f>
        <v/>
      </c>
    </row>
    <row r="48" spans="1:14" s="82" customFormat="1" ht="25.5" x14ac:dyDescent="0.2">
      <c r="A48" s="124" t="str">
        <f>IF(ISBLANK(intern1!A41),"",intern1!A41)</f>
        <v/>
      </c>
      <c r="B48" s="270" t="str">
        <f>IF(ISBLANK(intern1!B41),"",intern1!B41)</f>
        <v/>
      </c>
      <c r="C48" s="134" t="str">
        <f>IF(ISBLANK(intern1!C41),"",intern1!C41)</f>
        <v>AUG1.5</v>
      </c>
      <c r="D48" s="134" t="str">
        <f>IF(ISBLANK(intern1!D41),"",intern1!D41)</f>
        <v>Glaskörper/Netzhautprobleme</v>
      </c>
      <c r="E48" s="270" t="str">
        <f>IF(ISBLANK(intern1!I41),"",intern1!I41)</f>
        <v>BPE/BP</v>
      </c>
      <c r="F48" s="134" t="str">
        <f>IF(ISBLANK(intern1!E41),"",intern1!E41)</f>
        <v>(Ophthalmologie mit Schwerpunkt Ophthalmochirurgie)</v>
      </c>
      <c r="G48" s="135">
        <f>IF(ISBLANK(intern1!F41),"",intern1!F41)</f>
        <v>2</v>
      </c>
      <c r="H48" s="135">
        <f>IF(ISBLANK(intern1!G41),"",intern1!G41)</f>
        <v>0</v>
      </c>
      <c r="I48" s="135">
        <f>IF(ISBLANK(intern1!H41),"",intern1!H41)</f>
        <v>1</v>
      </c>
      <c r="J48" s="134" t="str">
        <f>IF(ISBLANK(intern1!J41),"",intern1!J41)</f>
        <v/>
      </c>
      <c r="K48" s="134" t="str">
        <f>IF(ISBLANK(intern1!K41),"",intern1!K41)</f>
        <v/>
      </c>
      <c r="L48" s="135" t="str">
        <f>IF(ISBLANK(intern1!L41),"",intern1!L41)</f>
        <v/>
      </c>
      <c r="M48" s="135" t="str">
        <f>IF(ISBLANK(intern1!M41),"",intern1!M41)</f>
        <v/>
      </c>
      <c r="N48" s="136" t="str">
        <f>IF(ISBLANK(intern1!N41),"",intern1!N41)</f>
        <v/>
      </c>
    </row>
    <row r="49" spans="1:14" s="82" customFormat="1" x14ac:dyDescent="0.2">
      <c r="A49" s="133" t="str">
        <f>IF(ISBLANK(intern1!A42),"",intern1!A42)</f>
        <v>Innere Organe</v>
      </c>
      <c r="B49" s="147" t="str">
        <f>IF(ISBLANK(intern1!B42),"",intern1!B42)</f>
        <v>Endokrinologie</v>
      </c>
      <c r="C49" s="147" t="str">
        <f>IF(ISBLANK(intern1!C42),"",intern1!C42)</f>
        <v>END1</v>
      </c>
      <c r="D49" s="147" t="str">
        <f>IF(ISBLANK(intern1!D42),"",intern1!D42)</f>
        <v>Endokrinologie</v>
      </c>
      <c r="E49" s="147" t="str">
        <f>IF(ISBLANK(intern1!I42),"",intern1!I42)</f>
        <v>BP</v>
      </c>
      <c r="F49" s="147" t="str">
        <f>IF(ISBLANK(intern1!E42),"",intern1!E42)</f>
        <v>(Endokrinologie / Diabetologie)</v>
      </c>
      <c r="G49" s="148">
        <f>IF(ISBLANK(intern1!F42),"",intern1!F42)</f>
        <v>1</v>
      </c>
      <c r="H49" s="148">
        <f>IF(ISBLANK(intern1!G42),"",intern1!G42)</f>
        <v>1</v>
      </c>
      <c r="I49" s="148">
        <f>IF(ISBLANK(intern1!H42),"",intern1!H42)</f>
        <v>1</v>
      </c>
      <c r="J49" s="147" t="str">
        <f>IF(ISBLANK(intern1!J42),"",intern1!J42)</f>
        <v/>
      </c>
      <c r="K49" s="147" t="str">
        <f>IF(ISBLANK(intern1!K42),"",intern1!K42)</f>
        <v/>
      </c>
      <c r="L49" s="148" t="str">
        <f>IF(ISBLANK(intern1!L42),"",intern1!L42)</f>
        <v/>
      </c>
      <c r="M49" s="148" t="str">
        <f>IF(ISBLANK(intern1!M42),"",intern1!M42)</f>
        <v/>
      </c>
      <c r="N49" s="149" t="str">
        <f>IF(ISBLANK(intern1!N42),"",intern1!N42)</f>
        <v>Ernährungs- und Diabetesberatung</v>
      </c>
    </row>
    <row r="50" spans="1:14" s="82" customFormat="1" x14ac:dyDescent="0.2">
      <c r="A50" s="133" t="str">
        <f>IF(ISBLANK(intern1!A43),"",intern1!A43)</f>
        <v/>
      </c>
      <c r="B50" s="270" t="str">
        <f>IF(ISBLANK(intern1!B43),"",intern1!B43)</f>
        <v>Gastroenterologie</v>
      </c>
      <c r="C50" s="130" t="str">
        <f>IF(ISBLANK(intern1!C43),"",intern1!C43)</f>
        <v>GAE1</v>
      </c>
      <c r="D50" s="130" t="str">
        <f>IF(ISBLANK(intern1!D43),"",intern1!D43)</f>
        <v>Gastroenterologie</v>
      </c>
      <c r="E50" s="130" t="str">
        <f>IF(ISBLANK(intern1!I43),"",intern1!I43)</f>
        <v>BP</v>
      </c>
      <c r="F50" s="130" t="str">
        <f>IF(ISBLANK(intern1!E43),"",intern1!E43)</f>
        <v>(Gastroenterologie)</v>
      </c>
      <c r="G50" s="131">
        <f>IF(ISBLANK(intern1!F43),"",intern1!F43)</f>
        <v>2</v>
      </c>
      <c r="H50" s="131">
        <f>IF(ISBLANK(intern1!G43),"",intern1!G43)</f>
        <v>2</v>
      </c>
      <c r="I50" s="131">
        <f>IF(ISBLANK(intern1!H43),"",intern1!H43)</f>
        <v>1</v>
      </c>
      <c r="J50" s="130" t="str">
        <f>IF(ISBLANK(intern1!J43),"",intern1!J43)</f>
        <v/>
      </c>
      <c r="K50" s="130" t="str">
        <f>IF(ISBLANK(intern1!K43),"",intern1!K43)</f>
        <v>VIS1</v>
      </c>
      <c r="L50" s="131" t="str">
        <f>IF(ISBLANK(intern1!L43),"",intern1!L43)</f>
        <v>ja</v>
      </c>
      <c r="M50" s="131" t="str">
        <f>IF(ISBLANK(intern1!M43),"",intern1!M43)</f>
        <v/>
      </c>
      <c r="N50" s="132" t="str">
        <f>IF(ISBLANK(intern1!N43),"",intern1!N43)</f>
        <v/>
      </c>
    </row>
    <row r="51" spans="1:14" s="82" customFormat="1" x14ac:dyDescent="0.2">
      <c r="A51" s="133" t="str">
        <f>IF(ISBLANK(intern1!A44),"",intern1!A44)</f>
        <v/>
      </c>
      <c r="B51" s="270" t="str">
        <f>IF(ISBLANK(intern1!B44),"",intern1!B44)</f>
        <v/>
      </c>
      <c r="C51" s="125" t="str">
        <f>IF(ISBLANK(intern1!C44),"",intern1!C44)</f>
        <v>GAE1.1</v>
      </c>
      <c r="D51" s="125" t="str">
        <f>IF(ISBLANK(intern1!D44),"",intern1!D44)</f>
        <v>Spezialisierte Gastroenterologie</v>
      </c>
      <c r="E51" s="270" t="str">
        <f>IF(ISBLANK(intern1!I44),"",intern1!I44)</f>
        <v>BP</v>
      </c>
      <c r="F51" s="125" t="str">
        <f>IF(ISBLANK(intern1!E44),"",intern1!E44)</f>
        <v>Gastroenterologie</v>
      </c>
      <c r="G51" s="126">
        <f>IF(ISBLANK(intern1!F44),"",intern1!F44)</f>
        <v>2</v>
      </c>
      <c r="H51" s="126">
        <f>IF(ISBLANK(intern1!G44),"",intern1!G44)</f>
        <v>2</v>
      </c>
      <c r="I51" s="126">
        <f>IF(ISBLANK(intern1!H44),"",intern1!H44)</f>
        <v>2</v>
      </c>
      <c r="J51" s="125" t="str">
        <f>IF(ISBLANK(intern1!J44),"",intern1!J44)</f>
        <v/>
      </c>
      <c r="K51" s="125" t="str">
        <f>IF(ISBLANK(intern1!K44),"",intern1!K44)</f>
        <v/>
      </c>
      <c r="L51" s="126" t="str">
        <f>IF(ISBLANK(intern1!L44),"",intern1!L44)</f>
        <v>ja</v>
      </c>
      <c r="M51" s="126" t="str">
        <f>IF(ISBLANK(intern1!M44),"",intern1!M44)</f>
        <v/>
      </c>
      <c r="N51" s="127" t="str">
        <f>IF(ISBLANK(intern1!N44),"",intern1!N44)</f>
        <v/>
      </c>
    </row>
    <row r="52" spans="1:14" s="82" customFormat="1" ht="76.5" x14ac:dyDescent="0.2">
      <c r="A52" s="133" t="str">
        <f>IF(ISBLANK(intern1!A45),"",intern1!A45)</f>
        <v/>
      </c>
      <c r="B52" s="129" t="str">
        <f>IF(ISBLANK(intern1!B45),"",intern1!B45)</f>
        <v>Viszeralchirurgie</v>
      </c>
      <c r="C52" s="130" t="str">
        <f>IF(ISBLANK(intern1!C45),"",intern1!C45)</f>
        <v>VIS1</v>
      </c>
      <c r="D52" s="130" t="str">
        <f>IF(ISBLANK(intern1!D45),"",intern1!D45)</f>
        <v>Viszeralchirurgie</v>
      </c>
      <c r="E52" s="130" t="str">
        <f>IF(ISBLANK(intern1!I45),"",intern1!I45)</f>
        <v>BP</v>
      </c>
      <c r="F52" s="130" t="str">
        <f>IF(ISBLANK(intern1!E45),"",intern1!E45)</f>
        <v>(Chirurgie mit Schwerpunkt Viszeralchirurgie)</v>
      </c>
      <c r="G52" s="131">
        <f>IF(ISBLANK(intern1!F45),"",intern1!F45)</f>
        <v>2</v>
      </c>
      <c r="H52" s="131">
        <f>IF(ISBLANK(intern1!G45),"",intern1!G45)</f>
        <v>2</v>
      </c>
      <c r="I52" s="131">
        <f>IF(ISBLANK(intern1!H45),"",intern1!H45)</f>
        <v>1</v>
      </c>
      <c r="J52" s="130" t="str">
        <f>IF(ISBLANK(intern1!J45),"",intern1!J45)</f>
        <v>GAE1</v>
      </c>
      <c r="K52" s="130" t="str">
        <f>IF(ISBLANK(intern1!K45),"",intern1!K45)</f>
        <v/>
      </c>
      <c r="L52" s="131" t="str">
        <f>IF(ISBLANK(intern1!L45),"",intern1!L45)</f>
        <v>ja</v>
      </c>
      <c r="M52" s="131" t="str">
        <f>IF(ISBLANK(intern1!M45),"",intern1!M45)</f>
        <v/>
      </c>
      <c r="N52" s="132" t="str">
        <f>IF(ISBLANK(intern1!N45),"",intern1!N45)</f>
        <v>Das Qualitätsprogramm «Kolonchirugie» der Chirurgischen Gesellschaft des Kantons Zürich (CGZH) befindet sich aktuell in der Finalisierung. Die Teilnahme ist für Zürcher Listenspitäler mit Leistungsauftrag VIS1 verpflichtend.</v>
      </c>
    </row>
    <row r="53" spans="1:14" s="82" customFormat="1" ht="25.5" x14ac:dyDescent="0.2">
      <c r="A53" s="133" t="str">
        <f>IF(ISBLANK(intern1!A46),"",intern1!A46)</f>
        <v/>
      </c>
      <c r="B53" s="270" t="str">
        <f>IF(ISBLANK(intern1!B46),"",intern1!B46)</f>
        <v/>
      </c>
      <c r="C53" s="134" t="str">
        <f>IF(ISBLANK(intern1!C46),"",intern1!C46)</f>
        <v>VIS1.1</v>
      </c>
      <c r="D53" s="134" t="str">
        <f>IF(ISBLANK(intern1!D46),"",intern1!D46)</f>
        <v>Grosse Pankreaseingriffe (IVHSM)</v>
      </c>
      <c r="E53" s="137" t="str">
        <f>IF(ISBLANK(intern1!I46),"",intern1!I46)</f>
        <v/>
      </c>
      <c r="F53" s="134" t="str">
        <f>IF(ISBLANK(intern1!E46),"",intern1!E46)</f>
        <v/>
      </c>
      <c r="G53" s="135" t="str">
        <f>IF(ISBLANK(intern1!F46),"",intern1!F46)</f>
        <v/>
      </c>
      <c r="H53" s="135" t="str">
        <f>IF(ISBLANK(intern1!G46),"",intern1!G46)</f>
        <v/>
      </c>
      <c r="I53" s="135" t="str">
        <f>IF(ISBLANK(intern1!H46),"",intern1!H46)</f>
        <v/>
      </c>
      <c r="J53" s="134" t="str">
        <f>IF(ISBLANK(intern1!J46),"",intern1!J46)</f>
        <v/>
      </c>
      <c r="K53" s="134" t="str">
        <f>IF(ISBLANK(intern1!K46),"",intern1!K46)</f>
        <v/>
      </c>
      <c r="L53" s="135" t="str">
        <f>IF(ISBLANK(intern1!L46),"",intern1!L46)</f>
        <v/>
      </c>
      <c r="M53" s="135" t="str">
        <f>IF(ISBLANK(intern1!M46),"",intern1!M46)</f>
        <v/>
      </c>
      <c r="N53" s="136" t="str">
        <f>IF(ISBLANK(intern1!N46),"",intern1!N46)</f>
        <v>Es gelten die aktuellen IVHSM Anforderungen</v>
      </c>
    </row>
    <row r="54" spans="1:14" s="82" customFormat="1" ht="25.5" x14ac:dyDescent="0.2">
      <c r="A54" s="133" t="str">
        <f>IF(ISBLANK(intern1!A47),"",intern1!A47)</f>
        <v/>
      </c>
      <c r="B54" s="270" t="str">
        <f>IF(ISBLANK(intern1!B47),"",intern1!B47)</f>
        <v/>
      </c>
      <c r="C54" s="134" t="str">
        <f>IF(ISBLANK(intern1!C47),"",intern1!C47)</f>
        <v>VIS1.2</v>
      </c>
      <c r="D54" s="134" t="str">
        <f>IF(ISBLANK(intern1!D47),"",intern1!D47)</f>
        <v>Grosse Lebereingriffe (IVHSM)</v>
      </c>
      <c r="E54" s="137" t="str">
        <f>IF(ISBLANK(intern1!I47),"",intern1!I47)</f>
        <v/>
      </c>
      <c r="F54" s="134" t="str">
        <f>IF(ISBLANK(intern1!E47),"",intern1!E47)</f>
        <v/>
      </c>
      <c r="G54" s="135" t="str">
        <f>IF(ISBLANK(intern1!F47),"",intern1!F47)</f>
        <v/>
      </c>
      <c r="H54" s="135" t="str">
        <f>IF(ISBLANK(intern1!G47),"",intern1!G47)</f>
        <v/>
      </c>
      <c r="I54" s="135" t="str">
        <f>IF(ISBLANK(intern1!H47),"",intern1!H47)</f>
        <v/>
      </c>
      <c r="J54" s="134" t="str">
        <f>IF(ISBLANK(intern1!J47),"",intern1!J47)</f>
        <v/>
      </c>
      <c r="K54" s="134" t="str">
        <f>IF(ISBLANK(intern1!K47),"",intern1!K47)</f>
        <v/>
      </c>
      <c r="L54" s="135" t="str">
        <f>IF(ISBLANK(intern1!L47),"",intern1!L47)</f>
        <v/>
      </c>
      <c r="M54" s="135" t="str">
        <f>IF(ISBLANK(intern1!M47),"",intern1!M47)</f>
        <v/>
      </c>
      <c r="N54" s="136" t="str">
        <f>IF(ISBLANK(intern1!N47),"",intern1!N47)</f>
        <v>Es gelten die aktuellen IVHSM Anforderungen</v>
      </c>
    </row>
    <row r="55" spans="1:14" s="82" customFormat="1" ht="25.5" x14ac:dyDescent="0.2">
      <c r="A55" s="133" t="str">
        <f>IF(ISBLANK(intern1!A48),"",intern1!A48)</f>
        <v/>
      </c>
      <c r="B55" s="270" t="str">
        <f>IF(ISBLANK(intern1!B48),"",intern1!B48)</f>
        <v/>
      </c>
      <c r="C55" s="134" t="str">
        <f>IF(ISBLANK(intern1!C48),"",intern1!C48)</f>
        <v>VIS1.3</v>
      </c>
      <c r="D55" s="134" t="str">
        <f>IF(ISBLANK(intern1!D48),"",intern1!D48)</f>
        <v>Oesophaguschirurgie (IVHSM)</v>
      </c>
      <c r="E55" s="134" t="str">
        <f>IF(ISBLANK(intern1!I48),"",intern1!I48)</f>
        <v/>
      </c>
      <c r="F55" s="134" t="str">
        <f>IF(ISBLANK(intern1!E48),"",intern1!E48)</f>
        <v/>
      </c>
      <c r="G55" s="135" t="str">
        <f>IF(ISBLANK(intern1!F48),"",intern1!F48)</f>
        <v/>
      </c>
      <c r="H55" s="135" t="str">
        <f>IF(ISBLANK(intern1!G48),"",intern1!G48)</f>
        <v/>
      </c>
      <c r="I55" s="135" t="str">
        <f>IF(ISBLANK(intern1!H48),"",intern1!H48)</f>
        <v/>
      </c>
      <c r="J55" s="134" t="str">
        <f>IF(ISBLANK(intern1!J48),"",intern1!J48)</f>
        <v/>
      </c>
      <c r="K55" s="134" t="str">
        <f>IF(ISBLANK(intern1!K48),"",intern1!K48)</f>
        <v/>
      </c>
      <c r="L55" s="135" t="str">
        <f>IF(ISBLANK(intern1!L48),"",intern1!L48)</f>
        <v/>
      </c>
      <c r="M55" s="135" t="str">
        <f>IF(ISBLANK(intern1!M48),"",intern1!M48)</f>
        <v/>
      </c>
      <c r="N55" s="136" t="str">
        <f>IF(ISBLANK(intern1!N48),"",intern1!N48)</f>
        <v>Es gelten die aktuellen IVHSM Anforderungen</v>
      </c>
    </row>
    <row r="56" spans="1:14" s="82" customFormat="1" ht="25.5" x14ac:dyDescent="0.2">
      <c r="A56" s="133" t="str">
        <f>IF(ISBLANK(intern1!A49),"",intern1!A49)</f>
        <v/>
      </c>
      <c r="B56" s="270" t="str">
        <f>IF(ISBLANK(intern1!B49),"",intern1!B49)</f>
        <v/>
      </c>
      <c r="C56" s="134" t="str">
        <f>IF(ISBLANK(intern1!C49),"",intern1!C49)</f>
        <v>VIS1.4</v>
      </c>
      <c r="D56" s="134" t="str">
        <f>IF(ISBLANK(intern1!D49),"",intern1!D49)</f>
        <v>Bariatrische Chirurgie</v>
      </c>
      <c r="E56" s="134" t="str">
        <f>IF(ISBLANK(intern1!I49),"",intern1!I49)</f>
        <v>BP</v>
      </c>
      <c r="F56" s="134" t="str">
        <f>IF(ISBLANK(intern1!E49),"",intern1!E49)</f>
        <v>Chirurgie mit Schwerpunkt Viszeralchirurgie</v>
      </c>
      <c r="G56" s="135">
        <f>IF(ISBLANK(intern1!F49),"",intern1!F49)</f>
        <v>2</v>
      </c>
      <c r="H56" s="135">
        <f>IF(ISBLANK(intern1!G49),"",intern1!G49)</f>
        <v>2</v>
      </c>
      <c r="I56" s="135">
        <f>IF(ISBLANK(intern1!H49),"",intern1!H49)</f>
        <v>1</v>
      </c>
      <c r="J56" s="134" t="str">
        <f>IF(ISBLANK(intern1!J49),"",intern1!J49)</f>
        <v/>
      </c>
      <c r="K56" s="134" t="str">
        <f>IF(ISBLANK(intern1!K49),"",intern1!K49)</f>
        <v>END1</v>
      </c>
      <c r="L56" s="135" t="str">
        <f>IF(ISBLANK(intern1!L49),"",intern1!L49)</f>
        <v/>
      </c>
      <c r="M56" s="135" t="str">
        <f>IF(ISBLANK(intern1!M49),"",intern1!M49)</f>
        <v/>
      </c>
      <c r="N56" s="136" t="str">
        <f>IF(ISBLANK(intern1!N49),"",intern1!N49)</f>
        <v>SMOB-Anerkennung Primär- oder Referenzzentrum</v>
      </c>
    </row>
    <row r="57" spans="1:14" s="82" customFormat="1" ht="25.5" x14ac:dyDescent="0.2">
      <c r="A57" s="133"/>
      <c r="B57" s="270"/>
      <c r="C57" s="134" t="str">
        <f>IF(ISBLANK(intern1!C50),"",intern1!C50)</f>
        <v>VIS1.4.1</v>
      </c>
      <c r="D57" s="134" t="str">
        <f>IF(ISBLANK(intern1!D50),"",intern1!D50)</f>
        <v>Spezialisierte Bariatrische Chirurgie (IVHSM)</v>
      </c>
      <c r="E57" s="270" t="str">
        <f>IF(ISBLANK(intern1!I50),"",intern1!I50)</f>
        <v/>
      </c>
      <c r="F57" s="134" t="str">
        <f>IF(ISBLANK(intern1!E50),"",intern1!E50)</f>
        <v/>
      </c>
      <c r="G57" s="135" t="str">
        <f>IF(ISBLANK(intern1!F50),"",intern1!F50)</f>
        <v/>
      </c>
      <c r="H57" s="135" t="str">
        <f>IF(ISBLANK(intern1!G50),"",intern1!G50)</f>
        <v/>
      </c>
      <c r="I57" s="135" t="str">
        <f>IF(ISBLANK(intern1!H50),"",intern1!H50)</f>
        <v/>
      </c>
      <c r="J57" s="134" t="str">
        <f>IF(ISBLANK(intern1!J50),"",intern1!J50)</f>
        <v/>
      </c>
      <c r="K57" s="134" t="str">
        <f>IF(ISBLANK(intern1!K50),"",intern1!K50)</f>
        <v/>
      </c>
      <c r="L57" s="135" t="str">
        <f>IF(ISBLANK(intern1!L50),"",intern1!L50)</f>
        <v/>
      </c>
      <c r="M57" s="135" t="str">
        <f>IF(ISBLANK(intern1!M50),"",intern1!M50)</f>
        <v/>
      </c>
      <c r="N57" s="136" t="str">
        <f>IF(ISBLANK(intern1!N50),"",intern1!N50)</f>
        <v>Es gelten die aktuellen IVHSM Anforderungen</v>
      </c>
    </row>
    <row r="58" spans="1:14" s="82" customFormat="1" ht="25.5" x14ac:dyDescent="0.2">
      <c r="A58" s="133" t="str">
        <f>IF(ISBLANK(intern1!A51),"",intern1!A51)</f>
        <v/>
      </c>
      <c r="B58" s="361" t="str">
        <f>IF(ISBLANK(intern1!B51),"",intern1!B51)</f>
        <v/>
      </c>
      <c r="C58" s="125" t="str">
        <f>IF(ISBLANK(intern1!C51),"",intern1!C51)</f>
        <v>VIS1.5</v>
      </c>
      <c r="D58" s="125" t="str">
        <f>IF(ISBLANK(intern1!D51),"",intern1!D51)</f>
        <v>Tiefe Rektumeingriffe (IVHSM)</v>
      </c>
      <c r="E58" s="137" t="str">
        <f>IF(ISBLANK(intern1!I51),"",intern1!I51)</f>
        <v/>
      </c>
      <c r="F58" s="125" t="str">
        <f>IF(ISBLANK(intern1!E51),"",intern1!E51)</f>
        <v/>
      </c>
      <c r="G58" s="126" t="str">
        <f>IF(ISBLANK(intern1!F51),"",intern1!F51)</f>
        <v/>
      </c>
      <c r="H58" s="126" t="str">
        <f>IF(ISBLANK(intern1!G51),"",intern1!G51)</f>
        <v/>
      </c>
      <c r="I58" s="126" t="str">
        <f>IF(ISBLANK(intern1!H51),"",intern1!H51)</f>
        <v/>
      </c>
      <c r="J58" s="125" t="str">
        <f>IF(ISBLANK(intern1!J51),"",intern1!J51)</f>
        <v/>
      </c>
      <c r="K58" s="125" t="str">
        <f>IF(ISBLANK(intern1!K51),"",intern1!K51)</f>
        <v/>
      </c>
      <c r="L58" s="126" t="str">
        <f>IF(ISBLANK(intern1!L51),"",intern1!L51)</f>
        <v/>
      </c>
      <c r="M58" s="126" t="str">
        <f>IF(ISBLANK(intern1!M51),"",intern1!M51)</f>
        <v/>
      </c>
      <c r="N58" s="127" t="str">
        <f>IF(ISBLANK(intern1!N51),"",intern1!N51)</f>
        <v>Es gelten die aktuellen IVHSM Anforderungen</v>
      </c>
    </row>
    <row r="59" spans="1:14" s="82" customFormat="1" ht="38.25" x14ac:dyDescent="0.2">
      <c r="A59" s="133" t="str">
        <f>IF(ISBLANK(intern1!A52),"",intern1!A52)</f>
        <v/>
      </c>
      <c r="B59" s="270" t="str">
        <f>IF(ISBLANK(intern1!B52),"",intern1!B52)</f>
        <v>Hämatologie</v>
      </c>
      <c r="C59" s="130" t="str">
        <f>IF(ISBLANK(intern1!C52),"",intern1!C52)</f>
        <v>HAE1</v>
      </c>
      <c r="D59" s="130" t="str">
        <f>IF(ISBLANK(intern1!D52),"",intern1!D52)</f>
        <v>Aggressive Lymphome und akute Leukämien</v>
      </c>
      <c r="E59" s="130" t="str">
        <f>IF(ISBLANK(intern1!I52),"",intern1!I52)</f>
        <v>BP</v>
      </c>
      <c r="F59" s="130" t="str">
        <f>IF(ISBLANK(intern1!E52),"",intern1!E52)</f>
        <v>Hämatologie
Medizinische Onkologie
Allgemeine Innere Medizin</v>
      </c>
      <c r="G59" s="131">
        <f>IF(ISBLANK(intern1!F52),"",intern1!F52)</f>
        <v>1</v>
      </c>
      <c r="H59" s="131">
        <f>IF(ISBLANK(intern1!G52),"",intern1!G52)</f>
        <v>1</v>
      </c>
      <c r="I59" s="131">
        <f>IF(ISBLANK(intern1!H52),"",intern1!H52)</f>
        <v>2</v>
      </c>
      <c r="J59" s="130" t="str">
        <f>IF(ISBLANK(intern1!J52),"",intern1!J52)</f>
        <v>ONK1</v>
      </c>
      <c r="K59" s="130" t="str">
        <f>IF(ISBLANK(intern1!K52),"",intern1!K52)</f>
        <v/>
      </c>
      <c r="L59" s="131" t="str">
        <f>IF(ISBLANK(intern1!L52),"",intern1!L52)</f>
        <v>ja</v>
      </c>
      <c r="M59" s="131" t="str">
        <f>IF(ISBLANK(intern1!M52),"",intern1!M52)</f>
        <v/>
      </c>
      <c r="N59" s="132" t="str">
        <f>IF(ISBLANK(intern1!N52),"",intern1!N52)</f>
        <v/>
      </c>
    </row>
    <row r="60" spans="1:14" s="82" customFormat="1" ht="38.25" x14ac:dyDescent="0.2">
      <c r="A60" s="133" t="str">
        <f>IF(ISBLANK(intern1!A53),"",intern1!A53)</f>
        <v/>
      </c>
      <c r="B60" s="270" t="str">
        <f>IF(ISBLANK(intern1!B53),"",intern1!B53)</f>
        <v/>
      </c>
      <c r="C60" s="134" t="str">
        <f>IF(ISBLANK(intern1!C53),"",intern1!C53)</f>
        <v>HAE1.1</v>
      </c>
      <c r="D60" s="134" t="str">
        <f>IF(ISBLANK(intern1!D53),"",intern1!D53)</f>
        <v>Hoch-aggressive Lymphome und akute Leukämien mit kurativer Chemotherapie</v>
      </c>
      <c r="E60" s="134" t="str">
        <f>IF(ISBLANK(intern1!I53),"",intern1!I53)</f>
        <v>BP</v>
      </c>
      <c r="F60" s="134" t="str">
        <f>IF(ISBLANK(intern1!E53),"",intern1!E53)</f>
        <v xml:space="preserve">Hämatologie
Medizinische Onkologie
</v>
      </c>
      <c r="G60" s="135">
        <f>IF(ISBLANK(intern1!F53),"",intern1!F53)</f>
        <v>1</v>
      </c>
      <c r="H60" s="135">
        <f>IF(ISBLANK(intern1!G53),"",intern1!G53)</f>
        <v>1</v>
      </c>
      <c r="I60" s="135">
        <f>IF(ISBLANK(intern1!H53),"",intern1!H53)</f>
        <v>2</v>
      </c>
      <c r="J60" s="134" t="str">
        <f>IF(ISBLANK(intern1!J53),"",intern1!J53)</f>
        <v>ONK1</v>
      </c>
      <c r="K60" s="134" t="str">
        <f>IF(ISBLANK(intern1!K53),"",intern1!K53)</f>
        <v/>
      </c>
      <c r="L60" s="135" t="str">
        <f>IF(ISBLANK(intern1!L53),"",intern1!L53)</f>
        <v>ja</v>
      </c>
      <c r="M60" s="135" t="str">
        <f>IF(ISBLANK(intern1!M53),"",intern1!M53)</f>
        <v>S:10</v>
      </c>
      <c r="N60" s="136" t="str">
        <f>IF(ISBLANK(intern1!N53),"",intern1!N53)</f>
        <v/>
      </c>
    </row>
    <row r="61" spans="1:14" s="82" customFormat="1" ht="38.25" x14ac:dyDescent="0.2">
      <c r="A61" s="133" t="str">
        <f>IF(ISBLANK(intern1!A54),"",intern1!A54)</f>
        <v/>
      </c>
      <c r="B61" s="270" t="str">
        <f>IF(ISBLANK(intern1!B54),"",intern1!B54)</f>
        <v/>
      </c>
      <c r="C61" s="134" t="str">
        <f>IF(ISBLANK(intern1!C54),"",intern1!C54)</f>
        <v>HAE2</v>
      </c>
      <c r="D61" s="134" t="str">
        <f>IF(ISBLANK(intern1!D54),"",intern1!D54)</f>
        <v>Indolente Lymphome und chronische Leukämien</v>
      </c>
      <c r="E61" s="134" t="str">
        <f>IF(ISBLANK(intern1!I54),"",intern1!I54)</f>
        <v>BP</v>
      </c>
      <c r="F61" s="134" t="str">
        <f>IF(ISBLANK(intern1!E54),"",intern1!E54)</f>
        <v>Hämatologie
Medizinische Onkologie
Allgemeine Innere Medizin</v>
      </c>
      <c r="G61" s="135">
        <f>IF(ISBLANK(intern1!F54),"",intern1!F54)</f>
        <v>1</v>
      </c>
      <c r="H61" s="135">
        <f>IF(ISBLANK(intern1!G54),"",intern1!G54)</f>
        <v>1</v>
      </c>
      <c r="I61" s="135">
        <f>IF(ISBLANK(intern1!H54),"",intern1!H54)</f>
        <v>1</v>
      </c>
      <c r="J61" s="134" t="str">
        <f>IF(ISBLANK(intern1!J54),"",intern1!J54)</f>
        <v>ONK1</v>
      </c>
      <c r="K61" s="134" t="str">
        <f>IF(ISBLANK(intern1!K54),"",intern1!K54)</f>
        <v/>
      </c>
      <c r="L61" s="135" t="str">
        <f>IF(ISBLANK(intern1!L54),"",intern1!L54)</f>
        <v>ja</v>
      </c>
      <c r="M61" s="135" t="str">
        <f>IF(ISBLANK(intern1!M54),"",intern1!M54)</f>
        <v/>
      </c>
      <c r="N61" s="136" t="str">
        <f>IF(ISBLANK(intern1!N54),"",intern1!N54)</f>
        <v/>
      </c>
    </row>
    <row r="62" spans="1:14" s="82" customFormat="1" ht="38.25" x14ac:dyDescent="0.2">
      <c r="A62" s="133" t="str">
        <f>IF(ISBLANK(intern1!A55),"",intern1!A55)</f>
        <v/>
      </c>
      <c r="B62" s="270" t="str">
        <f>IF(ISBLANK(intern1!B55),"",intern1!B55)</f>
        <v/>
      </c>
      <c r="C62" s="134" t="str">
        <f>IF(ISBLANK(intern1!C55),"",intern1!C55)</f>
        <v>HAE3</v>
      </c>
      <c r="D62" s="134" t="str">
        <f>IF(ISBLANK(intern1!D55),"",intern1!D55)</f>
        <v>Myeloproliferative Erkrankungen und Myelodysplastische Syndrome</v>
      </c>
      <c r="E62" s="134" t="str">
        <f>IF(ISBLANK(intern1!I55),"",intern1!I55)</f>
        <v>BP</v>
      </c>
      <c r="F62" s="134" t="str">
        <f>IF(ISBLANK(intern1!E55),"",intern1!E55)</f>
        <v>Hämatologie
Medizinische Onkologie
Allgemeine Innere Medizin</v>
      </c>
      <c r="G62" s="135">
        <f>IF(ISBLANK(intern1!F55),"",intern1!F55)</f>
        <v>1</v>
      </c>
      <c r="H62" s="135">
        <f>IF(ISBLANK(intern1!G55),"",intern1!G55)</f>
        <v>1</v>
      </c>
      <c r="I62" s="135">
        <f>IF(ISBLANK(intern1!H55),"",intern1!H55)</f>
        <v>1</v>
      </c>
      <c r="J62" s="134" t="str">
        <f>IF(ISBLANK(intern1!J55),"",intern1!J55)</f>
        <v/>
      </c>
      <c r="K62" s="134" t="str">
        <f>IF(ISBLANK(intern1!K55),"",intern1!K55)</f>
        <v/>
      </c>
      <c r="L62" s="135" t="str">
        <f>IF(ISBLANK(intern1!L55),"",intern1!L55)</f>
        <v>ja</v>
      </c>
      <c r="M62" s="135" t="str">
        <f>IF(ISBLANK(intern1!M55),"",intern1!M55)</f>
        <v/>
      </c>
      <c r="N62" s="136" t="str">
        <f>IF(ISBLANK(intern1!N55),"",intern1!N55)</f>
        <v/>
      </c>
    </row>
    <row r="63" spans="1:14" s="82" customFormat="1" ht="25.5" x14ac:dyDescent="0.2">
      <c r="A63" s="133" t="str">
        <f>IF(ISBLANK(intern1!A56),"",intern1!A56)</f>
        <v/>
      </c>
      <c r="B63" s="270" t="str">
        <f>IF(ISBLANK(intern1!B56),"",intern1!B56)</f>
        <v/>
      </c>
      <c r="C63" s="134" t="str">
        <f>IF(ISBLANK(intern1!C56),"",intern1!C56)</f>
        <v>HAE4</v>
      </c>
      <c r="D63" s="134" t="str">
        <f>IF(ISBLANK(intern1!D56),"",intern1!D56)</f>
        <v>Autologe Blutstammzelltransplantation</v>
      </c>
      <c r="E63" s="134" t="str">
        <f>IF(ISBLANK(intern1!I56),"",intern1!I56)</f>
        <v>BP</v>
      </c>
      <c r="F63" s="134" t="str">
        <f>IF(ISBLANK(intern1!E56),"",intern1!E56)</f>
        <v>(Medizinische Onkologie)
(Hämatologie)</v>
      </c>
      <c r="G63" s="135">
        <f>IF(ISBLANK(intern1!F56),"",intern1!F56)</f>
        <v>2</v>
      </c>
      <c r="H63" s="135">
        <f>IF(ISBLANK(intern1!G56),"",intern1!G56)</f>
        <v>2</v>
      </c>
      <c r="I63" s="135">
        <f>IF(ISBLANK(intern1!H56),"",intern1!H56)</f>
        <v>2</v>
      </c>
      <c r="J63" s="134" t="str">
        <f>IF(ISBLANK(intern1!J56),"",intern1!J56)</f>
        <v/>
      </c>
      <c r="K63" s="134" t="str">
        <f>IF(ISBLANK(intern1!K56),"",intern1!K56)</f>
        <v/>
      </c>
      <c r="L63" s="135" t="str">
        <f>IF(ISBLANK(intern1!L56),"",intern1!L56)</f>
        <v/>
      </c>
      <c r="M63" s="135" t="str">
        <f>IF(ISBLANK(intern1!M56),"",intern1!M56)</f>
        <v>S:10</v>
      </c>
      <c r="N63" s="136" t="str">
        <f>IF(ISBLANK(intern1!N56),"",intern1!N56)</f>
        <v>JACIE-Akkreditierung</v>
      </c>
    </row>
    <row r="64" spans="1:14" s="82" customFormat="1" ht="25.5" x14ac:dyDescent="0.2">
      <c r="A64" s="133" t="str">
        <f>IF(ISBLANK(intern1!A57),"",intern1!A57)</f>
        <v/>
      </c>
      <c r="B64" s="270" t="str">
        <f>IF(ISBLANK(intern1!B57),"",intern1!B57)</f>
        <v/>
      </c>
      <c r="C64" s="125" t="str">
        <f>IF(ISBLANK(intern1!C57),"",intern1!C57)</f>
        <v>HAE5</v>
      </c>
      <c r="D64" s="125" t="str">
        <f>IF(ISBLANK(intern1!D57),"",intern1!D57)</f>
        <v>Allogene Blutstammzelltransplantation (IVHSM)</v>
      </c>
      <c r="E64" s="125" t="str">
        <f>IF(ISBLANK(intern1!I57),"",intern1!I57)</f>
        <v/>
      </c>
      <c r="F64" s="125" t="str">
        <f>IF(ISBLANK(intern1!E57),"",intern1!E57)</f>
        <v/>
      </c>
      <c r="G64" s="126" t="str">
        <f>IF(ISBLANK(intern1!F57),"",intern1!F57)</f>
        <v/>
      </c>
      <c r="H64" s="126" t="str">
        <f>IF(ISBLANK(intern1!G57),"",intern1!G57)</f>
        <v/>
      </c>
      <c r="I64" s="126" t="str">
        <f>IF(ISBLANK(intern1!H57),"",intern1!H57)</f>
        <v/>
      </c>
      <c r="J64" s="125" t="str">
        <f>IF(ISBLANK(intern1!J57),"",intern1!J57)</f>
        <v/>
      </c>
      <c r="K64" s="125" t="str">
        <f>IF(ISBLANK(intern1!K57),"",intern1!K57)</f>
        <v/>
      </c>
      <c r="L64" s="126" t="str">
        <f>IF(ISBLANK(intern1!L57),"",intern1!L57)</f>
        <v/>
      </c>
      <c r="M64" s="126" t="str">
        <f>IF(ISBLANK(intern1!M57),"",intern1!M57)</f>
        <v/>
      </c>
      <c r="N64" s="127" t="str">
        <f>IF(ISBLANK(intern1!N57),"",intern1!N57)</f>
        <v>Es gelten die aktuellen IVHSM Anforderungen</v>
      </c>
    </row>
    <row r="65" spans="1:14" s="82" customFormat="1" ht="53.25" customHeight="1" x14ac:dyDescent="0.2">
      <c r="A65" s="133" t="str">
        <f>IF(ISBLANK(intern1!A58),"",intern1!A58)</f>
        <v/>
      </c>
      <c r="B65" s="129" t="str">
        <f>IF(ISBLANK(intern1!B58),"",intern1!B58)</f>
        <v>Gefässe</v>
      </c>
      <c r="C65" s="130" t="str">
        <f>IF(ISBLANK(intern1!C58),"",intern1!C58)</f>
        <v>GEF1</v>
      </c>
      <c r="D65" s="130" t="str">
        <f>IF(ISBLANK(intern1!D58),"",intern1!D58)</f>
        <v>Gefässchirurgie periphere Gefässe (arteriell)</v>
      </c>
      <c r="E65" s="270" t="str">
        <f>IF(ISBLANK(intern1!I58),"",intern1!I58)</f>
        <v>BP</v>
      </c>
      <c r="F65" s="130" t="str">
        <f>IF(ISBLANK(intern1!E58),"",intern1!E58)</f>
        <v>(Gefässchirurgie)
(Herz- und thorakale Gefässchirurgie)</v>
      </c>
      <c r="G65" s="131">
        <f>IF(ISBLANK(intern1!F58),"",intern1!F58)</f>
        <v>2</v>
      </c>
      <c r="H65" s="131">
        <f>IF(ISBLANK(intern1!G58),"",intern1!G58)</f>
        <v>2</v>
      </c>
      <c r="I65" s="131">
        <f>IF(ISBLANK(intern1!H58),"",intern1!H58)</f>
        <v>1</v>
      </c>
      <c r="J65" s="130" t="str">
        <f>IF(ISBLANK(intern1!J58),"",intern1!J58)</f>
        <v xml:space="preserve">ANG1 + RAD1
</v>
      </c>
      <c r="K65" s="130" t="str">
        <f>IF(ISBLANK(intern1!K58),"",intern1!K58)</f>
        <v/>
      </c>
      <c r="L65" s="131" t="str">
        <f>IF(ISBLANK(intern1!L58),"",intern1!L58)</f>
        <v/>
      </c>
      <c r="M65" s="131" t="str">
        <f>IF(ISBLANK(intern1!M58),"",intern1!M58)</f>
        <v>S:10</v>
      </c>
      <c r="N65" s="132" t="str">
        <f>IF(ISBLANK(intern1!N58),"",intern1!N58)</f>
        <v>Interdiszipliäre Indikationskonferenz mit chirurgischen und interventionellen FAe. Spezifisches Zusammenarbeitskonzept notwendig</v>
      </c>
    </row>
    <row r="66" spans="1:14" s="82" customFormat="1" ht="63.75" x14ac:dyDescent="0.2">
      <c r="A66" s="133" t="str">
        <f>IF(ISBLANK(intern1!A59),"",intern1!A59)</f>
        <v/>
      </c>
      <c r="B66" s="270" t="str">
        <f>IF(ISBLANK(intern1!B59),"",intern1!B59)</f>
        <v/>
      </c>
      <c r="C66" s="134" t="str">
        <f>IF(ISBLANK(intern1!C59),"",intern1!C59)</f>
        <v>ANG1</v>
      </c>
      <c r="D66" s="134" t="str">
        <f>IF(ISBLANK(intern1!D59),"",intern1!D59)</f>
        <v>Interventionen periphere Gefässe (arteriell)</v>
      </c>
      <c r="E66" s="134" t="str">
        <f>IF(ISBLANK(intern1!I59),"",intern1!I59)</f>
        <v>BP</v>
      </c>
      <c r="F66" s="480" t="s">
        <v>794</v>
      </c>
      <c r="G66" s="135">
        <f>IF(ISBLANK(intern1!F59),"",intern1!F59)</f>
        <v>2</v>
      </c>
      <c r="H66" s="135">
        <f>IF(ISBLANK(intern1!G59),"",intern1!G59)</f>
        <v>2</v>
      </c>
      <c r="I66" s="135">
        <f>IF(ISBLANK(intern1!H59),"",intern1!H59)</f>
        <v>1</v>
      </c>
      <c r="J66" s="134" t="str">
        <f>IF(ISBLANK(intern1!J59),"",intern1!J59)</f>
        <v>RAD1</v>
      </c>
      <c r="K66" s="134" t="str">
        <f>IF(ISBLANK(intern1!K59),"",intern1!K59)</f>
        <v xml:space="preserve">GEF1
</v>
      </c>
      <c r="L66" s="135" t="str">
        <f>IF(ISBLANK(intern1!L59),"",intern1!L59)</f>
        <v/>
      </c>
      <c r="M66" s="135" t="str">
        <f>IF(ISBLANK(intern1!M59),"",intern1!M59)</f>
        <v/>
      </c>
      <c r="N66" s="136" t="str">
        <f>IF(ISBLANK(intern1!N59),"",intern1!N59)</f>
        <v>Interdiszipliäre Indikationskonferenz mit chirurgischen und interventionellen FAe. Spezifisches Zusammenarbeitskonzept notwendig</v>
      </c>
    </row>
    <row r="67" spans="1:14" s="82" customFormat="1" ht="29.25" customHeight="1" x14ac:dyDescent="0.2">
      <c r="A67" s="133" t="str">
        <f>IF(ISBLANK(intern1!A60),"",intern1!A60)</f>
        <v/>
      </c>
      <c r="B67" s="270" t="str">
        <f>IF(ISBLANK(intern1!B60),"",intern1!B60)</f>
        <v/>
      </c>
      <c r="C67" s="134" t="str">
        <f>IF(ISBLANK(intern1!C60),"",intern1!C60)</f>
        <v>GEFA</v>
      </c>
      <c r="D67" s="134" t="str">
        <f>IF(ISBLANK(intern1!D60),"",intern1!D60)</f>
        <v>Interventionen und Gefässchirurgie intraabdominale Gefässe</v>
      </c>
      <c r="E67" s="134" t="str">
        <f>IF(ISBLANK(intern1!I60),"",intern1!I60)</f>
        <v>BP</v>
      </c>
      <c r="F67" s="134" t="str">
        <f>IF(ISBLANK(intern1!E60),"",intern1!E60)</f>
        <v>Gefässchirurgie
Herz- und thorakale Gefässchirurgie
(Angiologie)
(Radiologie)
(Kardiologie)</v>
      </c>
      <c r="G67" s="135">
        <f>IF(ISBLANK(intern1!F60),"",intern1!F60)</f>
        <v>3</v>
      </c>
      <c r="H67" s="135">
        <f>IF(ISBLANK(intern1!G60),"",intern1!G60)</f>
        <v>3</v>
      </c>
      <c r="I67" s="135">
        <f>IF(ISBLANK(intern1!H60),"",intern1!H60)</f>
        <v>2</v>
      </c>
      <c r="J67" s="134" t="str">
        <f>IF(ISBLANK(intern1!J60),"",intern1!J60)</f>
        <v>RAD1</v>
      </c>
      <c r="K67" s="134" t="str">
        <f>IF(ISBLANK(intern1!K60),"",intern1!K60)</f>
        <v>HER1.1</v>
      </c>
      <c r="L67" s="135" t="str">
        <f>IF(ISBLANK(intern1!L60),"",intern1!L60)</f>
        <v/>
      </c>
      <c r="M67" s="135" t="str">
        <f>IF(ISBLANK(intern1!M60),"",intern1!M60)</f>
        <v>S:20</v>
      </c>
      <c r="N67" s="136" t="str">
        <f>IF(ISBLANK(intern1!N60),"",intern1!N60)</f>
        <v>-für Interventionen nur Fae Angiologie, Radiologie oder Kardiologie
- für Operationen nur FAe Gefässchirurgie, Herz- und thorakale Gefässchirurgie oder Kinderchirugie zugelassen
-Operateure in der postoperativen Phaese jederzeit erreichbar sein und notwendige Intervention innerhalb von 30Min zu gewährleisten
-interdiszipliäre Indikationskonferenz mit chirurgischen und interventionellen FAe. Spezifisches Zusammenarbeitskonzept notwendig
- Daten in Swiss Vasc Register zu erfassen</v>
      </c>
    </row>
    <row r="68" spans="1:14" s="82" customFormat="1" ht="81.75" customHeight="1" x14ac:dyDescent="0.2">
      <c r="A68" s="133" t="str">
        <f>IF(ISBLANK(intern1!A61),"",intern1!A61)</f>
        <v/>
      </c>
      <c r="B68" s="270" t="str">
        <f>IF(ISBLANK(intern1!B61),"",intern1!B61)</f>
        <v/>
      </c>
      <c r="C68" s="134" t="str">
        <f>IF(ISBLANK(intern1!C61),"",intern1!C61)</f>
        <v>GEF3</v>
      </c>
      <c r="D68" s="134" t="str">
        <f>IF(ISBLANK(intern1!D61),"",intern1!D61)</f>
        <v>Gefässchirurgie Carotis</v>
      </c>
      <c r="E68" s="134" t="str">
        <f>IF(ISBLANK(intern1!I61),"",intern1!I61)</f>
        <v>BP</v>
      </c>
      <c r="F68" s="480" t="str">
        <f>IF(ISBLANK(intern1!E61),"",intern1!E61)</f>
        <v>(Gefässchirurgie)
(Herz- und thorakale Gefässchirurgie und Gefässchirurgie)      
(Interventionelle Radiologie EBIR)
(Neurochirurgie)</v>
      </c>
      <c r="G68" s="135">
        <f>IF(ISBLANK(intern1!F61),"",intern1!F61)</f>
        <v>2</v>
      </c>
      <c r="H68" s="135">
        <f>IF(ISBLANK(intern1!G61),"",intern1!G61)</f>
        <v>2</v>
      </c>
      <c r="I68" s="135">
        <f>IF(ISBLANK(intern1!H61),"",intern1!H61)</f>
        <v>2</v>
      </c>
      <c r="J68" s="134" t="str">
        <f>IF(ISBLANK(intern1!J61),"",intern1!J61)</f>
        <v>NEU1 + RAD1</v>
      </c>
      <c r="K68" s="134" t="str">
        <f>IF(ISBLANK(intern1!K61),"",intern1!K61)</f>
        <v>ANG3 + HER1.1</v>
      </c>
      <c r="L68" s="135" t="str">
        <f>IF(ISBLANK(intern1!L61),"",intern1!L61)</f>
        <v/>
      </c>
      <c r="M68" s="135" t="str">
        <f>IF(ISBLANK(intern1!M61),"",intern1!M61)</f>
        <v>S:10
(bzw. 20 mit ANG3)</v>
      </c>
      <c r="N68" s="136" t="str">
        <f>IF(ISBLANK(intern1!N61),"",intern1!N61)</f>
        <v>-FA in postoperativen Phase jederzeit erreichbar, um eine notwendige Intervention innerhalb von einer Stunde zu gewährleisten.
-Bei Eingriff an Carotis in intersidziplinäre Indikationskonferenz zu besprechen und zu dokumentieren
-interdiszipliäre Indikationskonferenz mit chirurgischen und interventionellen FAe. Spezifisches Zusammenarbeitskonzept notwendig
- Daten in Swiss Vasc Register zu erfassen
-Nachkontrolle 30 Tage nach Eingriff durch Facharzt Neurologie</v>
      </c>
    </row>
    <row r="69" spans="1:14" s="82" customFormat="1" ht="82.5" customHeight="1" x14ac:dyDescent="0.2">
      <c r="A69" s="133" t="str">
        <f>IF(ISBLANK(intern1!A62),"",intern1!A62)</f>
        <v/>
      </c>
      <c r="B69" s="270" t="str">
        <f>IF(ISBLANK(intern1!B62),"",intern1!B62)</f>
        <v/>
      </c>
      <c r="C69" s="134" t="str">
        <f>IF(ISBLANK(intern1!C62),"",intern1!C62)</f>
        <v>ANG3</v>
      </c>
      <c r="D69" s="134" t="str">
        <f>IF(ISBLANK(intern1!D62),"",intern1!D62)</f>
        <v>Interventionen Carotis und extrakranielle Gefässe</v>
      </c>
      <c r="E69" s="134" t="str">
        <f>IF(ISBLANK(intern1!I62),"",intern1!I62)</f>
        <v>BP</v>
      </c>
      <c r="F69" s="134" t="str">
        <f>IF(ISBLANK(intern1!E62),"",intern1!E62)</f>
        <v>(Angiologie)
(Radiologie)
(Kardiologie)
(Radiologie mit Schwerpunkt invasive Neuroradiologie)</v>
      </c>
      <c r="G69" s="135">
        <f>IF(ISBLANK(intern1!F62),"",intern1!F62)</f>
        <v>2</v>
      </c>
      <c r="H69" s="135">
        <f>IF(ISBLANK(intern1!G62),"",intern1!G62)</f>
        <v>2</v>
      </c>
      <c r="I69" s="135">
        <f>IF(ISBLANK(intern1!H62),"",intern1!H62)</f>
        <v>2</v>
      </c>
      <c r="J69" s="134" t="str">
        <f>IF(ISBLANK(intern1!J62),"",intern1!J62)</f>
        <v xml:space="preserve">GEF3 + NEU1
+ RAD1
</v>
      </c>
      <c r="K69" s="134" t="str">
        <f>IF(ISBLANK(intern1!K62),"",intern1!K62)</f>
        <v xml:space="preserve">HER1.1
</v>
      </c>
      <c r="L69" s="135" t="str">
        <f>IF(ISBLANK(intern1!L62),"",intern1!L62)</f>
        <v/>
      </c>
      <c r="M69" s="135" t="str">
        <f>IF(ISBLANK(intern1!M62),"",intern1!M62)</f>
        <v>S:10
(bzw. 20 mit GEF3)</v>
      </c>
      <c r="N69" s="136" t="str">
        <f>IF(ISBLANK(intern1!N62),"",intern1!N62)</f>
        <v>-FA in postoperativen Phase jederzeit erreichbar, um eine notwendige Intervention innerhalb von einer Stunde zu gewährleisten.
-Bei Eingriff an Carotis in intersidziplinäre Indikationskonferenz zu besprechen und zu dokumentieren
- Daten in Swiss Vasc Register zu erfassen
-Nachkontrolle 30 Tage nach Eingriff durch Facharzt Neurologie</v>
      </c>
    </row>
    <row r="70" spans="1:14" s="82" customFormat="1" ht="39.6" customHeight="1" x14ac:dyDescent="0.2">
      <c r="A70" s="133" t="str">
        <f>IF(ISBLANK(intern1!A63),"",intern1!A63)</f>
        <v/>
      </c>
      <c r="B70" s="270" t="str">
        <f>IF(ISBLANK(intern1!B63),"",intern1!B63)</f>
        <v/>
      </c>
      <c r="C70" s="480" t="str">
        <f>IF(ISBLANK(intern1!C63),"",intern1!C63)</f>
        <v>RAD1</v>
      </c>
      <c r="D70" s="480" t="str">
        <f>IF(ISBLANK(intern1!D63),"",intern1!D63)</f>
        <v>Interventionelle Radiologie (bei Gefässen nur Diagnostik)</v>
      </c>
      <c r="E70" s="480" t="str">
        <f>IF(ISBLANK(intern1!I63),"",intern1!I63)</f>
        <v>BP</v>
      </c>
      <c r="F70" s="480" t="str">
        <f>IF(ISBLANK(intern1!E63),"",intern1!E63)</f>
        <v>Radiologie</v>
      </c>
      <c r="G70" s="481">
        <f>IF(ISBLANK(intern1!F63),"",intern1!F63)</f>
        <v>2</v>
      </c>
      <c r="H70" s="481">
        <f>IF(ISBLANK(intern1!G63),"",intern1!G63)</f>
        <v>2</v>
      </c>
      <c r="I70" s="481">
        <f>IF(ISBLANK(intern1!H63),"",intern1!H63)</f>
        <v>1</v>
      </c>
      <c r="J70" s="134" t="str">
        <f>IF(ISBLANK(intern1!J63),"",intern1!J63)</f>
        <v/>
      </c>
      <c r="K70" s="134" t="str">
        <f>IF(ISBLANK(intern1!K63),"",intern1!K63)</f>
        <v/>
      </c>
      <c r="L70" s="135" t="str">
        <f>IF(ISBLANK(intern1!L63),"",intern1!L63)</f>
        <v/>
      </c>
      <c r="M70" s="135" t="str">
        <f>IF(ISBLANK(intern1!M63),"",intern1!M63)</f>
        <v/>
      </c>
      <c r="N70" s="136" t="str">
        <f>IF(ISBLANK(intern1!N63),"",intern1!N63)</f>
        <v xml:space="preserve">Interdisziplinäre  Indikationskonferenz (GEF/ANG) </v>
      </c>
    </row>
    <row r="71" spans="1:14" s="82" customFormat="1" ht="25.5" x14ac:dyDescent="0.2">
      <c r="A71" s="133" t="str">
        <f>IF(ISBLANK(intern1!A64),"",intern1!A64)</f>
        <v/>
      </c>
      <c r="B71" s="270" t="str">
        <f>IF(ISBLANK(intern1!B64),"",intern1!B64)</f>
        <v/>
      </c>
      <c r="C71" s="480" t="str">
        <f>IF(ISBLANK(intern1!C64),"",intern1!C64)</f>
        <v>RAD2</v>
      </c>
      <c r="D71" s="480" t="str">
        <f>IF(ISBLANK(intern1!D64),"",intern1!D64)</f>
        <v>Komplexe Interventionelle Radiologie</v>
      </c>
      <c r="E71" s="480" t="str">
        <f>IF(ISBLANK(intern1!I64),"",intern1!I64)</f>
        <v>BP</v>
      </c>
      <c r="F71" s="480" t="str">
        <f>IF(ISBLANK(intern1!E64),"",intern1!E64)</f>
        <v>Interventionelle Radiologie EBIR</v>
      </c>
      <c r="G71" s="481">
        <f>IF(ISBLANK(intern1!F64),"",intern1!F64)</f>
        <v>2</v>
      </c>
      <c r="H71" s="481">
        <f>IF(ISBLANK(intern1!G64),"",intern1!G64)</f>
        <v>2</v>
      </c>
      <c r="I71" s="481">
        <f>IF(ISBLANK(intern1!H64),"",intern1!H64)</f>
        <v>2</v>
      </c>
      <c r="J71" s="134" t="str">
        <f>IF(ISBLANK(intern1!J64),"",intern1!J64)</f>
        <v/>
      </c>
      <c r="K71" s="134" t="str">
        <f>IF(ISBLANK(intern1!K64),"",intern1!K64)</f>
        <v/>
      </c>
      <c r="L71" s="135" t="str">
        <f>IF(ISBLANK(intern1!L64),"",intern1!L64)</f>
        <v/>
      </c>
      <c r="M71" s="135" t="str">
        <f>IF(ISBLANK(intern1!M64),"",intern1!M64)</f>
        <v/>
      </c>
      <c r="N71" s="136" t="str">
        <f>IF(ISBLANK(intern1!N64),"",intern1!N64)</f>
        <v xml:space="preserve">Interdisziplinäre  Indikationskonferenz (GEF/ANG) </v>
      </c>
    </row>
    <row r="72" spans="1:14" s="82" customFormat="1" ht="25.5" x14ac:dyDescent="0.2">
      <c r="A72" s="133" t="str">
        <f>IF(ISBLANK(intern1!A65),"",intern1!A65)</f>
        <v/>
      </c>
      <c r="B72" s="270" t="str">
        <f>IF(ISBLANK(intern1!B65),"",intern1!B65)</f>
        <v>Herz</v>
      </c>
      <c r="C72" s="130" t="str">
        <f>IF(ISBLANK(intern1!C65),"",intern1!C65)</f>
        <v>HER1</v>
      </c>
      <c r="D72" s="130" t="str">
        <f>IF(ISBLANK(intern1!D65),"",intern1!D65)</f>
        <v>Einfache Herzchirurgie</v>
      </c>
      <c r="E72" s="130" t="str">
        <f>IF(ISBLANK(intern1!I65),"",intern1!I65)</f>
        <v>BP</v>
      </c>
      <c r="F72" s="130" t="str">
        <f>IF(ISBLANK(intern1!E65),"",intern1!E65)</f>
        <v>Herz- und thorakale Gefässchirurgie</v>
      </c>
      <c r="G72" s="131">
        <f>IF(ISBLANK(intern1!F65),"",intern1!F65)</f>
        <v>3</v>
      </c>
      <c r="H72" s="131">
        <f>IF(ISBLANK(intern1!G65),"",intern1!G65)</f>
        <v>3</v>
      </c>
      <c r="I72" s="131">
        <f>IF(ISBLANK(intern1!H65),"",intern1!H65)</f>
        <v>3</v>
      </c>
      <c r="J72" s="130" t="str">
        <f>IF(ISBLANK(intern1!J65),"",intern1!J65)</f>
        <v>HER1.1</v>
      </c>
      <c r="K72" s="130" t="str">
        <f>IF(ISBLANK(intern1!K65),"",intern1!K65)</f>
        <v/>
      </c>
      <c r="L72" s="131" t="str">
        <f>IF(ISBLANK(intern1!L65),"",intern1!L65)</f>
        <v/>
      </c>
      <c r="M72" s="131" t="str">
        <f>IF(ISBLANK(intern1!M65),"",intern1!M65)</f>
        <v/>
      </c>
      <c r="N72" s="132" t="str">
        <f>IF(ISBLANK(intern1!N65),"",intern1!N65)</f>
        <v>Kantonales Qualitätsprogramm bis nationale Lösung gefunden</v>
      </c>
    </row>
    <row r="73" spans="1:14" s="82" customFormat="1" ht="38.25" x14ac:dyDescent="0.2">
      <c r="A73" s="133" t="str">
        <f>IF(ISBLANK(intern1!A66),"",intern1!A66)</f>
        <v/>
      </c>
      <c r="B73" s="270" t="str">
        <f>IF(ISBLANK(intern1!B66),"",intern1!B66)</f>
        <v/>
      </c>
      <c r="C73" s="134" t="str">
        <f>IF(ISBLANK(intern1!C66),"",intern1!C66)</f>
        <v>HER1.1</v>
      </c>
      <c r="D73" s="134" t="str">
        <f>IF(ISBLANK(intern1!D66),"",intern1!D66)</f>
        <v>Herzchirurgie und Gefässeingriffe mit Herzlungenmaschine (ohne Koronarchirurgie)</v>
      </c>
      <c r="E73" s="134" t="str">
        <f>IF(ISBLANK(intern1!I66),"",intern1!I66)</f>
        <v>BP</v>
      </c>
      <c r="F73" s="134" t="str">
        <f>IF(ISBLANK(intern1!E66),"",intern1!E66)</f>
        <v>Herz- und thorakale Gefässchirurgie</v>
      </c>
      <c r="G73" s="135">
        <f>IF(ISBLANK(intern1!F66),"",intern1!F66)</f>
        <v>3</v>
      </c>
      <c r="H73" s="135">
        <f>IF(ISBLANK(intern1!G66),"",intern1!G66)</f>
        <v>3</v>
      </c>
      <c r="I73" s="135">
        <f>IF(ISBLANK(intern1!H66),"",intern1!H66)</f>
        <v>3</v>
      </c>
      <c r="J73" s="134" t="str">
        <f>IF(ISBLANK(intern1!J66),"",intern1!J66)</f>
        <v xml:space="preserve">KAR3 + 
KAR3.1
</v>
      </c>
      <c r="K73" s="134" t="str">
        <f>IF(ISBLANK(intern1!K66),"",intern1!K66)</f>
        <v/>
      </c>
      <c r="L73" s="135" t="str">
        <f>IF(ISBLANK(intern1!L66),"",intern1!L66)</f>
        <v/>
      </c>
      <c r="M73" s="135" t="str">
        <f>IF(ISBLANK(intern1!M66),"",intern1!M66)</f>
        <v/>
      </c>
      <c r="N73" s="136" t="str">
        <f>IF(ISBLANK(intern1!N66),"",intern1!N66)</f>
        <v>Kantonales Qualitätsprogramm bis nationale Lösung gefunden</v>
      </c>
    </row>
    <row r="74" spans="1:14" s="82" customFormat="1" ht="25.5" x14ac:dyDescent="0.2">
      <c r="A74" s="133" t="str">
        <f>IF(ISBLANK(intern1!A67),"",intern1!A67)</f>
        <v/>
      </c>
      <c r="B74" s="270" t="str">
        <f>IF(ISBLANK(intern1!B67),"",intern1!B67)</f>
        <v/>
      </c>
      <c r="C74" s="134" t="str">
        <f>IF(ISBLANK(intern1!C67),"",intern1!C67)</f>
        <v>HER1.1.1</v>
      </c>
      <c r="D74" s="134" t="str">
        <f>IF(ISBLANK(intern1!D67),"",intern1!D67)</f>
        <v>Koronarchirurgie (CABG)</v>
      </c>
      <c r="E74" s="134" t="str">
        <f>IF(ISBLANK(intern1!I67),"",intern1!I67)</f>
        <v>BP</v>
      </c>
      <c r="F74" s="134" t="str">
        <f>IF(ISBLANK(intern1!E67),"",intern1!E67)</f>
        <v>Herz- und thorakale Gefässchirurgie</v>
      </c>
      <c r="G74" s="135">
        <f>IF(ISBLANK(intern1!F67),"",intern1!F67)</f>
        <v>3</v>
      </c>
      <c r="H74" s="135">
        <f>IF(ISBLANK(intern1!G67),"",intern1!G67)</f>
        <v>3</v>
      </c>
      <c r="I74" s="135">
        <f>IF(ISBLANK(intern1!H67),"",intern1!H67)</f>
        <v>3</v>
      </c>
      <c r="J74" s="134" t="str">
        <f>IF(ISBLANK(intern1!J67),"",intern1!J67)</f>
        <v/>
      </c>
      <c r="K74" s="134" t="str">
        <f>IF(ISBLANK(intern1!K67),"",intern1!K67)</f>
        <v/>
      </c>
      <c r="L74" s="135" t="str">
        <f>IF(ISBLANK(intern1!L67),"",intern1!L67)</f>
        <v/>
      </c>
      <c r="M74" s="135" t="str">
        <f>IF(ISBLANK(intern1!M67),"",intern1!M67)</f>
        <v>S:100</v>
      </c>
      <c r="N74" s="146" t="str">
        <f>IF(ISBLANK(intern1!N67),"",intern1!N67)</f>
        <v>Kantonales Qualitätsprogramm bis nationale Lösung gefunden</v>
      </c>
    </row>
    <row r="75" spans="1:14" s="82" customFormat="1" ht="25.5" x14ac:dyDescent="0.2">
      <c r="A75" s="133" t="str">
        <f>IF(ISBLANK(intern1!A68),"",intern1!A68)</f>
        <v/>
      </c>
      <c r="B75" s="270" t="str">
        <f>IF(ISBLANK(intern1!B68),"",intern1!B68)</f>
        <v/>
      </c>
      <c r="C75" s="134" t="str">
        <f>IF(ISBLANK(intern1!C68),"",intern1!C68)</f>
        <v>HER1.1.2</v>
      </c>
      <c r="D75" s="134" t="str">
        <f>IF(ISBLANK(intern1!D68),"",intern1!D68)</f>
        <v>Komplexe kongenitale Herzchirurgie</v>
      </c>
      <c r="E75" s="134" t="str">
        <f>IF(ISBLANK(intern1!I68),"",intern1!I68)</f>
        <v>BP</v>
      </c>
      <c r="F75" s="134" t="str">
        <f>IF(ISBLANK(intern1!E68),"",intern1!E68)</f>
        <v>Herz- und thorakale Gefässchirurgie
Kardiologie</v>
      </c>
      <c r="G75" s="135">
        <f>IF(ISBLANK(intern1!F68),"",intern1!F68)</f>
        <v>3</v>
      </c>
      <c r="H75" s="135">
        <f>IF(ISBLANK(intern1!G68),"",intern1!G68)</f>
        <v>3</v>
      </c>
      <c r="I75" s="135">
        <f>IF(ISBLANK(intern1!H68),"",intern1!H68)</f>
        <v>3</v>
      </c>
      <c r="J75" s="134" t="str">
        <f>IF(ISBLANK(intern1!J68),"",intern1!J68)</f>
        <v/>
      </c>
      <c r="K75" s="134" t="str">
        <f>IF(ISBLANK(intern1!K68),"",intern1!K68)</f>
        <v/>
      </c>
      <c r="L75" s="135" t="str">
        <f>IF(ISBLANK(intern1!L68),"",intern1!L68)</f>
        <v/>
      </c>
      <c r="M75" s="135" t="str">
        <f>IF(ISBLANK(intern1!M68),"",intern1!M68)</f>
        <v>S:10</v>
      </c>
      <c r="N75" s="146" t="str">
        <f>IF(ISBLANK(intern1!N68),"",intern1!N68)</f>
        <v>Kantonales Qualitätsprogramm bis nationale Lösung gefunden</v>
      </c>
    </row>
    <row r="76" spans="1:14" s="82" customFormat="1" ht="25.5" x14ac:dyDescent="0.2">
      <c r="A76" s="133"/>
      <c r="B76" s="270"/>
      <c r="C76" s="134" t="str">
        <f>IF(ISBLANK(intern1!C69),"",intern1!C69)</f>
        <v>HER1.1.3</v>
      </c>
      <c r="D76" s="134" t="str">
        <f>IF(ISBLANK(intern1!D69),"",intern1!D69)</f>
        <v>Chirurgie und Interventionen an der thorakalen Aorta</v>
      </c>
      <c r="E76" s="270" t="str">
        <f>IF(ISBLANK(intern1!I69),"",intern1!I69)</f>
        <v>BP</v>
      </c>
      <c r="F76" s="134" t="str">
        <f>IF(ISBLANK(intern1!E69),"",intern1!E69)</f>
        <v>Herz- und thorakale Gefässchirurgie</v>
      </c>
      <c r="G76" s="135">
        <f>IF(ISBLANK(intern1!F69),"",intern1!F69)</f>
        <v>3</v>
      </c>
      <c r="H76" s="135">
        <f>IF(ISBLANK(intern1!G69),"",intern1!G69)</f>
        <v>3</v>
      </c>
      <c r="I76" s="135">
        <f>IF(ISBLANK(intern1!H69),"",intern1!H69)</f>
        <v>3</v>
      </c>
      <c r="J76" s="134" t="str">
        <f>IF(ISBLANK(intern1!J69),"",intern1!J69)</f>
        <v/>
      </c>
      <c r="K76" s="134" t="str">
        <f>IF(ISBLANK(intern1!K69),"",intern1!K69)</f>
        <v/>
      </c>
      <c r="L76" s="135" t="str">
        <f>IF(ISBLANK(intern1!L69),"",intern1!L69)</f>
        <v/>
      </c>
      <c r="M76" s="135" t="str">
        <f>IF(ISBLANK(intern1!M69),"",intern1!M69)</f>
        <v/>
      </c>
      <c r="N76" s="146" t="str">
        <f>IF(ISBLANK(intern1!N69),"",intern1!N69)</f>
        <v>Kantonales Qualitätsprogramm bis nationale Lösung gefunden</v>
      </c>
    </row>
    <row r="77" spans="1:14" s="82" customFormat="1" ht="25.5" x14ac:dyDescent="0.2">
      <c r="A77" s="133"/>
      <c r="B77" s="270"/>
      <c r="C77" s="134" t="str">
        <f>IF(ISBLANK(intern1!C70),"",intern1!C70)</f>
        <v>HER1.1.4</v>
      </c>
      <c r="D77" s="134" t="str">
        <f>IF(ISBLANK(intern1!D70),"",intern1!D70)</f>
        <v>Offene Eingriffe an der Aortenklappe</v>
      </c>
      <c r="E77" s="134" t="str">
        <f>IF(ISBLANK(intern1!I70),"",intern1!I70)</f>
        <v>BP</v>
      </c>
      <c r="F77" s="134" t="str">
        <f>IF(ISBLANK(intern1!E70),"",intern1!E70)</f>
        <v>Herz- und thorakale Gefässchirurgie</v>
      </c>
      <c r="G77" s="135">
        <f>IF(ISBLANK(intern1!F70),"",intern1!F70)</f>
        <v>3</v>
      </c>
      <c r="H77" s="135">
        <f>IF(ISBLANK(intern1!G70),"",intern1!G70)</f>
        <v>3</v>
      </c>
      <c r="I77" s="135">
        <f>IF(ISBLANK(intern1!H70),"",intern1!H70)</f>
        <v>3</v>
      </c>
      <c r="J77" s="134" t="str">
        <f>IF(ISBLANK(intern1!J70),"",intern1!J70)</f>
        <v/>
      </c>
      <c r="K77" s="134" t="str">
        <f>IF(ISBLANK(intern1!K70),"",intern1!K70)</f>
        <v/>
      </c>
      <c r="L77" s="135" t="str">
        <f>IF(ISBLANK(intern1!L70),"",intern1!L70)</f>
        <v/>
      </c>
      <c r="M77" s="135" t="str">
        <f>IF(ISBLANK(intern1!M70),"",intern1!M70)</f>
        <v/>
      </c>
      <c r="N77" s="146" t="str">
        <f>IF(ISBLANK(intern1!N70),"",intern1!N70)</f>
        <v>Kantonales Qualitätsprogramm bis nationale Lösung gefunden</v>
      </c>
    </row>
    <row r="78" spans="1:14" s="82" customFormat="1" ht="25.5" x14ac:dyDescent="0.2">
      <c r="A78" s="133"/>
      <c r="B78" s="270"/>
      <c r="C78" s="134" t="str">
        <f>IF(ISBLANK(intern1!C71),"",intern1!C71)</f>
        <v>HER1.1.5</v>
      </c>
      <c r="D78" s="134" t="str">
        <f>IF(ISBLANK(intern1!D71),"",intern1!D71)</f>
        <v>Offene Eingriffe an der Mitralklappe</v>
      </c>
      <c r="E78" s="270" t="str">
        <f>IF(ISBLANK(intern1!I71),"",intern1!I71)</f>
        <v>BP</v>
      </c>
      <c r="F78" s="134" t="str">
        <f>IF(ISBLANK(intern1!E71),"",intern1!E71)</f>
        <v>Herz- und thorakale Gefässchirurgie</v>
      </c>
      <c r="G78" s="135">
        <f>IF(ISBLANK(intern1!F71),"",intern1!F71)</f>
        <v>3</v>
      </c>
      <c r="H78" s="135">
        <f>IF(ISBLANK(intern1!G71),"",intern1!G71)</f>
        <v>3</v>
      </c>
      <c r="I78" s="135">
        <f>IF(ISBLANK(intern1!H71),"",intern1!H71)</f>
        <v>3</v>
      </c>
      <c r="J78" s="134" t="str">
        <f>IF(ISBLANK(intern1!J71),"",intern1!J71)</f>
        <v/>
      </c>
      <c r="K78" s="134" t="str">
        <f>IF(ISBLANK(intern1!K71),"",intern1!K71)</f>
        <v/>
      </c>
      <c r="L78" s="135" t="str">
        <f>IF(ISBLANK(intern1!L71),"",intern1!L71)</f>
        <v/>
      </c>
      <c r="M78" s="135" t="str">
        <f>IF(ISBLANK(intern1!M71),"",intern1!M71)</f>
        <v/>
      </c>
      <c r="N78" s="146" t="str">
        <f>IF(ISBLANK(intern1!N71),"",intern1!N71)</f>
        <v>Kantonales Qualitätsprogramm bis nationale Lösung gefunden</v>
      </c>
    </row>
    <row r="79" spans="1:14" s="82" customFormat="1" ht="51" x14ac:dyDescent="0.2">
      <c r="A79" s="133" t="str">
        <f>IF(ISBLANK(intern1!A72),"",intern1!A72)</f>
        <v/>
      </c>
      <c r="B79" s="270" t="str">
        <f>IF(ISBLANK(intern1!B72),"",intern1!B72)</f>
        <v/>
      </c>
      <c r="C79" s="134" t="str">
        <f>IF(ISBLANK(intern1!C72),"",intern1!C72)</f>
        <v>KAR1</v>
      </c>
      <c r="D79" s="134" t="str">
        <f>IF(ISBLANK(intern1!D72),"",intern1!D72)</f>
        <v>Kardiologie (inkl. Schrittmacher)</v>
      </c>
      <c r="E79" s="134" t="str">
        <f>IF(ISBLANK(intern1!I72),"",intern1!I72)</f>
        <v>BP</v>
      </c>
      <c r="F79" s="134" t="str">
        <f>IF(ISBLANK(intern1!E72),"",intern1!E72)</f>
        <v>Kardiologie 
Herz- und thorakale Gefässchirurgie</v>
      </c>
      <c r="G79" s="135">
        <f>IF(ISBLANK(intern1!F72),"",intern1!F72)</f>
        <v>2</v>
      </c>
      <c r="H79" s="135">
        <f>IF(ISBLANK(intern1!G72),"",intern1!G72)</f>
        <v>2</v>
      </c>
      <c r="I79" s="135">
        <f>IF(ISBLANK(intern1!H72),"",intern1!H72)</f>
        <v>2</v>
      </c>
      <c r="J79" s="134" t="str">
        <f>IF(ISBLANK(intern1!J72),"",intern1!J72)</f>
        <v/>
      </c>
      <c r="K79" s="480" t="str">
        <f>IF(ISBLANK(intern1!K72),"",intern1!K72)</f>
        <v>KAR3 + KAR3.1</v>
      </c>
      <c r="L79" s="135" t="str">
        <f>IF(ISBLANK(intern1!L72),"",intern1!L72)</f>
        <v/>
      </c>
      <c r="M79" s="481" t="str">
        <f>IF(ISBLANK(intern1!M72),"",intern1!M72)</f>
        <v>S: 50</v>
      </c>
      <c r="N79" s="146" t="str">
        <f>IF(ISBLANK(intern1!N72),"",intern1!N72)</f>
        <v>Richtlinien der schweizerischen Gesellschaft für Kardiologie zur Defibrillatortherapie, Dokumentation in Register</v>
      </c>
    </row>
    <row r="80" spans="1:14" s="82" customFormat="1" ht="25.5" x14ac:dyDescent="0.2">
      <c r="A80" s="133" t="str">
        <f>IF(ISBLANK(intern1!A73),"",intern1!A73)</f>
        <v/>
      </c>
      <c r="B80" s="270" t="str">
        <f>IF(ISBLANK(intern1!B73),"",intern1!B73)</f>
        <v/>
      </c>
      <c r="C80" s="134" t="str">
        <f>IF(ISBLANK(intern1!C73),"",intern1!C73)</f>
        <v>KAR2</v>
      </c>
      <c r="D80" s="134" t="str">
        <f>IF(ISBLANK(intern1!D73),"",intern1!D73)</f>
        <v>Elektrophysiologie und CRT</v>
      </c>
      <c r="E80" s="134" t="str">
        <f>IF(ISBLANK(intern1!I73),"",intern1!I73)</f>
        <v>BP</v>
      </c>
      <c r="F80" s="134" t="str">
        <f>IF(ISBLANK(intern1!E73),"",intern1!E73)</f>
        <v>Kardiologie</v>
      </c>
      <c r="G80" s="135">
        <f>IF(ISBLANK(intern1!F73),"",intern1!F73)</f>
        <v>2</v>
      </c>
      <c r="H80" s="135">
        <f>IF(ISBLANK(intern1!G73),"",intern1!G73)</f>
        <v>2</v>
      </c>
      <c r="I80" s="135">
        <f>IF(ISBLANK(intern1!H73),"",intern1!H73)</f>
        <v>2</v>
      </c>
      <c r="J80" s="134" t="str">
        <f>IF(ISBLANK(intern1!J73),"",intern1!J73)</f>
        <v/>
      </c>
      <c r="K80" s="134" t="str">
        <f>IF(ISBLANK(intern1!K73),"",intern1!K73)</f>
        <v xml:space="preserve">HER1.1
</v>
      </c>
      <c r="L80" s="135" t="str">
        <f>IF(ISBLANK(intern1!L73),"",intern1!L73)</f>
        <v/>
      </c>
      <c r="M80" s="481" t="str">
        <f>IF(ISBLANK(intern1!M73),"",intern1!M73)</f>
        <v>S: 100</v>
      </c>
      <c r="N80" s="146" t="str">
        <f>IF(ISBLANK(intern1!N73),"",intern1!N73)</f>
        <v/>
      </c>
    </row>
    <row r="81" spans="1:14" s="82" customFormat="1" ht="20.25" customHeight="1" x14ac:dyDescent="0.2">
      <c r="A81" s="133" t="str">
        <f>IF(ISBLANK(intern1!A74),"",intern1!A74)</f>
        <v/>
      </c>
      <c r="B81" s="270" t="str">
        <f>IF(ISBLANK(intern1!B74),"",intern1!B74)</f>
        <v/>
      </c>
      <c r="C81" s="134" t="str">
        <f>IF(ISBLANK(intern1!C74),"",intern1!C74)</f>
        <v>KAR3</v>
      </c>
      <c r="D81" s="134" t="str">
        <f>IF(ISBLANK(intern1!D74),"",intern1!D74)</f>
        <v>Interventionelle Kardiologie (Koronareingriffe)</v>
      </c>
      <c r="E81" s="134" t="str">
        <f>IF(ISBLANK(intern1!I74),"",intern1!I74)</f>
        <v>BP</v>
      </c>
      <c r="F81" s="134" t="str">
        <f>IF(ISBLANK(intern1!E74),"",intern1!E74)</f>
        <v>Kardiologie</v>
      </c>
      <c r="G81" s="135">
        <f>IF(ISBLANK(intern1!F74),"",intern1!F74)</f>
        <v>3</v>
      </c>
      <c r="H81" s="135">
        <f>IF(ISBLANK(intern1!G74),"",intern1!G74)</f>
        <v>3</v>
      </c>
      <c r="I81" s="135">
        <f>IF(ISBLANK(intern1!H74),"",intern1!H74)</f>
        <v>3</v>
      </c>
      <c r="J81" s="134" t="str">
        <f>IF(ISBLANK(intern1!J74),"",intern1!J74)</f>
        <v/>
      </c>
      <c r="K81" s="134" t="str">
        <f>IF(ISBLANK(intern1!K74),"",intern1!K74)</f>
        <v>HER1.1</v>
      </c>
      <c r="L81" s="135" t="str">
        <f>IF(ISBLANK(intern1!L74),"",intern1!L74)</f>
        <v/>
      </c>
      <c r="M81" s="481" t="str">
        <f>IF(ISBLANK(intern1!M74),"",intern1!M74)</f>
        <v>S: 500</v>
      </c>
      <c r="N81" s="146" t="str">
        <f>IF(ISBLANK(intern1!N74),"",intern1!N74)</f>
        <v/>
      </c>
    </row>
    <row r="82" spans="1:14" s="82" customFormat="1" ht="30.6" customHeight="1" x14ac:dyDescent="0.2">
      <c r="A82" s="133" t="str">
        <f>IF(ISBLANK(intern1!A75),"",intern1!A75)</f>
        <v/>
      </c>
      <c r="B82" s="270" t="str">
        <f>IF(ISBLANK(intern1!B75),"",intern1!B75)</f>
        <v/>
      </c>
      <c r="C82" s="134" t="str">
        <f>IF(ISBLANK(intern1!C75),"",intern1!C75)</f>
        <v>KAR3.1</v>
      </c>
      <c r="D82" s="134" t="str">
        <f>IF(ISBLANK(intern1!D75),"",intern1!D75)</f>
        <v>Interventionelle Kardiologie (strukturelle Eingriffe)</v>
      </c>
      <c r="E82" s="134" t="str">
        <f>IF(ISBLANK(intern1!I75),"",intern1!I75)</f>
        <v>BP</v>
      </c>
      <c r="F82" s="134" t="str">
        <f>IF(ISBLANK(intern1!E75),"",intern1!E75)</f>
        <v>Kardiologie
Herz- und thorakale Gefässchirurgie</v>
      </c>
      <c r="G82" s="135">
        <f>IF(ISBLANK(intern1!F75),"",intern1!F75)</f>
        <v>3</v>
      </c>
      <c r="H82" s="135">
        <f>IF(ISBLANK(intern1!G75),"",intern1!G75)</f>
        <v>3</v>
      </c>
      <c r="I82" s="135">
        <f>IF(ISBLANK(intern1!H75),"",intern1!H75)</f>
        <v>3</v>
      </c>
      <c r="J82" s="134" t="str">
        <f>IF(ISBLANK(intern1!J75),"",intern1!J75)</f>
        <v/>
      </c>
      <c r="K82" s="134" t="str">
        <f>IF(ISBLANK(intern1!K75),"",intern1!K75)</f>
        <v>HER1.1</v>
      </c>
      <c r="L82" s="135" t="str">
        <f>IF(ISBLANK(intern1!L75),"",intern1!L75)</f>
        <v/>
      </c>
      <c r="M82" s="481" t="str">
        <f>IF(ISBLANK(intern1!M75),"",intern1!M75)</f>
        <v>S:10</v>
      </c>
      <c r="N82" s="146" t="str">
        <f>IF(ISBLANK(intern1!N75),"",intern1!N75)</f>
        <v/>
      </c>
    </row>
    <row r="83" spans="1:14" s="82" customFormat="1" ht="28.35" customHeight="1" x14ac:dyDescent="0.2">
      <c r="A83" s="133" t="str">
        <f>IF(ISBLANK(intern1!A76),"",intern1!A76)</f>
        <v/>
      </c>
      <c r="B83" s="270" t="str">
        <f>IF(ISBLANK(intern1!B76),"",intern1!B76)</f>
        <v/>
      </c>
      <c r="C83" s="134" t="str">
        <f>IF(ISBLANK(intern1!C76),"",intern1!C76)</f>
        <v>KAR3.1.1</v>
      </c>
      <c r="D83" s="134" t="str">
        <f>IF(ISBLANK(intern1!D76),"",intern1!D76)</f>
        <v>Komplexe interventionnelle Kardiologie (strukturelle Eingriffe)</v>
      </c>
      <c r="E83" s="134" t="str">
        <f>IF(ISBLANK(intern1!I76),"",intern1!I76)</f>
        <v>BP</v>
      </c>
      <c r="F83" s="134" t="str">
        <f>IF(ISBLANK(intern1!E76),"",intern1!E76)</f>
        <v>Kardiologie
Herz- und thorakale Gefässchirurgie</v>
      </c>
      <c r="G83" s="135">
        <f>IF(ISBLANK(intern1!F76),"",intern1!F76)</f>
        <v>3</v>
      </c>
      <c r="H83" s="135">
        <f>IF(ISBLANK(intern1!G76),"",intern1!G76)</f>
        <v>3</v>
      </c>
      <c r="I83" s="135">
        <f>IF(ISBLANK(intern1!H76),"",intern1!H76)</f>
        <v>3</v>
      </c>
      <c r="J83" s="134" t="str">
        <f>IF(ISBLANK(intern1!J76),"",intern1!J76)</f>
        <v>HER1.1</v>
      </c>
      <c r="K83" s="134" t="str">
        <f>IF(ISBLANK(intern1!K76),"",intern1!K76)</f>
        <v/>
      </c>
      <c r="L83" s="135" t="str">
        <f>IF(ISBLANK(intern1!L76),"",intern1!L76)</f>
        <v/>
      </c>
      <c r="M83" s="481" t="str">
        <f>IF(ISBLANK(intern1!M76),"",intern1!M76)</f>
        <v>S:75</v>
      </c>
      <c r="N83" s="146" t="str">
        <f>IF(ISBLANK(intern1!N76),"",intern1!N76)</f>
        <v/>
      </c>
    </row>
    <row r="84" spans="1:14" s="82" customFormat="1" ht="38.25" x14ac:dyDescent="0.2">
      <c r="A84" s="133" t="str">
        <f>IF(ISBLANK(intern1!A77),"",intern1!A77)</f>
        <v/>
      </c>
      <c r="B84" s="147" t="str">
        <f>IF(ISBLANK(intern1!B77),"",intern1!B77)</f>
        <v>Nephrologie</v>
      </c>
      <c r="C84" s="147" t="str">
        <f>IF(ISBLANK(intern1!C77),"",intern1!C77)</f>
        <v>NEP1</v>
      </c>
      <c r="D84" s="147" t="str">
        <f>IF(ISBLANK(intern1!D77),"",intern1!D77)</f>
        <v>Nephrologie (akute Nierenversagen wie auch chronisch terminales Nierenversagen)</v>
      </c>
      <c r="E84" s="147" t="str">
        <f>IF(ISBLANK(intern1!I77),"",intern1!I77)</f>
        <v>BP</v>
      </c>
      <c r="F84" s="147" t="str">
        <f>IF(ISBLANK(intern1!E77),"",intern1!E77)</f>
        <v>(Nephrologie)
Intensivmedizin</v>
      </c>
      <c r="G84" s="148">
        <f>IF(ISBLANK(intern1!F77),"",intern1!F77)</f>
        <v>2</v>
      </c>
      <c r="H84" s="148">
        <f>IF(ISBLANK(intern1!G77),"",intern1!G77)</f>
        <v>2</v>
      </c>
      <c r="I84" s="148">
        <f>IF(ISBLANK(intern1!H77),"",intern1!H77)</f>
        <v>2</v>
      </c>
      <c r="J84" s="147" t="str">
        <f>IF(ISBLANK(intern1!J77),"",intern1!J77)</f>
        <v/>
      </c>
      <c r="K84" s="147" t="str">
        <f>IF(ISBLANK(intern1!K77),"",intern1!K77)</f>
        <v>VIS1 + GEF1 +  ANG1 + RAD1</v>
      </c>
      <c r="L84" s="148" t="str">
        <f>IF(ISBLANK(intern1!L77),"",intern1!L77)</f>
        <v/>
      </c>
      <c r="M84" s="148" t="str">
        <f>IF(ISBLANK(intern1!M77),"",intern1!M77)</f>
        <v/>
      </c>
      <c r="N84" s="149" t="str">
        <f>IF(ISBLANK(intern1!N77),"",intern1!N77)</f>
        <v>Ambulante Hämodialyse kann nur zusammen mit Peritonealdialyse angeboten werden</v>
      </c>
    </row>
    <row r="85" spans="1:14" s="82" customFormat="1" ht="25.5" x14ac:dyDescent="0.2">
      <c r="A85" s="133" t="str">
        <f>IF(ISBLANK(intern1!A78),"",intern1!A78)</f>
        <v/>
      </c>
      <c r="B85" s="270" t="str">
        <f>IF(ISBLANK(intern1!B78),"",intern1!B78)</f>
        <v>Urologie</v>
      </c>
      <c r="C85" s="130" t="str">
        <f>IF(ISBLANK(intern1!C78),"",intern1!C78)</f>
        <v>URO1</v>
      </c>
      <c r="D85" s="130" t="str">
        <f>IF(ISBLANK(intern1!D78),"",intern1!D78)</f>
        <v>Urologie ohne Schwerpunktstitel 'Operative Urologie'</v>
      </c>
      <c r="E85" s="144" t="str">
        <f>IF(ISBLANK(intern1!I78),"",intern1!I78)</f>
        <v>BPE/BP</v>
      </c>
      <c r="F85" s="130" t="str">
        <f>IF(ISBLANK(intern1!E78),"",intern1!E78)</f>
        <v>(Urologie)</v>
      </c>
      <c r="G85" s="131">
        <f>IF(ISBLANK(intern1!F78),"",intern1!F78)</f>
        <v>2</v>
      </c>
      <c r="H85" s="131">
        <f>IF(ISBLANK(intern1!G78),"",intern1!G78)</f>
        <v>0</v>
      </c>
      <c r="I85" s="131">
        <f>IF(ISBLANK(intern1!H78),"",intern1!H78)</f>
        <v>1</v>
      </c>
      <c r="J85" s="130" t="str">
        <f>IF(ISBLANK(intern1!J78),"",intern1!J78)</f>
        <v/>
      </c>
      <c r="K85" s="130" t="str">
        <f>IF(ISBLANK(intern1!K78),"",intern1!K78)</f>
        <v/>
      </c>
      <c r="L85" s="131" t="str">
        <f>IF(ISBLANK(intern1!L78),"",intern1!L78)</f>
        <v>ja</v>
      </c>
      <c r="M85" s="131" t="str">
        <f>IF(ISBLANK(intern1!M78),"",intern1!M78)</f>
        <v/>
      </c>
      <c r="N85" s="132" t="str">
        <f>IF(ISBLANK(intern1!N78),"",intern1!N78)</f>
        <v/>
      </c>
    </row>
    <row r="86" spans="1:14" s="82" customFormat="1" ht="25.5" x14ac:dyDescent="0.2">
      <c r="A86" s="133" t="str">
        <f>IF(ISBLANK(intern1!A79),"",intern1!A79)</f>
        <v/>
      </c>
      <c r="B86" s="270" t="str">
        <f>IF(ISBLANK(intern1!B79),"",intern1!B79)</f>
        <v/>
      </c>
      <c r="C86" s="134" t="str">
        <f>IF(ISBLANK(intern1!C79),"",intern1!C79)</f>
        <v>URO1.1</v>
      </c>
      <c r="D86" s="134" t="str">
        <f>IF(ISBLANK(intern1!D79),"",intern1!D79)</f>
        <v>Urologie mit Schwerpunktstitel 'Operative Urologie'</v>
      </c>
      <c r="E86" s="270" t="str">
        <f>IF(ISBLANK(intern1!I79),"",intern1!I79)</f>
        <v>BPE/BP</v>
      </c>
      <c r="F86" s="134" t="str">
        <f>IF(ISBLANK(intern1!E79),"",intern1!E79)</f>
        <v>(Urologie mit Schwerpunkt operative Urologie)</v>
      </c>
      <c r="G86" s="135">
        <f>IF(ISBLANK(intern1!F79),"",intern1!F79)</f>
        <v>2</v>
      </c>
      <c r="H86" s="135" t="str">
        <f>IF(ISBLANK(intern1!G79),"",intern1!G79)</f>
        <v/>
      </c>
      <c r="I86" s="135">
        <f>IF(ISBLANK(intern1!H79),"",intern1!H79)</f>
        <v>1</v>
      </c>
      <c r="J86" s="134" t="str">
        <f>IF(ISBLANK(intern1!J79),"",intern1!J79)</f>
        <v/>
      </c>
      <c r="K86" s="134" t="str">
        <f>IF(ISBLANK(intern1!K79),"",intern1!K79)</f>
        <v/>
      </c>
      <c r="L86" s="135" t="str">
        <f>IF(ISBLANK(intern1!L79),"",intern1!L79)</f>
        <v/>
      </c>
      <c r="M86" s="135" t="str">
        <f>IF(ISBLANK(intern1!M79),"",intern1!M79)</f>
        <v/>
      </c>
      <c r="N86" s="136" t="str">
        <f>IF(ISBLANK(intern1!N79),"",intern1!N79)</f>
        <v/>
      </c>
    </row>
    <row r="87" spans="1:14" s="82" customFormat="1" ht="65.45" customHeight="1" x14ac:dyDescent="0.2">
      <c r="A87" s="133" t="str">
        <f>IF(ISBLANK(intern1!A80),"",intern1!A80)</f>
        <v/>
      </c>
      <c r="B87" s="270" t="str">
        <f>IF(ISBLANK(intern1!B80),"",intern1!B80)</f>
        <v/>
      </c>
      <c r="C87" s="134" t="str">
        <f>IF(ISBLANK(intern1!C80),"",intern1!C80)</f>
        <v>URO1.1.1</v>
      </c>
      <c r="D87" s="134" t="str">
        <f>IF(ISBLANK(intern1!D80),"",intern1!D80)</f>
        <v>Radikale Prostatektomie</v>
      </c>
      <c r="E87" s="134" t="str">
        <f>IF(ISBLANK(intern1!I80),"",intern1!I80)</f>
        <v>BPE/BP</v>
      </c>
      <c r="F87" s="134" t="str">
        <f>IF(ISBLANK(intern1!E80),"",intern1!E80)</f>
        <v>(Urologie mit Schwerpunkt operative Urologie)</v>
      </c>
      <c r="G87" s="135">
        <f>IF(ISBLANK(intern1!F80),"",intern1!F80)</f>
        <v>2</v>
      </c>
      <c r="H87" s="135">
        <f>IF(ISBLANK(intern1!G80),"",intern1!G80)</f>
        <v>0</v>
      </c>
      <c r="I87" s="135">
        <f>IF(ISBLANK(intern1!H80),"",intern1!H80)</f>
        <v>1</v>
      </c>
      <c r="J87" s="134" t="str">
        <f>IF(ISBLANK(intern1!J80),"",intern1!J80)</f>
        <v/>
      </c>
      <c r="K87" s="134" t="str">
        <f>IF(ISBLANK(intern1!K80),"",intern1!K80)</f>
        <v/>
      </c>
      <c r="L87" s="151" t="str">
        <f>IF(ISBLANK(intern1!L80),"",intern1!L80)</f>
        <v>ja</v>
      </c>
      <c r="M87" s="135" t="str">
        <f>IF(ISBLANK(intern1!M80),"",intern1!M80)</f>
        <v>O:10
S:10</v>
      </c>
      <c r="N87" s="136" t="str">
        <f>IF(ISBLANK(intern1!N80),"",intern1!N80)</f>
        <v>Operateur in der postoperativen Phase jederzeit erreichbar zu sein und eine notwendige Intervention innerhalb einer Stunde zu gewährleisten</v>
      </c>
    </row>
    <row r="88" spans="1:14" s="82" customFormat="1" ht="25.5" x14ac:dyDescent="0.2">
      <c r="A88" s="133" t="str">
        <f>IF(ISBLANK(intern1!A81),"",intern1!A81)</f>
        <v/>
      </c>
      <c r="B88" s="270" t="str">
        <f>IF(ISBLANK(intern1!B81),"",intern1!B81)</f>
        <v/>
      </c>
      <c r="C88" s="134" t="str">
        <f>IF(ISBLANK(intern1!C81),"",intern1!C81)</f>
        <v>URO1.1.2</v>
      </c>
      <c r="D88" s="134" t="str">
        <f>IF(ISBLANK(intern1!D81),"",intern1!D81)</f>
        <v>Radikale Zystektomie (IVHSM)</v>
      </c>
      <c r="E88" s="134" t="str">
        <f>IF(ISBLANK(intern1!I81),"",intern1!I81)</f>
        <v/>
      </c>
      <c r="F88" s="134" t="str">
        <f>IF(ISBLANK(intern1!E81),"",intern1!E81)</f>
        <v/>
      </c>
      <c r="G88" s="135" t="str">
        <f>IF(ISBLANK(intern1!F81),"",intern1!F81)</f>
        <v/>
      </c>
      <c r="H88" s="135" t="str">
        <f>IF(ISBLANK(intern1!G81),"",intern1!G81)</f>
        <v/>
      </c>
      <c r="I88" s="135" t="str">
        <f>IF(ISBLANK(intern1!H81),"",intern1!H81)</f>
        <v/>
      </c>
      <c r="J88" s="134" t="str">
        <f>IF(ISBLANK(intern1!J81),"",intern1!J81)</f>
        <v/>
      </c>
      <c r="K88" s="134" t="str">
        <f>IF(ISBLANK(intern1!K81),"",intern1!K81)</f>
        <v/>
      </c>
      <c r="L88" s="135" t="str">
        <f>IF(ISBLANK(intern1!L81),"",intern1!L81)</f>
        <v/>
      </c>
      <c r="M88" s="135" t="str">
        <f>IF(ISBLANK(intern1!M81),"",intern1!M81)</f>
        <v/>
      </c>
      <c r="N88" s="136" t="str">
        <f>IF(ISBLANK(intern1!N81),"",intern1!N81)</f>
        <v>Es gelten die aktuellen IVHSM Anforderungen</v>
      </c>
    </row>
    <row r="89" spans="1:14" s="82" customFormat="1" ht="25.5" x14ac:dyDescent="0.2">
      <c r="A89" s="133" t="str">
        <f>IF(ISBLANK(intern1!A82),"",intern1!A82)</f>
        <v/>
      </c>
      <c r="B89" s="270" t="str">
        <f>IF(ISBLANK(intern1!B82),"",intern1!B82)</f>
        <v/>
      </c>
      <c r="C89" s="134" t="str">
        <f>IF(ISBLANK(intern1!C82),"",intern1!C82)</f>
        <v>URO1.1.3</v>
      </c>
      <c r="D89" s="134" t="str">
        <f>IF(ISBLANK(intern1!D82),"",intern1!D82)</f>
        <v>Komplexe Chirurgie der Niere (Tumornephrektomie und Nierenteilsektion)</v>
      </c>
      <c r="E89" s="134" t="str">
        <f>IF(ISBLANK(intern1!I82),"",intern1!I82)</f>
        <v>BPE/BP</v>
      </c>
      <c r="F89" s="134" t="str">
        <f>IF(ISBLANK(intern1!E82),"",intern1!E82)</f>
        <v>(Urologie mit Schwerpunkt operative Urologie)</v>
      </c>
      <c r="G89" s="135">
        <f>IF(ISBLANK(intern1!F82),"",intern1!F82)</f>
        <v>2</v>
      </c>
      <c r="H89" s="135">
        <f>IF(ISBLANK(intern1!G82),"",intern1!G82)</f>
        <v>0</v>
      </c>
      <c r="I89" s="135">
        <f>IF(ISBLANK(intern1!H82),"",intern1!H82)</f>
        <v>2</v>
      </c>
      <c r="J89" s="134" t="str">
        <f>IF(ISBLANK(intern1!J82),"",intern1!J82)</f>
        <v/>
      </c>
      <c r="K89" s="134" t="str">
        <f>IF(ISBLANK(intern1!K82),"",intern1!K82)</f>
        <v/>
      </c>
      <c r="L89" s="135" t="str">
        <f>IF(ISBLANK(intern1!L82),"",intern1!L82)</f>
        <v>ja</v>
      </c>
      <c r="M89" s="135" t="str">
        <f>IF(ISBLANK(intern1!M82),"",intern1!M82)</f>
        <v>S:10</v>
      </c>
      <c r="N89" s="136" t="str">
        <f>IF(ISBLANK(intern1!N82),"",intern1!N82)</f>
        <v/>
      </c>
    </row>
    <row r="90" spans="1:14" s="82" customFormat="1" ht="51" x14ac:dyDescent="0.2">
      <c r="A90" s="133" t="str">
        <f>IF(ISBLANK(intern1!A83),"",intern1!A83)</f>
        <v/>
      </c>
      <c r="B90" s="270" t="str">
        <f>IF(ISBLANK(intern1!B83),"",intern1!B83)</f>
        <v/>
      </c>
      <c r="C90" s="134" t="str">
        <f>IF(ISBLANK(intern1!C83),"",intern1!C83)</f>
        <v>URO1.1.4</v>
      </c>
      <c r="D90" s="134" t="str">
        <f>IF(ISBLANK(intern1!D83),"",intern1!D83)</f>
        <v>Isolierte Adrenalektomie</v>
      </c>
      <c r="E90" s="270" t="str">
        <f>IF(ISBLANK(intern1!I83),"",intern1!I83)</f>
        <v>BPE/BP</v>
      </c>
      <c r="F90" s="134" t="str">
        <f>IF(ISBLANK(intern1!E83),"",intern1!E83)</f>
        <v>(Urologie mit Schwerpunkt operative Urologie)
(Chirurgie mit Schwerpunkte Viszeralchirurgie)</v>
      </c>
      <c r="G90" s="135">
        <f>IF(ISBLANK(intern1!F83),"",intern1!F83)</f>
        <v>2</v>
      </c>
      <c r="H90" s="135">
        <f>IF(ISBLANK(intern1!G83),"",intern1!G83)</f>
        <v>0</v>
      </c>
      <c r="I90" s="135">
        <f>IF(ISBLANK(intern1!H83),"",intern1!H83)</f>
        <v>2</v>
      </c>
      <c r="J90" s="134" t="str">
        <f>IF(ISBLANK(intern1!J83),"",intern1!J83)</f>
        <v/>
      </c>
      <c r="K90" s="134" t="str">
        <f>IF(ISBLANK(intern1!K83),"",intern1!K83)</f>
        <v>END1</v>
      </c>
      <c r="L90" s="135" t="str">
        <f>IF(ISBLANK(intern1!L83),"",intern1!L83)</f>
        <v/>
      </c>
      <c r="M90" s="135" t="str">
        <f>IF(ISBLANK(intern1!M83),"",intern1!M83)</f>
        <v/>
      </c>
      <c r="N90" s="136" t="str">
        <f>IF(ISBLANK(intern1!N83),"",intern1!N83)</f>
        <v/>
      </c>
    </row>
    <row r="91" spans="1:14" s="82" customFormat="1" ht="38.25" x14ac:dyDescent="0.2">
      <c r="A91" s="133"/>
      <c r="B91" s="270"/>
      <c r="C91" s="134" t="str">
        <f>IF(ISBLANK(intern1!C84),"",intern1!C84)</f>
        <v>URO1.1.7</v>
      </c>
      <c r="D91" s="134" t="str">
        <f>IF(ISBLANK(intern1!D84),"",intern1!D84)</f>
        <v>Implantation eines künstlichen Harnblasensphinkters</v>
      </c>
      <c r="E91" s="134" t="str">
        <f>IF(ISBLANK(intern1!I84),"",intern1!I84)</f>
        <v>BPE/BP</v>
      </c>
      <c r="F91" s="134" t="str">
        <f>IF(ISBLANK(intern1!E84),"",intern1!E84)</f>
        <v>(Urologie mit Schwerpunkte operative Urologie, Neuro-Urologie und Urologie der Frau)</v>
      </c>
      <c r="G91" s="135">
        <f>IF(ISBLANK(intern1!F84),"",intern1!F84)</f>
        <v>2</v>
      </c>
      <c r="H91" s="135">
        <f>IF(ISBLANK(intern1!G84),"",intern1!G84)</f>
        <v>0</v>
      </c>
      <c r="I91" s="135">
        <f>IF(ISBLANK(intern1!H84),"",intern1!H84)</f>
        <v>1</v>
      </c>
      <c r="J91" s="134" t="str">
        <f>IF(ISBLANK(intern1!J84),"",intern1!J84)</f>
        <v/>
      </c>
      <c r="K91" s="134" t="str">
        <f>IF(ISBLANK(intern1!K84),"",intern1!K84)</f>
        <v/>
      </c>
      <c r="L91" s="135" t="str">
        <f>IF(ISBLANK(intern1!L84),"",intern1!L84)</f>
        <v/>
      </c>
      <c r="M91" s="135" t="str">
        <f>IF(ISBLANK(intern1!M84),"",intern1!M84)</f>
        <v/>
      </c>
      <c r="N91" s="136" t="str">
        <f>IF(ISBLANK(intern1!N84),"",intern1!N84)</f>
        <v/>
      </c>
    </row>
    <row r="92" spans="1:14" s="82" customFormat="1" ht="25.5" x14ac:dyDescent="0.2">
      <c r="A92" s="133"/>
      <c r="B92" s="270"/>
      <c r="C92" s="134" t="str">
        <f>IF(ISBLANK(intern1!C85),"",intern1!C85)</f>
        <v>URO1.1.8</v>
      </c>
      <c r="D92" s="134" t="str">
        <f>IF(ISBLANK(intern1!D85),"",intern1!D85)</f>
        <v>Perkutane Nephrostomie mit Desintegration von Steinmaterial</v>
      </c>
      <c r="E92" s="134" t="str">
        <f>IF(ISBLANK(intern1!I85),"",intern1!I85)</f>
        <v>BPE/BP</v>
      </c>
      <c r="F92" s="134" t="str">
        <f>IF(ISBLANK(intern1!E85),"",intern1!E85)</f>
        <v>(Urologie mit Schwerpunkt operative Urologie)</v>
      </c>
      <c r="G92" s="135">
        <f>IF(ISBLANK(intern1!F85),"",intern1!F85)</f>
        <v>2</v>
      </c>
      <c r="H92" s="135">
        <f>IF(ISBLANK(intern1!G85),"",intern1!G85)</f>
        <v>0</v>
      </c>
      <c r="I92" s="135">
        <f>IF(ISBLANK(intern1!H85),"",intern1!H85)</f>
        <v>1</v>
      </c>
      <c r="J92" s="134" t="str">
        <f>IF(ISBLANK(intern1!J85),"",intern1!J85)</f>
        <v>RAD1</v>
      </c>
      <c r="K92" s="134" t="str">
        <f>IF(ISBLANK(intern1!K85),"",intern1!K85)</f>
        <v/>
      </c>
      <c r="L92" s="135" t="str">
        <f>IF(ISBLANK(intern1!L85),"",intern1!L85)</f>
        <v/>
      </c>
      <c r="M92" s="135" t="str">
        <f>IF(ISBLANK(intern1!M85),"",intern1!M85)</f>
        <v/>
      </c>
      <c r="N92" s="136" t="str">
        <f>IF(ISBLANK(intern1!N85),"",intern1!N85)</f>
        <v/>
      </c>
    </row>
    <row r="93" spans="1:14" s="82" customFormat="1" ht="45" customHeight="1" x14ac:dyDescent="0.2">
      <c r="A93" s="133" t="str">
        <f>IF(ISBLANK(intern1!A86),"",intern1!A86)</f>
        <v/>
      </c>
      <c r="B93" s="129" t="str">
        <f>IF(ISBLANK(intern1!B86),"",intern1!B86)</f>
        <v>Pneumologie</v>
      </c>
      <c r="C93" s="130" t="str">
        <f>IF(ISBLANK(intern1!C86),"",intern1!C86)</f>
        <v>PNE1</v>
      </c>
      <c r="D93" s="130" t="str">
        <f>IF(ISBLANK(intern1!D86),"",intern1!D86)</f>
        <v>Pneumologie</v>
      </c>
      <c r="E93" s="130" t="str">
        <f>IF(ISBLANK(intern1!I86),"",intern1!I86)</f>
        <v>BP</v>
      </c>
      <c r="F93" s="130" t="str">
        <f>IF(ISBLANK(intern1!E86),"",intern1!E86)</f>
        <v>(Pneumologie)</v>
      </c>
      <c r="G93" s="131">
        <f>IF(ISBLANK(intern1!F86),"",intern1!F86)</f>
        <v>1</v>
      </c>
      <c r="H93" s="131">
        <f>IF(ISBLANK(intern1!G86),"",intern1!G86)</f>
        <v>1</v>
      </c>
      <c r="I93" s="131">
        <f>IF(ISBLANK(intern1!H86),"",intern1!H86)</f>
        <v>1</v>
      </c>
      <c r="J93" s="130" t="str">
        <f>IF(ISBLANK(intern1!J86),"",intern1!J86)</f>
        <v/>
      </c>
      <c r="K93" s="130" t="str">
        <f>IF(ISBLANK(intern1!K86),"",intern1!K86)</f>
        <v>THO1.1</v>
      </c>
      <c r="L93" s="131" t="str">
        <f>IF(ISBLANK(intern1!L86),"",intern1!L86)</f>
        <v>ja</v>
      </c>
      <c r="M93" s="131" t="str">
        <f>IF(ISBLANK(intern1!M86),"",intern1!M86)</f>
        <v/>
      </c>
      <c r="N93" s="132" t="str">
        <f>IF(ISBLANK(intern1!N86),"",intern1!N86)</f>
        <v>Möglichkeit zur kontinuerlichen Patientenüberwachung, Intubation und kurzzeitiger  mechanischer Beatmung</v>
      </c>
    </row>
    <row r="94" spans="1:14" s="82" customFormat="1" x14ac:dyDescent="0.2">
      <c r="A94" s="133" t="str">
        <f>IF(ISBLANK(intern1!A87),"",intern1!A87)</f>
        <v/>
      </c>
      <c r="B94" s="270" t="str">
        <f>IF(ISBLANK(intern1!B87),"",intern1!B87)</f>
        <v/>
      </c>
      <c r="C94" s="134" t="str">
        <f>IF(ISBLANK(intern1!C87),"",intern1!C87)</f>
        <v>PNE1.1</v>
      </c>
      <c r="D94" s="134" t="str">
        <f>IF(ISBLANK(intern1!D87),"",intern1!D87)</f>
        <v>Pneumologie mit spez. Beatmungstherapie</v>
      </c>
      <c r="E94" s="134" t="str">
        <f>IF(ISBLANK(intern1!I87),"",intern1!I87)</f>
        <v>BP</v>
      </c>
      <c r="F94" s="134" t="str">
        <f>IF(ISBLANK(intern1!E87),"",intern1!E87)</f>
        <v>Pneumologie</v>
      </c>
      <c r="G94" s="135">
        <f>IF(ISBLANK(intern1!F87),"",intern1!F87)</f>
        <v>1</v>
      </c>
      <c r="H94" s="135">
        <f>IF(ISBLANK(intern1!G87),"",intern1!G87)</f>
        <v>1</v>
      </c>
      <c r="I94" s="135">
        <f>IF(ISBLANK(intern1!H87),"",intern1!H87)</f>
        <v>1</v>
      </c>
      <c r="J94" s="134" t="str">
        <f>IF(ISBLANK(intern1!J87),"",intern1!J87)</f>
        <v/>
      </c>
      <c r="K94" s="134" t="str">
        <f>IF(ISBLANK(intern1!K87),"",intern1!K87)</f>
        <v/>
      </c>
      <c r="L94" s="135" t="str">
        <f>IF(ISBLANK(intern1!L87),"",intern1!L87)</f>
        <v/>
      </c>
      <c r="M94" s="135" t="str">
        <f>IF(ISBLANK(intern1!M87),"",intern1!M87)</f>
        <v/>
      </c>
      <c r="N94" s="136" t="str">
        <f>IF(ISBLANK(intern1!N87),"",intern1!N87)</f>
        <v/>
      </c>
    </row>
    <row r="95" spans="1:14" s="82" customFormat="1" ht="25.5" x14ac:dyDescent="0.2">
      <c r="A95" s="133" t="str">
        <f>IF(ISBLANK(intern1!A88),"",intern1!A88)</f>
        <v/>
      </c>
      <c r="B95" s="270" t="str">
        <f>IF(ISBLANK(intern1!B88),"",intern1!B88)</f>
        <v/>
      </c>
      <c r="C95" s="134" t="str">
        <f>IF(ISBLANK(intern1!C88),"",intern1!C88)</f>
        <v>PNE1.2</v>
      </c>
      <c r="D95" s="134" t="str">
        <f>IF(ISBLANK(intern1!D88),"",intern1!D88)</f>
        <v>Abklärung zur oder Status nach Lungentransplantation</v>
      </c>
      <c r="E95" s="134" t="str">
        <f>IF(ISBLANK(intern1!I88),"",intern1!I88)</f>
        <v>BP</v>
      </c>
      <c r="F95" s="134" t="str">
        <f>IF(ISBLANK(intern1!E88),"",intern1!E88)</f>
        <v>Pneumologie</v>
      </c>
      <c r="G95" s="135">
        <f>IF(ISBLANK(intern1!F88),"",intern1!F88)</f>
        <v>2</v>
      </c>
      <c r="H95" s="135">
        <f>IF(ISBLANK(intern1!G88),"",intern1!G88)</f>
        <v>2</v>
      </c>
      <c r="I95" s="135">
        <f>IF(ISBLANK(intern1!H88),"",intern1!H88)</f>
        <v>2</v>
      </c>
      <c r="J95" s="138" t="str">
        <f>IF(ISBLANK(intern1!J88),"",intern1!J88)</f>
        <v/>
      </c>
      <c r="K95" s="134" t="str">
        <f>IF(ISBLANK(intern1!K88),"",intern1!K88)</f>
        <v>TPL2</v>
      </c>
      <c r="L95" s="135" t="str">
        <f>IF(ISBLANK(intern1!L88),"",intern1!L88)</f>
        <v/>
      </c>
      <c r="M95" s="135" t="str">
        <f>IF(ISBLANK(intern1!M88),"",intern1!M88)</f>
        <v/>
      </c>
      <c r="N95" s="136" t="str">
        <f>IF(ISBLANK(intern1!N88),"",intern1!N88)</f>
        <v/>
      </c>
    </row>
    <row r="96" spans="1:14" s="82" customFormat="1" ht="70.5" customHeight="1" x14ac:dyDescent="0.2">
      <c r="A96" s="133" t="str">
        <f>IF(ISBLANK(intern1!A89),"",intern1!A89)</f>
        <v/>
      </c>
      <c r="B96" s="270" t="str">
        <f>IF(ISBLANK(intern1!B89),"",intern1!B89)</f>
        <v/>
      </c>
      <c r="C96" s="134" t="str">
        <f>IF(ISBLANK(intern1!C89),"",intern1!C89)</f>
        <v>PNE1.3</v>
      </c>
      <c r="D96" s="134" t="str">
        <f>IF(ISBLANK(intern1!D89),"",intern1!D89)</f>
        <v>Cystische Fibrose</v>
      </c>
      <c r="E96" s="270" t="str">
        <f>IF(ISBLANK(intern1!I89),"",intern1!I89)</f>
        <v>BP</v>
      </c>
      <c r="F96" s="134" t="str">
        <f>IF(ISBLANK(intern1!E89),"",intern1!E89)</f>
        <v>Pneumologie</v>
      </c>
      <c r="G96" s="135">
        <f>IF(ISBLANK(intern1!F89),"",intern1!F89)</f>
        <v>2</v>
      </c>
      <c r="H96" s="135">
        <f>IF(ISBLANK(intern1!G89),"",intern1!G89)</f>
        <v>2</v>
      </c>
      <c r="I96" s="135">
        <f>IF(ISBLANK(intern1!H89),"",intern1!H89)</f>
        <v>2</v>
      </c>
      <c r="J96" s="134" t="str">
        <f>IF(ISBLANK(intern1!J89),"",intern1!J89)</f>
        <v>THO1 + END1
+ HNO1.2 + GAE1</v>
      </c>
      <c r="K96" s="134" t="str">
        <f>IF(ISBLANK(intern1!K89),"",intern1!K89)</f>
        <v>TPL2</v>
      </c>
      <c r="L96" s="135" t="str">
        <f>IF(ISBLANK(intern1!L89),"",intern1!L89)</f>
        <v/>
      </c>
      <c r="M96" s="135" t="str">
        <f>IF(ISBLANK(intern1!M89),"",intern1!M89)</f>
        <v/>
      </c>
      <c r="N96" s="136" t="str">
        <f>IF(ISBLANK(intern1!N89),"",intern1!N89)</f>
        <v>CF Zentrum mit multidisziplinärem auf CF spezialisiertem Fachpersonal wie CF-Spezialisten als ärztl. Leiter, Physiotherapie, Ernährungsberatung etc.</v>
      </c>
    </row>
    <row r="97" spans="1:14" s="82" customFormat="1" ht="69" customHeight="1" x14ac:dyDescent="0.2">
      <c r="A97" s="133" t="str">
        <f>IF(ISBLANK(intern1!A90),"",intern1!A90)</f>
        <v/>
      </c>
      <c r="B97" s="361" t="str">
        <f>IF(ISBLANK(intern1!B90),"",intern1!B90)</f>
        <v/>
      </c>
      <c r="C97" s="125" t="str">
        <f>IF(ISBLANK(intern1!C90),"",intern1!C90)</f>
        <v>PNE2</v>
      </c>
      <c r="D97" s="125" t="str">
        <f>IF(ISBLANK(intern1!D90),"",intern1!D90)</f>
        <v>Polysomnographie</v>
      </c>
      <c r="E97" s="125" t="str">
        <f>IF(ISBLANK(intern1!I90),"",intern1!I90)</f>
        <v/>
      </c>
      <c r="F97" s="125" t="str">
        <f>IF(ISBLANK(intern1!E90),"",intern1!E90)</f>
        <v>Fähigkeitsausweis Schlafmedizin mit Facharzt 
Pneumologie oder Neurologie oder
Psychiatrie und Psychotherapie</v>
      </c>
      <c r="G97" s="126" t="str">
        <f>IF(ISBLANK(intern1!F90),"",intern1!F90)</f>
        <v/>
      </c>
      <c r="H97" s="126">
        <f>IF(ISBLANK(intern1!G90),"",intern1!G90)</f>
        <v>0</v>
      </c>
      <c r="I97" s="126">
        <f>IF(ISBLANK(intern1!H90),"",intern1!H90)</f>
        <v>1</v>
      </c>
      <c r="J97" s="125" t="str">
        <f>IF(ISBLANK(intern1!J90),"",intern1!J90)</f>
        <v/>
      </c>
      <c r="K97" s="125" t="str">
        <f>IF(ISBLANK(intern1!K90),"",intern1!K90)</f>
        <v/>
      </c>
      <c r="L97" s="126" t="str">
        <f>IF(ISBLANK(intern1!L90),"",intern1!L90)</f>
        <v/>
      </c>
      <c r="M97" s="126" t="str">
        <f>IF(ISBLANK(intern1!M90),"",intern1!M90)</f>
        <v/>
      </c>
      <c r="N97" s="127" t="str">
        <f>IF(ISBLANK(intern1!N90),"",intern1!N90)</f>
        <v xml:space="preserve">Schlaflabor Zertifizierung durch SGSSC  </v>
      </c>
    </row>
    <row r="98" spans="1:14" s="82" customFormat="1" ht="55.5" customHeight="1" x14ac:dyDescent="0.2">
      <c r="A98" s="133" t="str">
        <f>IF(ISBLANK(intern1!A91),"",intern1!A91)</f>
        <v/>
      </c>
      <c r="B98" s="270" t="str">
        <f>IF(ISBLANK(intern1!B91),"",intern1!B91)</f>
        <v>Thoraxchirurgie</v>
      </c>
      <c r="C98" s="130" t="str">
        <f>IF(ISBLANK(intern1!C91),"",intern1!C91)</f>
        <v>THO1</v>
      </c>
      <c r="D98" s="130" t="str">
        <f>IF(ISBLANK(intern1!D91),"",intern1!D91)</f>
        <v>Thoraxchirurgie</v>
      </c>
      <c r="E98" s="144" t="str">
        <f>IF(ISBLANK(intern1!I91),"",intern1!I91)</f>
        <v>BP</v>
      </c>
      <c r="F98" s="130" t="str">
        <f>IF(ISBLANK(intern1!E91),"",intern1!E91)</f>
        <v>Chirurgie mit Schwerpunkte Allgemeinchirurgie und Traumatologie resp. Viszeralchirurgie
Thoraxchirurgie</v>
      </c>
      <c r="G98" s="131">
        <f>IF(ISBLANK(intern1!F91),"",intern1!F91)</f>
        <v>2</v>
      </c>
      <c r="H98" s="131">
        <f>IF(ISBLANK(intern1!G91),"",intern1!G91)</f>
        <v>2</v>
      </c>
      <c r="I98" s="131">
        <f>IF(ISBLANK(intern1!H91),"",intern1!H91)</f>
        <v>2</v>
      </c>
      <c r="J98" s="130" t="str">
        <f>IF(ISBLANK(intern1!J91),"",intern1!J91)</f>
        <v>PNE1</v>
      </c>
      <c r="K98" s="130" t="str">
        <f>IF(ISBLANK(intern1!K91),"",intern1!K91)</f>
        <v/>
      </c>
      <c r="L98" s="131" t="str">
        <f>IF(ISBLANK(intern1!L91),"",intern1!L91)</f>
        <v/>
      </c>
      <c r="M98" s="131" t="str">
        <f>IF(ISBLANK(intern1!M91),"",intern1!M91)</f>
        <v/>
      </c>
      <c r="N98" s="132" t="str">
        <f>IF(ISBLANK(intern1!N91),"",intern1!N91)</f>
        <v/>
      </c>
    </row>
    <row r="99" spans="1:14" s="82" customFormat="1" ht="43.35" customHeight="1" x14ac:dyDescent="0.2">
      <c r="A99" s="133" t="str">
        <f>IF(ISBLANK(intern1!A92),"",intern1!A92)</f>
        <v/>
      </c>
      <c r="B99" s="270" t="str">
        <f>IF(ISBLANK(intern1!B92),"",intern1!B92)</f>
        <v/>
      </c>
      <c r="C99" s="134" t="str">
        <f>IF(ISBLANK(intern1!C92),"",intern1!C92)</f>
        <v>THO1.1</v>
      </c>
      <c r="D99" s="134" t="str">
        <f>IF(ISBLANK(intern1!D92),"",intern1!D92)</f>
        <v>Maligne Neoplasien des Atmungssystems (kurative Resektion durch Lobektomie / Pneumonektomie)</v>
      </c>
      <c r="E99" s="134" t="str">
        <f>IF(ISBLANK(intern1!I92),"",intern1!I92)</f>
        <v>BP</v>
      </c>
      <c r="F99" s="134" t="str">
        <f>IF(ISBLANK(intern1!E92),"",intern1!E92)</f>
        <v>Thoraxchirurgie</v>
      </c>
      <c r="G99" s="135">
        <f>IF(ISBLANK(intern1!F92),"",intern1!F92)</f>
        <v>2</v>
      </c>
      <c r="H99" s="135">
        <f>IF(ISBLANK(intern1!G92),"",intern1!G92)</f>
        <v>2</v>
      </c>
      <c r="I99" s="135">
        <f>IF(ISBLANK(intern1!H92),"",intern1!H92)</f>
        <v>3</v>
      </c>
      <c r="J99" s="134" t="str">
        <f>IF(ISBLANK(intern1!J92),"",intern1!J92)</f>
        <v/>
      </c>
      <c r="K99" s="134" t="str">
        <f>IF(ISBLANK(intern1!K92),"",intern1!K92)</f>
        <v/>
      </c>
      <c r="L99" s="151" t="str">
        <f>IF(ISBLANK(intern1!L92),"",intern1!L92)</f>
        <v>ja</v>
      </c>
      <c r="M99" s="135" t="str">
        <f>IF(ISBLANK(intern1!M92),"",intern1!M92)</f>
        <v>S:30</v>
      </c>
      <c r="N99" s="136" t="str">
        <f>IF(ISBLANK(intern1!N92),"",intern1!N92)</f>
        <v/>
      </c>
    </row>
    <row r="100" spans="1:14" s="82" customFormat="1" ht="57.6" customHeight="1" x14ac:dyDescent="0.2">
      <c r="A100" s="133" t="str">
        <f>IF(ISBLANK(intern1!A93),"",intern1!A93)</f>
        <v/>
      </c>
      <c r="B100" s="270" t="str">
        <f>IF(ISBLANK(intern1!B93),"",intern1!B93)</f>
        <v/>
      </c>
      <c r="C100" s="125" t="str">
        <f>IF(ISBLANK(intern1!C93),"",intern1!C93)</f>
        <v>THO1.2</v>
      </c>
      <c r="D100" s="125" t="str">
        <f>IF(ISBLANK(intern1!D93),"",intern1!D93)</f>
        <v>Mediastinaleingriffe</v>
      </c>
      <c r="E100" s="270" t="str">
        <f>IF(ISBLANK(intern1!I93),"",intern1!I93)</f>
        <v>BP</v>
      </c>
      <c r="F100" s="125" t="str">
        <f>IF(ISBLANK(intern1!E93),"",intern1!E93)</f>
        <v>Thoraxchirurgie</v>
      </c>
      <c r="G100" s="126">
        <f>IF(ISBLANK(intern1!F93),"",intern1!F93)</f>
        <v>2</v>
      </c>
      <c r="H100" s="126">
        <f>IF(ISBLANK(intern1!G93),"",intern1!G93)</f>
        <v>2</v>
      </c>
      <c r="I100" s="126">
        <f>IF(ISBLANK(intern1!H93),"",intern1!H93)</f>
        <v>3</v>
      </c>
      <c r="J100" s="125" t="str">
        <f>IF(ISBLANK(intern1!J93),"",intern1!J93)</f>
        <v/>
      </c>
      <c r="K100" s="125" t="str">
        <f>IF(ISBLANK(intern1!K93),"",intern1!K93)</f>
        <v/>
      </c>
      <c r="L100" s="126" t="str">
        <f>IF(ISBLANK(intern1!L93),"",intern1!L93)</f>
        <v>ja (Mediastinaltumoren)</v>
      </c>
      <c r="M100" s="126" t="str">
        <f>IF(ISBLANK(intern1!M93),"",intern1!M93)</f>
        <v/>
      </c>
      <c r="N100" s="127" t="str">
        <f>IF(ISBLANK(intern1!N93),"",intern1!N93)</f>
        <v/>
      </c>
    </row>
    <row r="101" spans="1:14" s="82" customFormat="1" ht="25.5" x14ac:dyDescent="0.2">
      <c r="A101" s="133" t="str">
        <f>IF(ISBLANK(intern1!A94),"",intern1!A94)</f>
        <v/>
      </c>
      <c r="B101" s="129" t="str">
        <f>IF(ISBLANK(intern1!B94),"",intern1!B94)</f>
        <v>Transplantationen</v>
      </c>
      <c r="C101" s="130" t="str">
        <f>IF(ISBLANK(intern1!C94),"",intern1!C94)</f>
        <v>TPL1</v>
      </c>
      <c r="D101" s="130" t="str">
        <f>IF(ISBLANK(intern1!D94),"",intern1!D94)</f>
        <v>Herztransplantation (IVHSM)</v>
      </c>
      <c r="E101" s="130" t="str">
        <f>IF(ISBLANK(intern1!I94),"",intern1!I94)</f>
        <v/>
      </c>
      <c r="F101" s="130" t="str">
        <f>IF(ISBLANK(intern1!E94),"",intern1!E94)</f>
        <v/>
      </c>
      <c r="G101" s="131" t="str">
        <f>IF(ISBLANK(intern1!F94),"",intern1!F94)</f>
        <v/>
      </c>
      <c r="H101" s="131" t="str">
        <f>IF(ISBLANK(intern1!G94),"",intern1!G94)</f>
        <v/>
      </c>
      <c r="I101" s="131" t="str">
        <f>IF(ISBLANK(intern1!H94),"",intern1!H94)</f>
        <v/>
      </c>
      <c r="J101" s="130" t="str">
        <f>IF(ISBLANK(intern1!J94),"",intern1!J94)</f>
        <v/>
      </c>
      <c r="K101" s="130" t="str">
        <f>IF(ISBLANK(intern1!K94),"",intern1!K94)</f>
        <v/>
      </c>
      <c r="L101" s="131" t="str">
        <f>IF(ISBLANK(intern1!L94),"",intern1!L94)</f>
        <v/>
      </c>
      <c r="M101" s="131" t="str">
        <f>IF(ISBLANK(intern1!M94),"",intern1!M94)</f>
        <v/>
      </c>
      <c r="N101" s="132" t="str">
        <f>IF(ISBLANK(intern1!N94),"",intern1!N94)</f>
        <v>Es gelten die aktuellen IVHSM Anforderungen</v>
      </c>
    </row>
    <row r="102" spans="1:14" s="82" customFormat="1" ht="25.5" x14ac:dyDescent="0.2">
      <c r="A102" s="133"/>
      <c r="B102" s="270"/>
      <c r="C102" s="134" t="str">
        <f>IF(ISBLANK(intern1!C95),"",intern1!C95)</f>
        <v>TPL2</v>
      </c>
      <c r="D102" s="134" t="str">
        <f>IF(ISBLANK(intern1!D95),"",intern1!D95)</f>
        <v>Lungentransplantation (IVHSM)</v>
      </c>
      <c r="E102" s="134" t="str">
        <f>IF(ISBLANK(intern1!I95),"",intern1!I95)</f>
        <v/>
      </c>
      <c r="F102" s="134" t="str">
        <f>IF(ISBLANK(intern1!E95),"",intern1!E95)</f>
        <v/>
      </c>
      <c r="G102" s="135" t="str">
        <f>IF(ISBLANK(intern1!F95),"",intern1!F95)</f>
        <v/>
      </c>
      <c r="H102" s="135" t="str">
        <f>IF(ISBLANK(intern1!G95),"",intern1!G95)</f>
        <v/>
      </c>
      <c r="I102" s="135" t="str">
        <f>IF(ISBLANK(intern1!H95),"",intern1!H95)</f>
        <v/>
      </c>
      <c r="J102" s="134" t="str">
        <f>IF(ISBLANK(intern1!J95),"",intern1!J95)</f>
        <v/>
      </c>
      <c r="K102" s="134" t="str">
        <f>IF(ISBLANK(intern1!K95),"",intern1!K95)</f>
        <v/>
      </c>
      <c r="L102" s="135" t="str">
        <f>IF(ISBLANK(intern1!L95),"",intern1!L95)</f>
        <v/>
      </c>
      <c r="M102" s="135" t="str">
        <f>IF(ISBLANK(intern1!M95),"",intern1!M95)</f>
        <v/>
      </c>
      <c r="N102" s="136" t="str">
        <f>IF(ISBLANK(intern1!N95),"",intern1!N95)</f>
        <v>Es gelten die aktuellen IVHSM Anforderungen</v>
      </c>
    </row>
    <row r="103" spans="1:14" s="82" customFormat="1" ht="25.5" x14ac:dyDescent="0.2">
      <c r="A103" s="133"/>
      <c r="B103" s="270"/>
      <c r="C103" s="134" t="str">
        <f>IF(ISBLANK(intern1!C96),"",intern1!C96)</f>
        <v>TPL3</v>
      </c>
      <c r="D103" s="134" t="str">
        <f>IF(ISBLANK(intern1!D96),"",intern1!D96)</f>
        <v>Lebertransplantation (IVHSM)</v>
      </c>
      <c r="E103" s="134" t="str">
        <f>IF(ISBLANK(intern1!I96),"",intern1!I96)</f>
        <v/>
      </c>
      <c r="F103" s="134" t="str">
        <f>IF(ISBLANK(intern1!E96),"",intern1!E96)</f>
        <v/>
      </c>
      <c r="G103" s="135" t="str">
        <f>IF(ISBLANK(intern1!F96),"",intern1!F96)</f>
        <v/>
      </c>
      <c r="H103" s="135" t="str">
        <f>IF(ISBLANK(intern1!G96),"",intern1!G96)</f>
        <v/>
      </c>
      <c r="I103" s="135" t="str">
        <f>IF(ISBLANK(intern1!H96),"",intern1!H96)</f>
        <v/>
      </c>
      <c r="J103" s="134" t="str">
        <f>IF(ISBLANK(intern1!J96),"",intern1!J96)</f>
        <v/>
      </c>
      <c r="K103" s="134" t="str">
        <f>IF(ISBLANK(intern1!K96),"",intern1!K96)</f>
        <v/>
      </c>
      <c r="L103" s="135" t="str">
        <f>IF(ISBLANK(intern1!L96),"",intern1!L96)</f>
        <v/>
      </c>
      <c r="M103" s="135" t="str">
        <f>IF(ISBLANK(intern1!M96),"",intern1!M96)</f>
        <v/>
      </c>
      <c r="N103" s="136" t="str">
        <f>IF(ISBLANK(intern1!N96),"",intern1!N96)</f>
        <v>Es gelten die aktuellen IVHSM Anforderungen</v>
      </c>
    </row>
    <row r="104" spans="1:14" s="82" customFormat="1" ht="25.5" x14ac:dyDescent="0.2">
      <c r="A104" s="133"/>
      <c r="B104" s="270"/>
      <c r="C104" s="134" t="str">
        <f>IF(ISBLANK(intern1!C97),"",intern1!C97)</f>
        <v>TPL4</v>
      </c>
      <c r="D104" s="134" t="str">
        <f>IF(ISBLANK(intern1!D97),"",intern1!D97)</f>
        <v>Pankreastransplantation (IVHSM)</v>
      </c>
      <c r="E104" s="134" t="str">
        <f>IF(ISBLANK(intern1!I97),"",intern1!I97)</f>
        <v/>
      </c>
      <c r="F104" s="134" t="str">
        <f>IF(ISBLANK(intern1!E97),"",intern1!E97)</f>
        <v/>
      </c>
      <c r="G104" s="135" t="str">
        <f>IF(ISBLANK(intern1!F97),"",intern1!F97)</f>
        <v/>
      </c>
      <c r="H104" s="135" t="str">
        <f>IF(ISBLANK(intern1!G97),"",intern1!G97)</f>
        <v/>
      </c>
      <c r="I104" s="135" t="str">
        <f>IF(ISBLANK(intern1!H97),"",intern1!H97)</f>
        <v/>
      </c>
      <c r="J104" s="134" t="str">
        <f>IF(ISBLANK(intern1!J97),"",intern1!J97)</f>
        <v/>
      </c>
      <c r="K104" s="134" t="str">
        <f>IF(ISBLANK(intern1!K97),"",intern1!K97)</f>
        <v/>
      </c>
      <c r="L104" s="135" t="str">
        <f>IF(ISBLANK(intern1!L97),"",intern1!L97)</f>
        <v/>
      </c>
      <c r="M104" s="135" t="str">
        <f>IF(ISBLANK(intern1!M97),"",intern1!M97)</f>
        <v/>
      </c>
      <c r="N104" s="136" t="str">
        <f>IF(ISBLANK(intern1!N97),"",intern1!N97)</f>
        <v>Es gelten die aktuellen IVHSM Anforderungen</v>
      </c>
    </row>
    <row r="105" spans="1:14" s="82" customFormat="1" ht="25.5" x14ac:dyDescent="0.2">
      <c r="A105" s="133"/>
      <c r="B105" s="270"/>
      <c r="C105" s="134" t="str">
        <f>IF(ISBLANK(intern1!C98),"",intern1!C98)</f>
        <v>TPL5</v>
      </c>
      <c r="D105" s="134" t="str">
        <f>IF(ISBLANK(intern1!D98),"",intern1!D98)</f>
        <v>Nierentransplantation (IVHSM)</v>
      </c>
      <c r="E105" s="270" t="str">
        <f>IF(ISBLANK(intern1!I98),"",intern1!I98)</f>
        <v/>
      </c>
      <c r="F105" s="134" t="str">
        <f>IF(ISBLANK(intern1!E98),"",intern1!E98)</f>
        <v/>
      </c>
      <c r="G105" s="135" t="str">
        <f>IF(ISBLANK(intern1!F98),"",intern1!F98)</f>
        <v/>
      </c>
      <c r="H105" s="135" t="str">
        <f>IF(ISBLANK(intern1!G98),"",intern1!G98)</f>
        <v/>
      </c>
      <c r="I105" s="135" t="str">
        <f>IF(ISBLANK(intern1!H98),"",intern1!H98)</f>
        <v/>
      </c>
      <c r="J105" s="134" t="str">
        <f>IF(ISBLANK(intern1!J98),"",intern1!J98)</f>
        <v/>
      </c>
      <c r="K105" s="134" t="str">
        <f>IF(ISBLANK(intern1!K98),"",intern1!K98)</f>
        <v/>
      </c>
      <c r="L105" s="135" t="str">
        <f>IF(ISBLANK(intern1!L98),"",intern1!L98)</f>
        <v/>
      </c>
      <c r="M105" s="135" t="str">
        <f>IF(ISBLANK(intern1!M98),"",intern1!M98)</f>
        <v/>
      </c>
      <c r="N105" s="136" t="str">
        <f>IF(ISBLANK(intern1!N98),"",intern1!N98)</f>
        <v>Es gelten die aktuellen IVHSM Anforderungen</v>
      </c>
    </row>
    <row r="106" spans="1:14" s="82" customFormat="1" x14ac:dyDescent="0.2">
      <c r="A106" s="133"/>
      <c r="B106" s="270"/>
      <c r="C106" s="134" t="str">
        <f>IF(ISBLANK(intern1!C99),"",intern1!C99)</f>
        <v>TPL6</v>
      </c>
      <c r="D106" s="134" t="str">
        <f>IF(ISBLANK(intern1!D99),"",intern1!D99)</f>
        <v>Darmtransplantation</v>
      </c>
      <c r="E106" s="137" t="str">
        <f>IF(ISBLANK(intern1!I99),"",intern1!I99)</f>
        <v>BP</v>
      </c>
      <c r="F106" s="134" t="str">
        <f>IF(ISBLANK(intern1!E99),"",intern1!E99)</f>
        <v/>
      </c>
      <c r="G106" s="135">
        <f>IF(ISBLANK(intern1!F99),"",intern1!F99)</f>
        <v>3</v>
      </c>
      <c r="H106" s="135">
        <f>IF(ISBLANK(intern1!G99),"",intern1!G99)</f>
        <v>3</v>
      </c>
      <c r="I106" s="135">
        <f>IF(ISBLANK(intern1!H99),"",intern1!H99)</f>
        <v>3</v>
      </c>
      <c r="J106" s="134" t="str">
        <f>IF(ISBLANK(intern1!J99),"",intern1!J99)</f>
        <v/>
      </c>
      <c r="K106" s="134" t="str">
        <f>IF(ISBLANK(intern1!K99),"",intern1!K99)</f>
        <v/>
      </c>
      <c r="L106" s="135" t="str">
        <f>IF(ISBLANK(intern1!L99),"",intern1!L99)</f>
        <v/>
      </c>
      <c r="M106" s="135" t="str">
        <f>IF(ISBLANK(intern1!M99),"",intern1!M99)</f>
        <v/>
      </c>
      <c r="N106" s="136" t="str">
        <f>IF(ISBLANK(intern1!N99),"",intern1!N99)</f>
        <v/>
      </c>
    </row>
    <row r="107" spans="1:14" s="82" customFormat="1" x14ac:dyDescent="0.2">
      <c r="A107" s="133"/>
      <c r="B107" s="270"/>
      <c r="C107" s="134" t="str">
        <f>IF(ISBLANK(intern1!C100),"",intern1!C100)</f>
        <v>TPL7</v>
      </c>
      <c r="D107" s="134" t="str">
        <f>IF(ISBLANK(intern1!D100),"",intern1!D100)</f>
        <v>Milztransplantation</v>
      </c>
      <c r="E107" s="137" t="str">
        <f>IF(ISBLANK(intern1!I100),"",intern1!I100)</f>
        <v>BP</v>
      </c>
      <c r="F107" s="134" t="str">
        <f>IF(ISBLANK(intern1!E100),"",intern1!E100)</f>
        <v/>
      </c>
      <c r="G107" s="135">
        <f>IF(ISBLANK(intern1!F100),"",intern1!F100)</f>
        <v>3</v>
      </c>
      <c r="H107" s="135">
        <f>IF(ISBLANK(intern1!G100),"",intern1!G100)</f>
        <v>3</v>
      </c>
      <c r="I107" s="135">
        <f>IF(ISBLANK(intern1!H100),"",intern1!H100)</f>
        <v>3</v>
      </c>
      <c r="J107" s="134" t="str">
        <f>IF(ISBLANK(intern1!J100),"",intern1!J100)</f>
        <v/>
      </c>
      <c r="K107" s="134" t="str">
        <f>IF(ISBLANK(intern1!K100),"",intern1!K100)</f>
        <v/>
      </c>
      <c r="L107" s="135" t="str">
        <f>IF(ISBLANK(intern1!L100),"",intern1!L100)</f>
        <v/>
      </c>
      <c r="M107" s="135" t="str">
        <f>IF(ISBLANK(intern1!M100),"",intern1!M100)</f>
        <v/>
      </c>
      <c r="N107" s="136" t="str">
        <f>IF(ISBLANK(intern1!N100),"",intern1!N100)</f>
        <v/>
      </c>
    </row>
    <row r="108" spans="1:14" s="82" customFormat="1" ht="51" x14ac:dyDescent="0.2">
      <c r="A108" s="128" t="str">
        <f>IF(ISBLANK(intern1!A101),"",intern1!A101)</f>
        <v>Bewegungsapparat</v>
      </c>
      <c r="B108" s="129" t="str">
        <f>IF(ISBLANK(intern1!B101),"",intern1!B101)</f>
        <v>Bewegungsapparat chirurgisch</v>
      </c>
      <c r="C108" s="130" t="str">
        <f>IF(ISBLANK(intern1!C101),"",intern1!C101)</f>
        <v>BEW1</v>
      </c>
      <c r="D108" s="130" t="str">
        <f>IF(ISBLANK(intern1!D101),"",intern1!D101)</f>
        <v>Chirurgie Bewegungsapparat</v>
      </c>
      <c r="E108" s="130" t="str">
        <f>IF(ISBLANK(intern1!I101),"",intern1!I101)</f>
        <v>BPE/BP</v>
      </c>
      <c r="F108" s="130" t="str">
        <f>IF(ISBLANK(intern1!E101),"",intern1!E101)</f>
        <v>(Orthopädische Chirurgie und Traumatologie des Bewegungsapparates)
(Chirurgie mit Schwerpunkt Allgemeinchirurgie und Traumatologie)</v>
      </c>
      <c r="G108" s="131">
        <f>IF(ISBLANK(intern1!F101),"",intern1!F101)</f>
        <v>2</v>
      </c>
      <c r="H108" s="131">
        <f>IF(ISBLANK(intern1!G101),"",intern1!G101)</f>
        <v>0</v>
      </c>
      <c r="I108" s="131">
        <f>IF(ISBLANK(intern1!H101),"",intern1!H101)</f>
        <v>1</v>
      </c>
      <c r="J108" s="130" t="str">
        <f>IF(ISBLANK(intern1!J101),"",intern1!J101)</f>
        <v/>
      </c>
      <c r="K108" s="130" t="str">
        <f>IF(ISBLANK(intern1!K101),"",intern1!K101)</f>
        <v/>
      </c>
      <c r="L108" s="131" t="str">
        <f>IF(ISBLANK(intern1!L101),"",intern1!L101)</f>
        <v/>
      </c>
      <c r="M108" s="131" t="str">
        <f>IF(ISBLANK(intern1!M101),"",intern1!M101)</f>
        <v/>
      </c>
      <c r="N108" s="152" t="str">
        <f>IF(ISBLANK(intern1!N101),"",intern1!N101)</f>
        <v/>
      </c>
    </row>
    <row r="109" spans="1:14" s="82" customFormat="1" ht="25.5" x14ac:dyDescent="0.2">
      <c r="A109" s="133" t="str">
        <f>IF(ISBLANK(intern1!A102),"",intern1!A102)</f>
        <v/>
      </c>
      <c r="B109" s="270" t="str">
        <f>IF(ISBLANK(intern1!B102),"",intern1!B102)</f>
        <v/>
      </c>
      <c r="C109" s="134" t="str">
        <f>IF(ISBLANK(intern1!C102),"",intern1!C102)</f>
        <v>BEW2</v>
      </c>
      <c r="D109" s="134" t="str">
        <f>IF(ISBLANK(intern1!D102),"",intern1!D102)</f>
        <v>Orthopädie</v>
      </c>
      <c r="E109" s="137" t="str">
        <f>IF(ISBLANK(intern1!I102),"",intern1!I102)</f>
        <v>BPE/BP</v>
      </c>
      <c r="F109" s="134" t="str">
        <f>IF(ISBLANK(intern1!E102),"",intern1!E102)</f>
        <v>(Orthopädische Chirurgie und Traumatologie des Bewegungsapparates)</v>
      </c>
      <c r="G109" s="135">
        <f>IF(ISBLANK(intern1!F102),"",intern1!F102)</f>
        <v>2</v>
      </c>
      <c r="H109" s="135">
        <f>IF(ISBLANK(intern1!G102),"",intern1!G102)</f>
        <v>0</v>
      </c>
      <c r="I109" s="135">
        <f>IF(ISBLANK(intern1!H102),"",intern1!H102)</f>
        <v>1</v>
      </c>
      <c r="J109" s="134" t="str">
        <f>IF(ISBLANK(intern1!J102),"",intern1!J102)</f>
        <v/>
      </c>
      <c r="K109" s="134" t="str">
        <f>IF(ISBLANK(intern1!K102),"",intern1!K102)</f>
        <v/>
      </c>
      <c r="L109" s="135" t="str">
        <f>IF(ISBLANK(intern1!L102),"",intern1!L102)</f>
        <v/>
      </c>
      <c r="M109" s="135" t="str">
        <f>IF(ISBLANK(intern1!M102),"",intern1!M102)</f>
        <v/>
      </c>
      <c r="N109" s="153" t="str">
        <f>IF(ISBLANK(intern1!N102),"",intern1!N102)</f>
        <v/>
      </c>
    </row>
    <row r="110" spans="1:14" s="82" customFormat="1" ht="27.75" customHeight="1" x14ac:dyDescent="0.2">
      <c r="A110" s="133" t="str">
        <f>IF(ISBLANK(intern1!A103),"",intern1!A103)</f>
        <v/>
      </c>
      <c r="B110" s="270" t="str">
        <f>IF(ISBLANK(intern1!B103),"",intern1!B103)</f>
        <v/>
      </c>
      <c r="C110" s="134" t="str">
        <f>IF(ISBLANK(intern1!C103),"",intern1!C103)</f>
        <v>BEW3</v>
      </c>
      <c r="D110" s="134" t="str">
        <f>IF(ISBLANK(intern1!D103),"",intern1!D103)</f>
        <v>Handchirurgie</v>
      </c>
      <c r="E110" s="137" t="str">
        <f>IF(ISBLANK(intern1!I103),"",intern1!I103)</f>
        <v>BPE/BP</v>
      </c>
      <c r="F110" s="134" t="str">
        <f>IF(ISBLANK(intern1!E103),"",intern1!E103)</f>
        <v>(Handchirurgie)</v>
      </c>
      <c r="G110" s="135">
        <f>IF(ISBLANK(intern1!F103),"",intern1!F103)</f>
        <v>2</v>
      </c>
      <c r="H110" s="135">
        <f>IF(ISBLANK(intern1!G103),"",intern1!G103)</f>
        <v>0</v>
      </c>
      <c r="I110" s="135">
        <f>IF(ISBLANK(intern1!H103),"",intern1!H103)</f>
        <v>1</v>
      </c>
      <c r="J110" s="134" t="str">
        <f>IF(ISBLANK(intern1!J103),"",intern1!J103)</f>
        <v/>
      </c>
      <c r="K110" s="134" t="str">
        <f>IF(ISBLANK(intern1!K103),"",intern1!K103)</f>
        <v/>
      </c>
      <c r="L110" s="135" t="str">
        <f>IF(ISBLANK(intern1!L103),"",intern1!L103)</f>
        <v/>
      </c>
      <c r="M110" s="135" t="str">
        <f>IF(ISBLANK(intern1!M103),"",intern1!M103)</f>
        <v/>
      </c>
      <c r="N110" s="136" t="str">
        <f>IF(ISBLANK(intern1!N103),"",intern1!N103)</f>
        <v>Handchirurgisches Spezialambulatorium</v>
      </c>
    </row>
    <row r="111" spans="1:14" s="82" customFormat="1" ht="51" x14ac:dyDescent="0.2">
      <c r="A111" s="133" t="str">
        <f>IF(ISBLANK(intern1!A104),"",intern1!A104)</f>
        <v/>
      </c>
      <c r="B111" s="270" t="str">
        <f>IF(ISBLANK(intern1!B104),"",intern1!B104)</f>
        <v/>
      </c>
      <c r="C111" s="134" t="str">
        <f>IF(ISBLANK(intern1!C104),"",intern1!C104)</f>
        <v>BEW4</v>
      </c>
      <c r="D111" s="134" t="str">
        <f>IF(ISBLANK(intern1!D104),"",intern1!D104)</f>
        <v>Arthroskopie der Schulter und des Ellbogens</v>
      </c>
      <c r="E111" s="137" t="str">
        <f>IF(ISBLANK(intern1!I104),"",intern1!I104)</f>
        <v>BPE/BP</v>
      </c>
      <c r="F111" s="134" t="str">
        <f>IF(ISBLANK(intern1!E104),"",intern1!E104)</f>
        <v>(Orthopädische Chirurgie und Traumatologie des Bewegungsapparates)
(Chirurgie mit Schwerpunkt Allgemeinchirurgie und Traumatologie)</v>
      </c>
      <c r="G111" s="135">
        <f>IF(ISBLANK(intern1!F104),"",intern1!F104)</f>
        <v>2</v>
      </c>
      <c r="H111" s="135">
        <f>IF(ISBLANK(intern1!G104),"",intern1!G104)</f>
        <v>0</v>
      </c>
      <c r="I111" s="135">
        <f>IF(ISBLANK(intern1!H104),"",intern1!H104)</f>
        <v>1</v>
      </c>
      <c r="J111" s="134" t="str">
        <f>IF(ISBLANK(intern1!J104),"",intern1!J104)</f>
        <v>BEW1 oder BEW2 oder BEW3</v>
      </c>
      <c r="K111" s="134" t="str">
        <f>IF(ISBLANK(intern1!K104),"",intern1!K104)</f>
        <v/>
      </c>
      <c r="L111" s="135" t="str">
        <f>IF(ISBLANK(intern1!L104),"",intern1!L104)</f>
        <v/>
      </c>
      <c r="M111" s="135" t="str">
        <f>IF(ISBLANK(intern1!M104),"",intern1!M104)</f>
        <v/>
      </c>
      <c r="N111" s="136" t="str">
        <f>IF(ISBLANK(intern1!N104),"",intern1!N104)</f>
        <v/>
      </c>
    </row>
    <row r="112" spans="1:14" s="82" customFormat="1" ht="51" x14ac:dyDescent="0.2">
      <c r="A112" s="133" t="str">
        <f>IF(ISBLANK(intern1!A105),"",intern1!A105)</f>
        <v/>
      </c>
      <c r="B112" s="270" t="str">
        <f>IF(ISBLANK(intern1!B105),"",intern1!B105)</f>
        <v/>
      </c>
      <c r="C112" s="134" t="str">
        <f>IF(ISBLANK(intern1!C105),"",intern1!C105)</f>
        <v>BEW5</v>
      </c>
      <c r="D112" s="134" t="str">
        <f>IF(ISBLANK(intern1!D105),"",intern1!D105)</f>
        <v>Arthroskopie des Knies</v>
      </c>
      <c r="E112" s="137" t="str">
        <f>IF(ISBLANK(intern1!I105),"",intern1!I105)</f>
        <v>BPE/BP</v>
      </c>
      <c r="F112" s="134" t="str">
        <f>IF(ISBLANK(intern1!E105),"",intern1!E105)</f>
        <v>(Orthopädische Chirurgie und Traumatologie des Bewegungsapparates)
(Chirurgie mit Schwerpunkt Allgemeinchirurgie und Traumatologie)</v>
      </c>
      <c r="G112" s="135">
        <f>IF(ISBLANK(intern1!F105),"",intern1!F105)</f>
        <v>2</v>
      </c>
      <c r="H112" s="135">
        <f>IF(ISBLANK(intern1!G105),"",intern1!G105)</f>
        <v>0</v>
      </c>
      <c r="I112" s="135">
        <f>IF(ISBLANK(intern1!H105),"",intern1!H105)</f>
        <v>1</v>
      </c>
      <c r="J112" s="134" t="str">
        <f>IF(ISBLANK(intern1!J105),"",intern1!J105)</f>
        <v>BEW1 oder BEW2</v>
      </c>
      <c r="K112" s="134" t="str">
        <f>IF(ISBLANK(intern1!K105),"",intern1!K105)</f>
        <v/>
      </c>
      <c r="L112" s="135" t="str">
        <f>IF(ISBLANK(intern1!L105),"",intern1!L105)</f>
        <v/>
      </c>
      <c r="M112" s="135" t="str">
        <f>IF(ISBLANK(intern1!M105),"",intern1!M105)</f>
        <v/>
      </c>
      <c r="N112" s="136" t="str">
        <f>IF(ISBLANK(intern1!N105),"",intern1!N105)</f>
        <v/>
      </c>
    </row>
    <row r="113" spans="1:14" s="82" customFormat="1" ht="63.75" x14ac:dyDescent="0.2">
      <c r="A113" s="133" t="str">
        <f>IF(ISBLANK(intern1!A106),"",intern1!A106)</f>
        <v/>
      </c>
      <c r="B113" s="270" t="str">
        <f>IF(ISBLANK(intern1!B106),"",intern1!B106)</f>
        <v/>
      </c>
      <c r="C113" s="134" t="str">
        <f>IF(ISBLANK(intern1!C106),"",intern1!C106)</f>
        <v>BEW6</v>
      </c>
      <c r="D113" s="134" t="str">
        <f>IF(ISBLANK(intern1!D106),"",intern1!D106)</f>
        <v>Rekonstruktion obere Extremität</v>
      </c>
      <c r="E113" s="137" t="str">
        <f>IF(ISBLANK(intern1!I106),"",intern1!I106)</f>
        <v>BPE/BP</v>
      </c>
      <c r="F113" s="134" t="str">
        <f>IF(ISBLANK(intern1!E106),"",intern1!E106)</f>
        <v>(Orthopädische Chirurgie und Traumatologie des Bewegungsapparates)
(Chirurgie mit Schwerpunkt Allgemeinchirurgie und Traumatologie)
(Handchirurgie)</v>
      </c>
      <c r="G113" s="135">
        <f>IF(ISBLANK(intern1!F106),"",intern1!F106)</f>
        <v>2</v>
      </c>
      <c r="H113" s="135">
        <f>IF(ISBLANK(intern1!G106),"",intern1!G106)</f>
        <v>0</v>
      </c>
      <c r="I113" s="135">
        <f>IF(ISBLANK(intern1!H106),"",intern1!H106)</f>
        <v>1</v>
      </c>
      <c r="J113" s="134" t="str">
        <f>IF(ISBLANK(intern1!J106),"",intern1!J106)</f>
        <v>BEW1 oder BEW2 oder BEW3</v>
      </c>
      <c r="K113" s="134" t="str">
        <f>IF(ISBLANK(intern1!K106),"",intern1!K106)</f>
        <v/>
      </c>
      <c r="L113" s="135" t="str">
        <f>IF(ISBLANK(intern1!L106),"",intern1!L106)</f>
        <v/>
      </c>
      <c r="M113" s="135" t="str">
        <f>IF(ISBLANK(intern1!M106),"",intern1!M106)</f>
        <v/>
      </c>
      <c r="N113" s="136" t="str">
        <f>IF(ISBLANK(intern1!N106),"",intern1!N106)</f>
        <v/>
      </c>
    </row>
    <row r="114" spans="1:14" s="82" customFormat="1" ht="51" x14ac:dyDescent="0.2">
      <c r="A114" s="133" t="str">
        <f>IF(ISBLANK(intern1!A107),"",intern1!A107)</f>
        <v/>
      </c>
      <c r="B114" s="270" t="str">
        <f>IF(ISBLANK(intern1!B107),"",intern1!B107)</f>
        <v/>
      </c>
      <c r="C114" s="134" t="str">
        <f>IF(ISBLANK(intern1!C107),"",intern1!C107)</f>
        <v>BEW7</v>
      </c>
      <c r="D114" s="134" t="str">
        <f>IF(ISBLANK(intern1!D107),"",intern1!D107)</f>
        <v>Rekonstruktion untere Extremität</v>
      </c>
      <c r="E114" s="134" t="str">
        <f>IF(ISBLANK(intern1!I107),"",intern1!I107)</f>
        <v>BPE/BP</v>
      </c>
      <c r="F114" s="134" t="str">
        <f>IF(ISBLANK(intern1!E107),"",intern1!E107)</f>
        <v>(Orthopädische Chirurgie und Traumatologie des Bewegungsapparates)
(Chirurgie mit Schwerpunkt Allgemeinchirurgie und Traumatologie)</v>
      </c>
      <c r="G114" s="135">
        <f>IF(ISBLANK(intern1!F107),"",intern1!F107)</f>
        <v>2</v>
      </c>
      <c r="H114" s="135">
        <f>IF(ISBLANK(intern1!G107),"",intern1!G107)</f>
        <v>0</v>
      </c>
      <c r="I114" s="135">
        <f>IF(ISBLANK(intern1!H107),"",intern1!H107)</f>
        <v>1</v>
      </c>
      <c r="J114" s="134" t="str">
        <f>IF(ISBLANK(intern1!J107),"",intern1!J107)</f>
        <v>BEW1 oder BEW2</v>
      </c>
      <c r="K114" s="134" t="str">
        <f>IF(ISBLANK(intern1!K107),"",intern1!K107)</f>
        <v/>
      </c>
      <c r="L114" s="135" t="str">
        <f>IF(ISBLANK(intern1!L107),"",intern1!L107)</f>
        <v/>
      </c>
      <c r="M114" s="135" t="str">
        <f>IF(ISBLANK(intern1!M107),"",intern1!M107)</f>
        <v/>
      </c>
      <c r="N114" s="136" t="str">
        <f>IF(ISBLANK(intern1!N107),"",intern1!N107)</f>
        <v/>
      </c>
    </row>
    <row r="115" spans="1:14" s="82" customFormat="1" ht="102" x14ac:dyDescent="0.2">
      <c r="A115" s="133" t="str">
        <f>IF(ISBLANK(intern1!A108),"",intern1!A108)</f>
        <v/>
      </c>
      <c r="B115" s="270" t="str">
        <f>IF(ISBLANK(intern1!B108),"",intern1!B108)</f>
        <v/>
      </c>
      <c r="C115" s="134" t="str">
        <f>IF(ISBLANK(intern1!C108),"",intern1!C108)</f>
        <v xml:space="preserve">BEW7.1 </v>
      </c>
      <c r="D115" s="134" t="str">
        <f>IF(ISBLANK(intern1!D108),"",intern1!D108)</f>
        <v>Erstprothese Hüfte</v>
      </c>
      <c r="E115" s="134" t="str">
        <f>IF(ISBLANK(intern1!I108),"",intern1!I108)</f>
        <v>BPE/BP</v>
      </c>
      <c r="F115" s="134" t="str">
        <f>IF(ISBLANK(intern1!E108),"",intern1!E108)</f>
        <v>(Orthopädische Chirurgie und Traumatologie des Bewegungsapparates)
(Chirurgie mit Schwerpunkt Allgemeinchirurgie und Traumatologie)</v>
      </c>
      <c r="G115" s="135">
        <f>IF(ISBLANK(intern1!F108),"",intern1!F108)</f>
        <v>2</v>
      </c>
      <c r="H115" s="135">
        <f>IF(ISBLANK(intern1!G108),"",intern1!G108)</f>
        <v>0</v>
      </c>
      <c r="I115" s="135">
        <f>IF(ISBLANK(intern1!H108),"",intern1!H108)</f>
        <v>1</v>
      </c>
      <c r="J115" s="134" t="str">
        <f>IF(ISBLANK(intern1!J108),"",intern1!J108)</f>
        <v>BEW1 oder BEW2</v>
      </c>
      <c r="K115" s="134" t="str">
        <f>IF(ISBLANK(intern1!K108),"",intern1!K108)</f>
        <v/>
      </c>
      <c r="L115" s="135" t="str">
        <f>IF(ISBLANK(intern1!L108),"",intern1!L108)</f>
        <v/>
      </c>
      <c r="M115" s="135" t="str">
        <f>IF(ISBLANK(intern1!M108),"",intern1!M108)</f>
        <v>O:15
S:50</v>
      </c>
      <c r="N115" s="136" t="str">
        <f>IF(ISBLANK(intern1!N108),"",intern1!N108)</f>
        <v>Für die Notfallversorgung von Frakturen mittels Totalprothesen ist die Verfügbarkeit einer Operateurin oder eines Operateurs mit Zulassung innert 24 Stunden zu gewährleisten
-Indikationscontrolling mit Bezug zum Patientenoutcome  führen, aufbauend auf SIRIS</v>
      </c>
    </row>
    <row r="116" spans="1:14" s="82" customFormat="1" ht="38.25" x14ac:dyDescent="0.2">
      <c r="A116" s="133"/>
      <c r="B116" s="270"/>
      <c r="C116" s="134" t="str">
        <f>IF(ISBLANK(intern1!C109),"",intern1!C109)</f>
        <v>BEW7.1.1</v>
      </c>
      <c r="D116" s="134" t="str">
        <f>IF(ISBLANK(intern1!D109),"",intern1!D109)</f>
        <v>Wechseloperationen Hüftprothesen</v>
      </c>
      <c r="E116" s="270" t="str">
        <f>IF(ISBLANK(intern1!I109),"",intern1!I109)</f>
        <v>BPE/BP</v>
      </c>
      <c r="F116" s="134" t="str">
        <f>IF(ISBLANK(intern1!E109),"",intern1!E109)</f>
        <v xml:space="preserve">(Orthopädische Chirurgie und Traumatologie des Bewegungsapparates)
</v>
      </c>
      <c r="G116" s="135">
        <f>IF(ISBLANK(intern1!F109),"",intern1!F109)</f>
        <v>2</v>
      </c>
      <c r="H116" s="135">
        <f>IF(ISBLANK(intern1!G109),"",intern1!G109)</f>
        <v>0</v>
      </c>
      <c r="I116" s="135">
        <f>IF(ISBLANK(intern1!H109),"",intern1!H109)</f>
        <v>1</v>
      </c>
      <c r="J116" s="134" t="str">
        <f>IF(ISBLANK(intern1!J109),"",intern1!J109)</f>
        <v/>
      </c>
      <c r="K116" s="134" t="str">
        <f>IF(ISBLANK(intern1!K109),"",intern1!K109)</f>
        <v/>
      </c>
      <c r="L116" s="135" t="str">
        <f>IF(ISBLANK(intern1!L109),"",intern1!L109)</f>
        <v/>
      </c>
      <c r="M116" s="135" t="str">
        <f>IF(ISBLANK(intern1!M109),"",intern1!M109)</f>
        <v xml:space="preserve">O: 50 in BEW7.1
</v>
      </c>
      <c r="N116" s="136" t="str">
        <f>IF(ISBLANK(intern1!N109),"",intern1!N109)</f>
        <v/>
      </c>
    </row>
    <row r="117" spans="1:14" s="82" customFormat="1" ht="38.25" x14ac:dyDescent="0.2">
      <c r="A117" s="133" t="str">
        <f>IF(ISBLANK(intern1!A110),"",intern1!A110)</f>
        <v/>
      </c>
      <c r="B117" s="270" t="str">
        <f>IF(ISBLANK(intern1!B110),"",intern1!B110)</f>
        <v/>
      </c>
      <c r="C117" s="134" t="str">
        <f>IF(ISBLANK(intern1!C110),"",intern1!C110)</f>
        <v>BEW7.2</v>
      </c>
      <c r="D117" s="134" t="str">
        <f>IF(ISBLANK(intern1!D110),"",intern1!D110)</f>
        <v>Erstprothese Knie</v>
      </c>
      <c r="E117" s="134" t="str">
        <f>IF(ISBLANK(intern1!I110),"",intern1!I110)</f>
        <v>BPE/BP</v>
      </c>
      <c r="F117" s="134" t="str">
        <f>IF(ISBLANK(intern1!E110),"",intern1!E110)</f>
        <v xml:space="preserve">(Orthopädische Chirurgie und Traumatologie des Bewegungsapparates)
</v>
      </c>
      <c r="G117" s="135">
        <f>IF(ISBLANK(intern1!F110),"",intern1!F110)</f>
        <v>2</v>
      </c>
      <c r="H117" s="135">
        <f>IF(ISBLANK(intern1!G110),"",intern1!G110)</f>
        <v>0</v>
      </c>
      <c r="I117" s="135">
        <f>IF(ISBLANK(intern1!H110),"",intern1!H110)</f>
        <v>1</v>
      </c>
      <c r="J117" s="134" t="str">
        <f>IF(ISBLANK(intern1!J110),"",intern1!J110)</f>
        <v>BEW1 oder BEW2</v>
      </c>
      <c r="K117" s="134" t="str">
        <f>IF(ISBLANK(intern1!K110),"",intern1!K110)</f>
        <v/>
      </c>
      <c r="L117" s="135" t="str">
        <f>IF(ISBLANK(intern1!L110),"",intern1!L110)</f>
        <v/>
      </c>
      <c r="M117" s="135" t="str">
        <f>IF(ISBLANK(intern1!M110),"",intern1!M110)</f>
        <v>O:15
S:50</v>
      </c>
      <c r="N117" s="136" t="str">
        <f>IF(ISBLANK(intern1!N110),"",intern1!N110)</f>
        <v/>
      </c>
    </row>
    <row r="118" spans="1:14" s="82" customFormat="1" ht="45.6" customHeight="1" x14ac:dyDescent="0.2">
      <c r="A118" s="133" t="str">
        <f>IF(ISBLANK(intern1!A111),"",intern1!A111)</f>
        <v/>
      </c>
      <c r="B118" s="270" t="str">
        <f>IF(ISBLANK(intern1!B111),"",intern1!B111)</f>
        <v/>
      </c>
      <c r="C118" s="134" t="str">
        <f>IF(ISBLANK(intern1!C111),"",intern1!C111)</f>
        <v>BEW7.2.1</v>
      </c>
      <c r="D118" s="134" t="str">
        <f>IF(ISBLANK(intern1!D111),"",intern1!D111)</f>
        <v>Wechseloperationen Knieprothesen</v>
      </c>
      <c r="E118" s="134" t="str">
        <f>IF(ISBLANK(intern1!I111),"",intern1!I111)</f>
        <v>BPE/BP</v>
      </c>
      <c r="F118" s="134" t="str">
        <f>IF(ISBLANK(intern1!E111),"",intern1!E111)</f>
        <v xml:space="preserve">(Orthopädische Chirurgie und Traumatologie des Bewegungsapparates)
</v>
      </c>
      <c r="G118" s="135">
        <f>IF(ISBLANK(intern1!F111),"",intern1!F111)</f>
        <v>2</v>
      </c>
      <c r="H118" s="135">
        <f>IF(ISBLANK(intern1!G111),"",intern1!G111)</f>
        <v>0</v>
      </c>
      <c r="I118" s="135">
        <f>IF(ISBLANK(intern1!H111),"",intern1!H111)</f>
        <v>1</v>
      </c>
      <c r="J118" s="134" t="str">
        <f>IF(ISBLANK(intern1!J111),"",intern1!J111)</f>
        <v/>
      </c>
      <c r="K118" s="134" t="str">
        <f>IF(ISBLANK(intern1!K111),"",intern1!K111)</f>
        <v/>
      </c>
      <c r="L118" s="135" t="str">
        <f>IF(ISBLANK(intern1!L111),"",intern1!L111)</f>
        <v/>
      </c>
      <c r="M118" s="135" t="str">
        <f>IF(ISBLANK(intern1!M111),"",intern1!M111)</f>
        <v>O: 50 in BEW7.2</v>
      </c>
      <c r="N118" s="136" t="str">
        <f>IF(ISBLANK(intern1!N111),"",intern1!N111)</f>
        <v/>
      </c>
    </row>
    <row r="119" spans="1:14" s="82" customFormat="1" ht="70.5" customHeight="1" x14ac:dyDescent="0.2">
      <c r="A119" s="133" t="str">
        <f>IF(ISBLANK(intern1!A112),"",intern1!A112)</f>
        <v/>
      </c>
      <c r="B119" s="270" t="str">
        <f>IF(ISBLANK(intern1!B112),"",intern1!B112)</f>
        <v/>
      </c>
      <c r="C119" s="134" t="str">
        <f>IF(ISBLANK(intern1!C112),"",intern1!C112)</f>
        <v>BEW8</v>
      </c>
      <c r="D119" s="134" t="str">
        <f>IF(ISBLANK(intern1!D112),"",intern1!D112)</f>
        <v>Wirbelsäulenchirurgie</v>
      </c>
      <c r="E119" s="270" t="str">
        <f>IF(ISBLANK(intern1!I112),"",intern1!I112)</f>
        <v>BPE/BP</v>
      </c>
      <c r="F119" s="480" t="str">
        <f>IF(ISBLANK(intern1!E112),"",intern1!E112)</f>
        <v xml:space="preserve">(Schwerpunkttitel Wirbelsäulenchirurige)
</v>
      </c>
      <c r="G119" s="135">
        <f>IF(ISBLANK(intern1!F112),"",intern1!F112)</f>
        <v>2</v>
      </c>
      <c r="H119" s="135">
        <f>IF(ISBLANK(intern1!G112),"",intern1!G112)</f>
        <v>0</v>
      </c>
      <c r="I119" s="135">
        <f>IF(ISBLANK(intern1!H112),"",intern1!H112)</f>
        <v>1</v>
      </c>
      <c r="J119" s="134" t="str">
        <f>IF(ISBLANK(intern1!J112),"",intern1!J112)</f>
        <v>BEW1 oder BEW2 oder NCH2 oder NCH3</v>
      </c>
      <c r="K119" s="134" t="str">
        <f>IF(ISBLANK(intern1!K112),"",intern1!K112)</f>
        <v>RHE1 + NCH2</v>
      </c>
      <c r="L119" s="135" t="str">
        <f>IF(ISBLANK(intern1!L112),"",intern1!L112)</f>
        <v/>
      </c>
      <c r="M119" s="481" t="str">
        <f>IF(ISBLANK(intern1!M112),"",intern1!M112)</f>
        <v>S:100, O:50</v>
      </c>
      <c r="N119" s="136" t="str">
        <f>IF(ISBLANK(intern1!N112),"",intern1!N112)</f>
        <v/>
      </c>
    </row>
    <row r="120" spans="1:14" s="82" customFormat="1" ht="66" customHeight="1" x14ac:dyDescent="0.2">
      <c r="A120" s="133" t="str">
        <f>IF(ISBLANK(intern1!A113),"",intern1!A113)</f>
        <v/>
      </c>
      <c r="B120" s="270" t="str">
        <f>IF(ISBLANK(intern1!B113),"",intern1!B113)</f>
        <v/>
      </c>
      <c r="C120" s="134" t="str">
        <f>IF(ISBLANK(intern1!C113),"",intern1!C113)</f>
        <v>BEW8.1</v>
      </c>
      <c r="D120" s="134" t="str">
        <f>IF(ISBLANK(intern1!D113),"",intern1!D113)</f>
        <v>Spezialisierte Wirbelsäulenchirurgie</v>
      </c>
      <c r="E120" s="137" t="str">
        <f>IF(ISBLANK(intern1!I113),"",intern1!I113)</f>
        <v>BPE/BP</v>
      </c>
      <c r="F120" s="480" t="str">
        <f>IF(ISBLANK(intern1!E113),"",intern1!E113)</f>
        <v xml:space="preserve">(Schwerpunkttitel Wirbelsäulenchirurige)
</v>
      </c>
      <c r="G120" s="481">
        <f>IF(ISBLANK(intern1!F113),"",intern1!F113)</f>
        <v>3</v>
      </c>
      <c r="H120" s="135" t="str">
        <f>IF(ISBLANK(intern1!G113),"",intern1!G113)</f>
        <v/>
      </c>
      <c r="I120" s="481">
        <f>IF(ISBLANK(intern1!H113),"",intern1!H113)</f>
        <v>2</v>
      </c>
      <c r="J120" s="134" t="str">
        <f>IF(ISBLANK(intern1!J113),"",intern1!J113)</f>
        <v/>
      </c>
      <c r="K120" s="134" t="str">
        <f>IF(ISBLANK(intern1!K113),"",intern1!K113)</f>
        <v/>
      </c>
      <c r="L120" s="135" t="str">
        <f>IF(ISBLANK(intern1!L113),"",intern1!L113)</f>
        <v/>
      </c>
      <c r="M120" s="481" t="str">
        <f>IF(ISBLANK(intern1!M113),"",intern1!M113)</f>
        <v>S:20, O:10</v>
      </c>
      <c r="N120" s="136" t="str">
        <f>IF(ISBLANK(intern1!N113),"",intern1!N113)</f>
        <v xml:space="preserve">intraoperativen Neuromonitorings in Zusammenarbeit mit der Neurologie und die Teilnahme am nationalen Implantatregister SIRIS Spine </v>
      </c>
    </row>
    <row r="121" spans="1:14" s="82" customFormat="1" ht="66" customHeight="1" x14ac:dyDescent="0.2">
      <c r="A121" s="133" t="str">
        <f>IF(ISBLANK(intern1!A114),"",intern1!A114)</f>
        <v/>
      </c>
      <c r="B121" s="270" t="str">
        <f>IF(ISBLANK(intern1!B114),"",intern1!B114)</f>
        <v/>
      </c>
      <c r="C121" s="134" t="str">
        <f>IF(ISBLANK(intern1!C114),"",intern1!C114)</f>
        <v>BEW8.1.1</v>
      </c>
      <c r="D121" s="134" t="str">
        <f>IF(ISBLANK(intern1!D114),"",intern1!D114)</f>
        <v>Komplexe Wirbelsäulenchirurgie</v>
      </c>
      <c r="E121" s="137" t="str">
        <f>IF(ISBLANK(intern1!I114),"",intern1!I114)</f>
        <v>BPE/BP</v>
      </c>
      <c r="F121" s="480" t="str">
        <f>IF(ISBLANK(intern1!E114),"",intern1!E114)</f>
        <v xml:space="preserve">(Schwerpunkttitel Wirbelsäulenchirurige)
</v>
      </c>
      <c r="G121" s="481">
        <f>IF(ISBLANK(intern1!F114),"",intern1!F114)</f>
        <v>3</v>
      </c>
      <c r="H121" s="135" t="str">
        <f>IF(ISBLANK(intern1!G114),"",intern1!G114)</f>
        <v/>
      </c>
      <c r="I121" s="481">
        <f>IF(ISBLANK(intern1!H114),"",intern1!H114)</f>
        <v>2</v>
      </c>
      <c r="J121" s="134" t="str">
        <f>IF(ISBLANK(intern1!J114),"",intern1!J114)</f>
        <v/>
      </c>
      <c r="K121" s="134" t="str">
        <f>IF(ISBLANK(intern1!K114),"",intern1!K114)</f>
        <v/>
      </c>
      <c r="L121" s="135" t="str">
        <f>IF(ISBLANK(intern1!L114),"",intern1!L114)</f>
        <v/>
      </c>
      <c r="M121" s="481" t="str">
        <f>IF(ISBLANK(intern1!M114),"",intern1!M114)</f>
        <v xml:space="preserve">S:15, O:10 in BEW8.1 </v>
      </c>
      <c r="N121" s="136" t="str">
        <f>IF(ISBLANK(intern1!N114),"",intern1!N114)</f>
        <v/>
      </c>
    </row>
    <row r="122" spans="1:14" s="82" customFormat="1" ht="38.25" x14ac:dyDescent="0.2">
      <c r="A122" s="133" t="str">
        <f>IF(ISBLANK(intern1!A115),"",intern1!A115)</f>
        <v/>
      </c>
      <c r="B122" s="270" t="str">
        <f>IF(ISBLANK(intern1!B115),"",intern1!B115)</f>
        <v/>
      </c>
      <c r="C122" s="134" t="str">
        <f>IF(ISBLANK(intern1!C115),"",intern1!C115)</f>
        <v>BEW9</v>
      </c>
      <c r="D122" s="134" t="str">
        <f>IF(ISBLANK(intern1!D115),"",intern1!D115)</f>
        <v>Knochentumore</v>
      </c>
      <c r="E122" s="137" t="str">
        <f>IF(ISBLANK(intern1!I115),"",intern1!I115)</f>
        <v>BPE/BP</v>
      </c>
      <c r="F122" s="134" t="str">
        <f>IF(ISBLANK(intern1!E115),"",intern1!E115)</f>
        <v>(Orthopädische Chirurgie und Traumatologie des Bewegungsapparates)</v>
      </c>
      <c r="G122" s="135">
        <f>IF(ISBLANK(intern1!F115),"",intern1!F115)</f>
        <v>2</v>
      </c>
      <c r="H122" s="135">
        <f>IF(ISBLANK(intern1!G115),"",intern1!G115)</f>
        <v>0</v>
      </c>
      <c r="I122" s="135">
        <f>IF(ISBLANK(intern1!H115),"",intern1!H115)</f>
        <v>1</v>
      </c>
      <c r="J122" s="134" t="str">
        <f>IF(ISBLANK(intern1!J115),"",intern1!J115)</f>
        <v>BEW1 oder BEW2 oder NCH2 oder NCH3</v>
      </c>
      <c r="K122" s="134" t="str">
        <f>IF(ISBLANK(intern1!K115),"",intern1!K115)</f>
        <v/>
      </c>
      <c r="L122" s="135" t="str">
        <f>IF(ISBLANK(intern1!L115),"",intern1!L115)</f>
        <v>ja</v>
      </c>
      <c r="M122" s="135" t="str">
        <f>IF(ISBLANK(intern1!M115),"",intern1!M115)</f>
        <v>S:10</v>
      </c>
      <c r="N122" s="136" t="str">
        <f>IF(ISBLANK(intern1!N115),"",intern1!N115)</f>
        <v/>
      </c>
    </row>
    <row r="123" spans="1:14" s="82" customFormat="1" ht="38.25" x14ac:dyDescent="0.2">
      <c r="A123" s="133" t="str">
        <f>IF(ISBLANK(intern1!A116),"",intern1!A116)</f>
        <v/>
      </c>
      <c r="B123" s="270" t="str">
        <f>IF(ISBLANK(intern1!B116),"",intern1!B116)</f>
        <v/>
      </c>
      <c r="C123" s="134" t="str">
        <f>IF(ISBLANK(intern1!C116),"",intern1!C116)</f>
        <v>BEW10</v>
      </c>
      <c r="D123" s="134" t="str">
        <f>IF(ISBLANK(intern1!D116),"",intern1!D116)</f>
        <v>Plexuschirurgie</v>
      </c>
      <c r="E123" s="137" t="str">
        <f>IF(ISBLANK(intern1!I116),"",intern1!I116)</f>
        <v>BPE/BP</v>
      </c>
      <c r="F123" s="134" t="str">
        <f>IF(ISBLANK(intern1!E116),"",intern1!E116)</f>
        <v>(Handchirurgie)
(Neurochirurgie)</v>
      </c>
      <c r="G123" s="135">
        <f>IF(ISBLANK(intern1!F116),"",intern1!F116)</f>
        <v>2</v>
      </c>
      <c r="H123" s="135">
        <f>IF(ISBLANK(intern1!G116),"",intern1!G116)</f>
        <v>0</v>
      </c>
      <c r="I123" s="135">
        <f>IF(ISBLANK(intern1!H116),"",intern1!H116)</f>
        <v>1</v>
      </c>
      <c r="J123" s="134" t="str">
        <f>IF(ISBLANK(intern1!J116),"",intern1!J116)</f>
        <v>BEW1 oder BEW2 oder BEW3 oder NCH3</v>
      </c>
      <c r="K123" s="134" t="str">
        <f>IF(ISBLANK(intern1!K116),"",intern1!K116)</f>
        <v/>
      </c>
      <c r="L123" s="135" t="str">
        <f>IF(ISBLANK(intern1!L116),"",intern1!L116)</f>
        <v/>
      </c>
      <c r="M123" s="135" t="str">
        <f>IF(ISBLANK(intern1!M116),"",intern1!M116)</f>
        <v>S:10</v>
      </c>
      <c r="N123" s="136" t="str">
        <f>IF(ISBLANK(intern1!N116),"",intern1!N116)</f>
        <v/>
      </c>
    </row>
    <row r="124" spans="1:14" s="82" customFormat="1" ht="42.75" customHeight="1" x14ac:dyDescent="0.2">
      <c r="A124" s="133" t="str">
        <f>IF(ISBLANK(intern1!A117),"",intern1!A117)</f>
        <v/>
      </c>
      <c r="B124" s="270" t="str">
        <f>IF(ISBLANK(intern1!B117),"",intern1!B117)</f>
        <v/>
      </c>
      <c r="C124" s="125" t="str">
        <f>IF(ISBLANK(intern1!C117),"",intern1!C117)</f>
        <v>BEW11</v>
      </c>
      <c r="D124" s="125" t="str">
        <f>IF(ISBLANK(intern1!D117),"",intern1!D117)</f>
        <v>Replantationen</v>
      </c>
      <c r="E124" s="125" t="str">
        <f>IF(ISBLANK(intern1!I117),"",intern1!I117)</f>
        <v>BP</v>
      </c>
      <c r="F124" s="125" t="str">
        <f>IF(ISBLANK(intern1!E117),"",intern1!E117)</f>
        <v>Handchirurgie</v>
      </c>
      <c r="G124" s="126">
        <f>IF(ISBLANK(intern1!F117),"",intern1!F117)</f>
        <v>3</v>
      </c>
      <c r="H124" s="126">
        <f>IF(ISBLANK(intern1!G117),"",intern1!G117)</f>
        <v>3</v>
      </c>
      <c r="I124" s="126">
        <f>IF(ISBLANK(intern1!H117),"",intern1!H117)</f>
        <v>2</v>
      </c>
      <c r="J124" s="125" t="str">
        <f>IF(ISBLANK(intern1!J117),"",intern1!J117)</f>
        <v>BEW1 oder BEW2 oder BEW3 und NCH3</v>
      </c>
      <c r="K124" s="125" t="str">
        <f>IF(ISBLANK(intern1!K117),"",intern1!K117)</f>
        <v/>
      </c>
      <c r="L124" s="126" t="str">
        <f>IF(ISBLANK(intern1!L117),"",intern1!L117)</f>
        <v/>
      </c>
      <c r="M124" s="126" t="str">
        <f>IF(ISBLANK(intern1!M117),"",intern1!M117)</f>
        <v/>
      </c>
      <c r="N124" s="127" t="str">
        <f>IF(ISBLANK(intern1!N117),"",intern1!N117)</f>
        <v>Handchirurgisches Spezialambulatorium, Intraoperatives Nerven-Monitoring (durch Neurologie)</v>
      </c>
    </row>
    <row r="125" spans="1:14" s="82" customFormat="1" ht="25.5" x14ac:dyDescent="0.2">
      <c r="A125" s="133" t="str">
        <f>IF(ISBLANK(intern1!A118),"",intern1!A118)</f>
        <v/>
      </c>
      <c r="B125" s="129" t="str">
        <f>IF(ISBLANK(intern1!B118),"",intern1!B118)</f>
        <v>Rheumatologie</v>
      </c>
      <c r="C125" s="130" t="str">
        <f>IF(ISBLANK(intern1!C118),"",intern1!C118)</f>
        <v>RHE1</v>
      </c>
      <c r="D125" s="130" t="str">
        <f>IF(ISBLANK(intern1!D118),"",intern1!D118)</f>
        <v>Rheumatologie</v>
      </c>
      <c r="E125" s="144" t="str">
        <f>IF(ISBLANK(intern1!I118),"",intern1!I118)</f>
        <v>BPE/BP</v>
      </c>
      <c r="F125" s="130" t="str">
        <f>IF(ISBLANK(intern1!E118),"",intern1!E118)</f>
        <v>(Rheumatologie)
(Physikalische Medizin und Rehabilitation)</v>
      </c>
      <c r="G125" s="131">
        <f>IF(ISBLANK(intern1!F118),"",intern1!F118)</f>
        <v>1</v>
      </c>
      <c r="H125" s="131">
        <f>IF(ISBLANK(intern1!G118),"",intern1!G118)</f>
        <v>0</v>
      </c>
      <c r="I125" s="131">
        <f>IF(ISBLANK(intern1!H118),"",intern1!H118)</f>
        <v>1</v>
      </c>
      <c r="J125" s="130" t="str">
        <f>IF(ISBLANK(intern1!J118),"",intern1!J118)</f>
        <v/>
      </c>
      <c r="K125" s="130" t="str">
        <f>IF(ISBLANK(intern1!K118),"",intern1!K118)</f>
        <v>BEW8 + NEU1</v>
      </c>
      <c r="L125" s="131" t="str">
        <f>IF(ISBLANK(intern1!L118),"",intern1!L118)</f>
        <v/>
      </c>
      <c r="M125" s="131" t="str">
        <f>IF(ISBLANK(intern1!M118),"",intern1!M118)</f>
        <v/>
      </c>
      <c r="N125" s="152" t="str">
        <f>IF(ISBLANK(intern1!N118),"",intern1!N118)</f>
        <v/>
      </c>
    </row>
    <row r="126" spans="1:14" s="82" customFormat="1" ht="51" x14ac:dyDescent="0.2">
      <c r="A126" s="124" t="str">
        <f>IF(ISBLANK(intern1!A119),"",intern1!A119)</f>
        <v/>
      </c>
      <c r="B126" s="361" t="str">
        <f>IF(ISBLANK(intern1!B119),"",intern1!B119)</f>
        <v/>
      </c>
      <c r="C126" s="125" t="str">
        <f>IF(ISBLANK(intern1!C119),"",intern1!C119)</f>
        <v>RHE2</v>
      </c>
      <c r="D126" s="125" t="str">
        <f>IF(ISBLANK(intern1!D119),"",intern1!D119)</f>
        <v>Interdisziplinäre Rheumatologie</v>
      </c>
      <c r="E126" s="125" t="str">
        <f>IF(ISBLANK(intern1!I119),"",intern1!I119)</f>
        <v>BP</v>
      </c>
      <c r="F126" s="125" t="str">
        <f>IF(ISBLANK(intern1!E119),"",intern1!E119)</f>
        <v>Rheumatologie
Rheumatologie und Physikalische Medizin und Rehabilitation</v>
      </c>
      <c r="G126" s="126">
        <f>IF(ISBLANK(intern1!F119),"",intern1!F119)</f>
        <v>2</v>
      </c>
      <c r="H126" s="126">
        <f>IF(ISBLANK(intern1!G119),"",intern1!G119)</f>
        <v>2</v>
      </c>
      <c r="I126" s="126">
        <f>IF(ISBLANK(intern1!H119),"",intern1!H119)</f>
        <v>2</v>
      </c>
      <c r="J126" s="825" t="str">
        <f>IF(ISBLANK(intern1!J119),"",intern1!J119)</f>
        <v>NEU1 +  PNE1
+ DER1 + BEW2
+ ANG1 + GAE1
+ KAR1</v>
      </c>
      <c r="K126" s="125" t="str">
        <f>IF(ISBLANK(intern1!K119),"",intern1!K119)</f>
        <v/>
      </c>
      <c r="L126" s="126" t="str">
        <f>IF(ISBLANK(intern1!L119),"",intern1!L119)</f>
        <v/>
      </c>
      <c r="M126" s="126" t="str">
        <f>IF(ISBLANK(intern1!M119),"",intern1!M119)</f>
        <v/>
      </c>
      <c r="N126" s="154" t="str">
        <f>IF(ISBLANK(intern1!N119),"",intern1!N119)</f>
        <v/>
      </c>
    </row>
    <row r="127" spans="1:14" s="82" customFormat="1" ht="25.5" x14ac:dyDescent="0.2">
      <c r="A127" s="133" t="str">
        <f>IF(ISBLANK(intern1!A120),"",intern1!A120)</f>
        <v>Gynäkologie &amp; Geburtshilfe</v>
      </c>
      <c r="B127" s="270" t="str">
        <f>IF(ISBLANK(intern1!B120),"",intern1!B120)</f>
        <v>Gynäkologie</v>
      </c>
      <c r="C127" s="130" t="str">
        <f>IF(ISBLANK(intern1!C120),"",intern1!C120)</f>
        <v>GYN1</v>
      </c>
      <c r="D127" s="130" t="str">
        <f>IF(ISBLANK(intern1!D120),"",intern1!D120)</f>
        <v>Gynäkologie</v>
      </c>
      <c r="E127" s="144" t="str">
        <f>IF(ISBLANK(intern1!I120),"",intern1!I120)</f>
        <v>BPE/BP</v>
      </c>
      <c r="F127" s="130" t="str">
        <f>IF(ISBLANK(intern1!E120),"",intern1!E120)</f>
        <v>(Gynäkologie und Geburtshilfe)</v>
      </c>
      <c r="G127" s="131">
        <f>IF(ISBLANK(intern1!F120),"",intern1!F120)</f>
        <v>2</v>
      </c>
      <c r="H127" s="131">
        <f>IF(ISBLANK(intern1!G120),"",intern1!G120)</f>
        <v>0</v>
      </c>
      <c r="I127" s="131">
        <f>IF(ISBLANK(intern1!H120),"",intern1!H120)</f>
        <v>1</v>
      </c>
      <c r="J127" s="130" t="str">
        <f>IF(ISBLANK(intern1!J120),"",intern1!J120)</f>
        <v/>
      </c>
      <c r="K127" s="130" t="str">
        <f>IF(ISBLANK(intern1!K120),"",intern1!K120)</f>
        <v/>
      </c>
      <c r="L127" s="131" t="str">
        <f>IF(ISBLANK(intern1!L120),"",intern1!L120)</f>
        <v/>
      </c>
      <c r="M127" s="131" t="str">
        <f>IF(ISBLANK(intern1!M120),"",intern1!M120)</f>
        <v/>
      </c>
      <c r="N127" s="152" t="str">
        <f>IF(ISBLANK(intern1!N120),"",intern1!N120)</f>
        <v/>
      </c>
    </row>
    <row r="128" spans="1:14" s="82" customFormat="1" ht="81" customHeight="1" x14ac:dyDescent="0.2">
      <c r="A128" s="133" t="str">
        <f>IF(ISBLANK(intern1!A121),"",intern1!A121)</f>
        <v/>
      </c>
      <c r="B128" s="270" t="str">
        <f>IF(ISBLANK(intern1!B121),"",intern1!B121)</f>
        <v/>
      </c>
      <c r="C128" s="134" t="str">
        <f>IF(ISBLANK(intern1!C121),"",intern1!C121)</f>
        <v>GYNT</v>
      </c>
      <c r="D128" s="134" t="str">
        <f>IF(ISBLANK(intern1!D121),"",intern1!D121)</f>
        <v>Gynäkologische Tumore</v>
      </c>
      <c r="E128" s="270" t="str">
        <f>IF(ISBLANK(intern1!I121),"",intern1!I121)</f>
        <v>BPE/BP</v>
      </c>
      <c r="F128" s="134" t="str">
        <f>IF(ISBLANK(intern1!E121),"",intern1!E121)</f>
        <v>Gynäkologie und Geburtshilfe mit Schwerpunkt gynäkologische Onkologie
In Ausnahmen Chirurgie mit Schwerpunkt Viszeralchirurgie</v>
      </c>
      <c r="G128" s="135">
        <f>IF(ISBLANK(intern1!F121),"",intern1!F121)</f>
        <v>2</v>
      </c>
      <c r="H128" s="135">
        <f>IF(ISBLANK(intern1!G121),"",intern1!G121)</f>
        <v>0</v>
      </c>
      <c r="I128" s="135">
        <f>IF(ISBLANK(intern1!H121),"",intern1!H121)</f>
        <v>2</v>
      </c>
      <c r="J128" s="134" t="str">
        <f>IF(ISBLANK(intern1!J121),"",intern1!J121)</f>
        <v>VIS1</v>
      </c>
      <c r="K128" s="134" t="str">
        <f>IF(ISBLANK(intern1!K121),"",intern1!K121)</f>
        <v>RAO1</v>
      </c>
      <c r="L128" s="151" t="str">
        <f>IF(ISBLANK(intern1!L121),"",intern1!L121)</f>
        <v xml:space="preserve">ja </v>
      </c>
      <c r="M128" s="135" t="str">
        <f>IF(ISBLANK(intern1!M121),"",intern1!M121)</f>
        <v>O:20
S:20</v>
      </c>
      <c r="N128" s="136" t="str">
        <f>IF(ISBLANK(intern1!N121),"",intern1!N121)</f>
        <v/>
      </c>
    </row>
    <row r="129" spans="1:19" s="82" customFormat="1" ht="76.5" x14ac:dyDescent="0.2">
      <c r="A129" s="133" t="str">
        <f>IF(ISBLANK(intern1!A122),"",intern1!A122)</f>
        <v/>
      </c>
      <c r="B129" s="270" t="str">
        <f>IF(ISBLANK(intern1!B122),"",intern1!B122)</f>
        <v/>
      </c>
      <c r="C129" s="134" t="str">
        <f>IF(ISBLANK(intern1!C122),"",intern1!C122)</f>
        <v>GYN2</v>
      </c>
      <c r="D129" s="134" t="str">
        <f>IF(ISBLANK(intern1!D122),"",intern1!D122)</f>
        <v>Anerkanntes zertifiziertes Brustzentrum</v>
      </c>
      <c r="E129" s="134" t="str">
        <f>IF(ISBLANK(intern1!I122),"",intern1!I122)</f>
        <v>BPE/BP</v>
      </c>
      <c r="F129" s="363" t="str">
        <f>IF(ISBLANK(intern1!E122),"",intern1!E122)</f>
        <v>(Nachweis von 50 Operationen als Erstoperateur bei Neoplasien der Mamma)</v>
      </c>
      <c r="G129" s="135">
        <f>IF(ISBLANK(intern1!F122),"",intern1!F122)</f>
        <v>2</v>
      </c>
      <c r="H129" s="135">
        <f>IF(ISBLANK(intern1!G122),"",intern1!G122)</f>
        <v>0</v>
      </c>
      <c r="I129" s="135">
        <f>IF(ISBLANK(intern1!H122),"",intern1!H122)</f>
        <v>1</v>
      </c>
      <c r="J129" s="134" t="str">
        <f>IF(ISBLANK(intern1!J122),"",intern1!J122)</f>
        <v/>
      </c>
      <c r="K129" s="134" t="str">
        <f>IF(ISBLANK(intern1!K122),"",intern1!K122)</f>
        <v/>
      </c>
      <c r="L129" s="151" t="str">
        <f>IF(ISBLANK(intern1!L122),"",intern1!L122)</f>
        <v>ja</v>
      </c>
      <c r="M129" s="135" t="str">
        <f>IF(ISBLANK(intern1!M122),"",intern1!M122)</f>
        <v>O:30
S:100 (bzw. 50 pro Netz-werkspital)</v>
      </c>
      <c r="N129" s="136" t="str">
        <f>IF(ISBLANK(intern1!N122),"",intern1!N122)</f>
        <v>anerkannte Zertifizierung als Brustzentrum verlangt. Folgende Herausgeber werden anerkannt: Krebsliga Schweiz, Schweizerische Gesellschaft für Senologie, Deutsche Krebsgesellschaft und European Society of Mastology</v>
      </c>
      <c r="P129" s="1220"/>
      <c r="Q129" s="1220"/>
      <c r="R129" s="1220"/>
      <c r="S129" s="1220"/>
    </row>
    <row r="130" spans="1:19" s="82" customFormat="1" ht="42.75" customHeight="1" x14ac:dyDescent="0.2">
      <c r="A130" s="133" t="str">
        <f>IF(ISBLANK(intern1!A123),"",intern1!A123)</f>
        <v/>
      </c>
      <c r="B130" s="361" t="str">
        <f>IF(ISBLANK(intern1!B123),"",intern1!B123)</f>
        <v/>
      </c>
      <c r="C130" s="125" t="str">
        <f>IF(ISBLANK(intern1!C123),"",intern1!C123)</f>
        <v>PLC1</v>
      </c>
      <c r="D130" s="125" t="str">
        <f>IF(ISBLANK(intern1!D123),"",intern1!D123)</f>
        <v>Eingriffe im Zusammenhang mit Transsexualität</v>
      </c>
      <c r="E130" s="125" t="str">
        <f>IF(ISBLANK(intern1!I123),"",intern1!I123)</f>
        <v>BP</v>
      </c>
      <c r="F130" s="125" t="str">
        <f>IF(ISBLANK(intern1!E123),"",intern1!E123)</f>
        <v>Plastische, Rekonstruktive und Ästhetische Chirurgie
Gynäkologie und Geburtshilfe</v>
      </c>
      <c r="G130" s="126">
        <f>IF(ISBLANK(intern1!F123),"",intern1!F123)</f>
        <v>2</v>
      </c>
      <c r="H130" s="126">
        <f>IF(ISBLANK(intern1!G123),"",intern1!G123)</f>
        <v>0</v>
      </c>
      <c r="I130" s="126">
        <f>IF(ISBLANK(intern1!H123),"",intern1!H123)</f>
        <v>2</v>
      </c>
      <c r="J130" s="125" t="str">
        <f>IF(ISBLANK(intern1!J123),"",intern1!J123)</f>
        <v>GYN1</v>
      </c>
      <c r="K130" s="125" t="str">
        <f>IF(ISBLANK(intern1!K123),"",intern1!K123)</f>
        <v/>
      </c>
      <c r="L130" s="126" t="str">
        <f>IF(ISBLANK(intern1!L123),"",intern1!L123)</f>
        <v/>
      </c>
      <c r="M130" s="126" t="str">
        <f>IF(ISBLANK(intern1!M123),"",intern1!M123)</f>
        <v/>
      </c>
      <c r="N130" s="127" t="str">
        <f>IF(ISBLANK(intern1!N123),"",intern1!N123)</f>
        <v>Gynäkologische Endokrinologie, psychiatrische Betreuung</v>
      </c>
    </row>
    <row r="131" spans="1:19" s="82" customFormat="1" ht="25.5" x14ac:dyDescent="0.2">
      <c r="A131" s="133" t="str">
        <f>IF(ISBLANK(intern1!A124),"",intern1!A124)</f>
        <v/>
      </c>
      <c r="B131" s="270" t="str">
        <f>IF(ISBLANK(intern1!B124),"",intern1!B124)</f>
        <v>Geburtshilfe</v>
      </c>
      <c r="C131" s="130" t="str">
        <f>IF(ISBLANK(intern1!C124),"",intern1!C124)</f>
        <v>GEBH</v>
      </c>
      <c r="D131" s="130" t="str">
        <f>IF(ISBLANK(intern1!D124),"",intern1!D124)</f>
        <v>GEBH Geburtshäuser ( ≥ 36 0/7 SSW)</v>
      </c>
      <c r="E131" s="270" t="str">
        <f>IF(ISBLANK(intern1!I124),"",intern1!I124)</f>
        <v/>
      </c>
      <c r="F131" s="130" t="str">
        <f>IF(ISBLANK(intern1!E124),"",intern1!E124)</f>
        <v>(Gynäkologie und Geburtshilfe)</v>
      </c>
      <c r="G131" s="131" t="str">
        <f>IF(ISBLANK(intern1!F124),"",intern1!F124)</f>
        <v/>
      </c>
      <c r="H131" s="131">
        <f>IF(ISBLANK(intern1!G124),"",intern1!G124)</f>
        <v>0</v>
      </c>
      <c r="I131" s="131">
        <f>IF(ISBLANK(intern1!H124),"",intern1!H124)</f>
        <v>0</v>
      </c>
      <c r="J131" s="130" t="str">
        <f>IF(ISBLANK(intern1!J124),"",intern1!J124)</f>
        <v>NEOG</v>
      </c>
      <c r="K131" s="130" t="str">
        <f>IF(ISBLANK(intern1!K124),"",intern1!K124)</f>
        <v>GEB1 + NEO1</v>
      </c>
      <c r="L131" s="131" t="str">
        <f>IF(ISBLANK(intern1!L124),"",intern1!L124)</f>
        <v/>
      </c>
      <c r="M131" s="131" t="str">
        <f>IF(ISBLANK(intern1!M124),"",intern1!M124)</f>
        <v/>
      </c>
      <c r="N131" s="132" t="str">
        <f>IF(ISBLANK(intern1!N124),"",intern1!N124)</f>
        <v>Qualitätsanforderungen
an Geburtshäuser</v>
      </c>
    </row>
    <row r="132" spans="1:19" s="82" customFormat="1" ht="63.75" x14ac:dyDescent="0.2">
      <c r="A132" s="133" t="str">
        <f>IF(ISBLANK(intern1!A125),"",intern1!A125)</f>
        <v/>
      </c>
      <c r="B132" s="270" t="str">
        <f>IF(ISBLANK(intern1!B125),"",intern1!B125)</f>
        <v/>
      </c>
      <c r="C132" s="480" t="str">
        <f>IF(ISBLANK(intern1!C125),"",intern1!C125)</f>
        <v>GEBS</v>
      </c>
      <c r="D132" s="480" t="str">
        <f>IF(ISBLANK(intern1!D125),"",intern1!D125)</f>
        <v>Hebammengeleitete Geburtshilfe am/im Spital</v>
      </c>
      <c r="E132" s="480" t="str">
        <f>IF(ISBLANK(intern1!I125),"",intern1!I125)</f>
        <v/>
      </c>
      <c r="F132" s="480" t="str">
        <f>IF(ISBLANK(intern1!E125),"",intern1!E125)</f>
        <v/>
      </c>
      <c r="G132" s="481" t="str">
        <f>IF(ISBLANK(intern1!F125),"",intern1!F125)</f>
        <v/>
      </c>
      <c r="H132" s="481" t="str">
        <f>IF(ISBLANK(intern1!G125),"",intern1!G125)</f>
        <v/>
      </c>
      <c r="I132" s="481" t="str">
        <f>IF(ISBLANK(intern1!H125),"",intern1!H125)</f>
        <v/>
      </c>
      <c r="J132" s="480" t="str">
        <f>IF(ISBLANK(intern1!J125),"",intern1!J125)</f>
        <v>NEO1</v>
      </c>
      <c r="K132" s="480" t="str">
        <f>IF(ISBLANK(intern1!K125),"",intern1!K125)</f>
        <v>GEB1 + NEO1</v>
      </c>
      <c r="L132" s="481" t="str">
        <f>IF(ISBLANK(intern1!L125),"",intern1!L125)</f>
        <v/>
      </c>
      <c r="M132" s="481" t="str">
        <f>IF(ISBLANK(intern1!M125),"",intern1!M125)</f>
        <v/>
      </c>
      <c r="N132" s="500" t="str">
        <f>IF(ISBLANK(intern1!N125),"",intern1!N125)</f>
        <v>Qualitätsanforderungen
an die hebammengeleitete Geburtshilfe am/im Spital gemäss "weitergehende leistungsspezifische Anforderungen Akutsomatik"</v>
      </c>
    </row>
    <row r="133" spans="1:19" s="82" customFormat="1" ht="28.5" customHeight="1" x14ac:dyDescent="0.2">
      <c r="A133" s="133" t="str">
        <f>IF(ISBLANK(intern1!A126),"",intern1!A126)</f>
        <v/>
      </c>
      <c r="B133" s="270" t="str">
        <f>IF(ISBLANK(intern1!B126),"",intern1!B126)</f>
        <v/>
      </c>
      <c r="C133" s="134" t="str">
        <f>IF(ISBLANK(intern1!C126),"",intern1!C126)</f>
        <v>GEB1</v>
      </c>
      <c r="D133" s="134" t="str">
        <f>IF(ISBLANK(intern1!D126),"",intern1!D126)</f>
        <v>Grundversorgung Geburtshilfe ( ≥ 35 0/7 SSW und GG 2000g)</v>
      </c>
      <c r="E133" s="134" t="str">
        <f>IF(ISBLANK(intern1!I126),"",intern1!I126)</f>
        <v>BP</v>
      </c>
      <c r="F133" s="134" t="str">
        <f>IF(ISBLANK(intern1!E126),"",intern1!E126)</f>
        <v>(Gynäkologie und Geburtshilfe)</v>
      </c>
      <c r="G133" s="135">
        <f>IF(ISBLANK(intern1!F126),"",intern1!F126)</f>
        <v>4</v>
      </c>
      <c r="H133" s="135">
        <f>IF(ISBLANK(intern1!G126),"",intern1!G126)</f>
        <v>4</v>
      </c>
      <c r="I133" s="135">
        <f>IF(ISBLANK(intern1!H126),"",intern1!H126)</f>
        <v>1</v>
      </c>
      <c r="J133" s="134" t="str">
        <f>IF(ISBLANK(intern1!J126),"",intern1!J126)</f>
        <v>NEO1</v>
      </c>
      <c r="K133" s="134" t="str">
        <f>IF(ISBLANK(intern1!K126),"",intern1!K126)</f>
        <v>NEO1.1</v>
      </c>
      <c r="L133" s="135" t="str">
        <f>IF(ISBLANK(intern1!L126),"",intern1!L126)</f>
        <v/>
      </c>
      <c r="M133" s="135" t="str">
        <f>IF(ISBLANK(intern1!M126),"",intern1!M126)</f>
        <v/>
      </c>
      <c r="N133" s="136" t="str">
        <f>IF(ISBLANK(intern1!N126),"",intern1!N126)</f>
        <v>Bei pränataler Hospitalisation Rücksprache mit NEO1.1</v>
      </c>
    </row>
    <row r="134" spans="1:19" s="82" customFormat="1" ht="28.5" customHeight="1" x14ac:dyDescent="0.2">
      <c r="A134" s="133" t="str">
        <f>IF(ISBLANK(intern1!A127),"",intern1!A127)</f>
        <v/>
      </c>
      <c r="B134" s="270" t="str">
        <f>IF(ISBLANK(intern1!B127),"",intern1!B127)</f>
        <v/>
      </c>
      <c r="C134" s="134" t="str">
        <f>IF(ISBLANK(intern1!C127),"",intern1!C127)</f>
        <v>GEB1.1</v>
      </c>
      <c r="D134" s="134" t="str">
        <f>IF(ISBLANK(intern1!D127),"",intern1!D127)</f>
        <v>Geburtshilfe (≥ 32 0/7 SSW und GG 1250g)</v>
      </c>
      <c r="E134" s="134" t="str">
        <f>IF(ISBLANK(intern1!I127),"",intern1!I127)</f>
        <v>BP</v>
      </c>
      <c r="F134" s="134" t="str">
        <f>IF(ISBLANK(intern1!E127),"",intern1!E127)</f>
        <v>Gynäkologie und Geburtshilfe</v>
      </c>
      <c r="G134" s="135">
        <f>IF(ISBLANK(intern1!F127),"",intern1!F127)</f>
        <v>4</v>
      </c>
      <c r="H134" s="135">
        <f>IF(ISBLANK(intern1!G127),"",intern1!G127)</f>
        <v>4</v>
      </c>
      <c r="I134" s="135">
        <f>IF(ISBLANK(intern1!H127),"",intern1!H127)</f>
        <v>2</v>
      </c>
      <c r="J134" s="134" t="str">
        <f>IF(ISBLANK(intern1!J127),"",intern1!J127)</f>
        <v>NEO1.1</v>
      </c>
      <c r="K134" s="363" t="str">
        <f>IF(ISBLANK(intern1!K127),"",intern1!K127)</f>
        <v>GEB1.1.1</v>
      </c>
      <c r="L134" s="135" t="str">
        <f>IF(ISBLANK(intern1!L127),"",intern1!L127)</f>
        <v/>
      </c>
      <c r="M134" s="151" t="str">
        <f>IF(ISBLANK(intern1!M127),"",intern1!M127)</f>
        <v>Zielgrösse
1500*</v>
      </c>
      <c r="N134" s="136" t="str">
        <f>IF(ISBLANK(intern1!N127),"",intern1!N127)</f>
        <v>*betrifft die Summe der Fälle in den 
SPLGs GEB1 und GEB1.1</v>
      </c>
    </row>
    <row r="135" spans="1:19" s="82" customFormat="1" ht="40.5" customHeight="1" x14ac:dyDescent="0.2">
      <c r="A135" s="133" t="str">
        <f>IF(ISBLANK(intern1!A128),"",intern1!A128)</f>
        <v/>
      </c>
      <c r="B135" s="361" t="str">
        <f>IF(ISBLANK(intern1!B128),"",intern1!B128)</f>
        <v/>
      </c>
      <c r="C135" s="125" t="str">
        <f>IF(ISBLANK(intern1!C128),"",intern1!C128)</f>
        <v>GEB1.1.1</v>
      </c>
      <c r="D135" s="125" t="str">
        <f>IF(ISBLANK(intern1!D128),"",intern1!D128)</f>
        <v>Spezialisierte Geburtshilfe</v>
      </c>
      <c r="E135" s="125" t="str">
        <f>IF(ISBLANK(intern1!I128),"",intern1!I128)</f>
        <v>BP</v>
      </c>
      <c r="F135" s="125" t="str">
        <f>IF(ISBLANK(intern1!E128),"",intern1!E128)</f>
        <v>Gynäkologie und Geburtshilfe
mit Schwerpunkt fetomaternale Medizin</v>
      </c>
      <c r="G135" s="126">
        <f>IF(ISBLANK(intern1!F128),"",intern1!F128)</f>
        <v>4</v>
      </c>
      <c r="H135" s="126">
        <f>IF(ISBLANK(intern1!G128),"",intern1!G128)</f>
        <v>4</v>
      </c>
      <c r="I135" s="126">
        <f>IF(ISBLANK(intern1!H128),"",intern1!H128)</f>
        <v>2</v>
      </c>
      <c r="J135" s="125" t="str">
        <f>IF(ISBLANK(intern1!J128),"",intern1!J128)</f>
        <v>NEO1.1.1</v>
      </c>
      <c r="K135" s="125" t="str">
        <f>IF(ISBLANK(intern1!K128),"",intern1!K128)</f>
        <v/>
      </c>
      <c r="L135" s="126" t="str">
        <f>IF(ISBLANK(intern1!L128),"",intern1!L128)</f>
        <v/>
      </c>
      <c r="M135" s="126" t="str">
        <f>IF(ISBLANK(intern1!M128),"",intern1!M128)</f>
        <v/>
      </c>
      <c r="N135" s="127" t="str">
        <f>IF(ISBLANK(intern1!N128),"",intern1!N128)</f>
        <v/>
      </c>
    </row>
    <row r="136" spans="1:19" s="82" customFormat="1" ht="40.5" customHeight="1" x14ac:dyDescent="0.2">
      <c r="A136" s="133"/>
      <c r="B136" s="270" t="str">
        <f>IF(ISBLANK(intern1!B129),"",intern1!B129)</f>
        <v>Neugeborene</v>
      </c>
      <c r="C136" s="134" t="str">
        <f>IF(ISBLANK(intern1!C129),"",intern1!C129)</f>
        <v>NEOG</v>
      </c>
      <c r="D136" s="134" t="s">
        <v>899</v>
      </c>
      <c r="E136" s="270" t="str">
        <f>IF(ISBLANK(intern1!I129),"",intern1!I129)</f>
        <v/>
      </c>
      <c r="F136" s="134" t="str">
        <f>IF(ISBLANK(intern1!E129),"",intern1!E129)</f>
        <v/>
      </c>
      <c r="G136" s="135" t="str">
        <f>IF(ISBLANK(intern1!F129),"",intern1!F129)</f>
        <v/>
      </c>
      <c r="H136" s="135" t="str">
        <f>IF(ISBLANK(intern1!G129),"",intern1!G129)</f>
        <v/>
      </c>
      <c r="I136" s="135" t="str">
        <f>IF(ISBLANK(intern1!H129),"",intern1!H129)</f>
        <v/>
      </c>
      <c r="J136" s="134" t="str">
        <f>IF(ISBLANK(intern1!J129),"",intern1!J129)</f>
        <v>GEBH</v>
      </c>
      <c r="K136" s="134" t="str">
        <f>IF(ISBLANK(intern1!K129),"",intern1!K129)</f>
        <v>GEB1 + NEO1</v>
      </c>
      <c r="L136" s="135" t="str">
        <f>IF(ISBLANK(intern1!L129),"",intern1!L129)</f>
        <v/>
      </c>
      <c r="M136" s="135" t="str">
        <f>IF(ISBLANK(intern1!M129),"",intern1!M129)</f>
        <v/>
      </c>
      <c r="N136" s="136" t="str">
        <f>IF(ISBLANK(intern1!N129),"",intern1!N129)</f>
        <v>Qualitätsanforderungen
an Geburtshäuser</v>
      </c>
    </row>
    <row r="137" spans="1:19" s="82" customFormat="1" ht="40.5" customHeight="1" x14ac:dyDescent="0.2">
      <c r="A137" s="133" t="str">
        <f>IF(ISBLANK(intern1!A130),"",intern1!A130)</f>
        <v/>
      </c>
      <c r="B137" s="270" t="str">
        <f>IF(ISBLANK(intern1!B130),"",intern1!B130)</f>
        <v/>
      </c>
      <c r="C137" s="134" t="str">
        <f>IF(ISBLANK(intern1!C130),"",intern1!C130)</f>
        <v>NEO1</v>
      </c>
      <c r="D137" s="134" t="s">
        <v>900</v>
      </c>
      <c r="E137" s="137" t="str">
        <f>IF(ISBLANK(intern1!I130),"",intern1!I130)</f>
        <v>BP</v>
      </c>
      <c r="F137" s="134" t="str">
        <f>IF(ISBLANK(intern1!E130),"",intern1!E130)</f>
        <v>(Gynäkologie und Geburtshilfe)
(Kinder- und Jugendmedizin)</v>
      </c>
      <c r="G137" s="135">
        <f>IF(ISBLANK(intern1!F130),"",intern1!F130)</f>
        <v>2</v>
      </c>
      <c r="H137" s="135">
        <f>IF(ISBLANK(intern1!G130),"",intern1!G130)</f>
        <v>0</v>
      </c>
      <c r="I137" s="135">
        <f>IF(ISBLANK(intern1!H130),"",intern1!H130)</f>
        <v>0</v>
      </c>
      <c r="J137" s="134" t="str">
        <f>IF(ISBLANK(intern1!J130),"",intern1!J130)</f>
        <v>GEB1</v>
      </c>
      <c r="K137" s="134" t="str">
        <f>IF(ISBLANK(intern1!K130),"",intern1!K130)</f>
        <v/>
      </c>
      <c r="L137" s="135" t="str">
        <f>IF(ISBLANK(intern1!L130),"",intern1!L130)</f>
        <v/>
      </c>
      <c r="M137" s="135" t="str">
        <f>IF(ISBLANK(intern1!M130),"",intern1!M130)</f>
        <v/>
      </c>
      <c r="N137" s="136" t="str">
        <f>IF(ISBLANK(intern1!N130),"",intern1!N130)</f>
        <v>Weitere Anforderungen gem. Level I der Standards for Levels of Neonatal Care in Switzerland</v>
      </c>
    </row>
    <row r="138" spans="1:19" s="82" customFormat="1" ht="40.5" customHeight="1" x14ac:dyDescent="0.2">
      <c r="A138" s="133" t="str">
        <f>IF(ISBLANK(intern1!A131),"",intern1!A131)</f>
        <v/>
      </c>
      <c r="B138" s="270" t="str">
        <f>IF(ISBLANK(intern1!B131),"",intern1!B131)</f>
        <v/>
      </c>
      <c r="C138" s="134" t="str">
        <f>IF(ISBLANK(intern1!C131),"",intern1!C131)</f>
        <v>NEO1.1</v>
      </c>
      <c r="D138" s="134" t="s">
        <v>901</v>
      </c>
      <c r="E138" s="137" t="str">
        <f>IF(ISBLANK(intern1!I131),"",intern1!I131)</f>
        <v>BP</v>
      </c>
      <c r="F138" s="134" t="str">
        <f>IF(ISBLANK(intern1!E131),"",intern1!E131)</f>
        <v>Kinder- und Jugendmedizin mit Schwerpunkt Neonatologie</v>
      </c>
      <c r="G138" s="135">
        <f>IF(ISBLANK(intern1!F131),"",intern1!F131)</f>
        <v>4</v>
      </c>
      <c r="H138" s="135">
        <f>IF(ISBLANK(intern1!G131),"",intern1!G131)</f>
        <v>0</v>
      </c>
      <c r="I138" s="135">
        <f>IF(ISBLANK(intern1!H131),"",intern1!H131)</f>
        <v>1</v>
      </c>
      <c r="J138" s="134" t="str">
        <f>IF(ISBLANK(intern1!J131),"",intern1!J131)</f>
        <v>GEB1.1</v>
      </c>
      <c r="K138" s="134" t="str">
        <f>IF(ISBLANK(intern1!K131),"",intern1!K131)</f>
        <v>NEO1.1.1.1</v>
      </c>
      <c r="L138" s="135" t="str">
        <f>IF(ISBLANK(intern1!L131),"",intern1!L131)</f>
        <v/>
      </c>
      <c r="M138" s="135" t="str">
        <f>IF(ISBLANK(intern1!M131),"",intern1!M131)</f>
        <v/>
      </c>
      <c r="N138" s="136" t="str">
        <f>IF(ISBLANK(intern1!N131),"",intern1!N131)</f>
        <v>Weitere Anforderungen gem. Level IIB der Standards for Levels of Neonatal Care in Switzerland</v>
      </c>
    </row>
    <row r="139" spans="1:19" s="82" customFormat="1" ht="69" customHeight="1" x14ac:dyDescent="0.2">
      <c r="A139" s="133" t="str">
        <f>IF(ISBLANK(intern1!A132),"",intern1!A132)</f>
        <v/>
      </c>
      <c r="B139" s="270" t="str">
        <f>IF(ISBLANK(intern1!B132),"",intern1!B132)</f>
        <v/>
      </c>
      <c r="C139" s="137" t="str">
        <f>IF(ISBLANK(intern1!C132),"",intern1!C132)</f>
        <v>NEO1.1.1</v>
      </c>
      <c r="D139" s="137" t="s">
        <v>902</v>
      </c>
      <c r="E139" s="137" t="str">
        <f>IF(ISBLANK(intern1!I132),"",intern1!I132)</f>
        <v>BP</v>
      </c>
      <c r="F139" s="137" t="str">
        <f>IF(ISBLANK(intern1!E132),"",intern1!E132)</f>
        <v>Kinder- und Jugendmedizin mit Schwerpunkt Neonatologie</v>
      </c>
      <c r="G139" s="141">
        <f>IF(ISBLANK(intern1!F132),"",intern1!F132)</f>
        <v>4</v>
      </c>
      <c r="H139" s="141">
        <f>IF(ISBLANK(intern1!G132),"",intern1!G132)</f>
        <v>0</v>
      </c>
      <c r="I139" s="141">
        <f>IF(ISBLANK(intern1!H132),"",intern1!H132)</f>
        <v>2</v>
      </c>
      <c r="J139" s="137" t="str">
        <f>IF(ISBLANK(intern1!J132),"",intern1!J132)</f>
        <v>GEB1.1.1</v>
      </c>
      <c r="K139" s="137" t="str">
        <f>IF(ISBLANK(intern1!K132),"",intern1!K132)</f>
        <v>NEO1.1.1.1</v>
      </c>
      <c r="L139" s="141" t="str">
        <f>IF(ISBLANK(intern1!L132),"",intern1!L132)</f>
        <v/>
      </c>
      <c r="M139" s="141" t="str">
        <f>IF(ISBLANK(intern1!M132),"",intern1!M132)</f>
        <v/>
      </c>
      <c r="N139" s="143" t="str">
        <f>IF(ISBLANK(intern1!N132),"",intern1!N132)</f>
        <v>Weitere Anforderungen gem. Level III der Standards for Levels of Neonatal Care in Switzerland bzw. hinsichtlich der MFZ gemäss "weitergehende leistungsspezifische Anforderungen Akutsomatik"</v>
      </c>
    </row>
    <row r="140" spans="1:19" s="82" customFormat="1" ht="39.75" customHeight="1" x14ac:dyDescent="0.2">
      <c r="A140" s="133" t="str">
        <f>IF(ISBLANK(intern1!A133),"",intern1!A133)</f>
        <v/>
      </c>
      <c r="B140" s="361"/>
      <c r="C140" s="137" t="str">
        <f>IF(ISBLANK(intern1!C133),"",intern1!C133)</f>
        <v>NEO1.1.1.1</v>
      </c>
      <c r="D140" s="137" t="s">
        <v>903</v>
      </c>
      <c r="E140" s="137" t="str">
        <f>IF(ISBLANK(intern1!I133),"",intern1!I133)</f>
        <v>BP</v>
      </c>
      <c r="F140" s="137" t="str">
        <f>IF(ISBLANK(intern1!E133),"",intern1!E133)</f>
        <v>Kinder- und Jugendmedizin mit Schwerpunkt Neonatologie</v>
      </c>
      <c r="G140" s="141">
        <f>IF(ISBLANK(intern1!F133),"",intern1!F133)</f>
        <v>4</v>
      </c>
      <c r="H140" s="141">
        <f>IF(ISBLANK(intern1!G133),"",intern1!G133)</f>
        <v>0</v>
      </c>
      <c r="I140" s="141">
        <f>IF(ISBLANK(intern1!H133),"",intern1!H133)</f>
        <v>2</v>
      </c>
      <c r="J140" s="137" t="str">
        <f>IF(ISBLANK(intern1!J133),"",intern1!J133)</f>
        <v>GEB1.1.1</v>
      </c>
      <c r="K140" s="137" t="str">
        <f>IF(ISBLANK(intern1!K133),"",intern1!K133)</f>
        <v/>
      </c>
      <c r="L140" s="141" t="str">
        <f>IF(ISBLANK(intern1!L133),"",intern1!L133)</f>
        <v/>
      </c>
      <c r="M140" s="141" t="str">
        <f>IF(ISBLANK(intern1!M133),"",intern1!M133)</f>
        <v/>
      </c>
      <c r="N140" s="143" t="str">
        <f>IF(ISBLANK(intern1!N133),"",intern1!N133)</f>
        <v>Weitere Anforderungen gem. Level III der Standards for Levels of Neonatal Care in Switzerland</v>
      </c>
    </row>
    <row r="141" spans="1:19" s="82" customFormat="1" ht="25.5" x14ac:dyDescent="0.2">
      <c r="A141" s="128" t="str">
        <f>IF(ISBLANK(intern1!A134),"",intern1!A134)</f>
        <v>Übrige</v>
      </c>
      <c r="B141" s="129" t="str">
        <f>IF(ISBLANK(intern1!B134),"",intern1!B134)</f>
        <v>(Radio-) Onkologie</v>
      </c>
      <c r="C141" s="130" t="str">
        <f>IF(ISBLANK(intern1!C134),"",intern1!C134)</f>
        <v>ONK1</v>
      </c>
      <c r="D141" s="130" t="str">
        <f>IF(ISBLANK(intern1!D134),"",intern1!D134)</f>
        <v>Onkologie</v>
      </c>
      <c r="E141" s="130" t="str">
        <f>IF(ISBLANK(intern1!I134),"",intern1!I134)</f>
        <v>BP</v>
      </c>
      <c r="F141" s="130" t="str">
        <f>IF(ISBLANK(intern1!E134),"",intern1!E134)</f>
        <v>(Medizinische Onkologie)
(Allgemeine Innere Medizin)</v>
      </c>
      <c r="G141" s="131">
        <f>IF(ISBLANK(intern1!F134),"",intern1!F134)</f>
        <v>2</v>
      </c>
      <c r="H141" s="131">
        <f>IF(ISBLANK(intern1!G134),"",intern1!G134)</f>
        <v>2</v>
      </c>
      <c r="I141" s="131">
        <f>IF(ISBLANK(intern1!H134),"",intern1!H134)</f>
        <v>1</v>
      </c>
      <c r="J141" s="130" t="str">
        <f>IF(ISBLANK(intern1!J134),"",intern1!J134)</f>
        <v/>
      </c>
      <c r="K141" s="130" t="str">
        <f>IF(ISBLANK(intern1!K134),"",intern1!K134)</f>
        <v>RAO1 + NUK1</v>
      </c>
      <c r="L141" s="131" t="str">
        <f>IF(ISBLANK(intern1!L134),"",intern1!L134)</f>
        <v>ja</v>
      </c>
      <c r="M141" s="131" t="str">
        <f>IF(ISBLANK(intern1!M134),"",intern1!M134)</f>
        <v/>
      </c>
      <c r="N141" s="132" t="str">
        <f>IF(ISBLANK(intern1!N134),"",intern1!N134)</f>
        <v/>
      </c>
    </row>
    <row r="142" spans="1:19" s="82" customFormat="1" x14ac:dyDescent="0.2">
      <c r="A142" s="133" t="str">
        <f>IF(ISBLANK(intern1!A135),"",intern1!A135)</f>
        <v/>
      </c>
      <c r="B142" s="270" t="str">
        <f>IF(ISBLANK(intern1!B135),"",intern1!B135)</f>
        <v/>
      </c>
      <c r="C142" s="134" t="str">
        <f>IF(ISBLANK(intern1!C135),"",intern1!C135)</f>
        <v>RAO1</v>
      </c>
      <c r="D142" s="134" t="str">
        <f>IF(ISBLANK(intern1!D135),"",intern1!D135)</f>
        <v>Radio-Onkologie</v>
      </c>
      <c r="E142" s="137" t="str">
        <f>IF(ISBLANK(intern1!I135),"",intern1!I135)</f>
        <v>BP</v>
      </c>
      <c r="F142" s="134" t="str">
        <f>IF(ISBLANK(intern1!E135),"",intern1!E135)</f>
        <v>Radio-Onkologie / Strahlentherapie</v>
      </c>
      <c r="G142" s="135">
        <f>IF(ISBLANK(intern1!F135),"",intern1!F135)</f>
        <v>2</v>
      </c>
      <c r="H142" s="135">
        <f>IF(ISBLANK(intern1!G135),"",intern1!G135)</f>
        <v>2</v>
      </c>
      <c r="I142" s="135">
        <f>IF(ISBLANK(intern1!H135),"",intern1!H135)</f>
        <v>2</v>
      </c>
      <c r="J142" s="134" t="str">
        <f>IF(ISBLANK(intern1!J135),"",intern1!J135)</f>
        <v>ONK1</v>
      </c>
      <c r="K142" s="134" t="str">
        <f>IF(ISBLANK(intern1!K135),"",intern1!K135)</f>
        <v/>
      </c>
      <c r="L142" s="135" t="str">
        <f>IF(ISBLANK(intern1!L135),"",intern1!L135)</f>
        <v>ja</v>
      </c>
      <c r="M142" s="135" t="str">
        <f>IF(ISBLANK(intern1!M135),"",intern1!M135)</f>
        <v/>
      </c>
      <c r="N142" s="136" t="str">
        <f>IF(ISBLANK(intern1!N135),"",intern1!N135)</f>
        <v/>
      </c>
    </row>
    <row r="143" spans="1:19" s="82" customFormat="1" ht="15" customHeight="1" x14ac:dyDescent="0.2">
      <c r="A143" s="133" t="str">
        <f>IF(ISBLANK(intern1!A136),"",intern1!A136)</f>
        <v/>
      </c>
      <c r="B143" s="361" t="str">
        <f>IF(ISBLANK(intern1!B136),"",intern1!B136)</f>
        <v/>
      </c>
      <c r="C143" s="125" t="str">
        <f>IF(ISBLANK(intern1!C136),"",intern1!C136)</f>
        <v>NUK1</v>
      </c>
      <c r="D143" s="125" t="str">
        <f>IF(ISBLANK(intern1!D136),"",intern1!D136)</f>
        <v>Nuklearmedizin</v>
      </c>
      <c r="E143" s="125" t="str">
        <f>IF(ISBLANK(intern1!I136),"",intern1!I136)</f>
        <v>BP</v>
      </c>
      <c r="F143" s="125" t="str">
        <f>IF(ISBLANK(intern1!E136),"",intern1!E136)</f>
        <v>Nuklearmedizin</v>
      </c>
      <c r="G143" s="126">
        <f>IF(ISBLANK(intern1!F136),"",intern1!F136)</f>
        <v>0</v>
      </c>
      <c r="H143" s="126">
        <f>IF(ISBLANK(intern1!G136),"",intern1!G136)</f>
        <v>0</v>
      </c>
      <c r="I143" s="126">
        <f>IF(ISBLANK(intern1!H136),"",intern1!H136)</f>
        <v>1</v>
      </c>
      <c r="J143" s="125" t="str">
        <f>IF(ISBLANK(intern1!J136),"",intern1!J136)</f>
        <v/>
      </c>
      <c r="K143" s="125" t="str">
        <f>IF(ISBLANK(intern1!K136),"",intern1!K136)</f>
        <v>END1</v>
      </c>
      <c r="L143" s="126" t="str">
        <f>IF(ISBLANK(intern1!L136),"",intern1!L136)</f>
        <v>ja</v>
      </c>
      <c r="M143" s="126" t="str">
        <f>IF(ISBLANK(intern1!M136),"",intern1!M136)</f>
        <v/>
      </c>
      <c r="N143" s="127" t="str">
        <f>IF(ISBLANK(intern1!N136),"",intern1!N136)</f>
        <v>BAG Strahlenschutzbedingungen</v>
      </c>
    </row>
    <row r="144" spans="1:19" s="82" customFormat="1" ht="35.25" customHeight="1" x14ac:dyDescent="0.2">
      <c r="A144" s="133" t="str">
        <f>IF(ISBLANK(intern1!A137),"",intern1!A137)</f>
        <v/>
      </c>
      <c r="B144" s="270" t="str">
        <f>IF(ISBLANK(intern1!B137),"",intern1!B137)</f>
        <v>Schwere Verletzungen</v>
      </c>
      <c r="C144" s="130" t="str">
        <f>IF(ISBLANK(intern1!C137),"",intern1!C137)</f>
        <v>UNF1</v>
      </c>
      <c r="D144" s="130" t="str">
        <f>IF(ISBLANK(intern1!D137),"",intern1!D137)</f>
        <v>Unfallchirurgie (Polytrauma)</v>
      </c>
      <c r="E144" s="270" t="str">
        <f>IF(ISBLANK(intern1!I137),"",intern1!I137)</f>
        <v/>
      </c>
      <c r="F144" s="130" t="str">
        <f>IF(ISBLANK(intern1!E137),"",intern1!E137)</f>
        <v/>
      </c>
      <c r="G144" s="131" t="str">
        <f>IF(ISBLANK(intern1!F137),"",intern1!F137)</f>
        <v/>
      </c>
      <c r="H144" s="131" t="str">
        <f>IF(ISBLANK(intern1!G137),"",intern1!G137)</f>
        <v/>
      </c>
      <c r="I144" s="131" t="str">
        <f>IF(ISBLANK(intern1!H137),"",intern1!H137)</f>
        <v/>
      </c>
      <c r="J144" s="130" t="str">
        <f>IF(ISBLANK(intern1!J137),"",intern1!J137)</f>
        <v>UNF1.1</v>
      </c>
      <c r="K144" s="130" t="str">
        <f>IF(ISBLANK(intern1!K137),"",intern1!K137)</f>
        <v/>
      </c>
      <c r="L144" s="131" t="str">
        <f>IF(ISBLANK(intern1!L137),"",intern1!L137)</f>
        <v/>
      </c>
      <c r="M144" s="131" t="str">
        <f>IF(ISBLANK(intern1!M137),"",intern1!M137)</f>
        <v/>
      </c>
      <c r="N144" s="132" t="str">
        <f>IF(ISBLANK(intern1!N137),"",intern1!N137)</f>
        <v/>
      </c>
    </row>
    <row r="145" spans="1:20" s="82" customFormat="1" ht="25.5" x14ac:dyDescent="0.2">
      <c r="A145" s="133" t="str">
        <f>IF(ISBLANK(intern1!A138),"",intern1!A138)</f>
        <v/>
      </c>
      <c r="B145" s="270" t="str">
        <f>IF(ISBLANK(intern1!B138),"",intern1!B138)</f>
        <v/>
      </c>
      <c r="C145" s="134" t="str">
        <f>IF(ISBLANK(intern1!C138),"",intern1!C138)</f>
        <v>UNF1.1</v>
      </c>
      <c r="D145" s="134" t="str">
        <f>IF(ISBLANK(intern1!D138),"",intern1!D138)</f>
        <v>Behandlung von Schwerverletzten (IVHSM)</v>
      </c>
      <c r="E145" s="137" t="str">
        <f>IF(ISBLANK(intern1!I138),"",intern1!I138)</f>
        <v/>
      </c>
      <c r="F145" s="134" t="str">
        <f>IF(ISBLANK(intern1!E138),"",intern1!E138)</f>
        <v/>
      </c>
      <c r="G145" s="135" t="str">
        <f>IF(ISBLANK(intern1!F138),"",intern1!F138)</f>
        <v/>
      </c>
      <c r="H145" s="135" t="str">
        <f>IF(ISBLANK(intern1!G138),"",intern1!G138)</f>
        <v/>
      </c>
      <c r="I145" s="135" t="str">
        <f>IF(ISBLANK(intern1!H138),"",intern1!H138)</f>
        <v/>
      </c>
      <c r="J145" s="134" t="str">
        <f>IF(ISBLANK(intern1!J138),"",intern1!J138)</f>
        <v/>
      </c>
      <c r="K145" s="134" t="str">
        <f>IF(ISBLANK(intern1!K138),"",intern1!K138)</f>
        <v/>
      </c>
      <c r="L145" s="135" t="str">
        <f>IF(ISBLANK(intern1!L138),"",intern1!L138)</f>
        <v/>
      </c>
      <c r="M145" s="135" t="str">
        <f>IF(ISBLANK(intern1!M138),"",intern1!M138)</f>
        <v/>
      </c>
      <c r="N145" s="136" t="str">
        <f>IF(ISBLANK(intern1!N138),"",intern1!N138)</f>
        <v>Es gelten die aktuellen IVHSM Anforderungen</v>
      </c>
    </row>
    <row r="146" spans="1:20" s="82" customFormat="1" ht="25.5" x14ac:dyDescent="0.2">
      <c r="A146" s="133" t="str">
        <f>IF(ISBLANK(intern1!A139),"",intern1!A139)</f>
        <v/>
      </c>
      <c r="B146" s="270" t="str">
        <f>IF(ISBLANK(intern1!B139),"",intern1!B139)</f>
        <v/>
      </c>
      <c r="C146" s="137" t="str">
        <f>IF(ISBLANK(intern1!C139),"",intern1!C139)</f>
        <v>UNF2</v>
      </c>
      <c r="D146" s="137" t="str">
        <f>IF(ISBLANK(intern1!D139),"",intern1!D139)</f>
        <v>Schwere Verbrennungen (IVHSM)</v>
      </c>
      <c r="E146" s="137" t="str">
        <f>IF(ISBLANK(intern1!I139),"",intern1!I139)</f>
        <v/>
      </c>
      <c r="F146" s="137" t="str">
        <f>IF(ISBLANK(intern1!E139),"",intern1!E139)</f>
        <v/>
      </c>
      <c r="G146" s="141" t="str">
        <f>IF(ISBLANK(intern1!F139),"",intern1!F139)</f>
        <v/>
      </c>
      <c r="H146" s="141" t="str">
        <f>IF(ISBLANK(intern1!G139),"",intern1!G139)</f>
        <v/>
      </c>
      <c r="I146" s="141" t="str">
        <f>IF(ISBLANK(intern1!H139),"",intern1!H139)</f>
        <v/>
      </c>
      <c r="J146" s="137" t="str">
        <f>IF(ISBLANK(intern1!J139),"",intern1!J139)</f>
        <v/>
      </c>
      <c r="K146" s="137" t="str">
        <f>IF(ISBLANK(intern1!K139),"",intern1!K139)</f>
        <v/>
      </c>
      <c r="L146" s="141" t="str">
        <f>IF(ISBLANK(intern1!L139),"",intern1!L139)</f>
        <v/>
      </c>
      <c r="M146" s="141" t="str">
        <f>IF(ISBLANK(intern1!M139),"",intern1!M139)</f>
        <v/>
      </c>
      <c r="N146" s="143" t="str">
        <f>IF(ISBLANK(intern1!N139),"",intern1!N139)</f>
        <v>Es gelten die aktuellen IVHSM Anforderungen</v>
      </c>
    </row>
    <row r="147" spans="1:20" s="82" customFormat="1" ht="51" x14ac:dyDescent="0.2">
      <c r="A147" s="128" t="str">
        <f>IF(ISBLANK(intern1!A140),"",intern1!A140)</f>
        <v>Querschnittsbereiche</v>
      </c>
      <c r="B147" s="129" t="str">
        <f>IF(ISBLANK(intern1!B140),"",intern1!B140)</f>
        <v>Pädiatrie</v>
      </c>
      <c r="C147" s="129" t="str">
        <f>IF(ISBLANK(intern1!C140),"",intern1!C140)</f>
        <v>KINM</v>
      </c>
      <c r="D147" s="129" t="str">
        <f>IF(ISBLANK(intern1!D140),"",intern1!D140)</f>
        <v>Kindermedizin</v>
      </c>
      <c r="E147" s="147" t="str">
        <f>IF(ISBLANK(intern1!I140),"",intern1!I140)</f>
        <v>BP</v>
      </c>
      <c r="F147" s="129" t="str">
        <f>IF(ISBLANK(intern1!E140),"",intern1!E140)</f>
        <v>Kinder- und Jugendmedizin</v>
      </c>
      <c r="G147" s="155">
        <f>IF(ISBLANK(intern1!F140),"",intern1!F140)</f>
        <v>2</v>
      </c>
      <c r="H147" s="155">
        <f>IF(ISBLANK(intern1!G140),"",intern1!G140)</f>
        <v>2</v>
      </c>
      <c r="I147" s="155">
        <f>IF(ISBLANK(intern1!H140),"",intern1!H140)</f>
        <v>2</v>
      </c>
      <c r="J147" s="129" t="str">
        <f>IF(ISBLANK(intern1!J140),"",intern1!J140)</f>
        <v/>
      </c>
      <c r="K147" s="129" t="str">
        <f>IF(ISBLANK(intern1!K140),"",intern1!K140)</f>
        <v/>
      </c>
      <c r="L147" s="129" t="str">
        <f>IF(ISBLANK(intern1!L140),"",intern1!L140)</f>
        <v/>
      </c>
      <c r="M147" s="129" t="str">
        <f>IF(ISBLANK(intern1!M140),"",intern1!M140)</f>
        <v/>
      </c>
      <c r="N147" s="156" t="str">
        <f>IF(ISBLANK(intern1!N140),"",intern1!N140)</f>
        <v>Kinderklinik gem. Dokument "Weitergehende leistungsspezifische Anforderungen und Erläuterungen Akutsomatik"</v>
      </c>
    </row>
    <row r="148" spans="1:20" s="82" customFormat="1" ht="51" x14ac:dyDescent="0.2">
      <c r="A148" s="133" t="str">
        <f>IF(ISBLANK(intern1!A141),"",intern1!A141)</f>
        <v/>
      </c>
      <c r="B148" s="129" t="str">
        <f>IF(ISBLANK(intern1!B141),"",intern1!B141)</f>
        <v>Kinderchirurgie</v>
      </c>
      <c r="C148" s="130" t="str">
        <f>IF(ISBLANK(intern1!C141),"",intern1!C141)</f>
        <v>KINC</v>
      </c>
      <c r="D148" s="129" t="str">
        <f>IF(ISBLANK(intern1!D141),"",intern1!D141)</f>
        <v>Kinderchirurgie</v>
      </c>
      <c r="E148" s="270" t="str">
        <f>IF(ISBLANK(intern1!I141),"",intern1!I141)</f>
        <v>BPE/BP</v>
      </c>
      <c r="F148" s="129" t="str">
        <f>IF(ISBLANK(intern1!E141),"",intern1!E141)</f>
        <v>Kinderchirurgie</v>
      </c>
      <c r="G148" s="131">
        <f>IF(ISBLANK(intern1!F141),"",intern1!F141)</f>
        <v>2</v>
      </c>
      <c r="H148" s="131">
        <f>IF(ISBLANK(intern1!G141),"",intern1!G141)</f>
        <v>2</v>
      </c>
      <c r="I148" s="155">
        <f>IF(ISBLANK(intern1!H141),"",intern1!H141)</f>
        <v>2</v>
      </c>
      <c r="J148" s="129" t="str">
        <f>IF(ISBLANK(intern1!J141),"",intern1!J141)</f>
        <v/>
      </c>
      <c r="K148" s="129" t="str">
        <f>IF(ISBLANK(intern1!K141),"",intern1!K141)</f>
        <v/>
      </c>
      <c r="L148" s="130" t="str">
        <f>IF(ISBLANK(intern1!L141),"",intern1!L141)</f>
        <v/>
      </c>
      <c r="M148" s="130" t="str">
        <f>IF(ISBLANK(intern1!M141),"",intern1!M141)</f>
        <v/>
      </c>
      <c r="N148" s="156" t="str">
        <f>IF(ISBLANK(intern1!N141),"",intern1!N141)</f>
        <v>Kinderklinik gem. Dokument "Weitergehende leistungsspezifische Anforderungen und Erläuterungen Akutsomatik</v>
      </c>
    </row>
    <row r="149" spans="1:20" s="82" customFormat="1" ht="127.5" x14ac:dyDescent="0.2">
      <c r="A149" s="133" t="str">
        <f>IF(ISBLANK(intern1!A142),"",intern1!A142)</f>
        <v/>
      </c>
      <c r="B149" s="361" t="str">
        <f>IF(ISBLANK(intern1!B142),"",intern1!B142)</f>
        <v/>
      </c>
      <c r="C149" s="361" t="str">
        <f>IF(ISBLANK(intern1!C142),"",intern1!C142)</f>
        <v>KINB</v>
      </c>
      <c r="D149" s="125" t="str">
        <f>IF(ISBLANK(intern1!D142),"",intern1!D142)</f>
        <v>Basis-Kinderchirurgie</v>
      </c>
      <c r="E149" s="125" t="str">
        <f>IF(ISBLANK(intern1!I142),"",intern1!I142)</f>
        <v>BPE/BP</v>
      </c>
      <c r="F149" s="125" t="str">
        <f>IF(ISBLANK(intern1!E142),"",intern1!E142)</f>
        <v/>
      </c>
      <c r="G149" s="150">
        <f>IF(ISBLANK(intern1!F142),"",intern1!F142)</f>
        <v>2</v>
      </c>
      <c r="H149" s="150">
        <f>IF(ISBLANK(intern1!G142),"",intern1!G142)</f>
        <v>2</v>
      </c>
      <c r="I149" s="126">
        <f>IF(ISBLANK(intern1!H142),"",intern1!H142)</f>
        <v>1</v>
      </c>
      <c r="J149" s="125" t="str">
        <f>IF(ISBLANK(intern1!J142),"",intern1!J142)</f>
        <v/>
      </c>
      <c r="K149" s="125" t="str">
        <f>IF(ISBLANK(intern1!K142),"",intern1!K142)</f>
        <v/>
      </c>
      <c r="L149" s="361" t="str">
        <f>IF(ISBLANK(intern1!L142),"",intern1!L142)</f>
        <v/>
      </c>
      <c r="M149" s="361" t="str">
        <f>IF(ISBLANK(intern1!M142),"",intern1!M142)</f>
        <v/>
      </c>
      <c r="N149" s="127" t="str">
        <f>IF(ISBLANK(intern1!N142),"",intern1!N142)</f>
        <v>- Anforderungen an eine Kinderklinik sowie die nötigen organspezifischen Anforderungen erfüllt sein. Leistungen in der Basis-Kinderchirurgie können auch ohne Kinderklinik angeboten werden.
- Kinderanästhesie bei Kinder bis zum 6. Geburtstag während Eingriff und postoperativ während 24h innerhalb 30min einsatzbereit. Entsprechender Leistungsauftrag der Erwachsenenmedizin.</v>
      </c>
    </row>
    <row r="150" spans="1:20" s="82" customFormat="1" ht="51" x14ac:dyDescent="0.2">
      <c r="A150" s="133" t="str">
        <f>IF(ISBLANK(intern1!A143),"",intern1!A143)</f>
        <v/>
      </c>
      <c r="B150" s="129" t="str">
        <f>IF(ISBLANK(intern1!B143),"",intern1!B143)</f>
        <v/>
      </c>
      <c r="C150" s="130" t="str">
        <f>IF(ISBLANK(intern1!C143),"",intern1!C143)</f>
        <v>GER</v>
      </c>
      <c r="D150" s="129" t="str">
        <f>IF(ISBLANK(intern1!D143),"",intern1!D143)</f>
        <v>Akutgeriatrie Kompetenzzentrum</v>
      </c>
      <c r="E150" s="270" t="str">
        <f>IF(ISBLANK(intern1!I143),"",intern1!I143)</f>
        <v/>
      </c>
      <c r="F150" s="129" t="str">
        <f>IF(ISBLANK(intern1!E143),"",intern1!E143)</f>
        <v>Allgemeine Innere Medizin mit Schwerpunkt Geriatrie</v>
      </c>
      <c r="G150" s="131" t="str">
        <f>IF(ISBLANK(intern1!F143),"",intern1!F143)</f>
        <v/>
      </c>
      <c r="H150" s="131" t="str">
        <f>IF(ISBLANK(intern1!G143),"",intern1!G143)</f>
        <v/>
      </c>
      <c r="I150" s="155" t="str">
        <f>IF(ISBLANK(intern1!H143),"",intern1!H143)</f>
        <v/>
      </c>
      <c r="J150" s="129" t="str">
        <f>IF(ISBLANK(intern1!J143),"",intern1!J143)</f>
        <v/>
      </c>
      <c r="K150" s="129" t="str">
        <f>IF(ISBLANK(intern1!K143),"",intern1!K143)</f>
        <v/>
      </c>
      <c r="L150" s="130" t="str">
        <f>IF(ISBLANK(intern1!L143),"",intern1!L143)</f>
        <v/>
      </c>
      <c r="M150" s="130" t="str">
        <f>IF(ISBLANK(intern1!M143),"",intern1!M143)</f>
        <v/>
      </c>
      <c r="N150" s="156" t="str">
        <f>IF(ISBLANK(intern1!N143),"",intern1!N143)</f>
        <v>Kompetenzzentrum GER gem. Dokument "Weitergehende leistungsspezifische Anforderungen und Erläuterungen Akutsomatik"</v>
      </c>
    </row>
    <row r="151" spans="1:20" s="82" customFormat="1" ht="38.25" x14ac:dyDescent="0.2">
      <c r="A151" s="133" t="str">
        <f>IF(ISBLANK(intern1!A144),"",intern1!A144)</f>
        <v/>
      </c>
      <c r="B151" s="129" t="str">
        <f>IF(ISBLANK(intern1!B144),"",intern1!B144)</f>
        <v>Spezialisierte Palliative Care</v>
      </c>
      <c r="C151" s="130" t="str">
        <f>IF(ISBLANK(intern1!C144),"",intern1!C144)</f>
        <v>PAL</v>
      </c>
      <c r="D151" s="129" t="str">
        <f>IF(ISBLANK(intern1!D144),"",intern1!D144)</f>
        <v>Palliative Care Kompetenzzentrum</v>
      </c>
      <c r="E151" s="270" t="str">
        <f>IF(ISBLANK(intern1!I144),"",intern1!I144)</f>
        <v/>
      </c>
      <c r="F151" s="129" t="str">
        <f>IF(ISBLANK(intern1!E144),"",intern1!E144)</f>
        <v>Allgemeine Innere Medizin</v>
      </c>
      <c r="G151" s="131">
        <f>IF(ISBLANK(intern1!F144),"",intern1!F144)</f>
        <v>1</v>
      </c>
      <c r="H151" s="131">
        <f>IF(ISBLANK(intern1!G144),"",intern1!G144)</f>
        <v>0</v>
      </c>
      <c r="I151" s="155">
        <f>IF(ISBLANK(intern1!H144),"",intern1!H144)</f>
        <v>0</v>
      </c>
      <c r="J151" s="129" t="str">
        <f>IF(ISBLANK(intern1!J144),"",intern1!J144)</f>
        <v/>
      </c>
      <c r="K151" s="129" t="str">
        <f>IF(ISBLANK(intern1!K144),"",intern1!K144)</f>
        <v/>
      </c>
      <c r="L151" s="130" t="str">
        <f>IF(ISBLANK(intern1!L144),"",intern1!L144)</f>
        <v/>
      </c>
      <c r="M151" s="130" t="str">
        <f>IF(ISBLANK(intern1!M144),"",intern1!M144)</f>
        <v/>
      </c>
      <c r="N151" s="156" t="str">
        <f>IF(ISBLANK(intern1!N144),"",intern1!N144)</f>
        <v>Zertifizierung mit dem Label "Qualität in Palliative Care" (Liste A von palliative ch; Version 17.09.2010</v>
      </c>
    </row>
    <row r="152" spans="1:20" s="82" customFormat="1" ht="26.45" customHeight="1" x14ac:dyDescent="0.2">
      <c r="A152" s="133" t="str">
        <f>IF(ISBLANK(intern1!A145),"",intern1!A145)</f>
        <v/>
      </c>
      <c r="B152" s="129" t="str">
        <f>IF(ISBLANK(intern1!B145),"",intern1!B145)</f>
        <v/>
      </c>
      <c r="C152" s="130" t="str">
        <f>IF(ISBLANK(intern1!C145),"",intern1!C145)</f>
        <v>AVA</v>
      </c>
      <c r="D152" s="129" t="str">
        <f>IF(ISBLANK(intern1!D145),"",intern1!D145)</f>
        <v>Akutsomatische Versorgung Abhängigkeitskranker</v>
      </c>
      <c r="E152" s="270" t="str">
        <f>IF(ISBLANK(intern1!I145),"",intern1!I145)</f>
        <v/>
      </c>
      <c r="F152" s="129" t="str">
        <f>IF(ISBLANK(intern1!E145),"",intern1!E145)</f>
        <v>Allgemeine Innere Medizin
(Psychiatrie und Psychotherapie)</v>
      </c>
      <c r="G152" s="131">
        <f>IF(ISBLANK(intern1!F145),"",intern1!F145)</f>
        <v>1</v>
      </c>
      <c r="H152" s="131" t="str">
        <f>IF(ISBLANK(intern1!G145),"",intern1!G145)</f>
        <v/>
      </c>
      <c r="I152" s="155" t="str">
        <f>IF(ISBLANK(intern1!H145),"",intern1!H145)</f>
        <v/>
      </c>
      <c r="J152" s="129" t="str">
        <f>IF(ISBLANK(intern1!J145),"",intern1!J145)</f>
        <v/>
      </c>
      <c r="K152" s="129" t="str">
        <f>IF(ISBLANK(intern1!K145),"",intern1!K145)</f>
        <v/>
      </c>
      <c r="L152" s="130" t="str">
        <f>IF(ISBLANK(intern1!L145),"",intern1!L145)</f>
        <v/>
      </c>
      <c r="M152" s="130" t="str">
        <f>IF(ISBLANK(intern1!M145),"",intern1!M145)</f>
        <v/>
      </c>
      <c r="N152" s="156" t="str">
        <f>IF(ISBLANK(intern1!N145),"",intern1!N145)</f>
        <v/>
      </c>
    </row>
    <row r="153" spans="1:20" s="82" customFormat="1" ht="44.25" customHeight="1" thickBot="1" x14ac:dyDescent="0.25">
      <c r="A153" s="157"/>
      <c r="B153" s="158"/>
      <c r="C153" s="158" t="str">
        <f>IF(ISBLANK(intern1!C146),"",intern1!C146)</f>
        <v>ISO</v>
      </c>
      <c r="D153" s="158" t="str">
        <f>IF(ISBLANK(intern1!D146),"",intern1!D146)</f>
        <v>Sonderisolierstation (IVHSM)</v>
      </c>
      <c r="E153" s="270" t="str">
        <f>IF(ISBLANK(intern1!I146),"",intern1!I146)</f>
        <v/>
      </c>
      <c r="F153" s="158" t="str">
        <f>IF(ISBLANK(intern1!E146),"",intern1!E146)</f>
        <v/>
      </c>
      <c r="G153" s="159" t="str">
        <f>IF(ISBLANK(intern1!F146),"",intern1!F146)</f>
        <v/>
      </c>
      <c r="H153" s="159" t="str">
        <f>IF(ISBLANK(intern1!G146),"",intern1!G146)</f>
        <v/>
      </c>
      <c r="I153" s="159" t="str">
        <f>IF(ISBLANK(intern1!H146),"",intern1!H146)</f>
        <v/>
      </c>
      <c r="J153" s="158" t="str">
        <f>IF(ISBLANK(intern1!J146),"",intern1!J146)</f>
        <v/>
      </c>
      <c r="K153" s="158" t="str">
        <f>IF(ISBLANK(intern1!K146),"",intern1!K146)</f>
        <v/>
      </c>
      <c r="L153" s="158" t="str">
        <f>IF(ISBLANK(intern1!L146),"",intern1!L146)</f>
        <v/>
      </c>
      <c r="M153" s="158" t="str">
        <f>IF(ISBLANK(intern1!M146),"",intern1!M146)</f>
        <v/>
      </c>
      <c r="N153" s="160" t="str">
        <f>IF(ISBLANK(intern1!N146),"",intern1!N146)</f>
        <v>Es gilt das Konzept der GDK zu Krankheiten vom Typ «Ebola»</v>
      </c>
    </row>
    <row r="154" spans="1:20" s="48" customFormat="1" ht="13.5" thickBot="1" x14ac:dyDescent="0.25">
      <c r="A154" s="161"/>
      <c r="B154" s="82"/>
      <c r="C154" s="123"/>
      <c r="D154" s="123"/>
      <c r="E154" s="162"/>
      <c r="F154" s="123"/>
      <c r="G154" s="123"/>
      <c r="H154" s="123"/>
      <c r="I154" s="123"/>
      <c r="J154" s="161"/>
      <c r="K154" s="161"/>
      <c r="L154" s="123"/>
      <c r="M154" s="123"/>
      <c r="N154" s="161"/>
    </row>
    <row r="155" spans="1:20" s="39" customFormat="1" ht="36.75" customHeight="1" x14ac:dyDescent="0.2">
      <c r="A155" s="1235" t="s">
        <v>390</v>
      </c>
      <c r="B155" s="1236"/>
      <c r="C155" s="1236"/>
      <c r="D155" s="1236"/>
      <c r="E155" s="1236"/>
      <c r="F155" s="1236"/>
      <c r="G155" s="1236"/>
      <c r="H155" s="1236"/>
      <c r="I155" s="1236"/>
      <c r="J155" s="1236"/>
      <c r="K155" s="1236"/>
      <c r="L155" s="1236"/>
      <c r="M155" s="1236"/>
      <c r="N155" s="1237"/>
    </row>
    <row r="156" spans="1:20" s="39" customFormat="1" ht="28.5" customHeight="1" x14ac:dyDescent="0.2">
      <c r="A156" s="1232" t="s">
        <v>665</v>
      </c>
      <c r="B156" s="1233"/>
      <c r="C156" s="1233"/>
      <c r="D156" s="1233"/>
      <c r="E156" s="1233"/>
      <c r="F156" s="1233"/>
      <c r="G156" s="1233"/>
      <c r="H156" s="1233"/>
      <c r="I156" s="1233"/>
      <c r="J156" s="1233"/>
      <c r="K156" s="1233"/>
      <c r="L156" s="1233"/>
      <c r="M156" s="1233"/>
      <c r="N156" s="1234"/>
      <c r="P156" s="1220"/>
      <c r="Q156" s="1220"/>
      <c r="R156" s="1220"/>
      <c r="S156" s="1220"/>
      <c r="T156" s="1220"/>
    </row>
    <row r="157" spans="1:20" s="39" customFormat="1" ht="26.25" customHeight="1" x14ac:dyDescent="0.2">
      <c r="A157" s="1232" t="s">
        <v>639</v>
      </c>
      <c r="B157" s="1233"/>
      <c r="C157" s="1233"/>
      <c r="D157" s="1233"/>
      <c r="E157" s="1233"/>
      <c r="F157" s="1233"/>
      <c r="G157" s="1233"/>
      <c r="H157" s="1233"/>
      <c r="I157" s="1233"/>
      <c r="J157" s="1233"/>
      <c r="K157" s="1233"/>
      <c r="L157" s="1233"/>
      <c r="M157" s="1233"/>
      <c r="N157" s="1234"/>
    </row>
    <row r="158" spans="1:20" s="39" customFormat="1" ht="56.1" customHeight="1" x14ac:dyDescent="0.2">
      <c r="A158" s="1232" t="s">
        <v>666</v>
      </c>
      <c r="B158" s="1233"/>
      <c r="C158" s="1233"/>
      <c r="D158" s="1233"/>
      <c r="E158" s="1233"/>
      <c r="F158" s="1233"/>
      <c r="G158" s="1233"/>
      <c r="H158" s="1233"/>
      <c r="I158" s="1233"/>
      <c r="J158" s="1233"/>
      <c r="K158" s="1233"/>
      <c r="L158" s="1233"/>
      <c r="M158" s="1233"/>
      <c r="N158" s="1234"/>
    </row>
    <row r="159" spans="1:20" s="39" customFormat="1" ht="66.95" customHeight="1" x14ac:dyDescent="0.2">
      <c r="A159" s="1232" t="s">
        <v>647</v>
      </c>
      <c r="B159" s="1233"/>
      <c r="C159" s="1233"/>
      <c r="D159" s="1233"/>
      <c r="E159" s="1233"/>
      <c r="F159" s="1233"/>
      <c r="G159" s="1233"/>
      <c r="H159" s="1233"/>
      <c r="I159" s="1233"/>
      <c r="J159" s="1233"/>
      <c r="K159" s="1233"/>
      <c r="L159" s="1233"/>
      <c r="M159" s="1233"/>
      <c r="N159" s="1234"/>
    </row>
    <row r="160" spans="1:20" s="39" customFormat="1" ht="149.25" customHeight="1" x14ac:dyDescent="0.2">
      <c r="A160" s="1232" t="s">
        <v>650</v>
      </c>
      <c r="B160" s="1233"/>
      <c r="C160" s="1233"/>
      <c r="D160" s="1233"/>
      <c r="E160" s="1233"/>
      <c r="F160" s="1233"/>
      <c r="G160" s="1233"/>
      <c r="H160" s="1233"/>
      <c r="I160" s="1233"/>
      <c r="J160" s="1233"/>
      <c r="K160" s="1233"/>
      <c r="L160" s="1233"/>
      <c r="M160" s="1233"/>
      <c r="N160" s="1234"/>
    </row>
    <row r="161" spans="1:21" s="39" customFormat="1" ht="60" customHeight="1" x14ac:dyDescent="0.2">
      <c r="A161" s="1232" t="s">
        <v>667</v>
      </c>
      <c r="B161" s="1233"/>
      <c r="C161" s="1233"/>
      <c r="D161" s="1233"/>
      <c r="E161" s="1233"/>
      <c r="F161" s="1233"/>
      <c r="G161" s="1233"/>
      <c r="H161" s="1233"/>
      <c r="I161" s="1233"/>
      <c r="J161" s="1233"/>
      <c r="K161" s="1233"/>
      <c r="L161" s="1233"/>
      <c r="M161" s="1233"/>
      <c r="N161" s="1234"/>
    </row>
    <row r="162" spans="1:21" s="39" customFormat="1" ht="29.1" customHeight="1" x14ac:dyDescent="0.2">
      <c r="A162" s="1232" t="s">
        <v>640</v>
      </c>
      <c r="B162" s="1233"/>
      <c r="C162" s="1233"/>
      <c r="D162" s="1233"/>
      <c r="E162" s="1233"/>
      <c r="F162" s="1233"/>
      <c r="G162" s="1233"/>
      <c r="H162" s="1233"/>
      <c r="I162" s="1233"/>
      <c r="J162" s="1233"/>
      <c r="K162" s="1233"/>
      <c r="L162" s="1233"/>
      <c r="M162" s="1233"/>
      <c r="N162" s="1234"/>
      <c r="P162" s="1252"/>
      <c r="Q162" s="1252"/>
      <c r="R162" s="1252"/>
      <c r="S162" s="1252"/>
      <c r="T162" s="1252"/>
      <c r="U162" s="1252"/>
    </row>
    <row r="163" spans="1:21" s="39" customFormat="1" ht="32.1" customHeight="1" x14ac:dyDescent="0.2">
      <c r="A163" s="1232" t="s">
        <v>641</v>
      </c>
      <c r="B163" s="1233"/>
      <c r="C163" s="1233"/>
      <c r="D163" s="1233"/>
      <c r="E163" s="1233"/>
      <c r="F163" s="1233"/>
      <c r="G163" s="1233"/>
      <c r="H163" s="1233"/>
      <c r="I163" s="1233"/>
      <c r="J163" s="1233"/>
      <c r="K163" s="1233"/>
      <c r="L163" s="1233"/>
      <c r="M163" s="1233"/>
      <c r="N163" s="1234"/>
    </row>
    <row r="164" spans="1:21" s="39" customFormat="1" ht="30.95" customHeight="1" x14ac:dyDescent="0.2">
      <c r="A164" s="1232" t="s">
        <v>642</v>
      </c>
      <c r="B164" s="1233"/>
      <c r="C164" s="1233"/>
      <c r="D164" s="1233"/>
      <c r="E164" s="1233"/>
      <c r="F164" s="1233"/>
      <c r="G164" s="1233"/>
      <c r="H164" s="1233"/>
      <c r="I164" s="1233"/>
      <c r="J164" s="1233"/>
      <c r="K164" s="1233"/>
      <c r="L164" s="1233"/>
      <c r="M164" s="1233"/>
      <c r="N164" s="1234"/>
    </row>
    <row r="165" spans="1:21" s="81" customFormat="1" ht="30.95" customHeight="1" x14ac:dyDescent="0.2">
      <c r="A165" s="1232" t="s">
        <v>930</v>
      </c>
      <c r="B165" s="1233"/>
      <c r="C165" s="1233"/>
      <c r="D165" s="1233"/>
      <c r="E165" s="1233"/>
      <c r="F165" s="1233"/>
      <c r="G165" s="1233"/>
      <c r="H165" s="1233"/>
      <c r="I165" s="1233"/>
      <c r="J165" s="1233"/>
      <c r="K165" s="1233"/>
      <c r="L165" s="1233"/>
      <c r="M165" s="1233"/>
      <c r="N165" s="1234"/>
      <c r="P165" s="1220"/>
      <c r="Q165" s="1220"/>
      <c r="R165" s="1220"/>
      <c r="S165" s="1220"/>
      <c r="T165" s="1220"/>
      <c r="U165" s="1220"/>
    </row>
    <row r="166" spans="1:21" s="39" customFormat="1" ht="12.95" customHeight="1" x14ac:dyDescent="0.2">
      <c r="A166" s="1232" t="s">
        <v>939</v>
      </c>
      <c r="B166" s="1233"/>
      <c r="C166" s="1233"/>
      <c r="D166" s="1233"/>
      <c r="E166" s="1233"/>
      <c r="F166" s="1233"/>
      <c r="G166" s="1233"/>
      <c r="H166" s="1233"/>
      <c r="I166" s="1233"/>
      <c r="J166" s="1233"/>
      <c r="K166" s="1233"/>
      <c r="L166" s="1233"/>
      <c r="M166" s="1233"/>
      <c r="N166" s="1234"/>
      <c r="P166" s="1220"/>
      <c r="Q166" s="1220"/>
      <c r="R166" s="1220"/>
      <c r="S166" s="1220"/>
      <c r="T166" s="1220"/>
      <c r="U166" s="1220"/>
    </row>
    <row r="168" spans="1:21" x14ac:dyDescent="0.2">
      <c r="A168" s="817" t="s">
        <v>860</v>
      </c>
      <c r="B168" s="818"/>
    </row>
  </sheetData>
  <sheetProtection algorithmName="SHA-512" hashValue="+mO9ZCHWFvqWFqs86zVsGGKniUD9i2wFMNbrj6zK5hjGh4OoPmZJb6xpYRkFHWXKKzuLC5qXUfFKgWR68xR3+Q==" saltValue="qOjDEEheh1WRXOkGJ8HMeQ==" spinCount="100000" sheet="1" selectLockedCells="1"/>
  <customSheetViews>
    <customSheetView guid="{21F13F3C-C390-477F-A569-DF7158452A6C}" scale="80" fitToPage="1">
      <selection activeCell="A12" sqref="A12:F12"/>
      <rowBreaks count="6" manualBreakCount="6">
        <brk id="34" max="14" man="1"/>
        <brk id="64" max="16383" man="1"/>
        <brk id="90" max="16383" man="1"/>
        <brk id="122" max="16383" man="1"/>
        <brk id="147" max="14" man="1"/>
        <brk id="162" max="14" man="1"/>
      </rowBreaks>
      <pageMargins left="0.23622047244094491" right="0.23622047244094491" top="0.74803149606299213" bottom="0.74803149606299213" header="0.31496062992125984" footer="0.31496062992125984"/>
      <printOptions horizontalCentered="1"/>
      <pageSetup paperSize="9" scale="40" fitToHeight="6" orientation="landscape" r:id="rId1"/>
      <headerFooter alignWithMargins="0">
        <oddHeader>&amp;L&amp;G</oddHeader>
        <oddFooter>&amp;L&amp;"Arial,Fett"&amp;8Departement Gesundheit und Soziales &amp;"Arial,Standard"Abteilung Gesundheit&amp;R&amp;6Seiten &amp;P von &amp;N Seiten</oddFooter>
      </headerFooter>
    </customSheetView>
  </customSheetViews>
  <mergeCells count="23">
    <mergeCell ref="P165:U166"/>
    <mergeCell ref="A160:N160"/>
    <mergeCell ref="A161:N161"/>
    <mergeCell ref="A162:N162"/>
    <mergeCell ref="A163:N163"/>
    <mergeCell ref="A164:N164"/>
    <mergeCell ref="A165:N165"/>
    <mergeCell ref="A166:N166"/>
    <mergeCell ref="P162:U162"/>
    <mergeCell ref="A3:N3"/>
    <mergeCell ref="C7:D8"/>
    <mergeCell ref="B7:B9"/>
    <mergeCell ref="A7:A9"/>
    <mergeCell ref="J8:K8"/>
    <mergeCell ref="E7:N7"/>
    <mergeCell ref="A5:N5"/>
    <mergeCell ref="P129:S129"/>
    <mergeCell ref="P156:T156"/>
    <mergeCell ref="A159:N159"/>
    <mergeCell ref="A156:N156"/>
    <mergeCell ref="A155:N155"/>
    <mergeCell ref="A157:N157"/>
    <mergeCell ref="A158:N158"/>
  </mergeCells>
  <phoneticPr fontId="26" type="noConversion"/>
  <conditionalFormatting sqref="F154">
    <cfRule type="expression" dxfId="105" priority="2" stopIfTrue="1">
      <formula>NOT(ISERROR(SEARCH("(BACM)",F154)))</formula>
    </cfRule>
    <cfRule type="cellIs" dxfId="104" priority="3" stopIfTrue="1" operator="equal">
      <formula>"BASL"</formula>
    </cfRule>
  </conditionalFormatting>
  <printOptions horizontalCentered="1"/>
  <pageMargins left="0.23622047244094491" right="0.23622047244094491" top="0.74803149606299213" bottom="0.74803149606299213" header="0.31496062992125984" footer="0.31496062992125984"/>
  <pageSetup paperSize="9" scale="11" orientation="portrait" r:id="rId2"/>
  <headerFooter scaleWithDoc="0" alignWithMargins="0"/>
  <rowBreaks count="5" manualBreakCount="5">
    <brk id="34" max="14" man="1"/>
    <brk id="64" max="16383" man="1"/>
    <brk id="92" max="16383" man="1"/>
    <brk id="126" max="16383" man="1"/>
    <brk id="153" max="14" man="1"/>
  </rowBreak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6">
    <tabColor theme="0" tint="-0.249977111117893"/>
    <pageSetUpPr fitToPage="1"/>
  </sheetPr>
  <dimension ref="A1:S12"/>
  <sheetViews>
    <sheetView workbookViewId="0">
      <pane xSplit="2" ySplit="4" topLeftCell="C5" activePane="bottomRight" state="frozen"/>
      <selection activeCell="B50" sqref="B50"/>
      <selection pane="topRight" activeCell="B50" sqref="B50"/>
      <selection pane="bottomLeft" activeCell="B50" sqref="B50"/>
      <selection pane="bottomRight" activeCell="A3" sqref="A3:G3"/>
    </sheetView>
  </sheetViews>
  <sheetFormatPr baseColWidth="10" defaultColWidth="11.42578125" defaultRowHeight="12.75" x14ac:dyDescent="0.2"/>
  <cols>
    <col min="1" max="1" width="3.85546875" style="20" customWidth="1"/>
    <col min="2" max="2" width="7.140625" style="20" customWidth="1"/>
    <col min="3" max="3" width="19.42578125" style="20" customWidth="1"/>
    <col min="4" max="4" width="16.42578125" style="20" customWidth="1"/>
    <col min="5" max="5" width="18.42578125" style="20" customWidth="1"/>
    <col min="6" max="6" width="11.42578125" style="20" customWidth="1"/>
    <col min="7" max="7" width="12" style="20" customWidth="1"/>
    <col min="8" max="8" width="5.42578125" style="20" customWidth="1"/>
    <col min="9" max="16384" width="11.42578125" style="20"/>
  </cols>
  <sheetData>
    <row r="1" spans="1:19" ht="12.95" customHeight="1" x14ac:dyDescent="0.2"/>
    <row r="2" spans="1:19" ht="12.95" customHeight="1" x14ac:dyDescent="0.2"/>
    <row r="3" spans="1:19" s="48" customFormat="1" ht="33.950000000000003" customHeight="1" x14ac:dyDescent="0.2">
      <c r="A3" s="1253" t="s">
        <v>416</v>
      </c>
      <c r="B3" s="1253"/>
      <c r="C3" s="1253"/>
      <c r="D3" s="1253"/>
      <c r="E3" s="1253"/>
      <c r="F3" s="1253"/>
      <c r="G3" s="1253"/>
      <c r="H3" s="165"/>
      <c r="J3" s="166"/>
      <c r="L3" s="166"/>
      <c r="M3" s="166"/>
      <c r="N3" s="166"/>
      <c r="O3" s="166"/>
      <c r="P3" s="166"/>
      <c r="Q3" s="166"/>
      <c r="R3" s="166"/>
      <c r="S3" s="166"/>
    </row>
    <row r="4" spans="1:19" ht="12" customHeight="1" x14ac:dyDescent="0.2">
      <c r="I4" s="166"/>
      <c r="J4" s="166"/>
      <c r="K4" s="166"/>
      <c r="L4" s="166"/>
      <c r="M4" s="166"/>
      <c r="N4" s="166"/>
      <c r="O4" s="166"/>
      <c r="P4" s="166"/>
      <c r="Q4" s="166"/>
      <c r="R4" s="166"/>
      <c r="S4" s="166"/>
    </row>
    <row r="5" spans="1:19" ht="391.35" customHeight="1" x14ac:dyDescent="0.2">
      <c r="B5" s="167"/>
      <c r="C5" s="1255" t="s">
        <v>895</v>
      </c>
      <c r="D5" s="1255"/>
      <c r="E5" s="1255"/>
      <c r="F5" s="1255"/>
      <c r="G5" s="1255"/>
      <c r="H5" s="168"/>
      <c r="K5" s="1254"/>
      <c r="L5" s="1254"/>
      <c r="M5" s="1254"/>
      <c r="N5" s="1254"/>
      <c r="O5" s="1254"/>
      <c r="P5" s="1254"/>
      <c r="Q5" s="1254"/>
      <c r="R5" s="1254"/>
      <c r="S5" s="48"/>
    </row>
    <row r="6" spans="1:19" ht="12.75" customHeight="1" x14ac:dyDescent="0.2">
      <c r="B6" s="1221"/>
      <c r="C6" s="1221"/>
      <c r="D6" s="1221"/>
      <c r="E6" s="1221"/>
      <c r="F6" s="1221"/>
      <c r="G6" s="1221"/>
      <c r="H6" s="1221"/>
      <c r="I6" s="1221"/>
      <c r="J6" s="1221"/>
      <c r="K6" s="1221"/>
      <c r="L6" s="1221"/>
      <c r="M6" s="1221"/>
      <c r="N6" s="1221"/>
      <c r="O6" s="1221"/>
      <c r="P6" s="1221"/>
      <c r="Q6" s="1221"/>
      <c r="R6" s="1221"/>
    </row>
    <row r="7" spans="1:19" x14ac:dyDescent="0.2">
      <c r="B7" s="1221"/>
      <c r="C7" s="1221"/>
      <c r="D7" s="1221"/>
      <c r="E7" s="1221"/>
      <c r="F7" s="1221"/>
      <c r="G7" s="1221"/>
      <c r="H7" s="1221"/>
      <c r="I7" s="1221"/>
      <c r="J7" s="1221"/>
      <c r="K7" s="1221"/>
      <c r="L7" s="1221"/>
      <c r="M7" s="1221"/>
      <c r="N7" s="1221"/>
      <c r="O7" s="1221"/>
      <c r="P7" s="1221"/>
      <c r="Q7" s="1221"/>
      <c r="R7" s="1221"/>
    </row>
    <row r="8" spans="1:19" x14ac:dyDescent="0.2">
      <c r="K8" s="1221"/>
      <c r="L8" s="1221"/>
      <c r="M8" s="1221"/>
      <c r="N8" s="1221"/>
      <c r="O8" s="1221"/>
      <c r="P8" s="1221"/>
      <c r="Q8" s="1221"/>
      <c r="R8" s="1221"/>
    </row>
    <row r="9" spans="1:19" x14ac:dyDescent="0.2">
      <c r="K9" s="1221"/>
      <c r="L9" s="1221"/>
      <c r="M9" s="1221"/>
      <c r="N9" s="1221"/>
      <c r="O9" s="1221"/>
      <c r="P9" s="1221"/>
      <c r="Q9" s="1221"/>
      <c r="R9" s="1221"/>
    </row>
    <row r="10" spans="1:19" x14ac:dyDescent="0.2">
      <c r="K10" s="1221"/>
      <c r="L10" s="1221"/>
      <c r="M10" s="1221"/>
      <c r="N10" s="1221"/>
      <c r="O10" s="1221"/>
      <c r="P10" s="1221"/>
      <c r="Q10" s="1221"/>
      <c r="R10" s="1221"/>
    </row>
    <row r="11" spans="1:19" x14ac:dyDescent="0.2">
      <c r="K11" s="1221"/>
      <c r="L11" s="1221"/>
      <c r="M11" s="1221"/>
      <c r="N11" s="1221"/>
      <c r="O11" s="1221"/>
      <c r="P11" s="1221"/>
      <c r="Q11" s="1221"/>
      <c r="R11" s="1221"/>
    </row>
    <row r="12" spans="1:19" ht="12.75" customHeight="1" x14ac:dyDescent="0.2">
      <c r="K12" s="1221"/>
      <c r="L12" s="1221"/>
      <c r="M12" s="1221"/>
      <c r="N12" s="1221"/>
      <c r="O12" s="1221"/>
      <c r="P12" s="1221"/>
      <c r="Q12" s="1221"/>
      <c r="R12" s="1221"/>
    </row>
  </sheetData>
  <sheetProtection algorithmName="SHA-512" hashValue="LcbO5BBB1fFEEEn4MBKOy6HIhQuoPtSq9PTYhmqHf5KxeK744ClszOaAwfrE0vw8kZOi8jphYF5xXV2M+kBUUQ==" saltValue="lSxlnoxMs8zuTRaH1tXsKg==" spinCount="100000" sheet="1" selectLockedCells="1"/>
  <customSheetViews>
    <customSheetView guid="{21F13F3C-C390-477F-A569-DF7158452A6C}">
      <selection activeCell="A12" sqref="A12:F12"/>
      <colBreaks count="1" manualBreakCount="1">
        <brk id="7" max="1048575" man="1"/>
      </colBreaks>
      <pageMargins left="0.23622047244094491" right="0.23622047244094491" top="0.74803149606299213" bottom="0.74803149606299213" header="0.31496062992125984" footer="0.31496062992125984"/>
      <printOptions horizontalCentered="1"/>
      <pageSetup paperSize="9" scale="88" fitToHeight="0" orientation="portrait" r:id="rId1"/>
      <headerFooter alignWithMargins="0">
        <oddHeader>&amp;L&amp;G</oddHeader>
        <oddFooter>&amp;L&amp;"Arial,Fett"&amp;8Departement Gesundheit und Soziales &amp;"Arial,Standard"Abteilung Gesundheit&amp;R&amp;6Seiten &amp;P von &amp;N Seiten</oddFooter>
      </headerFooter>
    </customSheetView>
  </customSheetViews>
  <mergeCells count="8">
    <mergeCell ref="A3:G3"/>
    <mergeCell ref="K5:R5"/>
    <mergeCell ref="K6:R12"/>
    <mergeCell ref="B6:G6"/>
    <mergeCell ref="H6:J6"/>
    <mergeCell ref="B7:G7"/>
    <mergeCell ref="H7:J7"/>
    <mergeCell ref="C5:G5"/>
  </mergeCells>
  <printOptions horizontalCentered="1"/>
  <pageMargins left="0.23622047244094491" right="0.23622047244094491" top="0.74803149606299213" bottom="0.74803149606299213" header="0.31496062992125984" footer="0.31496062992125984"/>
  <pageSetup paperSize="9" orientation="portrait" r:id="rId2"/>
  <headerFooter scaleWithDoc="0" alignWithMargins="0"/>
  <colBreaks count="1" manualBreakCount="1">
    <brk id="7" max="1048575" man="1"/>
  </col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theme="0" tint="-0.249977111117893"/>
    <pageSetUpPr fitToPage="1"/>
  </sheetPr>
  <dimension ref="A1:F16"/>
  <sheetViews>
    <sheetView showGridLines="0" workbookViewId="0">
      <pane ySplit="4" topLeftCell="A5" activePane="bottomLeft" state="frozen"/>
      <selection activeCell="B50" sqref="B50"/>
      <selection pane="bottomLeft" activeCell="C13" sqref="C13:F13"/>
    </sheetView>
  </sheetViews>
  <sheetFormatPr baseColWidth="10" defaultColWidth="11.42578125" defaultRowHeight="12.75" x14ac:dyDescent="0.2"/>
  <cols>
    <col min="1" max="1" width="7.42578125" style="33" customWidth="1"/>
    <col min="2" max="2" width="60.42578125" style="33" customWidth="1"/>
    <col min="3" max="3" width="21.42578125" style="33" customWidth="1"/>
    <col min="4" max="4" width="19.140625" customWidth="1"/>
    <col min="5" max="5" width="17.42578125" customWidth="1"/>
    <col min="6" max="6" width="15.85546875" customWidth="1"/>
    <col min="7" max="7" width="25.85546875" customWidth="1"/>
  </cols>
  <sheetData>
    <row r="1" spans="1:6" ht="14.1" customHeight="1" x14ac:dyDescent="0.2">
      <c r="A1" s="39" t="s">
        <v>417</v>
      </c>
      <c r="C1" s="45" t="s">
        <v>375</v>
      </c>
    </row>
    <row r="2" spans="1:6" ht="23.25" customHeight="1" x14ac:dyDescent="0.2">
      <c r="A2" s="588">
        <f>Deckblatt!$A$9</f>
        <v>0</v>
      </c>
      <c r="C2" s="18">
        <f>Deckblatt!$A$12</f>
        <v>0</v>
      </c>
    </row>
    <row r="3" spans="1:6" ht="33.950000000000003" customHeight="1" x14ac:dyDescent="0.2">
      <c r="A3" s="1266" t="s">
        <v>646</v>
      </c>
      <c r="B3" s="1266"/>
      <c r="C3" s="1266"/>
      <c r="D3" s="1266"/>
      <c r="E3" s="1266"/>
      <c r="F3" s="1266"/>
    </row>
    <row r="4" spans="1:6" s="41" customFormat="1" ht="12" customHeight="1" x14ac:dyDescent="0.2">
      <c r="A4" s="33"/>
      <c r="B4" s="33"/>
      <c r="C4" s="33"/>
    </row>
    <row r="5" spans="1:6" s="41" customFormat="1" ht="24.95" customHeight="1" x14ac:dyDescent="0.2">
      <c r="A5" s="1267" t="s">
        <v>820</v>
      </c>
      <c r="B5" s="1267"/>
      <c r="C5" s="1267"/>
      <c r="D5" s="1267"/>
      <c r="E5" s="1267"/>
      <c r="F5" s="1267"/>
    </row>
    <row r="6" spans="1:6" s="88" customFormat="1" ht="21.95" customHeight="1" x14ac:dyDescent="0.2">
      <c r="A6" s="587" t="s">
        <v>112</v>
      </c>
      <c r="B6" s="1226" t="s">
        <v>944</v>
      </c>
      <c r="C6" s="1226"/>
      <c r="D6" s="1226"/>
      <c r="E6" s="71"/>
    </row>
    <row r="7" spans="1:6" s="41" customFormat="1" ht="36" customHeight="1" x14ac:dyDescent="0.2">
      <c r="A7" s="1268" t="s">
        <v>821</v>
      </c>
      <c r="B7" s="1268"/>
      <c r="C7" s="1268"/>
      <c r="D7" s="1268"/>
      <c r="E7" s="1268"/>
      <c r="F7" s="1268"/>
    </row>
    <row r="8" spans="1:6" s="41" customFormat="1" ht="14.45" customHeight="1" x14ac:dyDescent="0.2"/>
    <row r="9" spans="1:6" s="41" customFormat="1" ht="25.5" x14ac:dyDescent="0.2">
      <c r="A9" s="1269"/>
      <c r="B9" s="1269"/>
      <c r="C9" s="1269"/>
      <c r="D9" s="1269"/>
      <c r="E9" s="1269"/>
      <c r="F9" s="806" t="s">
        <v>947</v>
      </c>
    </row>
    <row r="10" spans="1:6" s="588" customFormat="1" ht="29.1" customHeight="1" x14ac:dyDescent="0.2">
      <c r="A10" s="1270" t="s">
        <v>822</v>
      </c>
      <c r="B10" s="1270"/>
      <c r="C10" s="1270"/>
      <c r="D10" s="1270"/>
      <c r="E10" s="1270"/>
      <c r="F10" s="803"/>
    </row>
    <row r="11" spans="1:6" s="41" customFormat="1" ht="15.75" customHeight="1" x14ac:dyDescent="0.2">
      <c r="A11" s="33"/>
      <c r="B11" s="35"/>
      <c r="C11" s="4"/>
    </row>
    <row r="12" spans="1:6" s="590" customFormat="1" ht="24.95" customHeight="1" x14ac:dyDescent="0.2">
      <c r="A12" s="1256" t="s">
        <v>823</v>
      </c>
      <c r="B12" s="1256"/>
      <c r="C12" s="1256"/>
      <c r="D12" s="1256"/>
      <c r="E12" s="1256"/>
      <c r="F12" s="1256"/>
    </row>
    <row r="13" spans="1:6" s="41" customFormat="1" ht="200.1" customHeight="1" x14ac:dyDescent="0.2">
      <c r="A13" s="1257" t="s">
        <v>948</v>
      </c>
      <c r="B13" s="1257"/>
      <c r="C13" s="1258" t="s">
        <v>824</v>
      </c>
      <c r="D13" s="1259"/>
      <c r="E13" s="1259"/>
      <c r="F13" s="1260"/>
    </row>
    <row r="14" spans="1:6" s="41" customFormat="1" ht="200.1" customHeight="1" x14ac:dyDescent="0.2">
      <c r="A14" s="1261" t="s">
        <v>825</v>
      </c>
      <c r="B14" s="1262"/>
      <c r="C14" s="1263" t="s">
        <v>824</v>
      </c>
      <c r="D14" s="1264"/>
      <c r="E14" s="1264"/>
      <c r="F14" s="1265"/>
    </row>
    <row r="15" spans="1:6" x14ac:dyDescent="0.2">
      <c r="B15" s="35"/>
    </row>
    <row r="16" spans="1:6" x14ac:dyDescent="0.2">
      <c r="F16" s="41"/>
    </row>
  </sheetData>
  <sheetProtection sheet="1" objects="1" scenarios="1"/>
  <customSheetViews>
    <customSheetView guid="{21F13F3C-C390-477F-A569-DF7158452A6C}" showGridLines="0">
      <selection activeCell="A12" sqref="A12:F14"/>
      <pageMargins left="0.25" right="0.25" top="0.75" bottom="0.75" header="0.3" footer="0.3"/>
      <printOptions horizontalCentered="1"/>
      <pageSetup paperSize="9" scale="64" fitToHeight="0" orientation="portrait" r:id="rId1"/>
      <headerFooter alignWithMargins="0">
        <oddHeader>&amp;L&amp;G</oddHeader>
        <oddFooter>&amp;L&amp;"Arial,Fett"&amp;8Departement Gesundheit und Soziales &amp;"Arial,Standard"Abteilung Gesundheit&amp;R&amp;6Seiten &amp;P von &amp;N Seiten</oddFooter>
      </headerFooter>
    </customSheetView>
  </customSheetViews>
  <mergeCells count="11">
    <mergeCell ref="A3:F3"/>
    <mergeCell ref="A5:F5"/>
    <mergeCell ref="A7:F7"/>
    <mergeCell ref="A9:E9"/>
    <mergeCell ref="A10:E10"/>
    <mergeCell ref="B6:D6"/>
    <mergeCell ref="A12:F12"/>
    <mergeCell ref="A13:B13"/>
    <mergeCell ref="C13:F13"/>
    <mergeCell ref="A14:B14"/>
    <mergeCell ref="C14:F14"/>
  </mergeCells>
  <phoneticPr fontId="31" type="noConversion"/>
  <conditionalFormatting sqref="F9">
    <cfRule type="expression" dxfId="103" priority="1">
      <formula>IF($D$6="NEIN",1,0)</formula>
    </cfRule>
  </conditionalFormatting>
  <dataValidations count="2">
    <dataValidation type="list" allowBlank="1" showErrorMessage="1" sqref="C11" xr:uid="{00000000-0002-0000-0700-000000000000}">
      <formula1>"ja,nein"</formula1>
    </dataValidation>
    <dataValidation type="list" allowBlank="1" showInputMessage="1" showErrorMessage="1" sqref="F10" xr:uid="{00000000-0002-0000-0700-000001000000}">
      <formula1>"JA, NEIN,"</formula1>
    </dataValidation>
  </dataValidations>
  <hyperlinks>
    <hyperlink ref="B6:D6" r:id="rId2" display="Generelle Anforderungen FR" xr:uid="{7103F82E-E4A6-9242-BC03-93D5CD09D2B3}"/>
  </hyperlinks>
  <printOptions horizontalCentered="1"/>
  <pageMargins left="0.23622047244094491" right="0.23622047244094491" top="0.74803149606299213" bottom="0.74803149606299213" header="0.31496062992125984" footer="0.31496062992125984"/>
  <pageSetup paperSize="9" scale="65" orientation="portrait" r:id="rId3"/>
  <headerFooter scaleWithDoc="0" alignWithMargins="0"/>
  <ignoredErrors>
    <ignoredError sqref="C2" unlockedFormula="1"/>
  </ignoredError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3">
    <tabColor theme="0" tint="-0.249977111117893"/>
    <pageSetUpPr fitToPage="1"/>
  </sheetPr>
  <dimension ref="A1:S107"/>
  <sheetViews>
    <sheetView showGridLines="0" workbookViewId="0">
      <pane xSplit="1" ySplit="16" topLeftCell="B17" activePane="bottomRight" state="frozen"/>
      <selection activeCell="B50" sqref="B50"/>
      <selection pane="topRight" activeCell="B50" sqref="B50"/>
      <selection pane="bottomLeft" activeCell="B50" sqref="B50"/>
      <selection pane="bottomRight" activeCell="A5" sqref="A5:E5"/>
    </sheetView>
  </sheetViews>
  <sheetFormatPr baseColWidth="10" defaultColWidth="11.42578125" defaultRowHeight="12.75" outlineLevelCol="1" x14ac:dyDescent="0.2"/>
  <cols>
    <col min="1" max="1" width="58.140625" customWidth="1"/>
    <col min="2" max="2" width="10.85546875" style="2" customWidth="1"/>
    <col min="3" max="3" width="12" style="2" customWidth="1"/>
    <col min="4" max="4" width="25.42578125" style="76" customWidth="1"/>
    <col min="5" max="5" width="21.140625" style="76" customWidth="1"/>
    <col min="6" max="6" width="13" hidden="1" customWidth="1" outlineLevel="1"/>
    <col min="7" max="7" width="11.42578125" customWidth="1" collapsed="1"/>
    <col min="8" max="11" width="11.42578125" customWidth="1"/>
  </cols>
  <sheetData>
    <row r="1" spans="1:12" ht="14.1" customHeight="1" x14ac:dyDescent="0.2">
      <c r="A1" s="39" t="str">
        <f>'3.1'!$A$1</f>
        <v>Bewerbung des Spitalunternehmens:</v>
      </c>
      <c r="B1" s="39" t="s">
        <v>375</v>
      </c>
      <c r="C1" s="39"/>
      <c r="E1" s="39"/>
      <c r="F1" s="171"/>
    </row>
    <row r="2" spans="1:12" ht="14.1" customHeight="1" x14ac:dyDescent="0.2">
      <c r="A2" s="18">
        <f>Deckblatt!$A$9</f>
        <v>0</v>
      </c>
      <c r="B2" s="588">
        <f>Deckblatt!$A$12</f>
        <v>0</v>
      </c>
      <c r="C2" s="18"/>
      <c r="E2" s="588"/>
      <c r="F2" s="171"/>
    </row>
    <row r="3" spans="1:12" s="39" customFormat="1" ht="33.950000000000003" customHeight="1" x14ac:dyDescent="0.2">
      <c r="A3" s="1253" t="s">
        <v>668</v>
      </c>
      <c r="B3" s="1253"/>
      <c r="C3" s="1253"/>
      <c r="D3" s="1253"/>
      <c r="E3" s="1253"/>
      <c r="F3" s="171"/>
    </row>
    <row r="4" spans="1:12" s="42" customFormat="1" ht="15.75" customHeight="1" x14ac:dyDescent="0.2">
      <c r="A4" s="173"/>
      <c r="B4" s="174"/>
      <c r="C4" s="174"/>
      <c r="D4" s="175"/>
      <c r="E4" s="175"/>
      <c r="F4" s="176"/>
    </row>
    <row r="5" spans="1:12" s="35" customFormat="1" ht="71.099999999999994" customHeight="1" x14ac:dyDescent="0.2">
      <c r="A5" s="1220" t="s">
        <v>763</v>
      </c>
      <c r="B5" s="1220"/>
      <c r="C5" s="1220"/>
      <c r="D5" s="1220"/>
      <c r="E5" s="1220"/>
      <c r="F5" s="177"/>
    </row>
    <row r="6" spans="1:12" s="35" customFormat="1" ht="33" customHeight="1" x14ac:dyDescent="0.2">
      <c r="A6" s="1220" t="s">
        <v>764</v>
      </c>
      <c r="B6" s="1220"/>
      <c r="C6" s="1220"/>
      <c r="D6" s="1220"/>
      <c r="E6" s="1220"/>
      <c r="F6" s="177"/>
    </row>
    <row r="7" spans="1:12" s="35" customFormat="1" ht="45" customHeight="1" x14ac:dyDescent="0.2">
      <c r="A7" s="1220" t="s">
        <v>765</v>
      </c>
      <c r="B7" s="1220"/>
      <c r="C7" s="1220"/>
      <c r="D7" s="1220"/>
      <c r="E7" s="1220"/>
      <c r="F7" s="177"/>
    </row>
    <row r="8" spans="1:12" s="277" customFormat="1" ht="6.95" customHeight="1" x14ac:dyDescent="0.2">
      <c r="A8" s="10"/>
      <c r="B8" s="10"/>
      <c r="C8" s="10"/>
      <c r="D8" s="10"/>
      <c r="E8" s="33"/>
      <c r="F8" s="178"/>
    </row>
    <row r="9" spans="1:12" s="277" customFormat="1" ht="12" customHeight="1" x14ac:dyDescent="0.2">
      <c r="B9" s="1287" t="s">
        <v>830</v>
      </c>
      <c r="C9" s="1287"/>
      <c r="D9" s="1287"/>
      <c r="E9" s="1287"/>
      <c r="F9" s="178"/>
    </row>
    <row r="10" spans="1:12" s="277" customFormat="1" ht="57" customHeight="1" x14ac:dyDescent="0.2">
      <c r="A10" s="10"/>
      <c r="B10" s="592" t="s">
        <v>280</v>
      </c>
      <c r="C10" s="593" t="s">
        <v>657</v>
      </c>
      <c r="D10" s="1285" t="s">
        <v>826</v>
      </c>
      <c r="E10" s="1286"/>
      <c r="F10" s="178"/>
      <c r="L10" s="35"/>
    </row>
    <row r="11" spans="1:12" s="277" customFormat="1" ht="39.950000000000003" customHeight="1" x14ac:dyDescent="0.2">
      <c r="A11" s="10"/>
      <c r="B11" s="592" t="s">
        <v>201</v>
      </c>
      <c r="C11" s="593" t="s">
        <v>544</v>
      </c>
      <c r="D11" s="1285" t="s">
        <v>766</v>
      </c>
      <c r="E11" s="1286"/>
      <c r="F11" s="178"/>
      <c r="L11" s="35"/>
    </row>
    <row r="12" spans="1:12" s="277" customFormat="1" ht="39.950000000000003" customHeight="1" x14ac:dyDescent="0.2">
      <c r="A12" s="10"/>
      <c r="B12" s="592" t="s">
        <v>202</v>
      </c>
      <c r="C12" s="593" t="s">
        <v>545</v>
      </c>
      <c r="D12" s="1285" t="s">
        <v>767</v>
      </c>
      <c r="E12" s="1286"/>
      <c r="F12" s="178"/>
      <c r="L12" s="35"/>
    </row>
    <row r="13" spans="1:12" s="277" customFormat="1" ht="39.950000000000003" customHeight="1" x14ac:dyDescent="0.2">
      <c r="A13" s="10"/>
      <c r="B13" s="592" t="s">
        <v>658</v>
      </c>
      <c r="C13" s="593" t="s">
        <v>768</v>
      </c>
      <c r="D13" s="1285" t="s">
        <v>703</v>
      </c>
      <c r="E13" s="1286"/>
      <c r="F13" s="178"/>
      <c r="G13" s="482"/>
      <c r="H13" s="482"/>
      <c r="I13" s="482"/>
      <c r="J13" s="482"/>
      <c r="K13" s="482"/>
      <c r="L13" s="482"/>
    </row>
    <row r="14" spans="1:12" s="277" customFormat="1" ht="47.1" customHeight="1" x14ac:dyDescent="0.2">
      <c r="A14" s="1207" t="s">
        <v>949</v>
      </c>
      <c r="B14" s="1207"/>
      <c r="C14" s="1207"/>
      <c r="D14" s="1207"/>
      <c r="E14" s="1207"/>
      <c r="F14" s="178"/>
      <c r="G14" s="482"/>
      <c r="H14" s="482"/>
      <c r="I14" s="482"/>
      <c r="J14" s="482"/>
      <c r="K14" s="482"/>
      <c r="L14" s="482"/>
    </row>
    <row r="15" spans="1:12" s="180" customFormat="1" ht="48.95" customHeight="1" x14ac:dyDescent="0.2">
      <c r="A15" s="1284" t="s">
        <v>831</v>
      </c>
      <c r="B15" s="1281" t="s">
        <v>828</v>
      </c>
      <c r="C15" s="1282"/>
      <c r="D15" s="607" t="s">
        <v>829</v>
      </c>
      <c r="E15" s="1281" t="s">
        <v>827</v>
      </c>
      <c r="F15" s="601"/>
      <c r="G15" s="179"/>
      <c r="H15" s="179"/>
      <c r="I15" s="179"/>
    </row>
    <row r="16" spans="1:12" s="181" customFormat="1" ht="30" customHeight="1" x14ac:dyDescent="0.2">
      <c r="A16" s="1284"/>
      <c r="B16" s="1282" t="s">
        <v>950</v>
      </c>
      <c r="C16" s="1282"/>
      <c r="D16" s="606" t="s">
        <v>950</v>
      </c>
      <c r="E16" s="1283"/>
      <c r="F16" s="602" t="s">
        <v>648</v>
      </c>
    </row>
    <row r="17" spans="1:19" s="277" customFormat="1" ht="20.100000000000001" customHeight="1" x14ac:dyDescent="0.2">
      <c r="A17" s="608" t="s">
        <v>418</v>
      </c>
      <c r="B17" s="1271"/>
      <c r="C17" s="1271"/>
      <c r="D17" s="600"/>
      <c r="E17" s="609"/>
      <c r="F17" s="603">
        <f>+IF(B17&gt;0,2,0)</f>
        <v>0</v>
      </c>
    </row>
    <row r="18" spans="1:19" s="277" customFormat="1" ht="20.100000000000001" customHeight="1" x14ac:dyDescent="0.2">
      <c r="A18" s="608" t="s">
        <v>419</v>
      </c>
      <c r="B18" s="1271"/>
      <c r="C18" s="1271"/>
      <c r="D18" s="600"/>
      <c r="E18" s="609"/>
      <c r="F18" s="603">
        <f t="shared" ref="F18:F61" si="0">+IF(B18&gt;0,2,0)</f>
        <v>0</v>
      </c>
    </row>
    <row r="19" spans="1:19" s="277" customFormat="1" ht="20.100000000000001" customHeight="1" x14ac:dyDescent="0.2">
      <c r="A19" s="610" t="s">
        <v>64</v>
      </c>
      <c r="B19" s="1271"/>
      <c r="C19" s="1271"/>
      <c r="D19" s="600"/>
      <c r="E19" s="609"/>
      <c r="F19" s="603">
        <f t="shared" si="0"/>
        <v>0</v>
      </c>
    </row>
    <row r="20" spans="1:19" s="277" customFormat="1" ht="20.100000000000001" customHeight="1" x14ac:dyDescent="0.2">
      <c r="A20" s="610" t="s">
        <v>65</v>
      </c>
      <c r="B20" s="1271"/>
      <c r="C20" s="1271"/>
      <c r="D20" s="600"/>
      <c r="E20" s="609"/>
      <c r="F20" s="603">
        <f t="shared" si="0"/>
        <v>0</v>
      </c>
      <c r="G20" s="1272"/>
      <c r="H20" s="1272"/>
      <c r="I20" s="1272"/>
      <c r="J20" s="1272"/>
      <c r="K20" s="1272"/>
      <c r="L20" s="1272"/>
      <c r="M20" s="1272"/>
      <c r="N20" s="1272"/>
      <c r="O20" s="1272"/>
      <c r="P20" s="1272"/>
      <c r="Q20" s="1272"/>
      <c r="R20" s="182"/>
      <c r="S20" s="182"/>
    </row>
    <row r="21" spans="1:19" s="277" customFormat="1" ht="20.100000000000001" customHeight="1" x14ac:dyDescent="0.2">
      <c r="A21" s="610" t="s">
        <v>284</v>
      </c>
      <c r="B21" s="1271"/>
      <c r="C21" s="1271"/>
      <c r="D21" s="600"/>
      <c r="E21" s="609"/>
      <c r="F21" s="603">
        <f t="shared" si="0"/>
        <v>0</v>
      </c>
      <c r="G21" s="1277"/>
      <c r="H21" s="1277"/>
      <c r="I21" s="1277"/>
      <c r="J21" s="1277"/>
      <c r="K21" s="1277"/>
      <c r="L21" s="1277"/>
      <c r="M21" s="1277"/>
      <c r="N21" s="1277"/>
      <c r="O21" s="1277"/>
      <c r="P21" s="1277"/>
      <c r="Q21" s="1277"/>
      <c r="R21" s="1277"/>
      <c r="S21" s="182"/>
    </row>
    <row r="22" spans="1:19" s="277" customFormat="1" ht="20.100000000000001" customHeight="1" x14ac:dyDescent="0.2">
      <c r="A22" s="610" t="s">
        <v>140</v>
      </c>
      <c r="B22" s="1271"/>
      <c r="C22" s="1271"/>
      <c r="D22" s="600"/>
      <c r="E22" s="609"/>
      <c r="F22" s="603">
        <f t="shared" si="0"/>
        <v>0</v>
      </c>
      <c r="G22" s="1277"/>
      <c r="H22" s="1277"/>
      <c r="I22" s="1277"/>
      <c r="J22" s="1277"/>
      <c r="K22" s="1277"/>
      <c r="L22" s="1277"/>
      <c r="M22" s="1277"/>
      <c r="N22" s="1277"/>
      <c r="O22" s="1277"/>
      <c r="P22" s="1277"/>
      <c r="Q22" s="1277"/>
      <c r="R22" s="182"/>
      <c r="S22" s="182"/>
    </row>
    <row r="23" spans="1:19" s="277" customFormat="1" ht="20.100000000000001" customHeight="1" x14ac:dyDescent="0.2">
      <c r="A23" s="608" t="s">
        <v>489</v>
      </c>
      <c r="B23" s="1271"/>
      <c r="C23" s="1271"/>
      <c r="D23" s="600"/>
      <c r="E23" s="609"/>
      <c r="F23" s="603">
        <f t="shared" si="0"/>
        <v>0</v>
      </c>
      <c r="G23" s="1277"/>
      <c r="H23" s="1278"/>
      <c r="I23" s="1278"/>
      <c r="J23" s="1278"/>
      <c r="K23" s="1278"/>
      <c r="L23" s="1278"/>
      <c r="M23" s="1278"/>
      <c r="N23" s="1278"/>
      <c r="O23" s="1278"/>
      <c r="P23" s="1278"/>
      <c r="Q23" s="1278"/>
      <c r="R23" s="182"/>
      <c r="S23" s="182"/>
    </row>
    <row r="24" spans="1:19" s="277" customFormat="1" ht="20.100000000000001" customHeight="1" x14ac:dyDescent="0.2">
      <c r="A24" s="608" t="s">
        <v>277</v>
      </c>
      <c r="B24" s="1271"/>
      <c r="C24" s="1271"/>
      <c r="D24" s="600"/>
      <c r="E24" s="609"/>
      <c r="F24" s="603">
        <f t="shared" si="0"/>
        <v>0</v>
      </c>
      <c r="G24" s="1279"/>
      <c r="H24" s="1279"/>
      <c r="I24" s="1279"/>
      <c r="J24" s="1279"/>
      <c r="K24" s="1279"/>
      <c r="L24" s="1279"/>
      <c r="M24" s="1279"/>
      <c r="N24" s="1279"/>
      <c r="O24" s="1279"/>
      <c r="P24" s="1279"/>
      <c r="Q24" s="1279"/>
      <c r="R24" s="812"/>
      <c r="S24" s="812"/>
    </row>
    <row r="25" spans="1:19" s="277" customFormat="1" ht="20.100000000000001" customHeight="1" x14ac:dyDescent="0.2">
      <c r="A25" s="608" t="s">
        <v>530</v>
      </c>
      <c r="B25" s="1271"/>
      <c r="C25" s="1271"/>
      <c r="D25" s="600"/>
      <c r="E25" s="609"/>
      <c r="F25" s="603">
        <f t="shared" si="0"/>
        <v>0</v>
      </c>
      <c r="G25" s="1275"/>
      <c r="H25" s="1275"/>
      <c r="I25" s="1275"/>
      <c r="J25" s="1275"/>
      <c r="K25" s="1275"/>
      <c r="L25" s="1275"/>
      <c r="M25" s="1275"/>
      <c r="N25" s="1275"/>
      <c r="O25" s="1275"/>
      <c r="P25" s="1275"/>
      <c r="Q25" s="1275"/>
      <c r="R25" s="1275"/>
      <c r="S25" s="1275"/>
    </row>
    <row r="26" spans="1:19" s="277" customFormat="1" ht="20.100000000000001" customHeight="1" x14ac:dyDescent="0.2">
      <c r="A26" s="610" t="s">
        <v>66</v>
      </c>
      <c r="B26" s="1271"/>
      <c r="C26" s="1271"/>
      <c r="D26" s="600"/>
      <c r="E26" s="609"/>
      <c r="F26" s="603">
        <f t="shared" si="0"/>
        <v>0</v>
      </c>
      <c r="G26" s="1275"/>
      <c r="H26" s="1275"/>
      <c r="I26" s="1275"/>
      <c r="J26" s="1275"/>
      <c r="K26" s="1275"/>
      <c r="L26" s="1275"/>
      <c r="M26" s="1275"/>
      <c r="N26" s="1275"/>
      <c r="O26" s="1275"/>
      <c r="P26" s="1275"/>
      <c r="Q26" s="1275"/>
      <c r="R26" s="1275"/>
      <c r="S26" s="1275"/>
    </row>
    <row r="27" spans="1:19" s="277" customFormat="1" ht="20.100000000000001" customHeight="1" x14ac:dyDescent="0.2">
      <c r="A27" s="610" t="s">
        <v>67</v>
      </c>
      <c r="B27" s="1271"/>
      <c r="C27" s="1271"/>
      <c r="D27" s="600"/>
      <c r="E27" s="609"/>
      <c r="F27" s="603">
        <f t="shared" si="0"/>
        <v>0</v>
      </c>
      <c r="G27" s="1274"/>
      <c r="H27" s="1274"/>
      <c r="I27" s="1274"/>
      <c r="J27" s="1274"/>
      <c r="K27" s="1274"/>
      <c r="L27" s="1274"/>
      <c r="M27" s="1274"/>
      <c r="N27" s="1274"/>
      <c r="O27" s="1274"/>
      <c r="P27" s="1274"/>
      <c r="Q27" s="1274"/>
      <c r="R27" s="1274"/>
      <c r="S27" s="1274"/>
    </row>
    <row r="28" spans="1:19" s="277" customFormat="1" ht="20.100000000000001" customHeight="1" x14ac:dyDescent="0.2">
      <c r="A28" s="610" t="s">
        <v>109</v>
      </c>
      <c r="B28" s="1271"/>
      <c r="C28" s="1271"/>
      <c r="D28" s="600"/>
      <c r="E28" s="609"/>
      <c r="F28" s="603">
        <f t="shared" si="0"/>
        <v>0</v>
      </c>
      <c r="G28" s="1275"/>
      <c r="H28" s="1275"/>
      <c r="I28" s="1275"/>
      <c r="J28" s="1275"/>
      <c r="K28" s="1275"/>
      <c r="L28" s="1275"/>
      <c r="M28" s="1275"/>
      <c r="N28" s="1275"/>
      <c r="O28" s="1275"/>
      <c r="P28" s="1275"/>
      <c r="Q28" s="1275"/>
      <c r="R28" s="1275"/>
      <c r="S28" s="1275"/>
    </row>
    <row r="29" spans="1:19" s="277" customFormat="1" ht="20.100000000000001" customHeight="1" x14ac:dyDescent="0.2">
      <c r="A29" s="611" t="s">
        <v>181</v>
      </c>
      <c r="B29" s="1271"/>
      <c r="C29" s="1271"/>
      <c r="D29" s="813"/>
      <c r="E29" s="609"/>
      <c r="F29" s="603">
        <f t="shared" si="0"/>
        <v>0</v>
      </c>
      <c r="G29" s="265">
        <v>1</v>
      </c>
      <c r="H29" s="265">
        <v>2</v>
      </c>
      <c r="I29" s="265">
        <v>3</v>
      </c>
      <c r="J29" s="265">
        <v>4</v>
      </c>
      <c r="K29" s="811"/>
      <c r="L29" s="811"/>
      <c r="M29" s="811"/>
      <c r="N29" s="811"/>
      <c r="O29" s="811"/>
      <c r="P29" s="811"/>
      <c r="Q29" s="811"/>
      <c r="R29" s="811"/>
      <c r="S29" s="811"/>
    </row>
    <row r="30" spans="1:19" s="277" customFormat="1" ht="20.100000000000001" customHeight="1" x14ac:dyDescent="0.2">
      <c r="A30" s="611" t="s">
        <v>540</v>
      </c>
      <c r="B30" s="1271"/>
      <c r="C30" s="1276"/>
      <c r="D30" s="813"/>
      <c r="E30" s="609"/>
      <c r="F30" s="603">
        <f t="shared" ref="F30" si="1">+IF(B30&gt;0,2,0)</f>
        <v>0</v>
      </c>
      <c r="G30" s="265">
        <v>1</v>
      </c>
      <c r="H30" s="265">
        <v>2</v>
      </c>
      <c r="I30" s="265">
        <v>3</v>
      </c>
      <c r="J30" s="265">
        <v>4</v>
      </c>
      <c r="K30" s="811"/>
      <c r="L30" s="811"/>
      <c r="M30" s="811"/>
      <c r="N30" s="811"/>
      <c r="O30" s="811"/>
      <c r="P30" s="811"/>
      <c r="Q30" s="811"/>
      <c r="R30" s="811"/>
      <c r="S30" s="811"/>
    </row>
    <row r="31" spans="1:19" s="33" customFormat="1" ht="20.100000000000001" customHeight="1" x14ac:dyDescent="0.2">
      <c r="A31" s="610" t="s">
        <v>52</v>
      </c>
      <c r="B31" s="1273"/>
      <c r="C31" s="1273"/>
      <c r="D31" s="612"/>
      <c r="E31" s="613"/>
      <c r="F31" s="603">
        <f t="shared" si="0"/>
        <v>0</v>
      </c>
      <c r="G31" s="814"/>
      <c r="H31" s="814"/>
      <c r="I31" s="814"/>
      <c r="J31" s="814"/>
      <c r="K31" s="812"/>
      <c r="L31" s="812"/>
      <c r="M31" s="812"/>
      <c r="N31" s="812"/>
      <c r="O31" s="812"/>
      <c r="P31" s="812"/>
      <c r="Q31" s="812"/>
      <c r="R31" s="812"/>
      <c r="S31" s="812"/>
    </row>
    <row r="32" spans="1:19" s="33" customFormat="1" ht="20.100000000000001" customHeight="1" x14ac:dyDescent="0.2">
      <c r="A32" s="610" t="s">
        <v>85</v>
      </c>
      <c r="B32" s="1273"/>
      <c r="C32" s="1273"/>
      <c r="D32" s="614"/>
      <c r="E32" s="613"/>
      <c r="F32" s="603">
        <f t="shared" si="0"/>
        <v>0</v>
      </c>
      <c r="G32" s="812"/>
      <c r="H32" s="812"/>
      <c r="I32" s="812"/>
      <c r="J32" s="812"/>
      <c r="K32" s="812"/>
      <c r="L32" s="812"/>
      <c r="M32" s="812"/>
      <c r="N32" s="812"/>
      <c r="O32" s="812"/>
      <c r="P32" s="812"/>
      <c r="Q32" s="812"/>
      <c r="R32" s="812"/>
      <c r="S32" s="812"/>
    </row>
    <row r="33" spans="1:19" s="33" customFormat="1" ht="20.100000000000001" customHeight="1" x14ac:dyDescent="0.2">
      <c r="A33" s="610" t="s">
        <v>69</v>
      </c>
      <c r="B33" s="1273"/>
      <c r="C33" s="1273"/>
      <c r="D33" s="614"/>
      <c r="E33" s="613"/>
      <c r="F33" s="603">
        <f t="shared" si="0"/>
        <v>0</v>
      </c>
      <c r="G33" s="812"/>
      <c r="H33" s="812"/>
      <c r="I33" s="812"/>
      <c r="J33" s="812"/>
      <c r="K33" s="812"/>
      <c r="L33" s="812"/>
      <c r="M33" s="812"/>
      <c r="N33" s="812"/>
      <c r="O33" s="812"/>
      <c r="P33" s="812"/>
      <c r="Q33" s="812"/>
      <c r="R33" s="812"/>
      <c r="S33" s="812"/>
    </row>
    <row r="34" spans="1:19" s="33" customFormat="1" ht="20.100000000000001" customHeight="1" x14ac:dyDescent="0.2">
      <c r="A34" s="610" t="s">
        <v>179</v>
      </c>
      <c r="B34" s="1273"/>
      <c r="C34" s="1273"/>
      <c r="D34" s="614"/>
      <c r="E34" s="613"/>
      <c r="F34" s="603">
        <f t="shared" si="0"/>
        <v>0</v>
      </c>
      <c r="G34" s="812"/>
      <c r="H34" s="812"/>
      <c r="I34" s="812"/>
      <c r="J34" s="812"/>
      <c r="K34" s="812"/>
      <c r="L34" s="812"/>
      <c r="M34" s="812"/>
      <c r="N34" s="812"/>
      <c r="O34" s="812"/>
      <c r="P34" s="812"/>
      <c r="Q34" s="812"/>
      <c r="R34" s="812"/>
      <c r="S34" s="812"/>
    </row>
    <row r="35" spans="1:19" s="33" customFormat="1" ht="20.100000000000001" customHeight="1" x14ac:dyDescent="0.2">
      <c r="A35" s="610" t="s">
        <v>70</v>
      </c>
      <c r="B35" s="1273"/>
      <c r="C35" s="1273"/>
      <c r="D35" s="614"/>
      <c r="E35" s="613"/>
      <c r="F35" s="603">
        <f t="shared" si="0"/>
        <v>0</v>
      </c>
      <c r="G35" s="812"/>
      <c r="H35" s="812"/>
      <c r="I35" s="812"/>
      <c r="J35" s="812"/>
      <c r="K35" s="812"/>
      <c r="L35" s="812"/>
      <c r="M35" s="812"/>
      <c r="N35" s="812"/>
      <c r="O35" s="812"/>
      <c r="P35" s="812"/>
      <c r="Q35" s="812"/>
      <c r="R35" s="812"/>
      <c r="S35" s="812"/>
    </row>
    <row r="36" spans="1:19" s="33" customFormat="1" ht="20.100000000000001" customHeight="1" x14ac:dyDescent="0.2">
      <c r="A36" s="610" t="s">
        <v>682</v>
      </c>
      <c r="B36" s="1273"/>
      <c r="C36" s="1273"/>
      <c r="D36" s="614"/>
      <c r="E36" s="613"/>
      <c r="F36" s="603">
        <f t="shared" si="0"/>
        <v>0</v>
      </c>
    </row>
    <row r="37" spans="1:19" s="33" customFormat="1" ht="20.100000000000001" customHeight="1" x14ac:dyDescent="0.2">
      <c r="A37" s="610" t="s">
        <v>298</v>
      </c>
      <c r="B37" s="1273"/>
      <c r="C37" s="1273"/>
      <c r="D37" s="614"/>
      <c r="E37" s="613"/>
      <c r="F37" s="603">
        <f t="shared" si="0"/>
        <v>0</v>
      </c>
    </row>
    <row r="38" spans="1:19" s="33" customFormat="1" ht="20.100000000000001" customHeight="1" x14ac:dyDescent="0.2">
      <c r="A38" s="608" t="s">
        <v>420</v>
      </c>
      <c r="B38" s="1273"/>
      <c r="C38" s="1273"/>
      <c r="D38" s="614"/>
      <c r="E38" s="613"/>
      <c r="F38" s="603">
        <f t="shared" si="0"/>
        <v>0</v>
      </c>
    </row>
    <row r="39" spans="1:19" s="33" customFormat="1" ht="20.100000000000001" customHeight="1" x14ac:dyDescent="0.2">
      <c r="A39" s="608" t="s">
        <v>421</v>
      </c>
      <c r="B39" s="1273"/>
      <c r="C39" s="1273"/>
      <c r="D39" s="614"/>
      <c r="E39" s="613"/>
      <c r="F39" s="603">
        <f t="shared" si="0"/>
        <v>0</v>
      </c>
    </row>
    <row r="40" spans="1:19" s="33" customFormat="1" ht="20.100000000000001" customHeight="1" x14ac:dyDescent="0.2">
      <c r="A40" s="608" t="s">
        <v>531</v>
      </c>
      <c r="B40" s="1273"/>
      <c r="C40" s="1273"/>
      <c r="D40" s="615"/>
      <c r="E40" s="613"/>
      <c r="F40" s="603">
        <f t="shared" si="0"/>
        <v>0</v>
      </c>
    </row>
    <row r="41" spans="1:19" s="33" customFormat="1" ht="20.100000000000001" customHeight="1" x14ac:dyDescent="0.2">
      <c r="A41" s="608" t="s">
        <v>422</v>
      </c>
      <c r="B41" s="1273"/>
      <c r="C41" s="1273"/>
      <c r="D41" s="614"/>
      <c r="E41" s="613"/>
      <c r="F41" s="603">
        <f t="shared" si="0"/>
        <v>0</v>
      </c>
    </row>
    <row r="42" spans="1:19" s="33" customFormat="1" ht="20.100000000000001" customHeight="1" x14ac:dyDescent="0.2">
      <c r="A42" s="610" t="s">
        <v>73</v>
      </c>
      <c r="B42" s="1273"/>
      <c r="C42" s="1273"/>
      <c r="D42" s="614"/>
      <c r="E42" s="613"/>
      <c r="F42" s="603">
        <f t="shared" si="0"/>
        <v>0</v>
      </c>
    </row>
    <row r="43" spans="1:19" s="33" customFormat="1" ht="20.100000000000001" customHeight="1" x14ac:dyDescent="0.2">
      <c r="A43" s="610" t="s">
        <v>279</v>
      </c>
      <c r="B43" s="1273"/>
      <c r="C43" s="1273"/>
      <c r="D43" s="614"/>
      <c r="E43" s="613"/>
      <c r="F43" s="603">
        <f t="shared" si="0"/>
        <v>0</v>
      </c>
    </row>
    <row r="44" spans="1:19" s="33" customFormat="1" ht="20.100000000000001" customHeight="1" x14ac:dyDescent="0.2">
      <c r="A44" s="610" t="s">
        <v>275</v>
      </c>
      <c r="B44" s="1273"/>
      <c r="C44" s="1273"/>
      <c r="D44" s="614"/>
      <c r="E44" s="613"/>
      <c r="F44" s="603">
        <f t="shared" si="0"/>
        <v>0</v>
      </c>
    </row>
    <row r="45" spans="1:19" s="33" customFormat="1" ht="20.100000000000001" customHeight="1" x14ac:dyDescent="0.2">
      <c r="A45" s="610" t="s">
        <v>276</v>
      </c>
      <c r="B45" s="1273"/>
      <c r="C45" s="1273"/>
      <c r="D45" s="614"/>
      <c r="E45" s="613"/>
      <c r="F45" s="603">
        <f t="shared" si="0"/>
        <v>0</v>
      </c>
    </row>
    <row r="46" spans="1:19" s="33" customFormat="1" ht="20.100000000000001" customHeight="1" x14ac:dyDescent="0.2">
      <c r="A46" s="610" t="s">
        <v>74</v>
      </c>
      <c r="B46" s="1273"/>
      <c r="C46" s="1273"/>
      <c r="D46" s="614"/>
      <c r="E46" s="613"/>
      <c r="F46" s="603">
        <f t="shared" si="0"/>
        <v>0</v>
      </c>
    </row>
    <row r="47" spans="1:19" s="33" customFormat="1" ht="20.100000000000001" customHeight="1" x14ac:dyDescent="0.2">
      <c r="A47" s="608" t="s">
        <v>435</v>
      </c>
      <c r="B47" s="1273"/>
      <c r="C47" s="1273"/>
      <c r="D47" s="614"/>
      <c r="E47" s="613"/>
      <c r="F47" s="603">
        <f t="shared" si="0"/>
        <v>0</v>
      </c>
    </row>
    <row r="48" spans="1:19" s="33" customFormat="1" ht="20.100000000000001" customHeight="1" x14ac:dyDescent="0.2">
      <c r="A48" s="610" t="s">
        <v>75</v>
      </c>
      <c r="B48" s="1273"/>
      <c r="C48" s="1273"/>
      <c r="D48" s="614"/>
      <c r="E48" s="613"/>
      <c r="F48" s="603">
        <f t="shared" si="0"/>
        <v>0</v>
      </c>
    </row>
    <row r="49" spans="1:6" s="33" customFormat="1" ht="20.100000000000001" customHeight="1" x14ac:dyDescent="0.2">
      <c r="A49" s="610" t="s">
        <v>285</v>
      </c>
      <c r="B49" s="1273"/>
      <c r="C49" s="1273"/>
      <c r="D49" s="614"/>
      <c r="E49" s="613"/>
      <c r="F49" s="603">
        <f t="shared" si="0"/>
        <v>0</v>
      </c>
    </row>
    <row r="50" spans="1:6" s="33" customFormat="1" ht="20.100000000000001" customHeight="1" x14ac:dyDescent="0.2">
      <c r="A50" s="610" t="s">
        <v>8</v>
      </c>
      <c r="B50" s="1273"/>
      <c r="C50" s="1273"/>
      <c r="D50" s="614"/>
      <c r="E50" s="613"/>
      <c r="F50" s="603">
        <f t="shared" si="0"/>
        <v>0</v>
      </c>
    </row>
    <row r="51" spans="1:6" s="33" customFormat="1" ht="20.100000000000001" customHeight="1" x14ac:dyDescent="0.2">
      <c r="A51" s="610" t="s">
        <v>221</v>
      </c>
      <c r="B51" s="1273"/>
      <c r="C51" s="1273"/>
      <c r="D51" s="614"/>
      <c r="E51" s="613"/>
      <c r="F51" s="603">
        <f t="shared" si="0"/>
        <v>0</v>
      </c>
    </row>
    <row r="52" spans="1:6" s="33" customFormat="1" ht="20.100000000000001" customHeight="1" x14ac:dyDescent="0.2">
      <c r="A52" s="610" t="s">
        <v>222</v>
      </c>
      <c r="B52" s="1273"/>
      <c r="C52" s="1273"/>
      <c r="D52" s="614"/>
      <c r="E52" s="613"/>
      <c r="F52" s="603">
        <f t="shared" si="0"/>
        <v>0</v>
      </c>
    </row>
    <row r="53" spans="1:6" s="33" customFormat="1" ht="20.100000000000001" customHeight="1" x14ac:dyDescent="0.2">
      <c r="A53" s="610" t="s">
        <v>278</v>
      </c>
      <c r="B53" s="1273"/>
      <c r="C53" s="1273"/>
      <c r="D53" s="614"/>
      <c r="E53" s="613"/>
      <c r="F53" s="603">
        <f t="shared" si="0"/>
        <v>0</v>
      </c>
    </row>
    <row r="54" spans="1:6" s="33" customFormat="1" ht="20.100000000000001" customHeight="1" collapsed="1" x14ac:dyDescent="0.2">
      <c r="A54" s="608" t="s">
        <v>423</v>
      </c>
      <c r="B54" s="1273"/>
      <c r="C54" s="1273"/>
      <c r="D54" s="614"/>
      <c r="E54" s="613"/>
      <c r="F54" s="603">
        <f t="shared" si="0"/>
        <v>0</v>
      </c>
    </row>
    <row r="55" spans="1:6" s="33" customFormat="1" ht="20.100000000000001" customHeight="1" x14ac:dyDescent="0.2">
      <c r="A55" s="610" t="s">
        <v>254</v>
      </c>
      <c r="B55" s="1273"/>
      <c r="C55" s="1273"/>
      <c r="D55" s="614"/>
      <c r="E55" s="613"/>
      <c r="F55" s="603">
        <f t="shared" si="0"/>
        <v>0</v>
      </c>
    </row>
    <row r="56" spans="1:6" s="41" customFormat="1" ht="20.100000000000001" customHeight="1" x14ac:dyDescent="0.2">
      <c r="A56" s="608" t="s">
        <v>532</v>
      </c>
      <c r="B56" s="1273"/>
      <c r="C56" s="1273"/>
      <c r="D56" s="614"/>
      <c r="E56" s="613"/>
      <c r="F56" s="603">
        <f t="shared" si="0"/>
        <v>0</v>
      </c>
    </row>
    <row r="57" spans="1:6" s="41" customFormat="1" ht="20.100000000000001" customHeight="1" x14ac:dyDescent="0.2">
      <c r="A57" s="610" t="s">
        <v>224</v>
      </c>
      <c r="B57" s="1273"/>
      <c r="C57" s="1273"/>
      <c r="D57" s="614"/>
      <c r="E57" s="613"/>
      <c r="F57" s="603">
        <f t="shared" si="0"/>
        <v>0</v>
      </c>
    </row>
    <row r="58" spans="1:6" s="41" customFormat="1" ht="20.100000000000001" customHeight="1" x14ac:dyDescent="0.2">
      <c r="A58" s="610" t="s">
        <v>59</v>
      </c>
      <c r="B58" s="1273"/>
      <c r="C58" s="1273"/>
      <c r="D58" s="614"/>
      <c r="E58" s="613"/>
      <c r="F58" s="603">
        <f t="shared" si="0"/>
        <v>0</v>
      </c>
    </row>
    <row r="59" spans="1:6" s="41" customFormat="1" ht="20.100000000000001" customHeight="1" x14ac:dyDescent="0.2">
      <c r="A59" s="616" t="s">
        <v>286</v>
      </c>
      <c r="B59" s="1273"/>
      <c r="C59" s="1273"/>
      <c r="D59" s="614"/>
      <c r="E59" s="613"/>
      <c r="F59" s="603">
        <f t="shared" si="0"/>
        <v>0</v>
      </c>
    </row>
    <row r="60" spans="1:6" s="41" customFormat="1" ht="20.100000000000001" customHeight="1" x14ac:dyDescent="0.2">
      <c r="A60" s="617" t="s">
        <v>424</v>
      </c>
      <c r="B60" s="1273"/>
      <c r="C60" s="1273"/>
      <c r="D60" s="614"/>
      <c r="E60" s="613"/>
      <c r="F60" s="603">
        <f t="shared" ref="F60" si="2">+IF(B60&gt;0,2,0)</f>
        <v>0</v>
      </c>
    </row>
    <row r="61" spans="1:6" s="42" customFormat="1" ht="20.100000000000001" customHeight="1" thickBot="1" x14ac:dyDescent="0.25">
      <c r="A61" s="608" t="s">
        <v>769</v>
      </c>
      <c r="B61" s="1271"/>
      <c r="C61" s="1271"/>
      <c r="D61" s="600"/>
      <c r="E61" s="609"/>
      <c r="F61" s="604">
        <f t="shared" si="0"/>
        <v>0</v>
      </c>
    </row>
    <row r="62" spans="1:6" s="41" customFormat="1" x14ac:dyDescent="0.2">
      <c r="A62" s="183"/>
      <c r="B62" s="5"/>
      <c r="C62" s="5"/>
      <c r="D62" s="77"/>
      <c r="E62" s="77"/>
    </row>
    <row r="63" spans="1:6" s="10" customFormat="1" ht="14.25" x14ac:dyDescent="0.2">
      <c r="A63" s="37" t="s">
        <v>425</v>
      </c>
      <c r="B63" s="21"/>
      <c r="C63" s="22"/>
      <c r="D63" s="23"/>
      <c r="E63" s="23"/>
      <c r="F63" s="184"/>
    </row>
    <row r="64" spans="1:6" s="37" customFormat="1" x14ac:dyDescent="0.2">
      <c r="A64" s="1280" t="s">
        <v>426</v>
      </c>
      <c r="B64" s="1280"/>
      <c r="C64" s="1280"/>
      <c r="D64" s="1280"/>
      <c r="E64" s="1280"/>
      <c r="F64" s="1280"/>
    </row>
    <row r="65" spans="2:5" s="41" customFormat="1" x14ac:dyDescent="0.2">
      <c r="B65" s="5"/>
      <c r="C65" s="5"/>
      <c r="D65" s="77"/>
      <c r="E65" s="77"/>
    </row>
    <row r="66" spans="2:5" s="41" customFormat="1" x14ac:dyDescent="0.2">
      <c r="B66" s="5"/>
      <c r="C66" s="5"/>
      <c r="D66" s="77"/>
      <c r="E66" s="77"/>
    </row>
    <row r="67" spans="2:5" s="41" customFormat="1" x14ac:dyDescent="0.2">
      <c r="B67" s="5"/>
      <c r="C67" s="5"/>
      <c r="D67" s="77"/>
      <c r="E67" s="77"/>
    </row>
    <row r="68" spans="2:5" s="41" customFormat="1" x14ac:dyDescent="0.2">
      <c r="B68" s="5"/>
      <c r="C68" s="5"/>
      <c r="D68" s="77"/>
      <c r="E68" s="77"/>
    </row>
    <row r="69" spans="2:5" s="41" customFormat="1" x14ac:dyDescent="0.2">
      <c r="B69" s="5"/>
      <c r="C69" s="5"/>
      <c r="D69" s="77"/>
      <c r="E69" s="77"/>
    </row>
    <row r="70" spans="2:5" s="41" customFormat="1" x14ac:dyDescent="0.2">
      <c r="B70" s="5"/>
      <c r="C70" s="5"/>
      <c r="D70" s="77"/>
      <c r="E70" s="77"/>
    </row>
    <row r="71" spans="2:5" s="41" customFormat="1" x14ac:dyDescent="0.2">
      <c r="B71" s="5"/>
      <c r="C71" s="5"/>
      <c r="D71" s="77"/>
      <c r="E71" s="77"/>
    </row>
    <row r="72" spans="2:5" s="41" customFormat="1" x14ac:dyDescent="0.2">
      <c r="B72" s="5"/>
      <c r="C72" s="5"/>
      <c r="D72" s="77"/>
      <c r="E72" s="77"/>
    </row>
    <row r="73" spans="2:5" s="41" customFormat="1" x14ac:dyDescent="0.2">
      <c r="B73" s="5"/>
      <c r="C73" s="5"/>
      <c r="D73" s="77"/>
      <c r="E73" s="77"/>
    </row>
    <row r="74" spans="2:5" s="41" customFormat="1" x14ac:dyDescent="0.2">
      <c r="B74" s="5"/>
      <c r="C74" s="5"/>
      <c r="D74" s="77"/>
      <c r="E74" s="77"/>
    </row>
    <row r="75" spans="2:5" s="41" customFormat="1" x14ac:dyDescent="0.2">
      <c r="B75" s="5"/>
      <c r="C75" s="5"/>
      <c r="D75" s="77"/>
      <c r="E75" s="77"/>
    </row>
    <row r="76" spans="2:5" s="41" customFormat="1" x14ac:dyDescent="0.2">
      <c r="B76" s="5"/>
      <c r="C76" s="5"/>
      <c r="D76" s="77"/>
      <c r="E76" s="77"/>
    </row>
    <row r="77" spans="2:5" s="41" customFormat="1" x14ac:dyDescent="0.2">
      <c r="B77" s="5"/>
      <c r="C77" s="5"/>
      <c r="D77" s="77"/>
      <c r="E77" s="77"/>
    </row>
    <row r="78" spans="2:5" s="41" customFormat="1" x14ac:dyDescent="0.2">
      <c r="B78" s="5"/>
      <c r="C78" s="5"/>
      <c r="D78" s="77"/>
      <c r="E78" s="77"/>
    </row>
    <row r="79" spans="2:5" s="41" customFormat="1" x14ac:dyDescent="0.2">
      <c r="B79" s="5"/>
      <c r="C79" s="5"/>
      <c r="D79" s="77"/>
      <c r="E79" s="77"/>
    </row>
    <row r="80" spans="2:5" s="41" customFormat="1" x14ac:dyDescent="0.2">
      <c r="B80" s="5"/>
      <c r="C80" s="5"/>
      <c r="D80" s="77"/>
      <c r="E80" s="77"/>
    </row>
    <row r="81" spans="2:5" s="41" customFormat="1" x14ac:dyDescent="0.2">
      <c r="B81" s="5"/>
      <c r="C81" s="5"/>
      <c r="D81" s="77"/>
      <c r="E81" s="77"/>
    </row>
    <row r="82" spans="2:5" s="41" customFormat="1" x14ac:dyDescent="0.2">
      <c r="B82" s="5"/>
      <c r="C82" s="5"/>
      <c r="D82" s="77"/>
      <c r="E82" s="77"/>
    </row>
    <row r="83" spans="2:5" s="41" customFormat="1" x14ac:dyDescent="0.2">
      <c r="B83" s="5"/>
      <c r="C83" s="5"/>
      <c r="D83" s="77"/>
      <c r="E83" s="77"/>
    </row>
    <row r="84" spans="2:5" s="41" customFormat="1" x14ac:dyDescent="0.2">
      <c r="B84" s="5"/>
      <c r="C84" s="5"/>
      <c r="D84" s="77"/>
      <c r="E84" s="77"/>
    </row>
    <row r="85" spans="2:5" s="41" customFormat="1" x14ac:dyDescent="0.2">
      <c r="B85" s="5"/>
      <c r="C85" s="5"/>
      <c r="D85" s="77"/>
      <c r="E85" s="77"/>
    </row>
    <row r="86" spans="2:5" s="41" customFormat="1" x14ac:dyDescent="0.2">
      <c r="B86" s="5"/>
      <c r="C86" s="5"/>
      <c r="D86" s="77"/>
      <c r="E86" s="77"/>
    </row>
    <row r="87" spans="2:5" s="41" customFormat="1" x14ac:dyDescent="0.2">
      <c r="B87" s="5"/>
      <c r="C87" s="5"/>
      <c r="D87" s="77"/>
      <c r="E87" s="77"/>
    </row>
    <row r="88" spans="2:5" s="41" customFormat="1" x14ac:dyDescent="0.2">
      <c r="B88" s="5"/>
      <c r="C88" s="5"/>
      <c r="D88" s="77"/>
      <c r="E88" s="77"/>
    </row>
    <row r="89" spans="2:5" s="41" customFormat="1" x14ac:dyDescent="0.2">
      <c r="B89" s="5"/>
      <c r="C89" s="5"/>
      <c r="D89" s="77"/>
      <c r="E89" s="77"/>
    </row>
    <row r="90" spans="2:5" s="41" customFormat="1" x14ac:dyDescent="0.2">
      <c r="B90" s="5"/>
      <c r="C90" s="5"/>
      <c r="D90" s="77"/>
      <c r="E90" s="77"/>
    </row>
    <row r="91" spans="2:5" s="41" customFormat="1" x14ac:dyDescent="0.2">
      <c r="B91" s="5"/>
      <c r="C91" s="5"/>
      <c r="D91" s="77"/>
      <c r="E91" s="77"/>
    </row>
    <row r="92" spans="2:5" s="41" customFormat="1" x14ac:dyDescent="0.2">
      <c r="B92" s="5"/>
      <c r="C92" s="5"/>
      <c r="D92" s="77"/>
      <c r="E92" s="77"/>
    </row>
    <row r="93" spans="2:5" s="41" customFormat="1" x14ac:dyDescent="0.2">
      <c r="B93" s="5"/>
      <c r="C93" s="5"/>
      <c r="D93" s="77"/>
      <c r="E93" s="77"/>
    </row>
    <row r="94" spans="2:5" s="41" customFormat="1" x14ac:dyDescent="0.2">
      <c r="B94" s="5"/>
      <c r="C94" s="5"/>
      <c r="D94" s="77"/>
      <c r="E94" s="77"/>
    </row>
    <row r="95" spans="2:5" s="41" customFormat="1" x14ac:dyDescent="0.2">
      <c r="B95" s="5"/>
      <c r="C95" s="5"/>
      <c r="D95" s="77"/>
      <c r="E95" s="77"/>
    </row>
    <row r="96" spans="2:5" s="41" customFormat="1" x14ac:dyDescent="0.2">
      <c r="B96" s="5"/>
      <c r="C96" s="5"/>
      <c r="D96" s="77"/>
      <c r="E96" s="77"/>
    </row>
    <row r="97" spans="2:5" s="41" customFormat="1" x14ac:dyDescent="0.2">
      <c r="B97" s="5"/>
      <c r="C97" s="5"/>
      <c r="D97" s="77"/>
      <c r="E97" s="77"/>
    </row>
    <row r="98" spans="2:5" s="41" customFormat="1" x14ac:dyDescent="0.2">
      <c r="B98" s="5"/>
      <c r="C98" s="5"/>
      <c r="D98" s="77"/>
      <c r="E98" s="77"/>
    </row>
    <row r="99" spans="2:5" s="41" customFormat="1" x14ac:dyDescent="0.2">
      <c r="B99" s="5"/>
      <c r="C99" s="5"/>
      <c r="D99" s="77"/>
      <c r="E99" s="77"/>
    </row>
    <row r="100" spans="2:5" s="41" customFormat="1" x14ac:dyDescent="0.2">
      <c r="B100" s="5"/>
      <c r="C100" s="5"/>
      <c r="D100" s="77"/>
      <c r="E100" s="77"/>
    </row>
    <row r="101" spans="2:5" s="41" customFormat="1" x14ac:dyDescent="0.2">
      <c r="B101" s="5"/>
      <c r="C101" s="5"/>
      <c r="D101" s="77"/>
      <c r="E101" s="77"/>
    </row>
    <row r="102" spans="2:5" s="41" customFormat="1" x14ac:dyDescent="0.2">
      <c r="B102" s="5"/>
      <c r="C102" s="5"/>
      <c r="D102" s="77"/>
      <c r="E102" s="77"/>
    </row>
    <row r="103" spans="2:5" s="41" customFormat="1" x14ac:dyDescent="0.2">
      <c r="B103" s="5"/>
      <c r="C103" s="5"/>
      <c r="D103" s="77"/>
      <c r="E103" s="77"/>
    </row>
    <row r="104" spans="2:5" s="41" customFormat="1" x14ac:dyDescent="0.2">
      <c r="B104" s="5"/>
      <c r="C104" s="5"/>
      <c r="D104" s="77"/>
      <c r="E104" s="77"/>
    </row>
    <row r="105" spans="2:5" s="41" customFormat="1" x14ac:dyDescent="0.2">
      <c r="B105" s="5"/>
      <c r="C105" s="5"/>
      <c r="D105" s="77"/>
      <c r="E105" s="77"/>
    </row>
    <row r="106" spans="2:5" s="41" customFormat="1" x14ac:dyDescent="0.2">
      <c r="B106" s="5"/>
      <c r="C106" s="5"/>
      <c r="D106" s="77"/>
      <c r="E106" s="77"/>
    </row>
    <row r="107" spans="2:5" s="41" customFormat="1" x14ac:dyDescent="0.2">
      <c r="B107" s="5"/>
      <c r="C107" s="5"/>
      <c r="D107" s="77"/>
      <c r="E107" s="77"/>
    </row>
  </sheetData>
  <sheetProtection sheet="1" scenarios="1"/>
  <customSheetViews>
    <customSheetView guid="{21F13F3C-C390-477F-A569-DF7158452A6C}" showGridLines="0" fitToPage="1" hiddenColumns="1">
      <selection activeCell="A11" sqref="A11:F17"/>
      <rowBreaks count="2" manualBreakCount="2">
        <brk id="18" max="7" man="1"/>
        <brk id="39" max="7" man="1"/>
      </rowBreaks>
      <pageMargins left="0.23622047244094491" right="0.23622047244094491" top="0.74803149606299213" bottom="0.74803149606299213" header="0.31496062992125984" footer="0.31496062992125984"/>
      <printOptions horizontalCentered="1"/>
      <pageSetup paperSize="9" scale="59" fitToHeight="2" orientation="portrait" r:id="rId1"/>
      <headerFooter alignWithMargins="0">
        <oddHeader>&amp;L&amp;G</oddHeader>
        <oddFooter>&amp;L&amp;6&amp;F/
&amp;A&amp;C&amp;6Bewerbung Spitalliste 2017 des Kantons Bern
&amp;D&amp;R&amp;6Seiten &amp;P von &amp;N Seiten</oddFooter>
      </headerFooter>
    </customSheetView>
  </customSheetViews>
  <mergeCells count="68">
    <mergeCell ref="B60:C60"/>
    <mergeCell ref="B9:E9"/>
    <mergeCell ref="D11:E11"/>
    <mergeCell ref="D12:E12"/>
    <mergeCell ref="D13:E13"/>
    <mergeCell ref="A14:E14"/>
    <mergeCell ref="B36:C36"/>
    <mergeCell ref="B17:C17"/>
    <mergeCell ref="B18:C18"/>
    <mergeCell ref="B19:C19"/>
    <mergeCell ref="B16:C16"/>
    <mergeCell ref="B42:C42"/>
    <mergeCell ref="B43:C43"/>
    <mergeCell ref="A3:E3"/>
    <mergeCell ref="A5:E5"/>
    <mergeCell ref="A6:E6"/>
    <mergeCell ref="A7:E7"/>
    <mergeCell ref="D10:E10"/>
    <mergeCell ref="A64:F64"/>
    <mergeCell ref="B15:C15"/>
    <mergeCell ref="E15:E16"/>
    <mergeCell ref="A15:A16"/>
    <mergeCell ref="B20:C20"/>
    <mergeCell ref="B21:C21"/>
    <mergeCell ref="B22:C22"/>
    <mergeCell ref="B23:C23"/>
    <mergeCell ref="B24:C24"/>
    <mergeCell ref="B25:C25"/>
    <mergeCell ref="B26:C26"/>
    <mergeCell ref="B27:C27"/>
    <mergeCell ref="B28:C28"/>
    <mergeCell ref="B45:C45"/>
    <mergeCell ref="B46:C46"/>
    <mergeCell ref="B41:C41"/>
    <mergeCell ref="G21:R21"/>
    <mergeCell ref="G23:Q23"/>
    <mergeCell ref="G22:Q22"/>
    <mergeCell ref="G24:Q24"/>
    <mergeCell ref="G25:S26"/>
    <mergeCell ref="G27:S27"/>
    <mergeCell ref="G28:S28"/>
    <mergeCell ref="B38:C38"/>
    <mergeCell ref="B39:C39"/>
    <mergeCell ref="B40:C40"/>
    <mergeCell ref="B35:C35"/>
    <mergeCell ref="B29:C29"/>
    <mergeCell ref="B37:C37"/>
    <mergeCell ref="B31:C31"/>
    <mergeCell ref="B32:C32"/>
    <mergeCell ref="B33:C33"/>
    <mergeCell ref="B34:C34"/>
    <mergeCell ref="B30:C30"/>
    <mergeCell ref="B61:C61"/>
    <mergeCell ref="G20:Q20"/>
    <mergeCell ref="B57:C57"/>
    <mergeCell ref="B58:C58"/>
    <mergeCell ref="B59:C59"/>
    <mergeCell ref="B53:C53"/>
    <mergeCell ref="B54:C54"/>
    <mergeCell ref="B55:C55"/>
    <mergeCell ref="B56:C56"/>
    <mergeCell ref="B50:C50"/>
    <mergeCell ref="B51:C51"/>
    <mergeCell ref="B52:C52"/>
    <mergeCell ref="B47:C47"/>
    <mergeCell ref="B48:C48"/>
    <mergeCell ref="B49:C49"/>
    <mergeCell ref="B44:C44"/>
  </mergeCells>
  <phoneticPr fontId="26" type="noConversion"/>
  <dataValidations count="3">
    <dataValidation type="list" allowBlank="1" showInputMessage="1" showErrorMessage="1" sqref="D17:D28 D31:D39 D41:D61" xr:uid="{00000000-0002-0000-0800-000000000000}">
      <formula1>"1, 2, 3,"</formula1>
    </dataValidation>
    <dataValidation type="list" allowBlank="1" showInputMessage="1" showErrorMessage="1" sqref="D40" xr:uid="{00000000-0002-0000-0800-000001000000}">
      <formula1>"1,2,3,4"</formula1>
    </dataValidation>
    <dataValidation type="list" allowBlank="1" showInputMessage="1" showErrorMessage="1" sqref="D29:D30" xr:uid="{00000000-0002-0000-0800-000002000000}">
      <formula1>$G$29:$J$29</formula1>
    </dataValidation>
  </dataValidations>
  <hyperlinks>
    <hyperlink ref="A64" location="'3.9'!A1" display="3.9 Zusammenfassung Bewerbung für die Leistungsgruppen" xr:uid="{00000000-0004-0000-0800-000000000000}"/>
  </hyperlinks>
  <printOptions horizontalCentered="1"/>
  <pageMargins left="0.23622047244094491" right="0.23622047244094491" top="0.74803149606299213" bottom="0.74803149606299213" header="0.31496062992125984" footer="0.31496062992125984"/>
  <pageSetup paperSize="9" scale="46" orientation="portrait" r:id="rId2"/>
  <headerFooter scaleWithDoc="0" alignWithMargins="0"/>
  <rowBreaks count="2" manualBreakCount="2">
    <brk id="14" max="7" man="1"/>
    <brk id="36" max="7" man="1"/>
  </rowBreak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31</vt:i4>
      </vt:variant>
      <vt:variant>
        <vt:lpstr>Plages nommées</vt:lpstr>
      </vt:variant>
      <vt:variant>
        <vt:i4>32</vt:i4>
      </vt:variant>
    </vt:vector>
  </HeadingPairs>
  <TitlesOfParts>
    <vt:vector size="63" baseType="lpstr">
      <vt:lpstr>Deckblatt</vt:lpstr>
      <vt:lpstr>Inhalt</vt:lpstr>
      <vt:lpstr>1 Info</vt:lpstr>
      <vt:lpstr>2</vt:lpstr>
      <vt:lpstr>2.1</vt:lpstr>
      <vt:lpstr>2.2</vt:lpstr>
      <vt:lpstr>3 Bewerbungsformulare -&gt;</vt:lpstr>
      <vt:lpstr>3.1</vt:lpstr>
      <vt:lpstr>3.2</vt:lpstr>
      <vt:lpstr>3.3</vt:lpstr>
      <vt:lpstr>3.4</vt:lpstr>
      <vt:lpstr>3.5</vt:lpstr>
      <vt:lpstr>3.6</vt:lpstr>
      <vt:lpstr>3.7</vt:lpstr>
      <vt:lpstr>3.8</vt:lpstr>
      <vt:lpstr>3.9</vt:lpstr>
      <vt:lpstr>3.10</vt:lpstr>
      <vt:lpstr>3.11</vt:lpstr>
      <vt:lpstr>3.12</vt:lpstr>
      <vt:lpstr>3.13</vt:lpstr>
      <vt:lpstr>X.1</vt:lpstr>
      <vt:lpstr>X.2</vt:lpstr>
      <vt:lpstr>X.3</vt:lpstr>
      <vt:lpstr>X.4</vt:lpstr>
      <vt:lpstr>X.5</vt:lpstr>
      <vt:lpstr>X.6</vt:lpstr>
      <vt:lpstr>4</vt:lpstr>
      <vt:lpstr>5</vt:lpstr>
      <vt:lpstr>intern1</vt:lpstr>
      <vt:lpstr>intern2</vt:lpstr>
      <vt:lpstr>intern3</vt:lpstr>
      <vt:lpstr>'2.1'!Impression_des_titres</vt:lpstr>
      <vt:lpstr>'2.2'!Impression_des_titres</vt:lpstr>
      <vt:lpstr>'3.11'!Impression_des_titres</vt:lpstr>
      <vt:lpstr>'3.2'!Impression_des_titres</vt:lpstr>
      <vt:lpstr>'3.3'!Impression_des_titres</vt:lpstr>
      <vt:lpstr>'3.5'!Impression_des_titres</vt:lpstr>
      <vt:lpstr>'3.7'!Impression_des_titres</vt:lpstr>
      <vt:lpstr>'3.9'!Impression_des_titres</vt:lpstr>
      <vt:lpstr>intern2!Impression_des_titres</vt:lpstr>
      <vt:lpstr>'1 Info'!Zone_d_impression</vt:lpstr>
      <vt:lpstr>'2'!Zone_d_impression</vt:lpstr>
      <vt:lpstr>'2.1'!Zone_d_impression</vt:lpstr>
      <vt:lpstr>'2.2'!Zone_d_impression</vt:lpstr>
      <vt:lpstr>'3 Bewerbungsformulare -&gt;'!Zone_d_impression</vt:lpstr>
      <vt:lpstr>'3.1'!Zone_d_impression</vt:lpstr>
      <vt:lpstr>'3.10'!Zone_d_impression</vt:lpstr>
      <vt:lpstr>'3.11'!Zone_d_impression</vt:lpstr>
      <vt:lpstr>'3.12'!Zone_d_impression</vt:lpstr>
      <vt:lpstr>'3.13'!Zone_d_impression</vt:lpstr>
      <vt:lpstr>'3.2'!Zone_d_impression</vt:lpstr>
      <vt:lpstr>'3.3'!Zone_d_impression</vt:lpstr>
      <vt:lpstr>'3.4'!Zone_d_impression</vt:lpstr>
      <vt:lpstr>'3.5'!Zone_d_impression</vt:lpstr>
      <vt:lpstr>'3.6'!Zone_d_impression</vt:lpstr>
      <vt:lpstr>'3.7'!Zone_d_impression</vt:lpstr>
      <vt:lpstr>'3.8'!Zone_d_impression</vt:lpstr>
      <vt:lpstr>'3.9'!Zone_d_impression</vt:lpstr>
      <vt:lpstr>'4'!Zone_d_impression</vt:lpstr>
      <vt:lpstr>'5'!Zone_d_impression</vt:lpstr>
      <vt:lpstr>Deckblatt!Zone_d_impression</vt:lpstr>
      <vt:lpstr>Inhalt!Zone_d_impression</vt:lpstr>
      <vt:lpstr>intern2!Zone_d_impression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Bewerbung für die Spitalliste 2018 Akutsomatik des Leistungserbringers</dc:title>
  <dc:creator>laura.siffert@gef.be.ch</dc:creator>
  <cp:lastModifiedBy>Jeanneret Jean-Paul</cp:lastModifiedBy>
  <cp:lastPrinted>2023-09-25T13:26:15Z</cp:lastPrinted>
  <dcterms:created xsi:type="dcterms:W3CDTF">2009-07-09T12:43:16Z</dcterms:created>
  <dcterms:modified xsi:type="dcterms:W3CDTF">2026-01-21T11:12:07Z</dcterms:modified>
</cp:coreProperties>
</file>