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ierM\Desktop\Petits Travaux\"/>
    </mc:Choice>
  </mc:AlternateContent>
  <xr:revisionPtr revIDLastSave="0" documentId="13_ncr:1_{A620189A-94EB-45FA-8A5C-D2A1C797CD3C}" xr6:coauthVersionLast="47" xr6:coauthVersionMax="47" xr10:uidLastSave="{00000000-0000-0000-0000-000000000000}"/>
  <bookViews>
    <workbookView xWindow="-120" yWindow="-120" windowWidth="29040" windowHeight="15720" xr2:uid="{31B60DCB-1C59-4250-B727-DC0C1DE82D7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I54" i="1"/>
  <c r="G54" i="1"/>
  <c r="F54" i="1"/>
  <c r="E54" i="1"/>
  <c r="I53" i="1"/>
  <c r="G53" i="1"/>
  <c r="F53" i="1"/>
  <c r="E53" i="1"/>
  <c r="I52" i="1"/>
  <c r="G52" i="1"/>
  <c r="F52" i="1"/>
  <c r="E52" i="1"/>
  <c r="E45" i="1"/>
  <c r="E44" i="1"/>
  <c r="E43" i="1"/>
  <c r="E42" i="1"/>
  <c r="E41" i="1"/>
  <c r="E40" i="1"/>
  <c r="E39" i="1"/>
  <c r="I25" i="1"/>
  <c r="G25" i="1"/>
  <c r="E25" i="1"/>
  <c r="I24" i="1"/>
  <c r="G24" i="1"/>
  <c r="E24" i="1"/>
  <c r="I23" i="1"/>
  <c r="G23" i="1"/>
  <c r="E23" i="1"/>
  <c r="I22" i="1"/>
  <c r="G22" i="1"/>
  <c r="E22" i="1"/>
  <c r="I21" i="1"/>
  <c r="G21" i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Wüthrich Jill</author>
    <author>Nussbaum Karin</author>
  </authors>
  <commentList>
    <comment ref="A9" authorId="0" shapeId="0" xr:uid="{6733477D-2F41-4CF5-8C17-6C8F99824FB4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SVV, Anhang 6, Abschnitt 1</t>
        </r>
      </text>
    </comment>
    <comment ref="A19" authorId="0" shapeId="0" xr:uid="{4C9E7B0D-D798-4DCE-9D36-C0A59B03B3C2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 Anhang 5, Abschnitt 1</t>
        </r>
      </text>
    </comment>
    <comment ref="E21" authorId="1" shapeId="0" xr:uid="{6B75A571-FDDA-4C9A-9254-BD173593F5BA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 für Hügelzone 183'000 (SVV Art. 19)
x 59 % bezahlt FR</t>
        </r>
      </text>
    </comment>
    <comment ref="G21" authorId="1" shapeId="0" xr:uid="{F944094C-629F-4CFC-8062-3562EF938653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gem. SVV Art. 19
Bund 183'000
FR 183'000 * 104%</t>
        </r>
      </text>
    </comment>
    <comment ref="E22" authorId="1" shapeId="0" xr:uid="{4FBA4B21-2A0D-49AD-A888-D77421C9ECEC}">
      <text>
        <r>
          <rPr>
            <sz val="9"/>
            <color indexed="81"/>
            <rFont val="Segoe UI"/>
            <family val="2"/>
          </rPr>
          <t>CH für Hügelzone 2'000 (IBLV)
x 59 % bezahlt FR</t>
        </r>
      </text>
    </comment>
    <comment ref="G22" authorId="1" shapeId="0" xr:uid="{98E2C184-34B1-4B8A-9909-64F785D2A0BA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CH: 2'000
+FR 2'000 x 104 %
-&gt; gerundet</t>
        </r>
      </text>
    </comment>
    <comment ref="E23" authorId="1" shapeId="0" xr:uid="{2CA20400-EE80-4557-846C-15DC505A0D96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 für Hügelzone 18.- (IBLV)
x 59 % bezahlt FR</t>
        </r>
      </text>
    </comment>
    <comment ref="G23" authorId="1" shapeId="0" xr:uid="{2C085274-28B2-4AEB-95B2-90E208458C28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CH: 18
+FR 18 x 104 %
-&gt; gerundet</t>
        </r>
      </text>
    </comment>
    <comment ref="E24" authorId="1" shapeId="0" xr:uid="{9F169E38-D28B-4E61-9084-845E02E16166}">
      <text>
        <r>
          <rPr>
            <sz val="9"/>
            <color indexed="81"/>
            <rFont val="Segoe UI"/>
            <family val="2"/>
          </rPr>
          <t>CH für Hügelzone 26 (IBLV)
x 59 % bezahlt FR</t>
        </r>
      </text>
    </comment>
    <comment ref="G24" authorId="1" shapeId="0" xr:uid="{3EFAD4FC-4EBD-4FEA-B2ED-35CF18C1A837}">
      <text>
        <r>
          <rPr>
            <sz val="9"/>
            <color indexed="81"/>
            <rFont val="Segoe UI"/>
            <family val="2"/>
          </rPr>
          <t>CH: 26
+FR 26 x 104 %
-&gt; gerundet</t>
        </r>
      </text>
    </comment>
    <comment ref="E25" authorId="1" shapeId="0" xr:uid="{B8F5F88E-E3D0-453D-B0CB-EFDFD993374A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 für Hügelzone 29.- (IBLV)
x 59 % bezahlt FR</t>
        </r>
      </text>
    </comment>
    <comment ref="G25" authorId="1" shapeId="0" xr:uid="{0631C6C9-20BC-4AA6-8E99-B2C32E2BB524}">
      <text>
        <r>
          <rPr>
            <b/>
            <sz val="9"/>
            <color indexed="81"/>
            <rFont val="Segoe UI"/>
            <family val="2"/>
          </rPr>
          <t>Jill Wüthrich:</t>
        </r>
        <r>
          <rPr>
            <sz val="9"/>
            <color indexed="81"/>
            <rFont val="Segoe UI"/>
            <family val="2"/>
          </rPr>
          <t xml:space="preserve">
CH: 29
+FR 29 x 104 %
-&gt; gerundet</t>
        </r>
      </text>
    </comment>
    <comment ref="A27" authorId="0" shapeId="0" xr:uid="{95B4FF21-4A90-4382-BD50-FDA05B9A6653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SVV. Anhang 5, Abschnitt 3</t>
        </r>
      </text>
    </comment>
    <comment ref="A34" authorId="0" shapeId="0" xr:uid="{53708BC8-1454-4839-BCE0-8320602618E8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SVV. Anhang 5, Abschnitt 4</t>
        </r>
      </text>
    </comment>
    <comment ref="A37" authorId="0" shapeId="0" xr:uid="{3DAED778-3F84-4E77-BB65-FF5FFE157732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SVV. Anhang 5, Abschnitt 2</t>
        </r>
      </text>
    </comment>
    <comment ref="A47" authorId="0" shapeId="0" xr:uid="{EF88186B-635A-4E00-B84E-B48F8443C91E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SVV. Anhang 6, Abschnitt 2</t>
        </r>
      </text>
    </comment>
    <comment ref="A52" authorId="0" shapeId="0" xr:uid="{7F812F64-F1C9-4385-95C4-E4F0C32832FE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SVV. Anhang 5, Abschnitt 5</t>
        </r>
      </text>
    </comment>
    <comment ref="C95" authorId="0" shapeId="0" xr:uid="{3210AE1D-BA1F-4CF8-AA13-91748C5B6A74}">
      <text>
        <r>
          <rPr>
            <b/>
            <sz val="9"/>
            <color indexed="81"/>
            <rFont val="Segoe UI"/>
            <family val="2"/>
          </rPr>
          <t>Wüthrich Jill:</t>
        </r>
        <r>
          <rPr>
            <sz val="9"/>
            <color indexed="81"/>
            <rFont val="Segoe UI"/>
            <family val="2"/>
          </rPr>
          <t xml:space="preserve">
Sekretariat Sektion Landwirtschaft</t>
        </r>
      </text>
    </comment>
  </commentList>
</comments>
</file>

<file path=xl/sharedStrings.xml><?xml version="1.0" encoding="utf-8"?>
<sst xmlns="http://schemas.openxmlformats.org/spreadsheetml/2006/main" count="218" uniqueCount="156">
  <si>
    <r>
      <t xml:space="preserve">Investitionshilfen Bund und Kanton </t>
    </r>
    <r>
      <rPr>
        <b/>
        <i/>
        <sz val="20"/>
        <rFont val="Arial"/>
        <family val="2"/>
      </rPr>
      <t xml:space="preserve"> </t>
    </r>
  </si>
  <si>
    <r>
      <t xml:space="preserve">Gesetzesgrundlage: Strukturverbesserungsverordnung (SVV, SR 913.1)
</t>
    </r>
    <r>
      <rPr>
        <sz val="10"/>
        <rFont val="Arial"/>
        <family val="2"/>
      </rPr>
      <t>Die Beträge wurden gerundet</t>
    </r>
  </si>
  <si>
    <t>Starthilfe</t>
  </si>
  <si>
    <t>SAK</t>
  </si>
  <si>
    <t>Pauschalen</t>
  </si>
  <si>
    <t>1.00 - 1.49</t>
  </si>
  <si>
    <t>4.00 - 4.49</t>
  </si>
  <si>
    <t>7.00 - …</t>
  </si>
  <si>
    <t>+25 000.- / 0.50 SAK</t>
  </si>
  <si>
    <t>1.50 - 1.99</t>
  </si>
  <si>
    <t>4.50 - 4.99</t>
  </si>
  <si>
    <t>2.00 - 2.49</t>
  </si>
  <si>
    <t>5.00 - 5.49</t>
  </si>
  <si>
    <t>2.50 - 2.99</t>
  </si>
  <si>
    <t>5.50 - 5.99</t>
  </si>
  <si>
    <t>3.00 - 3.49</t>
  </si>
  <si>
    <t>6.00 - 6.49</t>
  </si>
  <si>
    <t>3.50 - 3.99</t>
  </si>
  <si>
    <t>6.50 - 6.99</t>
  </si>
  <si>
    <t xml:space="preserve">Starthilfe für Fischerei- oder Fischzuchtbetriebe </t>
  </si>
  <si>
    <t>IK</t>
  </si>
  <si>
    <t>110'000</t>
  </si>
  <si>
    <t>Gebäude für RGVE</t>
  </si>
  <si>
    <t>Einheit</t>
  </si>
  <si>
    <t>Beitrag</t>
  </si>
  <si>
    <t>Tal</t>
  </si>
  <si>
    <t>HZ % BZ I</t>
  </si>
  <si>
    <t>BZ ll - lV</t>
  </si>
  <si>
    <t>Maximale Finanzhilfe je Betrieb</t>
  </si>
  <si>
    <t>-</t>
  </si>
  <si>
    <t>Stall für RGVE und Kaninchen</t>
  </si>
  <si>
    <t>GVE</t>
  </si>
  <si>
    <t>Heu- und Siloraum</t>
  </si>
  <si>
    <r>
      <t>m</t>
    </r>
    <r>
      <rPr>
        <vertAlign val="superscript"/>
        <sz val="10"/>
        <rFont val="Arial"/>
        <family val="2"/>
      </rPr>
      <t>3</t>
    </r>
  </si>
  <si>
    <t>Hofdüngeranlage</t>
  </si>
  <si>
    <t>Remise</t>
  </si>
  <si>
    <r>
      <t>m</t>
    </r>
    <r>
      <rPr>
        <vertAlign val="superscript"/>
        <sz val="10"/>
        <rFont val="Arial"/>
        <family val="2"/>
      </rPr>
      <t>2</t>
    </r>
  </si>
  <si>
    <t>Gebäude für Schweine und Geflügel (nur BTS)</t>
  </si>
  <si>
    <t>Zuchtschweine inkl. Nachzucht und Eberanteil</t>
  </si>
  <si>
    <t>Mastschweine und abgesetzte Ferkel</t>
  </si>
  <si>
    <t>Legehennen</t>
  </si>
  <si>
    <t>Aufzucht- und Mastgeflügel sowie Truten</t>
  </si>
  <si>
    <t>Betriebsleiterwohnung</t>
  </si>
  <si>
    <t>Max. 200'000</t>
  </si>
  <si>
    <t>Alpgebäude</t>
  </si>
  <si>
    <t>Wohnteil</t>
  </si>
  <si>
    <t>Fr.</t>
  </si>
  <si>
    <t>Wohnteil; ab 50 GVE gemolkene Tiere</t>
  </si>
  <si>
    <t>Räume und Einrichtungen für die Käsefabrikation und -lagerung pro GVE gemolkene Tiere</t>
  </si>
  <si>
    <t>Stall, inklusive Hofdüngeranlage pro GVE</t>
  </si>
  <si>
    <t>Schweinestall, inklusive Hofdüngeranlage pro Mastschweineplatz</t>
  </si>
  <si>
    <t>Malkstand pro GVE gemolkene Tiere</t>
  </si>
  <si>
    <t>Malkplatz pro GVE gemolkene Tiere</t>
  </si>
  <si>
    <t>Landwirtschaftliche Nutzfläche</t>
  </si>
  <si>
    <t>Diverse Massnahmen</t>
  </si>
  <si>
    <t>HZ</t>
  </si>
  <si>
    <t>BZ l</t>
  </si>
  <si>
    <t>BZ ll - lV und Sömmerung</t>
  </si>
  <si>
    <t>Verarbeitung, Lagerung, Vermarktung</t>
  </si>
  <si>
    <t>%</t>
  </si>
  <si>
    <t>Beschaffung von Grundlagen für gemeinschaftliche Massnahmen</t>
  </si>
  <si>
    <t>Gemeinschaftliche Initiative zur Senkung der Produktionskosten</t>
  </si>
  <si>
    <t>Spezialkulturen</t>
  </si>
  <si>
    <t>Aquakulturen, Algen, Insekten und weitere lebende Organismen</t>
  </si>
  <si>
    <t>Tätigekeiten im landwirtschaftlichen Bereich</t>
  </si>
  <si>
    <t>Produzierender Gartenbau</t>
  </si>
  <si>
    <t>Anlage zur Biomassenverwertung</t>
  </si>
  <si>
    <t>Gemeinschaftlicher Erwerb von Maschinen und Fahrzeugen</t>
  </si>
  <si>
    <t>Starthilfe für bäuerliche Selbsthilfeorganisation</t>
  </si>
  <si>
    <r>
      <t xml:space="preserve">Massnahmen für ökologische Beiträge
</t>
    </r>
    <r>
      <rPr>
        <sz val="10"/>
        <rFont val="Arial"/>
        <family val="2"/>
      </rPr>
      <t>(kein Minimalbetrag für eine Unterstützung)</t>
    </r>
  </si>
  <si>
    <t>Befristeter Zuschlag</t>
  </si>
  <si>
    <t>Frist</t>
  </si>
  <si>
    <t>Laufgänge mit Quergefälle und Harnsammelrinne</t>
  </si>
  <si>
    <t>Erhöhte Fressstände</t>
  </si>
  <si>
    <t>Abluftreinigungsanlage zur Ammoniakreduktion</t>
  </si>
  <si>
    <t>Güllenansäuerung zur Ammoniakreduktion</t>
  </si>
  <si>
    <t>Abdeckung von bestehenden Güllengruben</t>
  </si>
  <si>
    <r>
      <t>Füll- und Waschplätze von Spritz- und Sprühgeräten (max. 80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</si>
  <si>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Überdachung des Füll- und Waschplatz (max. 80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</si>
  <si>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Anlage zur Lagerung des Reinigungswassers</t>
  </si>
  <si>
    <t>500 max. 10'000.-</t>
  </si>
  <si>
    <t>Anlage zur Verdunstung des Reinigungswassers</t>
  </si>
  <si>
    <t>Pflanzung von robusten Stein- und Kernobstsorten</t>
  </si>
  <si>
    <t>ha min. 25a</t>
  </si>
  <si>
    <t>7'000 bis Ende 2030</t>
  </si>
  <si>
    <t>Pflanzung von robusten Rebsorten</t>
  </si>
  <si>
    <t>10'000 bis Ende 2030</t>
  </si>
  <si>
    <t>Sanierung von durch PCB belastete Ökonomiegebäude</t>
  </si>
  <si>
    <t>25 bis Ende 2026</t>
  </si>
  <si>
    <t>Neue Feldroboter (Reduktion von PSM)</t>
  </si>
  <si>
    <t xml:space="preserve">Produktion und Speicherung nachhaltiger Energie </t>
  </si>
  <si>
    <t>kW; kWh</t>
  </si>
  <si>
    <t>Neue landwirtschaftliche Traktoren mit Elektromotor (&gt; 30 kW)</t>
  </si>
  <si>
    <t>kW</t>
  </si>
  <si>
    <t>Rückbau ungenutzter landw. Gebäude ausserhalb der Bauzone</t>
  </si>
  <si>
    <t>Besondere Einpassung landw. Gebäude und denkmalpfleg. Anforderungen</t>
  </si>
  <si>
    <t>Kantonaler Landwirtschaftsfond</t>
  </si>
  <si>
    <t>Bedingungen</t>
  </si>
  <si>
    <t>Minimum</t>
  </si>
  <si>
    <t>20'000 (Landkauf), Rest 40'000</t>
  </si>
  <si>
    <t>Zins</t>
  </si>
  <si>
    <t>0.75%
1% bei Kauf von nicht gepachtetem Land und Photovoltaikanlagen</t>
  </si>
  <si>
    <t>Maximum (ausser Ausnahme unten):</t>
  </si>
  <si>
    <t>500'000</t>
  </si>
  <si>
    <t>Maximum Photovoltaikanlagen:</t>
  </si>
  <si>
    <t>keine Begrenzung</t>
  </si>
  <si>
    <t>Max. Anteil des Darlehens</t>
  </si>
  <si>
    <t>Schweine-/Legehennen- oder Pouletstall4</t>
  </si>
  <si>
    <t>Plätze, welche nicht vom Bund unterstützt werden</t>
  </si>
  <si>
    <t>Rückzahlung</t>
  </si>
  <si>
    <t>Max. 12 Jahre</t>
  </si>
  <si>
    <t xml:space="preserve">Kontaktpersonen Sektor Strukturverbesserungen </t>
  </si>
  <si>
    <t>Telefon</t>
  </si>
  <si>
    <t>Mail</t>
  </si>
  <si>
    <t>Zentrale</t>
  </si>
  <si>
    <t>026 305 58 00</t>
  </si>
  <si>
    <t>grangeneuve-as-sv@fr.ch</t>
  </si>
  <si>
    <t>Pascale Ribordy (Sektorleiterin)</t>
  </si>
  <si>
    <t>026 305 22 66</t>
  </si>
  <si>
    <t>pascale.ribordy@fr.ch</t>
  </si>
  <si>
    <r>
      <t xml:space="preserve">Kontaktpersonen Sektor Betriebsstrategie 
</t>
    </r>
    <r>
      <rPr>
        <sz val="10"/>
        <rFont val="Arial"/>
        <family val="2"/>
      </rPr>
      <t>Beratung und Erstellung von Budgets</t>
    </r>
  </si>
  <si>
    <t>Französisch sprechend</t>
  </si>
  <si>
    <t xml:space="preserve">Alexandre Schouwey </t>
  </si>
  <si>
    <t>026 305 58 14</t>
  </si>
  <si>
    <t>alexandre.schouwey@fr.ch</t>
  </si>
  <si>
    <t>Amaël Pillonel</t>
  </si>
  <si>
    <t>026 305 58 05</t>
  </si>
  <si>
    <t>amael.pillonel@fr.ch</t>
  </si>
  <si>
    <t xml:space="preserve">Claire Brussard </t>
  </si>
  <si>
    <t>026 304 26 57</t>
  </si>
  <si>
    <t>claire.brussard@fr.ch</t>
  </si>
  <si>
    <t>Mathias Mauraux</t>
  </si>
  <si>
    <t>026 305 58 24</t>
  </si>
  <si>
    <t>mathias.mauraux@fr.ch</t>
  </si>
  <si>
    <t>Nathanaël Schildknecht</t>
  </si>
  <si>
    <t>026 305 58 09</t>
  </si>
  <si>
    <t>nathanael.schildknecht@fr.ch</t>
  </si>
  <si>
    <t>Philippe Charrière</t>
  </si>
  <si>
    <t>026 305 58 11</t>
  </si>
  <si>
    <t>philippe.charriere@fr.ch</t>
  </si>
  <si>
    <t>Samuel Joray (Sektorleiter)</t>
  </si>
  <si>
    <t>026 305 58 06</t>
  </si>
  <si>
    <t>samuel.joray@fr.ch</t>
  </si>
  <si>
    <t xml:space="preserve">Yann Point </t>
  </si>
  <si>
    <t>026 304 26 51</t>
  </si>
  <si>
    <t>yann.point@fr.ch</t>
  </si>
  <si>
    <t>Deutsch sprechend</t>
  </si>
  <si>
    <t>Eveline Brünisholz-Möri</t>
  </si>
  <si>
    <t>026 305 58 13</t>
  </si>
  <si>
    <t>eveline.bruenisholz-moeri@fr.ch</t>
  </si>
  <si>
    <t>Franziska Wirz-Meier</t>
  </si>
  <si>
    <t>026 305 22 62</t>
  </si>
  <si>
    <t>franziska.wirz-meier@fr.ch</t>
  </si>
  <si>
    <t xml:space="preserve">Jill Wüthrich </t>
  </si>
  <si>
    <t>026 305 55 47</t>
  </si>
  <si>
    <t>jill.wuethrich@fr.ch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</si>
</sst>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Arial"/>
      <family val="2"/>
    </font>
    <font>
      <b/>
      <i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4BACC6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3" fontId="6" fillId="3" borderId="14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/>
    </xf>
    <xf numFmtId="3" fontId="6" fillId="3" borderId="23" xfId="0" applyNumberFormat="1" applyFon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6" fillId="0" borderId="9" xfId="0" applyFont="1" applyBorder="1" applyAlignment="1">
      <alignment horizontal="left"/>
    </xf>
    <xf numFmtId="3" fontId="0" fillId="2" borderId="9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3" fontId="0" fillId="3" borderId="27" xfId="0" applyNumberForma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5" fillId="6" borderId="3" xfId="0" applyFont="1" applyFill="1" applyBorder="1" applyAlignment="1">
      <alignment vertical="top" wrapText="1"/>
    </xf>
    <xf numFmtId="0" fontId="7" fillId="6" borderId="8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top" wrapText="1"/>
    </xf>
    <xf numFmtId="3" fontId="0" fillId="3" borderId="14" xfId="0" applyNumberFormat="1" applyFill="1" applyBorder="1" applyAlignment="1">
      <alignment horizontal="center" vertical="center"/>
    </xf>
    <xf numFmtId="0" fontId="6" fillId="0" borderId="36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8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5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5" borderId="36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5" fillId="6" borderId="3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35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2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 applyAlignment="1">
      <alignment horizontal="center"/>
    </xf>
    <xf numFmtId="10" fontId="6" fillId="0" borderId="9" xfId="0" applyNumberFormat="1" applyFont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vertical="center" wrapText="1"/>
    </xf>
    <xf numFmtId="3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3" fontId="0" fillId="4" borderId="14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40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41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6" fillId="0" borderId="3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6" fillId="0" borderId="24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5" fillId="6" borderId="8" xfId="0" applyFont="1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left" vertical="center" wrapText="1"/>
    </xf>
    <xf numFmtId="1" fontId="0" fillId="4" borderId="9" xfId="0" applyNumberForma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1" fontId="0" fillId="4" borderId="37" xfId="0" applyNumberForma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2" borderId="9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1" fontId="0" fillId="4" borderId="9" xfId="0" applyNumberFormat="1" applyFill="1" applyBorder="1" applyAlignment="1">
      <alignment horizontal="center"/>
    </xf>
    <xf numFmtId="1" fontId="0" fillId="4" borderId="23" xfId="0" applyNumberFormat="1" applyFill="1" applyBorder="1" applyAlignment="1">
      <alignment horizontal="center"/>
    </xf>
    <xf numFmtId="1" fontId="0" fillId="4" borderId="23" xfId="0" applyNumberFormat="1" applyFill="1" applyBorder="1" applyAlignment="1">
      <alignment horizontal="center" vertical="center"/>
    </xf>
    <xf numFmtId="3" fontId="0" fillId="4" borderId="23" xfId="0" applyNumberForma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9" fontId="0" fillId="3" borderId="30" xfId="0" applyNumberFormat="1" applyFill="1" applyBorder="1" applyAlignment="1">
      <alignment horizontal="center" vertical="center"/>
    </xf>
    <xf numFmtId="9" fontId="0" fillId="3" borderId="33" xfId="0" applyNumberForma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9" fontId="0" fillId="3" borderId="4" xfId="0" applyNumberFormat="1" applyFill="1" applyBorder="1" applyAlignment="1">
      <alignment horizontal="center" vertical="center"/>
    </xf>
    <xf numFmtId="9" fontId="0" fillId="3" borderId="14" xfId="0" applyNumberFormat="1" applyFill="1" applyBorder="1" applyAlignment="1">
      <alignment horizontal="center" vertical="center"/>
    </xf>
    <xf numFmtId="9" fontId="0" fillId="3" borderId="21" xfId="0" applyNumberFormat="1" applyFill="1" applyBorder="1" applyAlignment="1">
      <alignment horizontal="center" vertical="center"/>
    </xf>
    <xf numFmtId="9" fontId="0" fillId="3" borderId="25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/>
    </xf>
    <xf numFmtId="3" fontId="6" fillId="4" borderId="2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6" fillId="4" borderId="9" xfId="0" quotePrefix="1" applyNumberFormat="1" applyFont="1" applyFill="1" applyBorder="1" applyAlignment="1">
      <alignment horizontal="center"/>
    </xf>
    <xf numFmtId="3" fontId="6" fillId="4" borderId="23" xfId="0" quotePrefix="1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49" fontId="6" fillId="3" borderId="10" xfId="1" applyNumberFormat="1" applyFont="1" applyFill="1" applyBorder="1" applyAlignment="1">
      <alignment horizontal="center"/>
    </xf>
    <xf numFmtId="49" fontId="6" fillId="3" borderId="12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0504D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1024682</xdr:colOff>
      <xdr:row>4</xdr:row>
      <xdr:rowOff>259749</xdr:rowOff>
    </xdr:from>
    <xdr:to>
      <xdr:col>9</xdr:col>
      <xdr:colOff>563584</xdr:colOff>
      <xdr:row>8</xdr:row>
      <xdr:rowOff>90130</xdr:rowOff>
    </xdr:to>
    <xdr:sp macro="" textlink="">
      <xdr:nvSpPr>
        <xdr:cNvPr id="2" name="ZoneTexte 2">
          <a:extLst>
            <a:ext uri="{FF2B5EF4-FFF2-40B4-BE49-F238E27FC236}">
              <a16:creationId xmlns:a16="http://schemas.microsoft.com/office/drawing/2014/main" id="{348BC5B5-61AB-4F57-BC95-C72D5624EFD2}"/>
            </a:ext>
          </a:extLst>
        </xdr:cNvPr>
        <xdr:cNvSpPr txBox="1"/>
      </xdr:nvSpPr>
      <xdr:spPr>
        <a:xfrm rot="21447032">
          <a:off x="4825157" y="259749"/>
          <a:ext cx="5272952" cy="782881"/>
        </a:xfrm>
        <a:prstGeom prst="rect">
          <a:avLst/>
        </a:prstGeom>
        <a:solidFill>
          <a:srgbClr val="C0504D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Richtwerte</a:t>
          </a:r>
          <a:endParaRPr lang="de-CH" sz="1000">
            <a:solidFill>
              <a:sysClr val="windowText" lastClr="000000"/>
            </a:solidFill>
          </a:endParaRPr>
        </a:p>
        <a:p>
          <a:r>
            <a:rPr lang="de-CH" sz="1200" b="0">
              <a:solidFill>
                <a:sysClr val="windowText" lastClr="000000"/>
              </a:solidFill>
            </a:rPr>
            <a:t>Vorbehaltlich der abschliessenden Entscheidung durch den Kanton und das BLW.</a:t>
          </a:r>
        </a:p>
      </xdr:txBody>
    </xdr:sp>
    <xdr:clientData/>
  </xdr:twoCellAnchor>
  <xdr:twoCellAnchor>
    <xdr:from>
      <xdr:col>6</xdr:col>
      <xdr:colOff>419100</xdr:colOff>
      <xdr:row>92</xdr:row>
      <xdr:rowOff>0</xdr:rowOff>
    </xdr:from>
    <xdr:to>
      <xdr:col>9</xdr:col>
      <xdr:colOff>38100</xdr:colOff>
      <xdr:row>98</xdr:row>
      <xdr:rowOff>16120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8763F3DD-37B2-49EF-8463-CBCB5DFEBC0C}"/>
            </a:ext>
          </a:extLst>
        </xdr:cNvPr>
        <xdr:cNvSpPr/>
      </xdr:nvSpPr>
      <xdr:spPr>
        <a:xfrm>
          <a:off x="8886825" y="18364200"/>
          <a:ext cx="1905000" cy="1178170"/>
        </a:xfrm>
        <a:prstGeom prst="wedgeRoundRectCallout">
          <a:avLst>
            <a:gd name="adj1" fmla="val -151457"/>
            <a:gd name="adj2" fmla="val -6784"/>
            <a:gd name="adj3" fmla="val 16667"/>
          </a:avLst>
        </a:prstGeom>
        <a:solidFill>
          <a:srgbClr val="4BACC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 kern="1200"/>
            <a:t>Anfragen sollten so früh wie möglich an diese E-Mail-Adresse gesendet werden.</a:t>
          </a:r>
        </a:p>
      </xdr:txBody>
    </xdr:sp>
    <xdr:clientData/>
  </xdr:twoCellAnchor>
  <xdr:twoCellAnchor editAs="oneCell">
    <xdr:from>
      <xdr:col>2</xdr:col>
      <xdr:colOff>866775</xdr:colOff>
      <xdr:row>0</xdr:row>
      <xdr:rowOff>66675</xdr:rowOff>
    </xdr:from>
    <xdr:to>
      <xdr:col>4</xdr:col>
      <xdr:colOff>342900</xdr:colOff>
      <xdr:row>3</xdr:row>
      <xdr:rowOff>85725</xdr:rowOff>
    </xdr:to>
    <xdr:pic>
      <xdr:nvPicPr>
        <xdr:cNvPr id="4" name="Image 3" descr="Une image contenant noir, obscurité&#10;&#10;Description générée automatiquement">
          <a:extLst>
            <a:ext uri="{FF2B5EF4-FFF2-40B4-BE49-F238E27FC236}">
              <a16:creationId xmlns:a16="http://schemas.microsoft.com/office/drawing/2014/main" id="{967FFFBD-6A04-4079-A908-4749E180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6675"/>
          <a:ext cx="2628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ann.point@fr.ch" TargetMode="External"/><Relationship Id="rId13" Type="http://schemas.openxmlformats.org/officeDocument/2006/relationships/hyperlink" Target="mailto:pascale.ribordy@fr.ch" TargetMode="External"/><Relationship Id="rId3" Type="http://schemas.openxmlformats.org/officeDocument/2006/relationships/hyperlink" Target="mailto:alexandre.schouwey@fr.ch" TargetMode="External"/><Relationship Id="rId7" Type="http://schemas.openxmlformats.org/officeDocument/2006/relationships/hyperlink" Target="mailto:samuel.joray@fr.ch" TargetMode="External"/><Relationship Id="rId12" Type="http://schemas.openxmlformats.org/officeDocument/2006/relationships/hyperlink" Target="mailto:grangeneuve-as-sv@fr.ch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amael.pillonel@fr.ch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eveline.bruenisholz-moeri@fr.ch" TargetMode="External"/><Relationship Id="rId6" Type="http://schemas.openxmlformats.org/officeDocument/2006/relationships/hyperlink" Target="mailto:philippe.charriere@fr.ch" TargetMode="External"/><Relationship Id="rId11" Type="http://schemas.openxmlformats.org/officeDocument/2006/relationships/hyperlink" Target="mailto:franziska.wirz-meier@fr.ch" TargetMode="External"/><Relationship Id="rId5" Type="http://schemas.openxmlformats.org/officeDocument/2006/relationships/hyperlink" Target="mailto:nathanael.schildknecht@fr.ch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jill.wuethrich@fr.ch" TargetMode="External"/><Relationship Id="rId4" Type="http://schemas.openxmlformats.org/officeDocument/2006/relationships/hyperlink" Target="mailto:mathias.mauraux@fr.ch" TargetMode="External"/><Relationship Id="rId9" Type="http://schemas.openxmlformats.org/officeDocument/2006/relationships/hyperlink" Target="mailto:claire.brussard@fr.ch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D8B0-576A-4E52-954B-87C9C5B20A8E}">
  <dimension ref="A4:J112"/>
  <sheetViews>
    <sheetView tabSelected="1" view="pageBreakPreview" zoomScale="60" zoomScaleNormal="100" workbookViewId="0">
      <selection activeCell="A3" sqref="A3:XFD3"/>
    </sheetView>
  </sheetViews>
  <sheetFormatPr baseColWidth="10" defaultRowHeight="15" x14ac:dyDescent="0.25"/>
  <cols>
    <col min="1" max="1" width="37.85546875" customWidth="1"/>
    <col min="2" max="2" width="19" customWidth="1"/>
    <col min="3" max="3" width="22.140625" customWidth="1"/>
    <col min="4" max="4" width="25.140625" customWidth="1"/>
    <col min="5" max="5" width="11.28515625" customWidth="1"/>
  </cols>
  <sheetData>
    <row r="4" spans="1:10" ht="15.75" thickBot="1" x14ac:dyDescent="0.3"/>
    <row r="5" spans="1:10" ht="27" thickBot="1" x14ac:dyDescent="0.45">
      <c r="A5" s="202" t="s">
        <v>0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0" ht="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7.75" customHeight="1" x14ac:dyDescent="0.25">
      <c r="A7" s="204" t="s">
        <v>1</v>
      </c>
      <c r="B7" s="204"/>
      <c r="C7" s="204"/>
      <c r="D7" s="204"/>
      <c r="E7" s="204"/>
      <c r="F7" s="204"/>
      <c r="G7" s="204"/>
      <c r="H7" s="204"/>
      <c r="I7" s="204"/>
      <c r="J7" s="204"/>
    </row>
    <row r="8" spans="1:10" ht="15.75" thickBot="1" x14ac:dyDescent="0.3">
      <c r="A8" s="186"/>
      <c r="B8" s="186"/>
      <c r="C8" s="186"/>
      <c r="D8" s="186"/>
      <c r="E8" s="186"/>
      <c r="F8" s="186"/>
      <c r="G8" s="186"/>
      <c r="H8" s="186"/>
      <c r="I8" s="186"/>
      <c r="J8" s="186"/>
    </row>
    <row r="9" spans="1:10" x14ac:dyDescent="0.25">
      <c r="A9" s="46" t="s">
        <v>2</v>
      </c>
      <c r="B9" s="3" t="s">
        <v>3</v>
      </c>
      <c r="C9" s="3" t="s">
        <v>4</v>
      </c>
      <c r="D9" s="3" t="s">
        <v>3</v>
      </c>
      <c r="E9" s="205" t="s">
        <v>4</v>
      </c>
      <c r="F9" s="206"/>
      <c r="G9" s="205" t="s">
        <v>3</v>
      </c>
      <c r="H9" s="206"/>
      <c r="I9" s="205" t="s">
        <v>4</v>
      </c>
      <c r="J9" s="207"/>
    </row>
    <row r="10" spans="1:10" x14ac:dyDescent="0.25">
      <c r="A10" s="47"/>
      <c r="B10" s="4" t="s">
        <v>5</v>
      </c>
      <c r="C10" s="5">
        <v>125000</v>
      </c>
      <c r="D10" s="6" t="s">
        <v>6</v>
      </c>
      <c r="E10" s="190">
        <v>275000</v>
      </c>
      <c r="F10" s="191"/>
      <c r="G10" s="198" t="s">
        <v>7</v>
      </c>
      <c r="H10" s="199"/>
      <c r="I10" s="200" t="s">
        <v>8</v>
      </c>
      <c r="J10" s="201"/>
    </row>
    <row r="11" spans="1:10" x14ac:dyDescent="0.25">
      <c r="A11" s="48"/>
      <c r="B11" s="4" t="s">
        <v>9</v>
      </c>
      <c r="C11" s="5">
        <v>150000</v>
      </c>
      <c r="D11" s="6" t="s">
        <v>10</v>
      </c>
      <c r="E11" s="190">
        <v>300000</v>
      </c>
      <c r="F11" s="191"/>
      <c r="G11" s="192"/>
      <c r="H11" s="193"/>
      <c r="I11" s="194"/>
      <c r="J11" s="195"/>
    </row>
    <row r="12" spans="1:10" x14ac:dyDescent="0.25">
      <c r="A12" s="48"/>
      <c r="B12" s="6" t="s">
        <v>11</v>
      </c>
      <c r="C12" s="5">
        <v>175000</v>
      </c>
      <c r="D12" s="6" t="s">
        <v>12</v>
      </c>
      <c r="E12" s="190">
        <v>325000</v>
      </c>
      <c r="F12" s="191"/>
      <c r="G12" s="192"/>
      <c r="H12" s="193"/>
      <c r="I12" s="194"/>
      <c r="J12" s="195"/>
    </row>
    <row r="13" spans="1:10" x14ac:dyDescent="0.25">
      <c r="A13" s="49"/>
      <c r="B13" s="6" t="s">
        <v>13</v>
      </c>
      <c r="C13" s="5">
        <v>200000</v>
      </c>
      <c r="D13" s="6" t="s">
        <v>14</v>
      </c>
      <c r="E13" s="190">
        <v>350000</v>
      </c>
      <c r="F13" s="191"/>
      <c r="G13" s="192"/>
      <c r="H13" s="193"/>
      <c r="I13" s="194"/>
      <c r="J13" s="195"/>
    </row>
    <row r="14" spans="1:10" x14ac:dyDescent="0.25">
      <c r="A14" s="50"/>
      <c r="B14" s="6" t="s">
        <v>15</v>
      </c>
      <c r="C14" s="5">
        <v>225000</v>
      </c>
      <c r="D14" s="6" t="s">
        <v>16</v>
      </c>
      <c r="E14" s="190">
        <v>375000</v>
      </c>
      <c r="F14" s="191"/>
      <c r="G14" s="192"/>
      <c r="H14" s="193"/>
      <c r="I14" s="194"/>
      <c r="J14" s="195"/>
    </row>
    <row r="15" spans="1:10" ht="15.75" thickBot="1" x14ac:dyDescent="0.3">
      <c r="A15" s="51"/>
      <c r="B15" s="7" t="s">
        <v>17</v>
      </c>
      <c r="C15" s="8">
        <v>250000</v>
      </c>
      <c r="D15" s="7" t="s">
        <v>18</v>
      </c>
      <c r="E15" s="196">
        <v>400000</v>
      </c>
      <c r="F15" s="197"/>
      <c r="G15" s="192"/>
      <c r="H15" s="193"/>
      <c r="I15" s="194"/>
      <c r="J15" s="195"/>
    </row>
    <row r="16" spans="1:10" ht="15.75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6.25" thickBot="1" x14ac:dyDescent="0.3">
      <c r="A17" s="52" t="s">
        <v>19</v>
      </c>
      <c r="B17" s="9" t="s">
        <v>20</v>
      </c>
      <c r="C17" s="10" t="s">
        <v>21</v>
      </c>
      <c r="D17" s="2"/>
      <c r="E17" s="2"/>
      <c r="F17" s="2"/>
      <c r="G17" s="2"/>
      <c r="H17" s="2"/>
      <c r="I17" s="2"/>
      <c r="J17" s="2"/>
    </row>
    <row r="18" spans="1:10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89" t="s">
        <v>22</v>
      </c>
      <c r="B19" s="90"/>
      <c r="C19" s="110" t="s">
        <v>23</v>
      </c>
      <c r="D19" s="110" t="s">
        <v>20</v>
      </c>
      <c r="E19" s="167" t="s">
        <v>24</v>
      </c>
      <c r="F19" s="167"/>
      <c r="G19" s="167"/>
      <c r="H19" s="167"/>
      <c r="I19" s="167"/>
      <c r="J19" s="168"/>
    </row>
    <row r="20" spans="1:10" x14ac:dyDescent="0.25">
      <c r="A20" s="91"/>
      <c r="B20" s="92"/>
      <c r="C20" s="111"/>
      <c r="D20" s="111"/>
      <c r="E20" s="169" t="s">
        <v>25</v>
      </c>
      <c r="F20" s="169"/>
      <c r="G20" s="169" t="s">
        <v>26</v>
      </c>
      <c r="H20" s="169"/>
      <c r="I20" s="169" t="s">
        <v>27</v>
      </c>
      <c r="J20" s="189"/>
    </row>
    <row r="21" spans="1:10" x14ac:dyDescent="0.25">
      <c r="A21" s="101" t="s">
        <v>28</v>
      </c>
      <c r="B21" s="114"/>
      <c r="C21" s="4"/>
      <c r="D21" s="5" t="s">
        <v>29</v>
      </c>
      <c r="E21" s="187">
        <f>MROUND(183000*0.59,100)</f>
        <v>108000</v>
      </c>
      <c r="F21" s="187"/>
      <c r="G21" s="187">
        <f>MROUND(183000+183000*104%,100)+100</f>
        <v>373400</v>
      </c>
      <c r="H21" s="187"/>
      <c r="I21" s="187">
        <f>MROUND(254000+254000*104%,100)</f>
        <v>518200</v>
      </c>
      <c r="J21" s="188"/>
    </row>
    <row r="22" spans="1:10" x14ac:dyDescent="0.25">
      <c r="A22" s="101" t="s">
        <v>30</v>
      </c>
      <c r="B22" s="114"/>
      <c r="C22" s="4" t="s">
        <v>31</v>
      </c>
      <c r="D22" s="11">
        <v>7080</v>
      </c>
      <c r="E22" s="184">
        <f>ROUNDDOWN((2000*0.59),-1)</f>
        <v>1180</v>
      </c>
      <c r="F22" s="184"/>
      <c r="G22" s="184">
        <f>ROUNDDOWN(2000+2000*1.04,-1)</f>
        <v>4080</v>
      </c>
      <c r="H22" s="184"/>
      <c r="I22" s="184">
        <f>ROUNDDOWN(3190+3190*1.04,-1)</f>
        <v>6500</v>
      </c>
      <c r="J22" s="185"/>
    </row>
    <row r="23" spans="1:10" x14ac:dyDescent="0.25">
      <c r="A23" s="101" t="s">
        <v>32</v>
      </c>
      <c r="B23" s="114"/>
      <c r="C23" s="4" t="s">
        <v>33</v>
      </c>
      <c r="D23" s="11">
        <v>106</v>
      </c>
      <c r="E23" s="184">
        <f>ROUNDDOWN((18*0.59),0)</f>
        <v>10</v>
      </c>
      <c r="F23" s="184"/>
      <c r="G23" s="184">
        <f>ROUNDDOWN(18+18*104%,0)</f>
        <v>36</v>
      </c>
      <c r="H23" s="184"/>
      <c r="I23" s="184">
        <f>ROUNDDOWN(24+24*104%,0)</f>
        <v>48</v>
      </c>
      <c r="J23" s="185"/>
    </row>
    <row r="24" spans="1:10" x14ac:dyDescent="0.25">
      <c r="A24" s="101" t="s">
        <v>34</v>
      </c>
      <c r="B24" s="114"/>
      <c r="C24" s="4" t="s">
        <v>33</v>
      </c>
      <c r="D24" s="11">
        <v>130</v>
      </c>
      <c r="E24" s="184">
        <f>ROUNDDOWN((26*0.59),0)</f>
        <v>15</v>
      </c>
      <c r="F24" s="184"/>
      <c r="G24" s="184">
        <f>ROUNDDOWN(26+26*104%,0)</f>
        <v>53</v>
      </c>
      <c r="H24" s="184"/>
      <c r="I24" s="184">
        <f>ROUNDDOWN(35+35*104%,0)</f>
        <v>71</v>
      </c>
      <c r="J24" s="185"/>
    </row>
    <row r="25" spans="1:10" x14ac:dyDescent="0.25">
      <c r="A25" s="101" t="s">
        <v>35</v>
      </c>
      <c r="B25" s="114"/>
      <c r="C25" s="4" t="s">
        <v>36</v>
      </c>
      <c r="D25" s="11">
        <v>224</v>
      </c>
      <c r="E25" s="184">
        <f>ROUNDDOWN((29*0.59),0)</f>
        <v>17</v>
      </c>
      <c r="F25" s="184"/>
      <c r="G25" s="184">
        <f>ROUNDDOWN(29+29*104%,0)</f>
        <v>59</v>
      </c>
      <c r="H25" s="184"/>
      <c r="I25" s="184">
        <f>ROUNDDOWN(41+41*104%,0)</f>
        <v>83</v>
      </c>
      <c r="J25" s="185"/>
    </row>
    <row r="26" spans="1:10" ht="15.75" thickBot="1" x14ac:dyDescent="0.3">
      <c r="A26" s="186"/>
      <c r="B26" s="186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9" t="s">
        <v>37</v>
      </c>
      <c r="B27" s="90"/>
      <c r="C27" s="110" t="s">
        <v>23</v>
      </c>
      <c r="D27" s="112" t="s">
        <v>20</v>
      </c>
      <c r="E27" s="2"/>
      <c r="F27" s="2"/>
      <c r="G27" s="2"/>
      <c r="H27" s="2"/>
      <c r="I27" s="2"/>
      <c r="J27" s="2"/>
    </row>
    <row r="28" spans="1:10" x14ac:dyDescent="0.25">
      <c r="A28" s="91"/>
      <c r="B28" s="92"/>
      <c r="C28" s="111"/>
      <c r="D28" s="113"/>
      <c r="E28" s="2"/>
      <c r="F28" s="2"/>
      <c r="G28" s="2"/>
      <c r="H28" s="2"/>
      <c r="I28" s="2"/>
      <c r="J28" s="2"/>
    </row>
    <row r="29" spans="1:10" x14ac:dyDescent="0.25">
      <c r="A29" s="178" t="s">
        <v>38</v>
      </c>
      <c r="B29" s="140"/>
      <c r="C29" s="4" t="s">
        <v>31</v>
      </c>
      <c r="D29" s="12">
        <v>6600</v>
      </c>
      <c r="E29" s="2"/>
      <c r="F29" s="2"/>
      <c r="G29" s="2"/>
      <c r="H29" s="2"/>
      <c r="I29" s="2"/>
      <c r="J29" s="2"/>
    </row>
    <row r="30" spans="1:10" x14ac:dyDescent="0.25">
      <c r="A30" s="178" t="s">
        <v>39</v>
      </c>
      <c r="B30" s="140"/>
      <c r="C30" s="4" t="s">
        <v>31</v>
      </c>
      <c r="D30" s="13">
        <v>3200</v>
      </c>
      <c r="E30" s="2"/>
      <c r="F30" s="2"/>
      <c r="G30" s="2"/>
      <c r="H30" s="2"/>
      <c r="I30" s="2"/>
      <c r="J30" s="2"/>
    </row>
    <row r="31" spans="1:10" x14ac:dyDescent="0.25">
      <c r="A31" s="178" t="s">
        <v>40</v>
      </c>
      <c r="B31" s="140"/>
      <c r="C31" s="4" t="s">
        <v>31</v>
      </c>
      <c r="D31" s="13">
        <v>4800</v>
      </c>
      <c r="E31" s="2"/>
      <c r="F31" s="2"/>
      <c r="G31" s="2"/>
      <c r="H31" s="2"/>
      <c r="I31" s="2"/>
      <c r="J31" s="2"/>
    </row>
    <row r="32" spans="1:10" ht="15.75" thickBot="1" x14ac:dyDescent="0.3">
      <c r="A32" s="179" t="s">
        <v>41</v>
      </c>
      <c r="B32" s="180"/>
      <c r="C32" s="14" t="s">
        <v>31</v>
      </c>
      <c r="D32" s="15">
        <v>5700</v>
      </c>
      <c r="E32" s="2"/>
      <c r="F32" s="2"/>
      <c r="G32" s="2"/>
      <c r="H32" s="2"/>
      <c r="I32" s="2"/>
      <c r="J32" s="2"/>
    </row>
    <row r="33" spans="1:10" ht="15.75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89" t="s">
        <v>42</v>
      </c>
      <c r="B34" s="90"/>
      <c r="C34" s="110" t="s">
        <v>20</v>
      </c>
      <c r="D34" s="174">
        <v>0.5</v>
      </c>
      <c r="E34" s="174" t="s">
        <v>43</v>
      </c>
      <c r="F34" s="176"/>
      <c r="G34" s="2"/>
      <c r="H34" s="2"/>
      <c r="I34" s="2"/>
      <c r="J34" s="2"/>
    </row>
    <row r="35" spans="1:10" ht="15.75" thickBot="1" x14ac:dyDescent="0.3">
      <c r="A35" s="181"/>
      <c r="B35" s="182"/>
      <c r="C35" s="183"/>
      <c r="D35" s="175"/>
      <c r="E35" s="175"/>
      <c r="F35" s="177"/>
      <c r="G35" s="2"/>
      <c r="H35" s="2"/>
      <c r="I35" s="2"/>
      <c r="J35" s="2"/>
    </row>
    <row r="36" spans="1:10" ht="15.75" thickBot="1" x14ac:dyDescent="0.3">
      <c r="A36" s="16"/>
      <c r="B36" s="17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89" t="s">
        <v>44</v>
      </c>
      <c r="B37" s="90"/>
      <c r="C37" s="110" t="s">
        <v>23</v>
      </c>
      <c r="D37" s="110" t="s">
        <v>20</v>
      </c>
      <c r="E37" s="110" t="s">
        <v>24</v>
      </c>
      <c r="F37" s="112"/>
      <c r="G37" s="18"/>
      <c r="H37" s="18"/>
      <c r="I37" s="18"/>
      <c r="J37" s="18"/>
    </row>
    <row r="38" spans="1:10" x14ac:dyDescent="0.25">
      <c r="A38" s="91"/>
      <c r="B38" s="92"/>
      <c r="C38" s="111"/>
      <c r="D38" s="111"/>
      <c r="E38" s="111"/>
      <c r="F38" s="113"/>
      <c r="G38" s="18"/>
      <c r="H38" s="18"/>
      <c r="I38" s="18"/>
      <c r="J38" s="18"/>
    </row>
    <row r="39" spans="1:10" x14ac:dyDescent="0.25">
      <c r="A39" s="104" t="s">
        <v>45</v>
      </c>
      <c r="B39" s="71"/>
      <c r="C39" s="20" t="s">
        <v>46</v>
      </c>
      <c r="D39" s="21">
        <v>79000</v>
      </c>
      <c r="E39" s="132">
        <f>ROUNDDOWN((30360*1.9),-2)</f>
        <v>57600</v>
      </c>
      <c r="F39" s="159"/>
      <c r="G39" s="18"/>
      <c r="H39" s="18"/>
      <c r="I39" s="18"/>
      <c r="J39" s="18"/>
    </row>
    <row r="40" spans="1:10" x14ac:dyDescent="0.25">
      <c r="A40" s="104" t="s">
        <v>47</v>
      </c>
      <c r="B40" s="71"/>
      <c r="C40" s="20" t="s">
        <v>46</v>
      </c>
      <c r="D40" s="21">
        <v>115000</v>
      </c>
      <c r="E40" s="132">
        <f>ROUNDDOWN((45600*1.9),-2)</f>
        <v>86600</v>
      </c>
      <c r="F40" s="159"/>
      <c r="G40" s="18"/>
      <c r="H40" s="18"/>
      <c r="I40" s="18"/>
      <c r="J40" s="18"/>
    </row>
    <row r="41" spans="1:10" ht="28.5" customHeight="1" x14ac:dyDescent="0.25">
      <c r="A41" s="172" t="s">
        <v>48</v>
      </c>
      <c r="B41" s="173"/>
      <c r="C41" s="38" t="s">
        <v>31</v>
      </c>
      <c r="D41" s="21">
        <v>2500</v>
      </c>
      <c r="E41" s="132">
        <f>ROUNDDOWN((920*1.9),-1)</f>
        <v>1740</v>
      </c>
      <c r="F41" s="159"/>
      <c r="G41" s="18"/>
      <c r="H41" s="18"/>
      <c r="I41" s="18"/>
      <c r="J41" s="18"/>
    </row>
    <row r="42" spans="1:10" x14ac:dyDescent="0.25">
      <c r="A42" s="104" t="s">
        <v>49</v>
      </c>
      <c r="B42" s="71"/>
      <c r="C42" s="4" t="s">
        <v>31</v>
      </c>
      <c r="D42" s="21">
        <v>2900</v>
      </c>
      <c r="E42" s="132">
        <f>ROUNDDOWN((920*1.9),-1)</f>
        <v>1740</v>
      </c>
      <c r="F42" s="159"/>
      <c r="G42" s="18"/>
      <c r="H42" s="18"/>
      <c r="I42" s="18"/>
      <c r="J42" s="18"/>
    </row>
    <row r="43" spans="1:10" x14ac:dyDescent="0.25">
      <c r="A43" s="104" t="s">
        <v>50</v>
      </c>
      <c r="B43" s="71"/>
      <c r="C43" s="4" t="s">
        <v>31</v>
      </c>
      <c r="D43" s="21">
        <v>650</v>
      </c>
      <c r="E43" s="132">
        <f>ROUNDDOWN((280*1.9),-1)</f>
        <v>530</v>
      </c>
      <c r="F43" s="159"/>
      <c r="G43" s="18"/>
      <c r="H43" s="18"/>
      <c r="I43" s="18"/>
      <c r="J43" s="18"/>
    </row>
    <row r="44" spans="1:10" x14ac:dyDescent="0.25">
      <c r="A44" s="170" t="s">
        <v>51</v>
      </c>
      <c r="B44" s="171"/>
      <c r="C44" s="22" t="s">
        <v>31</v>
      </c>
      <c r="D44" s="23">
        <v>860</v>
      </c>
      <c r="E44" s="132">
        <f>ROUNDDOWN((240*1.9),-1)</f>
        <v>450</v>
      </c>
      <c r="F44" s="159"/>
      <c r="G44" s="18"/>
      <c r="H44" s="18"/>
      <c r="I44" s="18"/>
      <c r="J44" s="18"/>
    </row>
    <row r="45" spans="1:10" x14ac:dyDescent="0.25">
      <c r="A45" s="71" t="s">
        <v>52</v>
      </c>
      <c r="B45" s="71"/>
      <c r="C45" s="20" t="s">
        <v>31</v>
      </c>
      <c r="D45" s="21">
        <v>290</v>
      </c>
      <c r="E45" s="132">
        <f>ROUNDDOWN((110*1.9),-1)</f>
        <v>200</v>
      </c>
      <c r="F45" s="159"/>
      <c r="G45" s="18"/>
      <c r="H45" s="18"/>
      <c r="I45" s="18"/>
      <c r="J45" s="18"/>
    </row>
    <row r="46" spans="1:10" ht="15.75" thickBot="1" x14ac:dyDescent="0.3">
      <c r="A46" s="16"/>
      <c r="B46" s="17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77" t="s">
        <v>53</v>
      </c>
      <c r="B47" s="78"/>
      <c r="C47" s="162" t="s">
        <v>20</v>
      </c>
      <c r="D47" s="164">
        <v>0.5</v>
      </c>
      <c r="E47" s="18"/>
      <c r="F47" s="18"/>
      <c r="G47" s="18"/>
      <c r="H47" s="18"/>
      <c r="I47" s="18"/>
      <c r="J47" s="18"/>
    </row>
    <row r="48" spans="1:10" ht="15.75" thickBot="1" x14ac:dyDescent="0.3">
      <c r="A48" s="160"/>
      <c r="B48" s="161"/>
      <c r="C48" s="163"/>
      <c r="D48" s="165"/>
      <c r="E48" s="18"/>
      <c r="F48" s="18"/>
      <c r="G48" s="18"/>
      <c r="H48" s="18"/>
      <c r="I48" s="18"/>
      <c r="J48" s="18"/>
    </row>
    <row r="49" spans="1:10" ht="15.75" thickBot="1" x14ac:dyDescent="0.3">
      <c r="A49" s="16"/>
      <c r="B49" s="17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77" t="s">
        <v>54</v>
      </c>
      <c r="B50" s="78"/>
      <c r="C50" s="110" t="s">
        <v>23</v>
      </c>
      <c r="D50" s="110" t="s">
        <v>20</v>
      </c>
      <c r="E50" s="167" t="s">
        <v>24</v>
      </c>
      <c r="F50" s="167"/>
      <c r="G50" s="167"/>
      <c r="H50" s="167"/>
      <c r="I50" s="167"/>
      <c r="J50" s="168"/>
    </row>
    <row r="51" spans="1:10" x14ac:dyDescent="0.25">
      <c r="A51" s="79"/>
      <c r="B51" s="80"/>
      <c r="C51" s="166"/>
      <c r="D51" s="166"/>
      <c r="E51" s="4" t="s">
        <v>25</v>
      </c>
      <c r="F51" s="4" t="s">
        <v>55</v>
      </c>
      <c r="G51" s="169" t="s">
        <v>56</v>
      </c>
      <c r="H51" s="169"/>
      <c r="I51" s="154" t="s">
        <v>57</v>
      </c>
      <c r="J51" s="155"/>
    </row>
    <row r="52" spans="1:10" x14ac:dyDescent="0.25">
      <c r="A52" s="101" t="s">
        <v>58</v>
      </c>
      <c r="B52" s="114"/>
      <c r="C52" s="24" t="s">
        <v>59</v>
      </c>
      <c r="D52" s="25">
        <v>50</v>
      </c>
      <c r="E52" s="26">
        <f>ROUNDDOWN((10*50%)+(5*90%),0)</f>
        <v>9</v>
      </c>
      <c r="F52" s="26">
        <f>ROUNDDOWN((10*50%)+(5*90%),0)</f>
        <v>9</v>
      </c>
      <c r="G52" s="156">
        <f>ROUNDDOWN((23*50%)+(11.5*90%),0)</f>
        <v>21</v>
      </c>
      <c r="H52" s="156"/>
      <c r="I52" s="156">
        <f>ROUNDDOWN((26*50%)+(13*90%),0)</f>
        <v>24</v>
      </c>
      <c r="J52" s="157"/>
    </row>
    <row r="53" spans="1:10" x14ac:dyDescent="0.25">
      <c r="A53" s="141" t="s">
        <v>60</v>
      </c>
      <c r="B53" s="142"/>
      <c r="C53" s="24" t="s">
        <v>59</v>
      </c>
      <c r="D53" s="25">
        <v>50</v>
      </c>
      <c r="E53" s="27">
        <f>ROUNDDOWN((27*1.9),0)</f>
        <v>51</v>
      </c>
      <c r="F53" s="28">
        <f>ROUNDDOWN((30*1.9),0)</f>
        <v>57</v>
      </c>
      <c r="G53" s="149">
        <f>ROUNDDOWN((30*1.9),0)</f>
        <v>57</v>
      </c>
      <c r="H53" s="149"/>
      <c r="I53" s="149">
        <f>ROUNDDOWN((33*1.9),0)</f>
        <v>62</v>
      </c>
      <c r="J53" s="158"/>
    </row>
    <row r="54" spans="1:10" ht="15.75" thickBot="1" x14ac:dyDescent="0.3">
      <c r="A54" s="141" t="s">
        <v>61</v>
      </c>
      <c r="B54" s="142"/>
      <c r="C54" s="24" t="s">
        <v>59</v>
      </c>
      <c r="D54" s="25">
        <v>0</v>
      </c>
      <c r="E54" s="27">
        <f>ROUNDDOWN((27*1.9),0)</f>
        <v>51</v>
      </c>
      <c r="F54" s="29">
        <f>ROUNDDOWN((30*1.9),0)</f>
        <v>57</v>
      </c>
      <c r="G54" s="149">
        <f>ROUNDDOWN((30*1.9),0)</f>
        <v>57</v>
      </c>
      <c r="H54" s="149"/>
      <c r="I54" s="150">
        <f>ROUNDDOWN((33*1.9),0)</f>
        <v>62</v>
      </c>
      <c r="J54" s="151"/>
    </row>
    <row r="55" spans="1:10" x14ac:dyDescent="0.25">
      <c r="A55" s="101" t="s">
        <v>62</v>
      </c>
      <c r="B55" s="114"/>
      <c r="C55" s="24" t="s">
        <v>59</v>
      </c>
      <c r="D55" s="30">
        <v>50</v>
      </c>
      <c r="E55" s="31"/>
      <c r="F55" s="32"/>
      <c r="G55" s="32"/>
      <c r="H55" s="32"/>
      <c r="I55" s="32"/>
      <c r="J55" s="32"/>
    </row>
    <row r="56" spans="1:10" x14ac:dyDescent="0.25">
      <c r="A56" s="152" t="s">
        <v>63</v>
      </c>
      <c r="B56" s="153"/>
      <c r="C56" s="24" t="s">
        <v>59</v>
      </c>
      <c r="D56" s="30">
        <v>50</v>
      </c>
      <c r="E56" s="33"/>
      <c r="F56" s="2"/>
      <c r="G56" s="2"/>
      <c r="H56" s="2"/>
      <c r="I56" s="2"/>
      <c r="J56" s="2"/>
    </row>
    <row r="57" spans="1:10" x14ac:dyDescent="0.25">
      <c r="A57" s="141" t="s">
        <v>64</v>
      </c>
      <c r="B57" s="142"/>
      <c r="C57" s="24" t="s">
        <v>59</v>
      </c>
      <c r="D57" s="30">
        <v>50</v>
      </c>
      <c r="E57" s="33"/>
      <c r="F57" s="2"/>
      <c r="G57" s="2"/>
      <c r="H57" s="2"/>
      <c r="I57" s="2"/>
      <c r="J57" s="2"/>
    </row>
    <row r="58" spans="1:10" x14ac:dyDescent="0.25">
      <c r="A58" s="141" t="s">
        <v>65</v>
      </c>
      <c r="B58" s="142"/>
      <c r="C58" s="24" t="s">
        <v>59</v>
      </c>
      <c r="D58" s="30">
        <v>50</v>
      </c>
      <c r="E58" s="33"/>
      <c r="F58" s="2"/>
      <c r="G58" s="2"/>
      <c r="H58" s="2"/>
      <c r="I58" s="2"/>
      <c r="J58" s="2"/>
    </row>
    <row r="59" spans="1:10" x14ac:dyDescent="0.25">
      <c r="A59" s="101" t="s">
        <v>66</v>
      </c>
      <c r="B59" s="114"/>
      <c r="C59" s="24" t="s">
        <v>59</v>
      </c>
      <c r="D59" s="30">
        <v>50</v>
      </c>
      <c r="E59" s="33"/>
      <c r="F59" s="2"/>
      <c r="G59" s="2"/>
      <c r="H59" s="2"/>
      <c r="I59" s="2"/>
      <c r="J59" s="2"/>
    </row>
    <row r="60" spans="1:10" x14ac:dyDescent="0.25">
      <c r="A60" s="143" t="s">
        <v>67</v>
      </c>
      <c r="B60" s="144"/>
      <c r="C60" s="24" t="s">
        <v>59</v>
      </c>
      <c r="D60" s="30">
        <v>50</v>
      </c>
      <c r="E60" s="34"/>
      <c r="F60" s="18"/>
      <c r="G60" s="18"/>
      <c r="H60" s="18"/>
      <c r="I60" s="18"/>
      <c r="J60" s="18"/>
    </row>
    <row r="61" spans="1:10" ht="15.75" thickBot="1" x14ac:dyDescent="0.3">
      <c r="A61" s="145" t="s">
        <v>68</v>
      </c>
      <c r="B61" s="146"/>
      <c r="C61" s="14" t="s">
        <v>59</v>
      </c>
      <c r="D61" s="35">
        <v>50</v>
      </c>
      <c r="E61" s="34"/>
      <c r="F61" s="18"/>
      <c r="G61" s="18"/>
      <c r="H61" s="18"/>
      <c r="I61" s="18"/>
      <c r="J61" s="18"/>
    </row>
    <row r="62" spans="1:10" ht="15.75" thickBot="1" x14ac:dyDescent="0.3">
      <c r="A62" s="36"/>
      <c r="C62" s="18"/>
      <c r="D62" s="37"/>
      <c r="E62" s="37"/>
      <c r="F62" s="37"/>
      <c r="G62" s="18"/>
      <c r="H62" s="18"/>
      <c r="I62" s="18"/>
      <c r="J62" s="18"/>
    </row>
    <row r="63" spans="1:10" x14ac:dyDescent="0.25">
      <c r="A63" s="77" t="s">
        <v>69</v>
      </c>
      <c r="B63" s="78"/>
      <c r="C63" s="110" t="s">
        <v>23</v>
      </c>
      <c r="D63" s="110" t="s">
        <v>20</v>
      </c>
      <c r="E63" s="110" t="s">
        <v>24</v>
      </c>
      <c r="F63" s="110"/>
      <c r="G63" s="134" t="s">
        <v>70</v>
      </c>
      <c r="H63" s="134"/>
      <c r="I63" s="134" t="s">
        <v>71</v>
      </c>
      <c r="J63" s="137"/>
    </row>
    <row r="64" spans="1:10" x14ac:dyDescent="0.25">
      <c r="A64" s="147"/>
      <c r="B64" s="148"/>
      <c r="C64" s="133"/>
      <c r="D64" s="133"/>
      <c r="E64" s="133"/>
      <c r="F64" s="133"/>
      <c r="G64" s="135"/>
      <c r="H64" s="135"/>
      <c r="I64" s="135"/>
      <c r="J64" s="138"/>
    </row>
    <row r="65" spans="1:10" x14ac:dyDescent="0.25">
      <c r="A65" s="147"/>
      <c r="B65" s="148"/>
      <c r="C65" s="111"/>
      <c r="D65" s="111"/>
      <c r="E65" s="111"/>
      <c r="F65" s="111"/>
      <c r="G65" s="136"/>
      <c r="H65" s="136"/>
      <c r="I65" s="136"/>
      <c r="J65" s="139"/>
    </row>
    <row r="66" spans="1:10" x14ac:dyDescent="0.25">
      <c r="A66" s="104" t="s">
        <v>72</v>
      </c>
      <c r="B66" s="140"/>
      <c r="C66" s="4" t="s">
        <v>31</v>
      </c>
      <c r="D66" s="11">
        <v>120</v>
      </c>
      <c r="E66" s="118">
        <f>120*2</f>
        <v>240</v>
      </c>
      <c r="F66" s="118"/>
      <c r="G66" s="119"/>
      <c r="H66" s="119"/>
      <c r="I66" s="115" t="s">
        <v>29</v>
      </c>
      <c r="J66" s="121"/>
    </row>
    <row r="67" spans="1:10" x14ac:dyDescent="0.25">
      <c r="A67" s="104" t="s">
        <v>73</v>
      </c>
      <c r="B67" s="71"/>
      <c r="C67" s="4" t="s">
        <v>31</v>
      </c>
      <c r="D67" s="11">
        <v>70</v>
      </c>
      <c r="E67" s="118">
        <f>70*2</f>
        <v>140</v>
      </c>
      <c r="F67" s="118"/>
      <c r="G67" s="119"/>
      <c r="H67" s="119"/>
      <c r="I67" s="115" t="s">
        <v>29</v>
      </c>
      <c r="J67" s="121"/>
    </row>
    <row r="68" spans="1:10" x14ac:dyDescent="0.25">
      <c r="A68" s="104" t="s">
        <v>74</v>
      </c>
      <c r="B68" s="71"/>
      <c r="C68" s="4" t="s">
        <v>31</v>
      </c>
      <c r="D68" s="11">
        <v>500</v>
      </c>
      <c r="E68" s="118">
        <f>500*2</f>
        <v>1000</v>
      </c>
      <c r="F68" s="118"/>
      <c r="G68" s="119"/>
      <c r="H68" s="119"/>
      <c r="I68" s="115" t="s">
        <v>29</v>
      </c>
      <c r="J68" s="121"/>
    </row>
    <row r="69" spans="1:10" x14ac:dyDescent="0.25">
      <c r="A69" s="104" t="s">
        <v>75</v>
      </c>
      <c r="B69" s="71"/>
      <c r="C69" s="4" t="s">
        <v>31</v>
      </c>
      <c r="D69" s="11">
        <v>500</v>
      </c>
      <c r="E69" s="118">
        <f>500*2</f>
        <v>1000</v>
      </c>
      <c r="F69" s="118"/>
      <c r="G69" s="119"/>
      <c r="H69" s="119"/>
      <c r="I69" s="115" t="s">
        <v>29</v>
      </c>
      <c r="J69" s="121"/>
    </row>
    <row r="70" spans="1:10" x14ac:dyDescent="0.25">
      <c r="A70" s="104" t="s">
        <v>76</v>
      </c>
      <c r="B70" s="71"/>
      <c r="C70" s="4" t="s">
        <v>36</v>
      </c>
      <c r="D70" s="11">
        <v>0</v>
      </c>
      <c r="E70" s="118">
        <f>30*2</f>
        <v>60</v>
      </c>
      <c r="F70" s="118"/>
      <c r="G70" s="119"/>
      <c r="H70" s="119"/>
      <c r="I70" s="115">
        <v>2030</v>
      </c>
      <c r="J70" s="121"/>
    </row>
    <row r="71" spans="1:10" x14ac:dyDescent="0.25">
      <c r="A71" s="104" t="s">
        <v>77</v>
      </c>
      <c r="B71" s="71"/>
      <c r="C71" s="4" t="s">
        <v>36</v>
      </c>
      <c r="D71" s="11">
        <v>75</v>
      </c>
      <c r="E71" s="132">
        <f>75*2</f>
        <v>150</v>
      </c>
      <c r="F71" s="132"/>
      <c r="G71" s="119"/>
      <c r="H71" s="119"/>
      <c r="I71" s="120">
        <v>2028</v>
      </c>
      <c r="J71" s="121"/>
    </row>
    <row r="72" spans="1:10" x14ac:dyDescent="0.25">
      <c r="A72" s="104" t="s">
        <v>78</v>
      </c>
      <c r="B72" s="71"/>
      <c r="C72" s="4" t="s">
        <v>36</v>
      </c>
      <c r="D72" s="11">
        <v>25</v>
      </c>
      <c r="E72" s="118">
        <f>25*2</f>
        <v>50</v>
      </c>
      <c r="F72" s="118"/>
      <c r="G72" s="119"/>
      <c r="H72" s="119"/>
      <c r="I72" s="120">
        <v>2028</v>
      </c>
      <c r="J72" s="121"/>
    </row>
    <row r="73" spans="1:10" x14ac:dyDescent="0.25">
      <c r="A73" s="104" t="s">
        <v>79</v>
      </c>
      <c r="B73" s="71"/>
      <c r="C73" s="4" t="s">
        <v>33</v>
      </c>
      <c r="D73" s="11">
        <v>250</v>
      </c>
      <c r="E73" s="130" t="s">
        <v>80</v>
      </c>
      <c r="F73" s="131"/>
      <c r="G73" s="119"/>
      <c r="H73" s="119"/>
      <c r="I73" s="120">
        <v>2028</v>
      </c>
      <c r="J73" s="121"/>
    </row>
    <row r="74" spans="1:10" x14ac:dyDescent="0.25">
      <c r="A74" s="104" t="s">
        <v>81</v>
      </c>
      <c r="B74" s="71"/>
      <c r="C74" s="4" t="s">
        <v>36</v>
      </c>
      <c r="D74" s="11">
        <v>250</v>
      </c>
      <c r="E74" s="130" t="s">
        <v>80</v>
      </c>
      <c r="F74" s="131"/>
      <c r="G74" s="119"/>
      <c r="H74" s="119"/>
      <c r="I74" s="120">
        <v>2028</v>
      </c>
      <c r="J74" s="121"/>
    </row>
    <row r="75" spans="1:10" x14ac:dyDescent="0.25">
      <c r="A75" s="104" t="s">
        <v>82</v>
      </c>
      <c r="B75" s="71"/>
      <c r="C75" s="4" t="s">
        <v>83</v>
      </c>
      <c r="D75" s="11">
        <v>7000</v>
      </c>
      <c r="E75" s="118">
        <f>7000*2</f>
        <v>14000</v>
      </c>
      <c r="F75" s="118"/>
      <c r="G75" s="128" t="s">
        <v>84</v>
      </c>
      <c r="H75" s="119"/>
      <c r="I75" s="120">
        <v>2034</v>
      </c>
      <c r="J75" s="121"/>
    </row>
    <row r="76" spans="1:10" x14ac:dyDescent="0.25">
      <c r="A76" s="104" t="s">
        <v>85</v>
      </c>
      <c r="B76" s="71"/>
      <c r="C76" s="4" t="s">
        <v>83</v>
      </c>
      <c r="D76" s="11">
        <v>10000</v>
      </c>
      <c r="E76" s="118">
        <f>10000*2</f>
        <v>20000</v>
      </c>
      <c r="F76" s="118"/>
      <c r="G76" s="128" t="s">
        <v>86</v>
      </c>
      <c r="H76" s="119"/>
      <c r="I76" s="120">
        <v>2034</v>
      </c>
      <c r="J76" s="121"/>
    </row>
    <row r="77" spans="1:10" x14ac:dyDescent="0.25">
      <c r="A77" s="104" t="s">
        <v>87</v>
      </c>
      <c r="B77" s="71"/>
      <c r="C77" s="4" t="s">
        <v>59</v>
      </c>
      <c r="D77" s="11">
        <v>50</v>
      </c>
      <c r="E77" s="118">
        <f>25*2</f>
        <v>50</v>
      </c>
      <c r="F77" s="118"/>
      <c r="G77" s="128" t="s">
        <v>88</v>
      </c>
      <c r="H77" s="119"/>
      <c r="I77" s="120">
        <v>2030</v>
      </c>
      <c r="J77" s="121"/>
    </row>
    <row r="78" spans="1:10" x14ac:dyDescent="0.25">
      <c r="A78" s="104" t="s">
        <v>89</v>
      </c>
      <c r="B78" s="71"/>
      <c r="C78" s="4" t="s">
        <v>59</v>
      </c>
      <c r="D78" s="11">
        <v>0</v>
      </c>
      <c r="E78" s="129">
        <f>10*2</f>
        <v>20</v>
      </c>
      <c r="F78" s="129"/>
      <c r="G78" s="119"/>
      <c r="H78" s="119"/>
      <c r="I78" s="120">
        <v>2030</v>
      </c>
      <c r="J78" s="121"/>
    </row>
    <row r="79" spans="1:10" x14ac:dyDescent="0.25">
      <c r="A79" s="104" t="s">
        <v>90</v>
      </c>
      <c r="B79" s="71"/>
      <c r="C79" s="4" t="s">
        <v>91</v>
      </c>
      <c r="D79" s="11">
        <v>100</v>
      </c>
      <c r="E79" s="118">
        <f>100*2</f>
        <v>200</v>
      </c>
      <c r="F79" s="118"/>
      <c r="G79" s="119"/>
      <c r="H79" s="119"/>
      <c r="I79" s="120">
        <v>2026</v>
      </c>
      <c r="J79" s="121"/>
    </row>
    <row r="80" spans="1:10" x14ac:dyDescent="0.25">
      <c r="A80" s="104" t="s">
        <v>92</v>
      </c>
      <c r="B80" s="71"/>
      <c r="C80" s="4" t="s">
        <v>93</v>
      </c>
      <c r="D80" s="11">
        <v>0</v>
      </c>
      <c r="E80" s="118">
        <f>100*2</f>
        <v>200</v>
      </c>
      <c r="F80" s="118"/>
      <c r="G80" s="119"/>
      <c r="H80" s="119"/>
      <c r="I80" s="120">
        <v>2028</v>
      </c>
      <c r="J80" s="121"/>
    </row>
    <row r="81" spans="1:10" x14ac:dyDescent="0.25">
      <c r="A81" s="104" t="s">
        <v>94</v>
      </c>
      <c r="B81" s="71"/>
      <c r="C81" s="4" t="s">
        <v>33</v>
      </c>
      <c r="D81" s="11">
        <v>5</v>
      </c>
      <c r="E81" s="118">
        <f>5*2</f>
        <v>10</v>
      </c>
      <c r="F81" s="118"/>
      <c r="G81" s="119"/>
      <c r="H81" s="119"/>
      <c r="I81" s="120">
        <v>2025</v>
      </c>
      <c r="J81" s="121"/>
    </row>
    <row r="82" spans="1:10" ht="27" customHeight="1" thickBot="1" x14ac:dyDescent="0.3">
      <c r="A82" s="122" t="s">
        <v>95</v>
      </c>
      <c r="B82" s="123"/>
      <c r="C82" s="39" t="s">
        <v>59</v>
      </c>
      <c r="D82" s="53">
        <v>50</v>
      </c>
      <c r="E82" s="124">
        <f>25*2</f>
        <v>50</v>
      </c>
      <c r="F82" s="124"/>
      <c r="G82" s="125"/>
      <c r="H82" s="125"/>
      <c r="I82" s="126" t="s">
        <v>29</v>
      </c>
      <c r="J82" s="127"/>
    </row>
    <row r="83" spans="1:10" ht="15.75" thickBot="1" x14ac:dyDescent="0.3">
      <c r="A83" s="109"/>
      <c r="B83" s="109"/>
      <c r="C83" s="2"/>
      <c r="D83" s="2"/>
      <c r="E83" s="2"/>
      <c r="F83" s="2"/>
      <c r="G83" s="2"/>
      <c r="H83" s="2"/>
      <c r="I83" s="2"/>
      <c r="J83" s="16"/>
    </row>
    <row r="84" spans="1:10" x14ac:dyDescent="0.25">
      <c r="A84" s="89" t="s">
        <v>96</v>
      </c>
      <c r="B84" s="90"/>
      <c r="C84" s="110" t="s">
        <v>20</v>
      </c>
      <c r="D84" s="110"/>
      <c r="E84" s="110" t="s">
        <v>97</v>
      </c>
      <c r="F84" s="110"/>
      <c r="G84" s="110"/>
      <c r="H84" s="110"/>
      <c r="I84" s="112"/>
      <c r="J84" s="16"/>
    </row>
    <row r="85" spans="1:10" x14ac:dyDescent="0.25">
      <c r="A85" s="91"/>
      <c r="B85" s="92"/>
      <c r="C85" s="111"/>
      <c r="D85" s="111"/>
      <c r="E85" s="111"/>
      <c r="F85" s="111"/>
      <c r="G85" s="111"/>
      <c r="H85" s="111"/>
      <c r="I85" s="113"/>
      <c r="J85" s="16"/>
    </row>
    <row r="86" spans="1:10" x14ac:dyDescent="0.25">
      <c r="A86" s="101" t="s">
        <v>98</v>
      </c>
      <c r="B86" s="114"/>
      <c r="C86" s="115" t="s">
        <v>99</v>
      </c>
      <c r="D86" s="115"/>
      <c r="E86" s="94" t="s">
        <v>100</v>
      </c>
      <c r="F86" s="94"/>
      <c r="G86" s="116" t="s">
        <v>101</v>
      </c>
      <c r="H86" s="116"/>
      <c r="I86" s="117"/>
      <c r="J86" s="16"/>
    </row>
    <row r="87" spans="1:10" x14ac:dyDescent="0.25">
      <c r="A87" s="101" t="s">
        <v>102</v>
      </c>
      <c r="B87" s="114"/>
      <c r="C87" s="103" t="s">
        <v>103</v>
      </c>
      <c r="D87" s="103"/>
      <c r="E87" s="94"/>
      <c r="F87" s="94"/>
      <c r="G87" s="116"/>
      <c r="H87" s="116"/>
      <c r="I87" s="117"/>
      <c r="J87" s="16"/>
    </row>
    <row r="88" spans="1:10" x14ac:dyDescent="0.25">
      <c r="A88" s="101" t="s">
        <v>104</v>
      </c>
      <c r="B88" s="102"/>
      <c r="C88" s="103" t="s">
        <v>105</v>
      </c>
      <c r="D88" s="103"/>
      <c r="E88" s="94"/>
      <c r="F88" s="94"/>
      <c r="G88" s="116"/>
      <c r="H88" s="116"/>
      <c r="I88" s="117"/>
      <c r="J88" s="16"/>
    </row>
    <row r="89" spans="1:10" x14ac:dyDescent="0.25">
      <c r="A89" s="104" t="s">
        <v>106</v>
      </c>
      <c r="B89" s="71"/>
      <c r="C89" s="105">
        <v>0.4</v>
      </c>
      <c r="D89" s="105"/>
      <c r="E89" s="94"/>
      <c r="F89" s="94"/>
      <c r="G89" s="116"/>
      <c r="H89" s="116"/>
      <c r="I89" s="117"/>
      <c r="J89" s="16"/>
    </row>
    <row r="90" spans="1:10" s="17" customFormat="1" ht="25.5" customHeight="1" thickBot="1" x14ac:dyDescent="0.3">
      <c r="A90" s="106" t="s">
        <v>107</v>
      </c>
      <c r="B90" s="107"/>
      <c r="C90" s="107" t="s">
        <v>108</v>
      </c>
      <c r="D90" s="108"/>
      <c r="E90" s="97" t="s">
        <v>109</v>
      </c>
      <c r="F90" s="97"/>
      <c r="G90" s="98" t="s">
        <v>110</v>
      </c>
      <c r="H90" s="99"/>
      <c r="I90" s="100"/>
      <c r="J90" s="43"/>
    </row>
    <row r="91" spans="1:10" ht="15.75" thickBot="1" x14ac:dyDescent="0.3">
      <c r="A91" s="40"/>
      <c r="B91" s="40"/>
      <c r="C91" s="41"/>
      <c r="D91" s="42"/>
      <c r="E91" s="42"/>
      <c r="F91" s="42"/>
      <c r="G91" s="43"/>
      <c r="H91" s="17"/>
      <c r="I91" s="17"/>
      <c r="J91" s="16"/>
    </row>
    <row r="92" spans="1:10" ht="15.75" thickBot="1" x14ac:dyDescent="0.3">
      <c r="A92" s="40"/>
      <c r="B92" s="40"/>
      <c r="C92" s="16"/>
      <c r="D92" s="16"/>
      <c r="E92" s="2"/>
      <c r="F92" s="2"/>
      <c r="G92" s="2"/>
      <c r="H92" s="2"/>
      <c r="I92" s="2"/>
      <c r="J92" s="2"/>
    </row>
    <row r="93" spans="1:10" x14ac:dyDescent="0.25">
      <c r="A93" s="89" t="s">
        <v>111</v>
      </c>
      <c r="B93" s="90"/>
      <c r="C93" s="93" t="s">
        <v>112</v>
      </c>
      <c r="D93" s="93" t="s">
        <v>113</v>
      </c>
      <c r="E93" s="93"/>
      <c r="F93" s="95"/>
      <c r="G93" s="2"/>
      <c r="H93" s="2"/>
      <c r="I93" s="2"/>
      <c r="J93" s="2"/>
    </row>
    <row r="94" spans="1:10" x14ac:dyDescent="0.25">
      <c r="A94" s="91"/>
      <c r="B94" s="92"/>
      <c r="C94" s="94"/>
      <c r="D94" s="94"/>
      <c r="E94" s="94"/>
      <c r="F94" s="96"/>
      <c r="G94" s="2"/>
      <c r="H94" s="2"/>
      <c r="I94" s="2"/>
      <c r="J94" s="2"/>
    </row>
    <row r="95" spans="1:10" x14ac:dyDescent="0.25">
      <c r="A95" s="69" t="s">
        <v>114</v>
      </c>
      <c r="B95" s="70"/>
      <c r="C95" s="19" t="s">
        <v>115</v>
      </c>
      <c r="D95" s="71" t="s">
        <v>116</v>
      </c>
      <c r="E95" s="71"/>
      <c r="F95" s="72"/>
      <c r="G95" s="2"/>
      <c r="H95" s="2"/>
      <c r="I95" s="2"/>
      <c r="J95" s="2"/>
    </row>
    <row r="96" spans="1:10" ht="15.75" thickBot="1" x14ac:dyDescent="0.3">
      <c r="A96" s="73" t="s">
        <v>117</v>
      </c>
      <c r="B96" s="74"/>
      <c r="C96" s="44" t="s">
        <v>118</v>
      </c>
      <c r="D96" s="75" t="s">
        <v>119</v>
      </c>
      <c r="E96" s="75"/>
      <c r="F96" s="76"/>
      <c r="G96" s="2"/>
      <c r="H96" s="2"/>
      <c r="I96" s="2"/>
      <c r="J96" s="2"/>
    </row>
    <row r="97" spans="1:10" ht="15.75" thickBot="1" x14ac:dyDescent="0.3">
      <c r="A97" s="40"/>
      <c r="B97" s="40"/>
      <c r="C97" s="16"/>
      <c r="D97" s="16"/>
      <c r="E97" s="2"/>
      <c r="F97" s="2"/>
      <c r="G97" s="2"/>
      <c r="H97" s="2"/>
      <c r="I97" s="2"/>
      <c r="J97" s="2"/>
    </row>
    <row r="98" spans="1:10" x14ac:dyDescent="0.25">
      <c r="A98" s="77" t="s">
        <v>120</v>
      </c>
      <c r="B98" s="78"/>
      <c r="C98" s="81" t="s">
        <v>112</v>
      </c>
      <c r="D98" s="83" t="s">
        <v>113</v>
      </c>
      <c r="E98" s="84"/>
      <c r="F98" s="85"/>
      <c r="G98" s="2"/>
      <c r="H98" s="2"/>
      <c r="I98" s="2"/>
      <c r="J98" s="2"/>
    </row>
    <row r="99" spans="1:10" x14ac:dyDescent="0.25">
      <c r="A99" s="79"/>
      <c r="B99" s="80"/>
      <c r="C99" s="82"/>
      <c r="D99" s="86"/>
      <c r="E99" s="87"/>
      <c r="F99" s="88"/>
      <c r="G99" s="2"/>
      <c r="H99" s="2"/>
      <c r="I99" s="2"/>
      <c r="J99" s="2"/>
    </row>
    <row r="100" spans="1:10" x14ac:dyDescent="0.25">
      <c r="A100" s="66" t="s">
        <v>121</v>
      </c>
      <c r="B100" s="67"/>
      <c r="C100" s="67"/>
      <c r="D100" s="67"/>
      <c r="E100" s="67"/>
      <c r="F100" s="68"/>
      <c r="G100" s="2"/>
      <c r="H100" s="2"/>
      <c r="I100" s="2"/>
      <c r="J100" s="2"/>
    </row>
    <row r="101" spans="1:10" x14ac:dyDescent="0.25">
      <c r="A101" s="64" t="s">
        <v>122</v>
      </c>
      <c r="B101" s="65"/>
      <c r="C101" s="45" t="s">
        <v>123</v>
      </c>
      <c r="D101" s="56" t="s">
        <v>124</v>
      </c>
      <c r="E101" s="57"/>
      <c r="F101" s="58"/>
      <c r="G101" s="2"/>
      <c r="H101" s="2"/>
      <c r="I101" s="2"/>
      <c r="J101" s="2"/>
    </row>
    <row r="102" spans="1:10" x14ac:dyDescent="0.25">
      <c r="A102" s="54" t="s">
        <v>125</v>
      </c>
      <c r="B102" s="55"/>
      <c r="C102" s="19" t="s">
        <v>126</v>
      </c>
      <c r="D102" s="56" t="s">
        <v>127</v>
      </c>
      <c r="E102" s="57"/>
      <c r="F102" s="58"/>
      <c r="G102" s="2"/>
      <c r="H102" s="2"/>
      <c r="I102" s="2"/>
      <c r="J102" s="2"/>
    </row>
    <row r="103" spans="1:10" x14ac:dyDescent="0.25">
      <c r="A103" s="64" t="s">
        <v>128</v>
      </c>
      <c r="B103" s="65"/>
      <c r="C103" s="45" t="s">
        <v>129</v>
      </c>
      <c r="D103" s="56" t="s">
        <v>130</v>
      </c>
      <c r="E103" s="57"/>
      <c r="F103" s="58"/>
      <c r="G103" s="2"/>
      <c r="H103" s="2"/>
      <c r="I103" s="2"/>
      <c r="J103" s="2"/>
    </row>
    <row r="104" spans="1:10" x14ac:dyDescent="0.25">
      <c r="A104" s="64" t="s">
        <v>131</v>
      </c>
      <c r="B104" s="65"/>
      <c r="C104" s="45" t="s">
        <v>132</v>
      </c>
      <c r="D104" s="56" t="s">
        <v>133</v>
      </c>
      <c r="E104" s="57"/>
      <c r="F104" s="58"/>
      <c r="G104" s="2"/>
      <c r="H104" s="2"/>
      <c r="I104" s="2"/>
      <c r="J104" s="2"/>
    </row>
    <row r="105" spans="1:10" x14ac:dyDescent="0.25">
      <c r="A105" s="64" t="s">
        <v>134</v>
      </c>
      <c r="B105" s="65"/>
      <c r="C105" s="45" t="s">
        <v>135</v>
      </c>
      <c r="D105" s="56" t="s">
        <v>136</v>
      </c>
      <c r="E105" s="57"/>
      <c r="F105" s="58"/>
      <c r="G105" s="2"/>
      <c r="H105" s="2"/>
      <c r="I105" s="2"/>
      <c r="J105" s="2"/>
    </row>
    <row r="106" spans="1:10" x14ac:dyDescent="0.25">
      <c r="A106" s="64" t="s">
        <v>137</v>
      </c>
      <c r="B106" s="65"/>
      <c r="C106" s="45" t="s">
        <v>138</v>
      </c>
      <c r="D106" s="56" t="s">
        <v>139</v>
      </c>
      <c r="E106" s="57"/>
      <c r="F106" s="58"/>
      <c r="G106" s="2"/>
      <c r="H106" s="2"/>
      <c r="I106" s="2"/>
      <c r="J106" s="2"/>
    </row>
    <row r="107" spans="1:10" x14ac:dyDescent="0.25">
      <c r="A107" s="64" t="s">
        <v>140</v>
      </c>
      <c r="B107" s="65"/>
      <c r="C107" s="45" t="s">
        <v>141</v>
      </c>
      <c r="D107" s="56" t="s">
        <v>142</v>
      </c>
      <c r="E107" s="57"/>
      <c r="F107" s="58"/>
      <c r="G107" s="2"/>
      <c r="H107" s="2"/>
      <c r="I107" s="2"/>
      <c r="J107" s="2"/>
    </row>
    <row r="108" spans="1:10" x14ac:dyDescent="0.25">
      <c r="A108" s="64" t="s">
        <v>143</v>
      </c>
      <c r="B108" s="65"/>
      <c r="C108" s="45" t="s">
        <v>144</v>
      </c>
      <c r="D108" s="56" t="s">
        <v>145</v>
      </c>
      <c r="E108" s="57"/>
      <c r="F108" s="58"/>
      <c r="G108" s="2"/>
      <c r="H108" s="2"/>
      <c r="I108" s="2"/>
      <c r="J108" s="2"/>
    </row>
    <row r="109" spans="1:10" x14ac:dyDescent="0.25">
      <c r="A109" s="66" t="s">
        <v>146</v>
      </c>
      <c r="B109" s="67"/>
      <c r="C109" s="67"/>
      <c r="D109" s="67"/>
      <c r="E109" s="67"/>
      <c r="F109" s="68"/>
      <c r="G109" s="2"/>
      <c r="H109" s="2"/>
      <c r="I109" s="2"/>
      <c r="J109" s="2"/>
    </row>
    <row r="110" spans="1:10" x14ac:dyDescent="0.25">
      <c r="A110" s="54" t="s">
        <v>147</v>
      </c>
      <c r="B110" s="55"/>
      <c r="C110" s="19" t="s">
        <v>148</v>
      </c>
      <c r="D110" s="56" t="s">
        <v>149</v>
      </c>
      <c r="E110" s="57"/>
      <c r="F110" s="58"/>
      <c r="G110" s="2"/>
      <c r="H110" s="2"/>
      <c r="I110" s="2"/>
      <c r="J110" s="2"/>
    </row>
    <row r="111" spans="1:10" x14ac:dyDescent="0.25">
      <c r="A111" s="54" t="s">
        <v>150</v>
      </c>
      <c r="B111" s="55"/>
      <c r="C111" s="19" t="s">
        <v>151</v>
      </c>
      <c r="D111" s="56" t="s">
        <v>152</v>
      </c>
      <c r="E111" s="57"/>
      <c r="F111" s="58"/>
      <c r="G111" s="2"/>
      <c r="H111" s="2"/>
      <c r="I111" s="2"/>
      <c r="J111" s="2"/>
    </row>
    <row r="112" spans="1:10" ht="15.75" thickBot="1" x14ac:dyDescent="0.3">
      <c r="A112" s="59" t="s">
        <v>153</v>
      </c>
      <c r="B112" s="60"/>
      <c r="C112" s="44" t="s">
        <v>154</v>
      </c>
      <c r="D112" s="61" t="s">
        <v>155</v>
      </c>
      <c r="E112" s="62"/>
      <c r="F112" s="63"/>
      <c r="G112" s="2"/>
      <c r="H112" s="2"/>
      <c r="I112" s="2"/>
      <c r="J112" s="2"/>
    </row>
  </sheetData>
  <mergeCells count="232">
    <mergeCell ref="E10:F10"/>
    <mergeCell ref="G10:H10"/>
    <mergeCell ref="I10:J10"/>
    <mergeCell ref="E11:F11"/>
    <mergeCell ref="G11:H11"/>
    <mergeCell ref="I11:J11"/>
    <mergeCell ref="A5:J5"/>
    <mergeCell ref="A7:J7"/>
    <mergeCell ref="A8:J8"/>
    <mergeCell ref="E9:F9"/>
    <mergeCell ref="G9:H9"/>
    <mergeCell ref="I9:J9"/>
    <mergeCell ref="E14:F14"/>
    <mergeCell ref="G14:H14"/>
    <mergeCell ref="I14:J14"/>
    <mergeCell ref="E15:F15"/>
    <mergeCell ref="G15:H15"/>
    <mergeCell ref="I15:J15"/>
    <mergeCell ref="E12:F12"/>
    <mergeCell ref="G12:H12"/>
    <mergeCell ref="I12:J12"/>
    <mergeCell ref="E13:F13"/>
    <mergeCell ref="G13:H13"/>
    <mergeCell ref="I13:J13"/>
    <mergeCell ref="A21:B21"/>
    <mergeCell ref="E21:F21"/>
    <mergeCell ref="G21:H21"/>
    <mergeCell ref="I21:J21"/>
    <mergeCell ref="A22:B22"/>
    <mergeCell ref="E22:F22"/>
    <mergeCell ref="G22:H22"/>
    <mergeCell ref="I22:J22"/>
    <mergeCell ref="A19:B20"/>
    <mergeCell ref="C19:C20"/>
    <mergeCell ref="D19:D20"/>
    <mergeCell ref="E19:J19"/>
    <mergeCell ref="E20:F20"/>
    <mergeCell ref="G20:H20"/>
    <mergeCell ref="I20:J20"/>
    <mergeCell ref="A25:B25"/>
    <mergeCell ref="E25:F25"/>
    <mergeCell ref="G25:H25"/>
    <mergeCell ref="I25:J25"/>
    <mergeCell ref="A26:B26"/>
    <mergeCell ref="A27:B28"/>
    <mergeCell ref="C27:C28"/>
    <mergeCell ref="D27:D28"/>
    <mergeCell ref="A23:B23"/>
    <mergeCell ref="E23:F23"/>
    <mergeCell ref="G23:H23"/>
    <mergeCell ref="I23:J23"/>
    <mergeCell ref="A24:B24"/>
    <mergeCell ref="E24:F24"/>
    <mergeCell ref="G24:H24"/>
    <mergeCell ref="I24:J24"/>
    <mergeCell ref="D34:D35"/>
    <mergeCell ref="E34:F35"/>
    <mergeCell ref="A37:B38"/>
    <mergeCell ref="C37:C38"/>
    <mergeCell ref="D37:D38"/>
    <mergeCell ref="E37:F38"/>
    <mergeCell ref="A29:B29"/>
    <mergeCell ref="A30:B30"/>
    <mergeCell ref="A31:B31"/>
    <mergeCell ref="A32:B32"/>
    <mergeCell ref="A34:B35"/>
    <mergeCell ref="C34:C35"/>
    <mergeCell ref="A42:B42"/>
    <mergeCell ref="E42:F42"/>
    <mergeCell ref="A43:B43"/>
    <mergeCell ref="E43:F43"/>
    <mergeCell ref="A44:B44"/>
    <mergeCell ref="E44:F44"/>
    <mergeCell ref="A39:B39"/>
    <mergeCell ref="E39:F39"/>
    <mergeCell ref="A40:B40"/>
    <mergeCell ref="E40:F40"/>
    <mergeCell ref="A41:B41"/>
    <mergeCell ref="E41:F41"/>
    <mergeCell ref="A45:B45"/>
    <mergeCell ref="E45:F45"/>
    <mergeCell ref="A47:B48"/>
    <mergeCell ref="C47:C48"/>
    <mergeCell ref="D47:D48"/>
    <mergeCell ref="A50:B51"/>
    <mergeCell ref="C50:C51"/>
    <mergeCell ref="D50:D51"/>
    <mergeCell ref="E50:J50"/>
    <mergeCell ref="G51:H51"/>
    <mergeCell ref="A54:B54"/>
    <mergeCell ref="G54:H54"/>
    <mergeCell ref="I54:J54"/>
    <mergeCell ref="A55:B55"/>
    <mergeCell ref="A56:B56"/>
    <mergeCell ref="A57:B57"/>
    <mergeCell ref="I51:J51"/>
    <mergeCell ref="A52:B52"/>
    <mergeCell ref="G52:H52"/>
    <mergeCell ref="I52:J52"/>
    <mergeCell ref="A53:B53"/>
    <mergeCell ref="G53:H53"/>
    <mergeCell ref="I53:J53"/>
    <mergeCell ref="D63:D65"/>
    <mergeCell ref="E63:F65"/>
    <mergeCell ref="G63:H65"/>
    <mergeCell ref="I63:J65"/>
    <mergeCell ref="A66:B66"/>
    <mergeCell ref="E66:F66"/>
    <mergeCell ref="G66:H66"/>
    <mergeCell ref="I66:J66"/>
    <mergeCell ref="A58:B58"/>
    <mergeCell ref="A59:B59"/>
    <mergeCell ref="A60:B60"/>
    <mergeCell ref="A61:B61"/>
    <mergeCell ref="A63:B65"/>
    <mergeCell ref="C63:C65"/>
    <mergeCell ref="A69:B69"/>
    <mergeCell ref="E69:F69"/>
    <mergeCell ref="G69:H69"/>
    <mergeCell ref="I69:J69"/>
    <mergeCell ref="A70:B70"/>
    <mergeCell ref="E70:F70"/>
    <mergeCell ref="G70:H70"/>
    <mergeCell ref="I70:J70"/>
    <mergeCell ref="A67:B67"/>
    <mergeCell ref="E67:F67"/>
    <mergeCell ref="G67:H67"/>
    <mergeCell ref="I67:J67"/>
    <mergeCell ref="A68:B68"/>
    <mergeCell ref="E68:F68"/>
    <mergeCell ref="G68:H68"/>
    <mergeCell ref="I68:J68"/>
    <mergeCell ref="A73:B73"/>
    <mergeCell ref="E73:F73"/>
    <mergeCell ref="G73:H73"/>
    <mergeCell ref="I73:J73"/>
    <mergeCell ref="A74:B74"/>
    <mergeCell ref="E74:F74"/>
    <mergeCell ref="G74:H74"/>
    <mergeCell ref="I74:J74"/>
    <mergeCell ref="A71:B71"/>
    <mergeCell ref="E71:F71"/>
    <mergeCell ref="G71:H71"/>
    <mergeCell ref="I71:J71"/>
    <mergeCell ref="A72:B72"/>
    <mergeCell ref="E72:F72"/>
    <mergeCell ref="G72:H72"/>
    <mergeCell ref="I72:J72"/>
    <mergeCell ref="A77:B77"/>
    <mergeCell ref="E77:F77"/>
    <mergeCell ref="G77:H77"/>
    <mergeCell ref="I77:J77"/>
    <mergeCell ref="A78:B78"/>
    <mergeCell ref="E78:F78"/>
    <mergeCell ref="G78:H78"/>
    <mergeCell ref="I78:J78"/>
    <mergeCell ref="A75:B75"/>
    <mergeCell ref="E75:F75"/>
    <mergeCell ref="G75:H75"/>
    <mergeCell ref="I75:J75"/>
    <mergeCell ref="A76:B76"/>
    <mergeCell ref="E76:F76"/>
    <mergeCell ref="G76:H76"/>
    <mergeCell ref="I76:J76"/>
    <mergeCell ref="A81:B81"/>
    <mergeCell ref="E81:F81"/>
    <mergeCell ref="G81:H81"/>
    <mergeCell ref="I81:J81"/>
    <mergeCell ref="A82:B82"/>
    <mergeCell ref="E82:F82"/>
    <mergeCell ref="G82:H82"/>
    <mergeCell ref="I82:J82"/>
    <mergeCell ref="A79:B79"/>
    <mergeCell ref="E79:F79"/>
    <mergeCell ref="G79:H79"/>
    <mergeCell ref="I79:J79"/>
    <mergeCell ref="A80:B80"/>
    <mergeCell ref="E80:F80"/>
    <mergeCell ref="G80:H80"/>
    <mergeCell ref="I80:J80"/>
    <mergeCell ref="E90:F90"/>
    <mergeCell ref="G90:I90"/>
    <mergeCell ref="A88:B88"/>
    <mergeCell ref="C88:D88"/>
    <mergeCell ref="A89:B89"/>
    <mergeCell ref="C89:D89"/>
    <mergeCell ref="A90:B90"/>
    <mergeCell ref="C90:D90"/>
    <mergeCell ref="A83:B83"/>
    <mergeCell ref="A84:B85"/>
    <mergeCell ref="C84:D85"/>
    <mergeCell ref="E84:I85"/>
    <mergeCell ref="A86:B86"/>
    <mergeCell ref="C86:D86"/>
    <mergeCell ref="E86:F89"/>
    <mergeCell ref="G86:I89"/>
    <mergeCell ref="A87:B87"/>
    <mergeCell ref="C87:D87"/>
    <mergeCell ref="A95:B95"/>
    <mergeCell ref="D95:F95"/>
    <mergeCell ref="A96:B96"/>
    <mergeCell ref="D96:F96"/>
    <mergeCell ref="A98:B99"/>
    <mergeCell ref="C98:C99"/>
    <mergeCell ref="D98:F99"/>
    <mergeCell ref="A93:B94"/>
    <mergeCell ref="C93:C94"/>
    <mergeCell ref="D93:F94"/>
    <mergeCell ref="A104:B104"/>
    <mergeCell ref="D104:F104"/>
    <mergeCell ref="A105:B105"/>
    <mergeCell ref="D105:F105"/>
    <mergeCell ref="A106:B106"/>
    <mergeCell ref="D106:F106"/>
    <mergeCell ref="A100:F100"/>
    <mergeCell ref="A101:B101"/>
    <mergeCell ref="D101:F101"/>
    <mergeCell ref="A102:B102"/>
    <mergeCell ref="D102:F102"/>
    <mergeCell ref="A103:B103"/>
    <mergeCell ref="D103:F103"/>
    <mergeCell ref="A111:B111"/>
    <mergeCell ref="D111:F111"/>
    <mergeCell ref="A112:B112"/>
    <mergeCell ref="D112:F112"/>
    <mergeCell ref="A107:B107"/>
    <mergeCell ref="D107:F107"/>
    <mergeCell ref="A108:B108"/>
    <mergeCell ref="D108:F108"/>
    <mergeCell ref="A109:F109"/>
    <mergeCell ref="A110:B110"/>
    <mergeCell ref="D110:F110"/>
  </mergeCells>
  <hyperlinks>
    <hyperlink ref="D110" r:id="rId1" xr:uid="{A9CF4C61-5600-4885-8F7E-72B2255D4DAC}"/>
    <hyperlink ref="D102" r:id="rId2" xr:uid="{DC9632FD-8118-41F1-BBD7-A5155BA2DF31}"/>
    <hyperlink ref="D101" r:id="rId3" xr:uid="{10D0FBB4-43D9-4919-8DDE-519A922EF539}"/>
    <hyperlink ref="D104" r:id="rId4" xr:uid="{6A540973-8A14-4D3B-A859-57110C9230AD}"/>
    <hyperlink ref="D105" r:id="rId5" xr:uid="{176BDD4E-8C15-4322-80CE-8848844246A6}"/>
    <hyperlink ref="D106" r:id="rId6" xr:uid="{9136BD09-73CB-4BB9-92D9-5D40CA32B493}"/>
    <hyperlink ref="D107" r:id="rId7" xr:uid="{58DFB36C-7247-4D38-A238-86D4E67D909D}"/>
    <hyperlink ref="D108" r:id="rId8" xr:uid="{C6AD4696-5C9D-4AFD-80DE-CB8F25169586}"/>
    <hyperlink ref="D103" r:id="rId9" xr:uid="{EBA0EC41-4594-4761-893C-A25540DBC982}"/>
    <hyperlink ref="D112" r:id="rId10" xr:uid="{AE3D9C3E-6B8B-4C5B-A080-15E849F86ED9}"/>
    <hyperlink ref="D111" r:id="rId11" xr:uid="{1F77D66D-CA01-4092-A7C9-0FCEA2450B24}"/>
    <hyperlink ref="D95" r:id="rId12" xr:uid="{B606E380-9977-4D53-A158-626852AE1A6B}"/>
    <hyperlink ref="D96" r:id="rId13" xr:uid="{FCB6633F-2B49-4BA9-ADE7-4C1DF0BE6542}"/>
  </hyperlinks>
  <pageMargins left="0.7" right="0.7" top="0.75" bottom="0.75" header="0.3" footer="0.3"/>
  <pageSetup paperSize="9" scale="50" orientation="portrait" verticalDpi="0" r:id="rId14"/>
  <rowBreaks count="1" manualBreakCount="1">
    <brk id="82" max="16383" man="1"/>
  </rowBreaks>
  <drawing r:id="rId15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Jacquier Maxime</dc:creator>
  <cp:lastModifiedBy>Jacquier Maxime</cp:lastModifiedBy>
  <cp:lastPrinted>2025-01-23T10:15:10Z</cp:lastPrinted>
  <dcterms:created xsi:type="dcterms:W3CDTF">2025-01-21T09:51:29Z</dcterms:created>
  <dcterms:modified xsi:type="dcterms:W3CDTF">2025-01-23T16:03:15Z</dcterms:modified>
</cp:coreProperties>
</file>