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 - janvier 2025/"/>
    </mc:Choice>
  </mc:AlternateContent>
  <xr:revisionPtr revIDLastSave="3" documentId="13_ncr:1_{B08D614B-6575-4CD6-82A4-BB240DB02CE1}" xr6:coauthVersionLast="47" xr6:coauthVersionMax="47" xr10:uidLastSave="{46B22E40-242A-407E-ADE7-3DFCEEFD3D86}"/>
  <workbookProtection lockStructure="1"/>
  <bookViews>
    <workbookView xWindow="-12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 s="1"/>
  <c r="D16" i="20" s="1"/>
  <c r="D17" i="20" s="1"/>
  <c r="C14" i="20"/>
  <c r="C15" i="20" s="1"/>
  <c r="C16" i="20" s="1"/>
  <c r="C17" i="20" s="1"/>
  <c r="D25" i="18"/>
  <c r="D30" i="18" s="1"/>
  <c r="D26" i="18" l="1"/>
  <c r="A34" i="18" l="1"/>
  <c r="E25" i="18"/>
  <c r="E30" i="18" s="1"/>
  <c r="E26" i="18" s="1"/>
  <c r="E12" i="18"/>
  <c r="B25" i="20" s="1"/>
  <c r="D12" i="18"/>
  <c r="A25" i="20" s="1"/>
  <c r="E16" i="18" l="1"/>
  <c r="D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/>
  <c r="E26" i="9" s="1"/>
  <c r="I14" i="9"/>
  <c r="F14" i="9" s="1"/>
  <c r="I13" i="9"/>
  <c r="F13" i="9" s="1"/>
  <c r="F17" i="9" l="1"/>
  <c r="F26" i="9" s="1"/>
  <c r="E21" i="18"/>
  <c r="E32" i="18" s="1"/>
  <c r="D21" i="18"/>
  <c r="D32" i="18" s="1"/>
</calcChain>
</file>

<file path=xl/sharedStrings.xml><?xml version="1.0" encoding="utf-8"?>
<sst xmlns="http://schemas.openxmlformats.org/spreadsheetml/2006/main" count="94" uniqueCount="61">
  <si>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</si>
  <si>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</si>
  <si>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</si>
  <si>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</si>
  <si>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</si>
  <si>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</si>
  <si>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</si>
  <si>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</si>
  <si>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</si>
  <si>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</si>
  <si>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</si>
  <si>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</si>
  <si>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</si>
  <si>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</si>
  <si>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</si>
  <si>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</si>
  <si>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</si>
  <si>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</si>
  <si>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</si>
  <si>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</si>
  <si>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</si>
  <si>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</si>
  <si>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</si>
  <si>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</si>
  <si>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</si>
  <si>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</si>
  <si>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</si>
  <si>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</si>
  <si>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</si>
  <si>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</si>
  <si>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Art. 39 DStG</t>
  </si>
  <si>
    <t>Alleinstehend</t>
  </si>
  <si>
    <t>Steuern in Franken</t>
  </si>
  <si>
    <t>Steuerbare Leistung</t>
  </si>
  <si>
    <t>Koeffizient</t>
  </si>
  <si>
    <t>Kantonssteuer</t>
  </si>
  <si>
    <t>Gemeindesteuer</t>
  </si>
  <si>
    <t>Kirchensteuer</t>
  </si>
  <si>
    <t>Freiburgische Steuern</t>
  </si>
  <si>
    <t>Direkte Bundessteuer</t>
  </si>
  <si>
    <t>Satz</t>
  </si>
  <si>
    <t>DBSt</t>
  </si>
  <si>
    <t>Steuern Total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</si>
  <si>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</si>
  <si>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</si>
  <si>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</si>
  <si>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—</t>
  </si>
  <si>
    <t>Gesonderte Besteuerung von Kapitalleistungen</t>
  </si>
  <si>
    <t>Verheiratet oder Alleinstehend mit 
Kind (ern)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</si>
  <si>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</si>
  <si>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</si>
  <si>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</si>
  <si>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</si>
  <si>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</si>
  <si>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</si>
  <si>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</si>
  <si>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Bezogener Betrag :</t>
  </si>
  <si>
    <t>Art. 38 DBG</t>
  </si>
  <si>
    <t>Barème IFD 2025 / Post</t>
  </si>
  <si>
    <t>Anwendbarer Tarif für ab dem Jahr 2025 bezogene Beträge</t>
  </si>
  <si>
    <t>Stand am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</si>
</sst>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3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72" t="s">
        <v>15</v>
      </c>
      <c r="C1" s="172"/>
      <c r="D1" s="172"/>
      <c r="E1" s="172"/>
      <c r="F1" s="172"/>
    </row>
    <row r="2" spans="2:10" s="7" customFormat="1" ht="25.5" customHeight="1" x14ac:dyDescent="0.2">
      <c r="B2" s="6" t="s">
        <v>44</v>
      </c>
      <c r="E2" s="8"/>
    </row>
    <row r="4" spans="2:10" ht="15.75" x14ac:dyDescent="0.2">
      <c r="B4" s="5" t="s">
        <v>24</v>
      </c>
      <c r="C4" s="173">
        <v>56321.45</v>
      </c>
      <c r="D4" s="174"/>
      <c r="E4" s="9"/>
      <c r="F4" s="50" t="s">
        <v>29</v>
      </c>
    </row>
    <row r="5" spans="2:10" ht="6.75" customHeight="1" x14ac:dyDescent="0.2">
      <c r="B5" s="10"/>
      <c r="C5" s="10"/>
      <c r="D5" s="46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1" t="s">
        <v>20</v>
      </c>
    </row>
    <row r="9" spans="2:10" x14ac:dyDescent="0.2">
      <c r="E9" s="52"/>
      <c r="F9" s="13"/>
      <c r="H9" s="175" t="s">
        <v>14</v>
      </c>
      <c r="I9" s="176"/>
      <c r="J9" s="60"/>
    </row>
    <row r="10" spans="2:10" x14ac:dyDescent="0.2">
      <c r="C10" s="5" t="s">
        <v>25</v>
      </c>
      <c r="E10" s="74">
        <f>FLOOR(MAX(($C$4),0),100)</f>
        <v>56300</v>
      </c>
      <c r="F10" s="75">
        <f>FLOOR(MAX(($C$4-$H$19),0),100)</f>
        <v>51300</v>
      </c>
      <c r="H10" s="177" t="s">
        <v>2</v>
      </c>
      <c r="I10" s="178"/>
      <c r="J10" s="61"/>
    </row>
    <row r="11" spans="2:10" x14ac:dyDescent="0.2">
      <c r="C11" s="12" t="s">
        <v>1</v>
      </c>
      <c r="E11" s="53" t="s">
        <v>16</v>
      </c>
      <c r="F11" s="14" t="s">
        <v>16</v>
      </c>
      <c r="H11" s="62" t="s">
        <v>21</v>
      </c>
      <c r="I11" s="63" t="s">
        <v>22</v>
      </c>
    </row>
    <row r="12" spans="2:10" x14ac:dyDescent="0.2">
      <c r="B12" s="5" t="s">
        <v>0</v>
      </c>
      <c r="C12" s="15">
        <v>1</v>
      </c>
      <c r="E12" s="54">
        <f t="shared" ref="E12:F14" si="0">ROUND(H12*20,0)/20</f>
        <v>1289</v>
      </c>
      <c r="F12" s="16">
        <f t="shared" si="0"/>
        <v>1139</v>
      </c>
      <c r="H12" s="64">
        <f>IF(E10&lt;5000,0,IF(E10&lt;=40000,E10*0.02,IF(E10&lt;=80000,800+(E10-40000)*0.03,IF(E10&lt;=130000,2000+(E10-80000)*0.04,IF(E10&lt;=190000,4000+(E10-130000)*0.05,7000+(E10-190000)*0.06)))))</f>
        <v>1289</v>
      </c>
      <c r="I12" s="65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3">
        <v>0.87</v>
      </c>
      <c r="E13" s="54">
        <f t="shared" si="0"/>
        <v>1121.45</v>
      </c>
      <c r="F13" s="16">
        <f t="shared" si="0"/>
        <v>990.95</v>
      </c>
      <c r="H13" s="64">
        <f>$E$12*C13</f>
        <v>1121.43</v>
      </c>
      <c r="I13" s="65">
        <f>$F$12*C13</f>
        <v>990.93</v>
      </c>
    </row>
    <row r="14" spans="2:10" x14ac:dyDescent="0.2">
      <c r="B14" s="5" t="s">
        <v>4</v>
      </c>
      <c r="C14" s="73">
        <v>7.4999999999999997E-2</v>
      </c>
      <c r="E14" s="54">
        <f t="shared" si="0"/>
        <v>96.7</v>
      </c>
      <c r="F14" s="16">
        <f t="shared" si="0"/>
        <v>85.45</v>
      </c>
      <c r="H14" s="66">
        <f>$E$12*C14</f>
        <v>96.674999999999997</v>
      </c>
      <c r="I14" s="67">
        <f>$F$12*C14</f>
        <v>85.424999999999997</v>
      </c>
    </row>
    <row r="15" spans="2:10" ht="7.5" customHeight="1" x14ac:dyDescent="0.2">
      <c r="C15" s="15"/>
      <c r="E15" s="55"/>
      <c r="F15" s="47"/>
      <c r="G15" s="17"/>
      <c r="H15" s="17"/>
      <c r="J15" s="18"/>
    </row>
    <row r="16" spans="2:10" ht="7.5" customHeight="1" x14ac:dyDescent="0.2">
      <c r="E16" s="54"/>
      <c r="F16" s="14"/>
      <c r="H16" s="17"/>
    </row>
    <row r="17" spans="1:11" x14ac:dyDescent="0.2">
      <c r="B17" s="24" t="s">
        <v>27</v>
      </c>
      <c r="D17" s="25" t="s">
        <v>6</v>
      </c>
      <c r="E17" s="56">
        <f>SUM(E12:E14)</f>
        <v>2507.1499999999996</v>
      </c>
      <c r="F17" s="19">
        <f>SUM(F12:F14)</f>
        <v>2215.3999999999996</v>
      </c>
      <c r="H17" s="17"/>
    </row>
    <row r="18" spans="1:11" x14ac:dyDescent="0.2">
      <c r="D18" s="25"/>
      <c r="E18" s="56"/>
      <c r="F18" s="14"/>
      <c r="H18" s="52" t="s">
        <v>23</v>
      </c>
      <c r="I18" s="68"/>
      <c r="J18" s="68"/>
      <c r="K18" s="69"/>
    </row>
    <row r="19" spans="1:11" x14ac:dyDescent="0.2">
      <c r="D19" s="25"/>
      <c r="E19" s="56"/>
      <c r="F19" s="14"/>
      <c r="H19" s="70">
        <v>5000</v>
      </c>
      <c r="I19" s="71"/>
      <c r="J19" s="71"/>
      <c r="K19" s="72"/>
    </row>
    <row r="20" spans="1:11" x14ac:dyDescent="0.2">
      <c r="B20" s="20" t="s">
        <v>28</v>
      </c>
      <c r="D20" s="25"/>
      <c r="E20" s="53"/>
      <c r="F20" s="14"/>
    </row>
    <row r="21" spans="1:11" x14ac:dyDescent="0.2">
      <c r="C21" s="5" t="s">
        <v>25</v>
      </c>
      <c r="D21" s="25"/>
      <c r="E21" s="57">
        <f>FLOOR(C4,100)</f>
        <v>56300</v>
      </c>
      <c r="F21" s="4">
        <f>FLOOR(C4,100)</f>
        <v>56300</v>
      </c>
    </row>
    <row r="22" spans="1:11" x14ac:dyDescent="0.2">
      <c r="A22" s="21"/>
      <c r="B22" s="21"/>
      <c r="D22" s="25" t="s">
        <v>17</v>
      </c>
      <c r="E22" s="76">
        <f>E24/E21</f>
        <v>2.2024866785079929E-3</v>
      </c>
      <c r="F22" s="77">
        <f>F24/F21</f>
        <v>1.2113676731793962E-3</v>
      </c>
    </row>
    <row r="23" spans="1:11" x14ac:dyDescent="0.2">
      <c r="D23" s="25"/>
      <c r="E23" s="53" t="s">
        <v>16</v>
      </c>
      <c r="F23" s="14" t="s">
        <v>16</v>
      </c>
    </row>
    <row r="24" spans="1:11" x14ac:dyDescent="0.2">
      <c r="D24" s="25" t="s">
        <v>18</v>
      </c>
      <c r="E24" s="58">
        <f>ROUND(FLOOR(VLOOKUP(FLOOR(E21,100),$B$38:$D$49,2)+(FLOOR(E21,100)-VLOOKUP(FLOOR(E21,100),$B$38:$D$49,1))/100*VLOOKUP(FLOOR(E21,100),$B$38:$D$49,3),0.05)/5*20,0)/20</f>
        <v>124</v>
      </c>
      <c r="F24" s="22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9"/>
      <c r="F25" s="23"/>
    </row>
    <row r="26" spans="1:11" ht="25.5" customHeight="1" thickBot="1" x14ac:dyDescent="0.25">
      <c r="B26" s="24" t="s">
        <v>26</v>
      </c>
      <c r="E26" s="48">
        <f>SUM(E17,E24)</f>
        <v>2631.1499999999996</v>
      </c>
      <c r="F26" s="49">
        <f>SUM(F17,F24)</f>
        <v>2283.5999999999995</v>
      </c>
    </row>
    <row r="27" spans="1:11" ht="15.75" thickTop="1" x14ac:dyDescent="0.2">
      <c r="E27" s="25"/>
      <c r="F27" s="26"/>
    </row>
    <row r="28" spans="1:11" x14ac:dyDescent="0.2">
      <c r="B28" s="27" t="str">
        <f ca="1">CELL("nomfichier")</f>
        <v>https://etatfr-my.sharepoint.com/personal/marion_bongard_fr_ch/Documents/Bureau/Site Internet - janvier 2025/[Calculette Internet Prestations en capital 2025 - d.xlsx]IPC</v>
      </c>
    </row>
    <row r="34" spans="2:7" ht="15.75" x14ac:dyDescent="0.2">
      <c r="B34" s="179" t="s">
        <v>43</v>
      </c>
      <c r="C34" s="179"/>
      <c r="D34" s="179"/>
      <c r="E34" s="179"/>
      <c r="F34" s="179"/>
      <c r="G34" s="179"/>
    </row>
    <row r="35" spans="2:7" ht="15.75" x14ac:dyDescent="0.2">
      <c r="B35" s="28" t="s">
        <v>11</v>
      </c>
      <c r="C35" s="29"/>
      <c r="D35" s="30"/>
    </row>
    <row r="36" spans="2:7" ht="15.75" x14ac:dyDescent="0.2">
      <c r="B36" s="31" t="s">
        <v>5</v>
      </c>
      <c r="C36" s="32" t="s">
        <v>8</v>
      </c>
      <c r="D36" s="33" t="s">
        <v>7</v>
      </c>
    </row>
    <row r="37" spans="2:7" ht="15.75" x14ac:dyDescent="0.2">
      <c r="B37" s="34"/>
      <c r="C37" s="35" t="s">
        <v>9</v>
      </c>
      <c r="D37" s="36" t="s">
        <v>10</v>
      </c>
    </row>
    <row r="38" spans="2:7" ht="15.75" x14ac:dyDescent="0.2">
      <c r="B38" s="37">
        <v>0</v>
      </c>
      <c r="C38" s="38">
        <v>0</v>
      </c>
      <c r="D38" s="39">
        <v>0</v>
      </c>
      <c r="E38" s="40"/>
      <c r="F38" s="41"/>
      <c r="G38" s="41"/>
    </row>
    <row r="39" spans="2:7" ht="15.75" x14ac:dyDescent="0.2">
      <c r="B39" s="37">
        <v>17700</v>
      </c>
      <c r="C39" s="38">
        <v>25.41</v>
      </c>
      <c r="D39" s="39">
        <v>0.77</v>
      </c>
      <c r="E39" s="40"/>
      <c r="F39" s="41"/>
      <c r="G39" s="41"/>
    </row>
    <row r="40" spans="2:7" ht="15.75" x14ac:dyDescent="0.2">
      <c r="B40" s="37">
        <v>31600</v>
      </c>
      <c r="C40" s="38">
        <v>132.53</v>
      </c>
      <c r="D40" s="39">
        <v>0.88</v>
      </c>
      <c r="E40" s="40"/>
      <c r="F40" s="41"/>
      <c r="G40" s="41"/>
    </row>
    <row r="41" spans="2:7" ht="15.75" x14ac:dyDescent="0.2">
      <c r="B41" s="37">
        <v>41300</v>
      </c>
      <c r="C41" s="38">
        <v>219.64</v>
      </c>
      <c r="D41" s="39">
        <v>2.64</v>
      </c>
      <c r="E41" s="40"/>
      <c r="F41" s="41"/>
      <c r="G41" s="41"/>
    </row>
    <row r="42" spans="2:7" ht="15.75" x14ac:dyDescent="0.2">
      <c r="B42" s="37">
        <v>55100</v>
      </c>
      <c r="C42" s="38">
        <v>584.27</v>
      </c>
      <c r="D42" s="39">
        <v>2.97</v>
      </c>
      <c r="E42" s="40"/>
      <c r="F42" s="41"/>
      <c r="G42" s="41"/>
    </row>
    <row r="43" spans="2:7" ht="15.75" x14ac:dyDescent="0.2">
      <c r="B43" s="37">
        <v>72300</v>
      </c>
      <c r="C43" s="38">
        <v>1098.04</v>
      </c>
      <c r="D43" s="39">
        <v>5.94</v>
      </c>
      <c r="E43" s="40"/>
      <c r="F43" s="41"/>
      <c r="G43" s="41"/>
    </row>
    <row r="44" spans="2:7" ht="15.75" x14ac:dyDescent="0.2">
      <c r="B44" s="37">
        <v>77800</v>
      </c>
      <c r="C44" s="38">
        <v>1425.4</v>
      </c>
      <c r="D44" s="39">
        <v>6.6</v>
      </c>
      <c r="E44" s="40"/>
      <c r="F44" s="41"/>
      <c r="G44" s="41"/>
    </row>
    <row r="45" spans="2:7" ht="15.75" x14ac:dyDescent="0.2">
      <c r="B45" s="37">
        <v>103100</v>
      </c>
      <c r="C45" s="38">
        <v>3097.4</v>
      </c>
      <c r="D45" s="39">
        <v>8.8000000000000007</v>
      </c>
      <c r="E45" s="40"/>
      <c r="F45" s="41"/>
      <c r="G45" s="41"/>
    </row>
    <row r="46" spans="2:7" ht="15.75" x14ac:dyDescent="0.2">
      <c r="B46" s="37">
        <v>134000</v>
      </c>
      <c r="C46" s="38">
        <v>5818.8</v>
      </c>
      <c r="D46" s="39">
        <v>11</v>
      </c>
      <c r="E46" s="40"/>
      <c r="F46" s="41"/>
      <c r="G46" s="41"/>
    </row>
    <row r="47" spans="2:7" ht="15.75" x14ac:dyDescent="0.2">
      <c r="B47" s="37">
        <v>175100</v>
      </c>
      <c r="C47" s="38">
        <v>10342</v>
      </c>
      <c r="D47" s="39">
        <v>13.2</v>
      </c>
      <c r="E47" s="40"/>
      <c r="F47" s="41"/>
      <c r="G47" s="41"/>
    </row>
    <row r="48" spans="2:7" ht="15.75" x14ac:dyDescent="0.2">
      <c r="B48" s="37">
        <v>751300</v>
      </c>
      <c r="C48" s="38">
        <v>86399.5</v>
      </c>
      <c r="D48" s="39">
        <v>0</v>
      </c>
      <c r="E48" s="40"/>
      <c r="F48" s="41"/>
      <c r="G48" s="41"/>
    </row>
    <row r="49" spans="2:7" ht="15.75" x14ac:dyDescent="0.2">
      <c r="B49" s="42">
        <v>751400</v>
      </c>
      <c r="C49" s="43">
        <v>86411</v>
      </c>
      <c r="D49" s="44">
        <v>11.5</v>
      </c>
      <c r="E49" s="40"/>
      <c r="F49" s="41"/>
      <c r="G49" s="41"/>
    </row>
    <row r="50" spans="2:7" ht="15.75" x14ac:dyDescent="0.2">
      <c r="B50" s="45"/>
      <c r="C50" s="45"/>
      <c r="D50" s="45"/>
    </row>
    <row r="51" spans="2:7" ht="15.75" x14ac:dyDescent="0.2">
      <c r="B51" s="28" t="s">
        <v>12</v>
      </c>
      <c r="C51" s="29"/>
      <c r="D51" s="30"/>
    </row>
    <row r="52" spans="2:7" ht="15.75" x14ac:dyDescent="0.2">
      <c r="B52" s="31" t="s">
        <v>5</v>
      </c>
      <c r="C52" s="32" t="s">
        <v>8</v>
      </c>
      <c r="D52" s="33" t="s">
        <v>7</v>
      </c>
    </row>
    <row r="53" spans="2:7" ht="15.75" x14ac:dyDescent="0.2">
      <c r="B53" s="34"/>
      <c r="C53" s="35" t="s">
        <v>9</v>
      </c>
      <c r="D53" s="36" t="s">
        <v>10</v>
      </c>
    </row>
    <row r="54" spans="2:7" ht="15.75" x14ac:dyDescent="0.2">
      <c r="B54" s="37">
        <v>0</v>
      </c>
      <c r="C54" s="38">
        <v>0</v>
      </c>
      <c r="D54" s="39">
        <v>0</v>
      </c>
      <c r="E54" s="40"/>
      <c r="F54" s="41"/>
      <c r="G54" s="41"/>
    </row>
    <row r="55" spans="2:7" ht="15.75" x14ac:dyDescent="0.2">
      <c r="B55" s="37">
        <v>30600</v>
      </c>
      <c r="C55" s="38">
        <v>25</v>
      </c>
      <c r="D55" s="39">
        <v>1</v>
      </c>
      <c r="E55" s="40"/>
      <c r="F55" s="41"/>
      <c r="G55" s="41"/>
    </row>
    <row r="56" spans="2:7" ht="15.75" x14ac:dyDescent="0.2">
      <c r="B56" s="37">
        <v>50500</v>
      </c>
      <c r="C56" s="38">
        <v>225</v>
      </c>
      <c r="D56" s="39">
        <v>2</v>
      </c>
      <c r="E56" s="40"/>
      <c r="F56" s="41"/>
      <c r="G56" s="41"/>
    </row>
    <row r="57" spans="2:7" ht="15.75" x14ac:dyDescent="0.2">
      <c r="B57" s="37">
        <v>58000</v>
      </c>
      <c r="C57" s="38">
        <v>376</v>
      </c>
      <c r="D57" s="39">
        <v>3</v>
      </c>
      <c r="E57" s="40"/>
      <c r="F57" s="41"/>
      <c r="G57" s="41"/>
    </row>
    <row r="58" spans="2:7" ht="15.75" x14ac:dyDescent="0.2">
      <c r="B58" s="37">
        <v>74800</v>
      </c>
      <c r="C58" s="38">
        <v>881</v>
      </c>
      <c r="D58" s="39">
        <v>4</v>
      </c>
      <c r="E58" s="40"/>
      <c r="F58" s="41"/>
      <c r="G58" s="41"/>
    </row>
    <row r="59" spans="2:7" ht="15.75" x14ac:dyDescent="0.2">
      <c r="B59" s="37">
        <v>89800</v>
      </c>
      <c r="C59" s="38">
        <v>1482</v>
      </c>
      <c r="D59" s="39">
        <v>5</v>
      </c>
      <c r="E59" s="40"/>
      <c r="F59" s="41"/>
      <c r="G59" s="41"/>
    </row>
    <row r="60" spans="2:7" ht="15.75" x14ac:dyDescent="0.2">
      <c r="B60" s="37">
        <v>102800</v>
      </c>
      <c r="C60" s="38">
        <v>2133</v>
      </c>
      <c r="D60" s="39">
        <v>6</v>
      </c>
      <c r="E60" s="40"/>
      <c r="F60" s="41"/>
      <c r="G60" s="41"/>
    </row>
    <row r="61" spans="2:7" ht="15.75" x14ac:dyDescent="0.2">
      <c r="B61" s="37">
        <v>114000</v>
      </c>
      <c r="C61" s="38">
        <v>2806</v>
      </c>
      <c r="D61" s="39">
        <v>7</v>
      </c>
      <c r="E61" s="40"/>
      <c r="F61" s="41"/>
      <c r="G61" s="41"/>
    </row>
    <row r="62" spans="2:7" ht="15.75" x14ac:dyDescent="0.2">
      <c r="B62" s="37">
        <v>123400</v>
      </c>
      <c r="C62" s="38">
        <v>3465</v>
      </c>
      <c r="D62" s="39">
        <v>8</v>
      </c>
      <c r="E62" s="40"/>
      <c r="F62" s="41"/>
      <c r="G62" s="41"/>
    </row>
    <row r="63" spans="2:7" ht="15.75" x14ac:dyDescent="0.2">
      <c r="B63" s="37">
        <v>130900</v>
      </c>
      <c r="C63" s="38">
        <v>4066</v>
      </c>
      <c r="D63" s="39">
        <v>9</v>
      </c>
      <c r="E63" s="40"/>
      <c r="F63" s="41"/>
      <c r="G63" s="41"/>
    </row>
    <row r="64" spans="2:7" ht="15.75" x14ac:dyDescent="0.2">
      <c r="B64" s="37">
        <v>136400</v>
      </c>
      <c r="C64" s="38">
        <v>4562</v>
      </c>
      <c r="D64" s="39">
        <v>10</v>
      </c>
      <c r="E64" s="40"/>
      <c r="F64" s="41"/>
      <c r="G64" s="41"/>
    </row>
    <row r="65" spans="2:7" ht="15.75" x14ac:dyDescent="0.2">
      <c r="B65" s="37">
        <v>140300</v>
      </c>
      <c r="C65" s="38">
        <v>4953</v>
      </c>
      <c r="D65" s="39">
        <v>11</v>
      </c>
      <c r="E65" s="40"/>
      <c r="F65" s="41"/>
      <c r="G65" s="41"/>
    </row>
    <row r="66" spans="2:7" ht="15.75" x14ac:dyDescent="0.2">
      <c r="B66" s="37">
        <v>142200</v>
      </c>
      <c r="C66" s="38">
        <v>5163</v>
      </c>
      <c r="D66" s="39">
        <v>12</v>
      </c>
      <c r="E66" s="40"/>
      <c r="F66" s="41"/>
      <c r="G66" s="41"/>
    </row>
    <row r="67" spans="2:7" ht="15.75" x14ac:dyDescent="0.2">
      <c r="B67" s="37">
        <v>144100</v>
      </c>
      <c r="C67" s="38">
        <v>5392</v>
      </c>
      <c r="D67" s="39">
        <v>13</v>
      </c>
      <c r="E67" s="40"/>
      <c r="F67" s="41"/>
      <c r="G67" s="41"/>
    </row>
    <row r="68" spans="2:7" ht="15.75" x14ac:dyDescent="0.2">
      <c r="B68" s="37">
        <v>889500</v>
      </c>
      <c r="C68" s="38">
        <v>102292.5</v>
      </c>
      <c r="D68" s="39">
        <v>11.5</v>
      </c>
      <c r="E68" s="40"/>
      <c r="F68" s="41"/>
      <c r="G68" s="41"/>
    </row>
    <row r="69" spans="2:7" ht="15.75" x14ac:dyDescent="0.2">
      <c r="B69" s="42"/>
      <c r="C69" s="43"/>
      <c r="D69" s="44"/>
      <c r="E69" s="40"/>
      <c r="F69" s="41"/>
      <c r="G69" s="41"/>
    </row>
    <row r="70" spans="2:7" ht="15.75" x14ac:dyDescent="0.2">
      <c r="B70" s="45"/>
      <c r="C70" s="45"/>
      <c r="D70" s="45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>
      <selection activeCell="A53" sqref="A53:C67"/>
    </sheetView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7" t="s">
        <v>54</v>
      </c>
    </row>
    <row r="2" spans="1:4" x14ac:dyDescent="0.2">
      <c r="A2" s="152"/>
      <c r="B2" s="152"/>
    </row>
    <row r="3" spans="1:4" x14ac:dyDescent="0.2">
      <c r="A3" s="152"/>
      <c r="B3" s="152"/>
    </row>
    <row r="4" spans="1:4" ht="20.25" x14ac:dyDescent="0.3">
      <c r="A4" s="168" t="s">
        <v>0</v>
      </c>
      <c r="B4" s="152"/>
    </row>
    <row r="5" spans="1:4" x14ac:dyDescent="0.2">
      <c r="A5" s="152"/>
      <c r="B5" s="152"/>
    </row>
    <row r="6" spans="1:4" x14ac:dyDescent="0.2">
      <c r="A6" s="162" t="s">
        <v>53</v>
      </c>
      <c r="D6" s="163">
        <v>10000</v>
      </c>
    </row>
    <row r="7" spans="1:4" x14ac:dyDescent="0.2">
      <c r="A7" s="152"/>
      <c r="B7" s="152"/>
    </row>
    <row r="8" spans="1:4" x14ac:dyDescent="0.2">
      <c r="A8" s="107" t="s">
        <v>23</v>
      </c>
      <c r="B8" s="107"/>
      <c r="D8" s="164">
        <v>10000</v>
      </c>
    </row>
    <row r="9" spans="1:4" x14ac:dyDescent="0.2">
      <c r="B9" s="107"/>
    </row>
    <row r="10" spans="1:4" x14ac:dyDescent="0.2">
      <c r="A10" s="152"/>
      <c r="B10" s="152"/>
    </row>
    <row r="11" spans="1:4" x14ac:dyDescent="0.2">
      <c r="A11" s="117"/>
      <c r="B11" s="107"/>
    </row>
    <row r="12" spans="1:4" x14ac:dyDescent="0.2">
      <c r="A12" s="158" t="s">
        <v>49</v>
      </c>
      <c r="B12" s="158" t="s">
        <v>50</v>
      </c>
      <c r="C12" s="159" t="s">
        <v>51</v>
      </c>
      <c r="D12" s="159" t="s">
        <v>55</v>
      </c>
    </row>
    <row r="13" spans="1:4" x14ac:dyDescent="0.2">
      <c r="A13" s="152"/>
      <c r="B13" s="152"/>
    </row>
    <row r="14" spans="1:4" x14ac:dyDescent="0.2">
      <c r="A14" s="165">
        <v>0.01</v>
      </c>
      <c r="B14" s="166">
        <v>50000</v>
      </c>
      <c r="C14" s="160">
        <f>B14</f>
        <v>50000</v>
      </c>
      <c r="D14" s="160">
        <f>B14*A14</f>
        <v>500</v>
      </c>
    </row>
    <row r="15" spans="1:4" x14ac:dyDescent="0.2">
      <c r="A15" s="165">
        <v>0.02</v>
      </c>
      <c r="B15" s="166">
        <v>50000</v>
      </c>
      <c r="C15" s="160">
        <f>C14+B15</f>
        <v>100000</v>
      </c>
      <c r="D15" s="160">
        <f>B15*A15+D14</f>
        <v>1500</v>
      </c>
    </row>
    <row r="16" spans="1:4" x14ac:dyDescent="0.2">
      <c r="A16" s="165">
        <v>0.03</v>
      </c>
      <c r="B16" s="166">
        <v>50000</v>
      </c>
      <c r="C16" s="160">
        <f t="shared" ref="C16:C17" si="0">C15+B16</f>
        <v>150000</v>
      </c>
      <c r="D16" s="160">
        <f t="shared" ref="D16:D17" si="1">B16*A16+D15</f>
        <v>3000</v>
      </c>
    </row>
    <row r="17" spans="1:4" x14ac:dyDescent="0.2">
      <c r="A17" s="165">
        <v>0.04</v>
      </c>
      <c r="B17" s="166">
        <v>50000</v>
      </c>
      <c r="C17" s="160">
        <f t="shared" si="0"/>
        <v>200000</v>
      </c>
      <c r="D17" s="160">
        <f t="shared" si="1"/>
        <v>5000</v>
      </c>
    </row>
    <row r="18" spans="1:4" x14ac:dyDescent="0.2">
      <c r="A18" s="165">
        <v>0.05</v>
      </c>
      <c r="B18" s="161" t="s">
        <v>52</v>
      </c>
      <c r="C18" s="160"/>
    </row>
    <row r="19" spans="1:4" x14ac:dyDescent="0.2">
      <c r="A19" s="157"/>
      <c r="B19" s="156"/>
    </row>
    <row r="20" spans="1:4" x14ac:dyDescent="0.2">
      <c r="A20" s="152"/>
      <c r="B20" s="152"/>
    </row>
    <row r="21" spans="1:4" x14ac:dyDescent="0.2">
      <c r="A21" s="180" t="s">
        <v>14</v>
      </c>
      <c r="B21" s="180"/>
    </row>
    <row r="22" spans="1:4" x14ac:dyDescent="0.2">
      <c r="A22" s="181" t="s">
        <v>2</v>
      </c>
      <c r="B22" s="181"/>
    </row>
    <row r="23" spans="1:4" x14ac:dyDescent="0.2">
      <c r="A23" s="152"/>
      <c r="B23" s="152"/>
    </row>
    <row r="24" spans="1:4" x14ac:dyDescent="0.2">
      <c r="A24" s="113" t="s">
        <v>21</v>
      </c>
      <c r="B24" s="113" t="s">
        <v>22</v>
      </c>
    </row>
    <row r="25" spans="1:4" x14ac:dyDescent="0.2">
      <c r="A25" s="117">
        <f>IF(IPC!D12&lt;D6,0,IF(IPC!D12&lt;=C14,IPC!D12*A14,IF(IPC!D12&lt;=C15,D14+(IPC!D12-C14)*A15,IF(IPC!D12&lt;=C16,D15+(IPC!D12-C15)*A16,IF(IPC!D12&lt;=C17,D16+(IPC!D12-C16)*A17,D17+(IPC!D12-C17)*A18)))))</f>
        <v>500</v>
      </c>
      <c r="B25" s="117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7">
        <f>IPC!$D$16*IPC!B17</f>
        <v>0</v>
      </c>
      <c r="B26" s="117">
        <f>IPC!$E$16*IPC!B17</f>
        <v>0</v>
      </c>
    </row>
    <row r="27" spans="1:4" x14ac:dyDescent="0.2">
      <c r="A27" s="117">
        <f>IPC!$D$16*IPC!B18</f>
        <v>0</v>
      </c>
      <c r="B27" s="117">
        <f>IPC!$E$16*IPC!B18</f>
        <v>0</v>
      </c>
    </row>
    <row r="28" spans="1:4" ht="13.5" customHeight="1" x14ac:dyDescent="0.2">
      <c r="A28" s="117"/>
      <c r="B28" s="107"/>
    </row>
    <row r="29" spans="1:4" x14ac:dyDescent="0.2">
      <c r="A29" s="117"/>
      <c r="B29" s="107"/>
    </row>
    <row r="30" spans="1:4" ht="20.25" x14ac:dyDescent="0.3">
      <c r="A30" s="167" t="s">
        <v>13</v>
      </c>
    </row>
    <row r="32" spans="1:4" x14ac:dyDescent="0.2">
      <c r="A32" s="153" t="s">
        <v>45</v>
      </c>
      <c r="B32" s="78"/>
      <c r="C32" s="78"/>
    </row>
    <row r="33" spans="1:3" ht="15" x14ac:dyDescent="0.2">
      <c r="A33" s="154" t="s">
        <v>58</v>
      </c>
      <c r="B33" s="145"/>
      <c r="C33" s="145"/>
    </row>
    <row r="34" spans="1:3" ht="15.75" x14ac:dyDescent="0.2">
      <c r="A34" s="155" t="s">
        <v>11</v>
      </c>
      <c r="B34" s="146"/>
      <c r="C34" s="171"/>
    </row>
    <row r="35" spans="1:3" ht="15" x14ac:dyDescent="0.2">
      <c r="A35" s="80" t="s">
        <v>5</v>
      </c>
      <c r="B35" s="81" t="s">
        <v>8</v>
      </c>
      <c r="C35" s="170" t="s">
        <v>7</v>
      </c>
    </row>
    <row r="36" spans="1:3" ht="15" x14ac:dyDescent="0.2">
      <c r="A36" s="83"/>
      <c r="B36" s="84" t="s">
        <v>9</v>
      </c>
      <c r="C36" s="85" t="s">
        <v>10</v>
      </c>
    </row>
    <row r="37" spans="1:3" ht="15" x14ac:dyDescent="0.2">
      <c r="A37" s="86">
        <v>0</v>
      </c>
      <c r="B37" s="87">
        <v>0</v>
      </c>
      <c r="C37" s="88">
        <v>0</v>
      </c>
    </row>
    <row r="38" spans="1:3" ht="15" x14ac:dyDescent="0.2">
      <c r="A38" s="86">
        <v>15200</v>
      </c>
      <c r="B38" s="87">
        <v>0</v>
      </c>
      <c r="C38" s="88">
        <v>0.77</v>
      </c>
    </row>
    <row r="39" spans="1:3" ht="15" x14ac:dyDescent="0.2">
      <c r="A39" s="86">
        <v>33200</v>
      </c>
      <c r="B39" s="87">
        <v>138.6</v>
      </c>
      <c r="C39" s="88">
        <v>0.88</v>
      </c>
    </row>
    <row r="40" spans="1:3" ht="15" x14ac:dyDescent="0.2">
      <c r="A40" s="86">
        <v>43500</v>
      </c>
      <c r="B40" s="87">
        <v>229.2</v>
      </c>
      <c r="C40" s="88">
        <v>2.64</v>
      </c>
    </row>
    <row r="41" spans="1:3" ht="15" x14ac:dyDescent="0.2">
      <c r="A41" s="86">
        <v>58000</v>
      </c>
      <c r="B41" s="87">
        <v>612</v>
      </c>
      <c r="C41" s="88">
        <v>2.97</v>
      </c>
    </row>
    <row r="42" spans="1:3" ht="15" x14ac:dyDescent="0.2">
      <c r="A42" s="86">
        <v>76100</v>
      </c>
      <c r="B42" s="87">
        <v>1149.55</v>
      </c>
      <c r="C42" s="88">
        <v>5.94</v>
      </c>
    </row>
    <row r="43" spans="1:3" ht="15" x14ac:dyDescent="0.2">
      <c r="A43" s="86">
        <v>82000</v>
      </c>
      <c r="B43" s="87">
        <v>1500</v>
      </c>
      <c r="C43" s="88">
        <v>6.6</v>
      </c>
    </row>
    <row r="44" spans="1:3" ht="15" x14ac:dyDescent="0.2">
      <c r="A44" s="86">
        <v>108800</v>
      </c>
      <c r="B44" s="87">
        <v>3268.8</v>
      </c>
      <c r="C44" s="88">
        <v>8.8000000000000007</v>
      </c>
    </row>
    <row r="45" spans="1:3" ht="15" x14ac:dyDescent="0.2">
      <c r="A45" s="86">
        <v>141500</v>
      </c>
      <c r="B45" s="87">
        <v>6146.4</v>
      </c>
      <c r="C45" s="88">
        <v>11</v>
      </c>
    </row>
    <row r="46" spans="1:3" ht="15" x14ac:dyDescent="0.2">
      <c r="A46" s="86">
        <v>184900</v>
      </c>
      <c r="B46" s="87">
        <v>10920.4</v>
      </c>
      <c r="C46" s="88">
        <v>13.2</v>
      </c>
    </row>
    <row r="47" spans="1:3" ht="15" x14ac:dyDescent="0.2">
      <c r="A47" s="86">
        <v>793400</v>
      </c>
      <c r="B47" s="87">
        <v>91241</v>
      </c>
      <c r="C47" s="88">
        <v>11.5</v>
      </c>
    </row>
    <row r="48" spans="1:3" ht="15" x14ac:dyDescent="0.2">
      <c r="A48" s="89"/>
      <c r="B48" s="90"/>
      <c r="C48" s="91"/>
    </row>
    <row r="49" spans="1:3" ht="15" x14ac:dyDescent="0.2">
      <c r="A49" s="92"/>
      <c r="B49" s="92"/>
      <c r="C49" s="92"/>
    </row>
    <row r="50" spans="1:3" ht="15.75" x14ac:dyDescent="0.2">
      <c r="A50" s="155" t="s">
        <v>12</v>
      </c>
      <c r="B50" s="146"/>
      <c r="C50" s="147"/>
    </row>
    <row r="51" spans="1:3" ht="15" x14ac:dyDescent="0.2">
      <c r="A51" s="80" t="s">
        <v>5</v>
      </c>
      <c r="B51" s="81" t="s">
        <v>8</v>
      </c>
      <c r="C51" s="82" t="s">
        <v>7</v>
      </c>
    </row>
    <row r="52" spans="1:3" ht="15" x14ac:dyDescent="0.2">
      <c r="A52" s="83"/>
      <c r="B52" s="84" t="s">
        <v>9</v>
      </c>
      <c r="C52" s="85" t="s">
        <v>10</v>
      </c>
    </row>
    <row r="53" spans="1:3" ht="15" x14ac:dyDescent="0.2">
      <c r="A53" s="86">
        <v>0</v>
      </c>
      <c r="B53" s="87">
        <v>0</v>
      </c>
      <c r="C53" s="88">
        <v>0</v>
      </c>
    </row>
    <row r="54" spans="1:3" ht="15" x14ac:dyDescent="0.2">
      <c r="A54" s="86">
        <v>29700</v>
      </c>
      <c r="B54" s="87">
        <v>0</v>
      </c>
      <c r="C54" s="88">
        <v>1</v>
      </c>
    </row>
    <row r="55" spans="1:3" ht="15" x14ac:dyDescent="0.2">
      <c r="A55" s="86">
        <v>53400</v>
      </c>
      <c r="B55" s="87">
        <v>237</v>
      </c>
      <c r="C55" s="88">
        <v>2</v>
      </c>
    </row>
    <row r="56" spans="1:3" ht="15" x14ac:dyDescent="0.2">
      <c r="A56" s="86">
        <v>61300</v>
      </c>
      <c r="B56" s="87">
        <v>395</v>
      </c>
      <c r="C56" s="88">
        <v>3</v>
      </c>
    </row>
    <row r="57" spans="1:3" ht="15" x14ac:dyDescent="0.2">
      <c r="A57" s="86">
        <v>79100</v>
      </c>
      <c r="B57" s="87">
        <v>929</v>
      </c>
      <c r="C57" s="88">
        <v>4</v>
      </c>
    </row>
    <row r="58" spans="1:3" ht="15" x14ac:dyDescent="0.2">
      <c r="A58" s="86">
        <v>94900</v>
      </c>
      <c r="B58" s="87">
        <v>1561</v>
      </c>
      <c r="C58" s="88">
        <v>5</v>
      </c>
    </row>
    <row r="59" spans="1:3" ht="15" x14ac:dyDescent="0.2">
      <c r="A59" s="86">
        <v>108600</v>
      </c>
      <c r="B59" s="87">
        <v>2246</v>
      </c>
      <c r="C59" s="88">
        <v>6</v>
      </c>
    </row>
    <row r="60" spans="1:3" ht="15" x14ac:dyDescent="0.2">
      <c r="A60" s="86">
        <v>120500</v>
      </c>
      <c r="B60" s="87">
        <v>2960</v>
      </c>
      <c r="C60" s="88">
        <v>7</v>
      </c>
    </row>
    <row r="61" spans="1:3" ht="15" x14ac:dyDescent="0.2">
      <c r="A61" s="86">
        <v>130500</v>
      </c>
      <c r="B61" s="87">
        <v>3660</v>
      </c>
      <c r="C61" s="88">
        <v>8</v>
      </c>
    </row>
    <row r="62" spans="1:3" ht="15" x14ac:dyDescent="0.2">
      <c r="A62" s="86">
        <v>138300</v>
      </c>
      <c r="B62" s="87">
        <v>4284</v>
      </c>
      <c r="C62" s="88">
        <v>9</v>
      </c>
    </row>
    <row r="63" spans="1:3" ht="15" x14ac:dyDescent="0.2">
      <c r="A63" s="86">
        <v>144200</v>
      </c>
      <c r="B63" s="87">
        <v>4815</v>
      </c>
      <c r="C63" s="88">
        <v>10</v>
      </c>
    </row>
    <row r="64" spans="1:3" ht="15" x14ac:dyDescent="0.2">
      <c r="A64" s="86">
        <v>148200</v>
      </c>
      <c r="B64" s="87">
        <v>5215</v>
      </c>
      <c r="C64" s="88">
        <v>11</v>
      </c>
    </row>
    <row r="65" spans="1:3" ht="15" x14ac:dyDescent="0.2">
      <c r="A65" s="86">
        <v>150300</v>
      </c>
      <c r="B65" s="87">
        <v>5446</v>
      </c>
      <c r="C65" s="88">
        <v>12</v>
      </c>
    </row>
    <row r="66" spans="1:3" ht="15" x14ac:dyDescent="0.2">
      <c r="A66" s="86">
        <v>152300</v>
      </c>
      <c r="B66" s="87">
        <v>5686</v>
      </c>
      <c r="C66" s="88">
        <v>13</v>
      </c>
    </row>
    <row r="67" spans="1:3" ht="15" x14ac:dyDescent="0.2">
      <c r="A67" s="86">
        <v>940900</v>
      </c>
      <c r="B67" s="87">
        <v>108203.5</v>
      </c>
      <c r="C67" s="88">
        <v>11.5</v>
      </c>
    </row>
    <row r="68" spans="1:3" ht="15" x14ac:dyDescent="0.2">
      <c r="A68" s="89"/>
      <c r="B68" s="90"/>
      <c r="C68" s="91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9.7109375" style="78" customWidth="1"/>
    <col min="2" max="2" width="11.42578125" style="78" customWidth="1"/>
    <col min="3" max="3" width="12.140625" style="78" customWidth="1"/>
    <col min="4" max="5" width="21.42578125" style="78" customWidth="1"/>
    <col min="6" max="6" width="13.7109375" style="78" customWidth="1"/>
    <col min="7" max="7" width="44" style="78" customWidth="1"/>
    <col min="8" max="8" width="8.85546875" style="78" customWidth="1"/>
    <col min="9" max="11" width="11.42578125" style="78" customWidth="1"/>
    <col min="12" max="16384" width="11.42578125" style="78"/>
  </cols>
  <sheetData>
    <row r="1" spans="1:6" s="2" customFormat="1" ht="20.25" x14ac:dyDescent="0.2">
      <c r="A1" s="148" t="s">
        <v>47</v>
      </c>
      <c r="B1" s="93"/>
      <c r="C1" s="93"/>
      <c r="D1" s="93"/>
      <c r="E1" s="93"/>
    </row>
    <row r="2" spans="1:6" s="2" customFormat="1" ht="20.25" x14ac:dyDescent="0.2">
      <c r="A2" s="96" t="s">
        <v>46</v>
      </c>
      <c r="B2" s="93"/>
      <c r="C2" s="93"/>
      <c r="D2" s="93"/>
      <c r="E2" s="93"/>
    </row>
    <row r="3" spans="1:6" s="97" customFormat="1" ht="18" customHeight="1" x14ac:dyDescent="0.2">
      <c r="A3" s="98" t="s">
        <v>59</v>
      </c>
      <c r="D3" s="98"/>
    </row>
    <row r="4" spans="1:6" s="97" customFormat="1" ht="18" customHeight="1" x14ac:dyDescent="0.2">
      <c r="A4" s="98" t="s">
        <v>60</v>
      </c>
      <c r="D4" s="98"/>
    </row>
    <row r="5" spans="1:6" s="2" customFormat="1" ht="18" customHeight="1" x14ac:dyDescent="0.2">
      <c r="A5" s="92"/>
    </row>
    <row r="6" spans="1:6" ht="18" customHeight="1" x14ac:dyDescent="0.2">
      <c r="A6" s="169" t="s">
        <v>56</v>
      </c>
      <c r="B6" s="182">
        <v>50000</v>
      </c>
      <c r="C6" s="182"/>
      <c r="D6" s="99"/>
      <c r="E6" s="79" t="s">
        <v>30</v>
      </c>
    </row>
    <row r="7" spans="1:6" ht="18" customHeight="1" x14ac:dyDescent="0.2">
      <c r="C7" s="100"/>
      <c r="D7" s="99"/>
      <c r="E7" s="79" t="s">
        <v>57</v>
      </c>
    </row>
    <row r="8" spans="1:6" ht="18" customHeight="1" x14ac:dyDescent="0.2"/>
    <row r="9" spans="1:6" ht="18" customHeight="1" thickBot="1" x14ac:dyDescent="0.25">
      <c r="F9" s="151"/>
    </row>
    <row r="10" spans="1:6" s="101" customFormat="1" ht="42.75" customHeight="1" x14ac:dyDescent="0.2">
      <c r="A10" s="149"/>
      <c r="B10" s="149"/>
      <c r="C10" s="150"/>
      <c r="D10" s="102" t="s">
        <v>31</v>
      </c>
      <c r="E10" s="103" t="s">
        <v>48</v>
      </c>
    </row>
    <row r="11" spans="1:6" ht="12" customHeight="1" x14ac:dyDescent="0.2">
      <c r="C11" s="104"/>
      <c r="D11" s="105"/>
      <c r="E11" s="106"/>
    </row>
    <row r="12" spans="1:6" s="107" customFormat="1" ht="18.600000000000001" customHeight="1" x14ac:dyDescent="0.2">
      <c r="B12" s="107" t="s">
        <v>33</v>
      </c>
      <c r="C12" s="108"/>
      <c r="D12" s="140">
        <f>FLOOR(MAX(($B$6),0),100)</f>
        <v>50000</v>
      </c>
      <c r="E12" s="141">
        <f>FLOOR(MAX(($B$6-Paramètres!$D$8),0),100)</f>
        <v>40000</v>
      </c>
    </row>
    <row r="13" spans="1:6" s="107" customFormat="1" ht="12" customHeight="1" x14ac:dyDescent="0.2">
      <c r="A13" s="119"/>
      <c r="B13" s="119"/>
      <c r="C13" s="121"/>
      <c r="D13" s="109"/>
      <c r="E13" s="110"/>
    </row>
    <row r="14" spans="1:6" s="107" customFormat="1" ht="12" customHeight="1" x14ac:dyDescent="0.2">
      <c r="C14" s="108"/>
      <c r="D14" s="140"/>
      <c r="E14" s="141"/>
    </row>
    <row r="15" spans="1:6" s="107" customFormat="1" ht="18.600000000000001" customHeight="1" x14ac:dyDescent="0.2">
      <c r="B15" s="152" t="s">
        <v>34</v>
      </c>
      <c r="C15" s="108"/>
      <c r="D15" s="111" t="s">
        <v>32</v>
      </c>
      <c r="E15" s="112" t="s">
        <v>32</v>
      </c>
    </row>
    <row r="16" spans="1:6" s="107" customFormat="1" ht="18.600000000000001" customHeight="1" x14ac:dyDescent="0.2">
      <c r="A16" s="107" t="s">
        <v>35</v>
      </c>
      <c r="B16" s="114">
        <v>1</v>
      </c>
      <c r="C16" s="108"/>
      <c r="D16" s="115">
        <f>ROUND(Paramètres!A25*20,0)/20</f>
        <v>500</v>
      </c>
      <c r="E16" s="116">
        <f>ROUND(Paramètres!B25*20,0)/20</f>
        <v>400</v>
      </c>
    </row>
    <row r="17" spans="1:9" s="107" customFormat="1" ht="18.600000000000001" customHeight="1" x14ac:dyDescent="0.2">
      <c r="A17" s="107" t="s">
        <v>36</v>
      </c>
      <c r="B17" s="118">
        <v>0</v>
      </c>
      <c r="C17" s="108"/>
      <c r="D17" s="115">
        <f>ROUND(Paramètres!A26*20,0)/20</f>
        <v>0</v>
      </c>
      <c r="E17" s="116">
        <f>ROUND(Paramètres!B26*20,0)/20</f>
        <v>0</v>
      </c>
    </row>
    <row r="18" spans="1:9" s="107" customFormat="1" ht="18.600000000000001" customHeight="1" x14ac:dyDescent="0.2">
      <c r="A18" s="107" t="s">
        <v>37</v>
      </c>
      <c r="B18" s="118">
        <v>0</v>
      </c>
      <c r="C18" s="108"/>
      <c r="D18" s="115">
        <f>ROUND(Paramètres!A27*20,0)/20</f>
        <v>0</v>
      </c>
      <c r="E18" s="116">
        <f>ROUND(Paramètres!B27*20,0)/20</f>
        <v>0</v>
      </c>
    </row>
    <row r="19" spans="1:9" s="107" customFormat="1" ht="12" customHeight="1" x14ac:dyDescent="0.2">
      <c r="A19" s="119"/>
      <c r="B19" s="120"/>
      <c r="C19" s="121"/>
      <c r="D19" s="122"/>
      <c r="E19" s="123"/>
      <c r="F19" s="117"/>
      <c r="I19" s="124"/>
    </row>
    <row r="20" spans="1:9" s="107" customFormat="1" ht="12" customHeight="1" x14ac:dyDescent="0.2">
      <c r="C20" s="108"/>
      <c r="D20" s="115"/>
      <c r="E20" s="112"/>
    </row>
    <row r="21" spans="1:9" s="107" customFormat="1" ht="18.600000000000001" customHeight="1" x14ac:dyDescent="0.2">
      <c r="A21" s="125" t="s">
        <v>38</v>
      </c>
      <c r="C21" s="126" t="s">
        <v>6</v>
      </c>
      <c r="D21" s="127">
        <f>SUM(D16:D18)</f>
        <v>500</v>
      </c>
      <c r="E21" s="128">
        <f>SUM(E16:E18)</f>
        <v>400</v>
      </c>
    </row>
    <row r="22" spans="1:9" s="107" customFormat="1" ht="18" customHeight="1" x14ac:dyDescent="0.2">
      <c r="C22" s="126"/>
      <c r="D22" s="127"/>
      <c r="E22" s="112"/>
    </row>
    <row r="23" spans="1:9" s="107" customFormat="1" ht="18" customHeight="1" x14ac:dyDescent="0.2">
      <c r="C23" s="126"/>
      <c r="D23" s="127"/>
      <c r="E23" s="112"/>
    </row>
    <row r="24" spans="1:9" s="107" customFormat="1" ht="18.600000000000001" customHeight="1" x14ac:dyDescent="0.2">
      <c r="A24" s="125" t="s">
        <v>38</v>
      </c>
      <c r="C24" s="126"/>
      <c r="D24" s="111"/>
      <c r="E24" s="112"/>
    </row>
    <row r="25" spans="1:9" s="107" customFormat="1" ht="18.600000000000001" customHeight="1" x14ac:dyDescent="0.2">
      <c r="A25" s="129" t="s">
        <v>39</v>
      </c>
      <c r="B25" s="107" t="s">
        <v>33</v>
      </c>
      <c r="C25" s="126"/>
      <c r="D25" s="130">
        <f>FLOOR(B6,100)</f>
        <v>50000</v>
      </c>
      <c r="E25" s="131">
        <f>FLOOR(B6,100)</f>
        <v>50000</v>
      </c>
    </row>
    <row r="26" spans="1:9" s="107" customFormat="1" ht="18.600000000000001" customHeight="1" x14ac:dyDescent="0.2">
      <c r="A26" s="142"/>
      <c r="C26" s="126" t="s">
        <v>40</v>
      </c>
      <c r="D26" s="143">
        <f>D30/D25</f>
        <v>1.603E-3</v>
      </c>
      <c r="E26" s="144">
        <f>E30/E25</f>
        <v>8.12E-4</v>
      </c>
    </row>
    <row r="27" spans="1:9" s="107" customFormat="1" ht="12" customHeight="1" x14ac:dyDescent="0.2">
      <c r="A27" s="119"/>
      <c r="B27" s="119"/>
      <c r="C27" s="132"/>
      <c r="D27" s="109"/>
      <c r="E27" s="110"/>
      <c r="G27" s="152"/>
      <c r="H27" s="152"/>
    </row>
    <row r="28" spans="1:9" s="107" customFormat="1" ht="12" customHeight="1" x14ac:dyDescent="0.2">
      <c r="C28" s="126"/>
      <c r="D28" s="140"/>
      <c r="E28" s="141"/>
      <c r="G28" s="152"/>
      <c r="H28" s="152"/>
    </row>
    <row r="29" spans="1:9" s="107" customFormat="1" ht="18.600000000000001" customHeight="1" x14ac:dyDescent="0.2">
      <c r="C29" s="126"/>
      <c r="D29" s="111" t="s">
        <v>32</v>
      </c>
      <c r="E29" s="112" t="s">
        <v>32</v>
      </c>
    </row>
    <row r="30" spans="1:9" s="107" customFormat="1" ht="18.600000000000001" customHeight="1" x14ac:dyDescent="0.2">
      <c r="C30" s="126" t="s">
        <v>41</v>
      </c>
      <c r="D30" s="133">
        <f>ROUND(FLOOR(VLOOKUP(FLOOR(D25,100),Paramètres!$A$37:$C$48,2)+(FLOOR(D25,100)-VLOOKUP(FLOOR(D25,100),Paramètres!$A$37:$C$48,1))/100*VLOOKUP(FLOOR(D25,100),Paramètres!$A$37:$C$48,3),0.05)/5*20,0)/20</f>
        <v>80.150000000000006</v>
      </c>
      <c r="E30" s="134">
        <f>FLOOR(VLOOKUP(FLOOR(E25,100),Paramètres!$A$53:$C$68,2)+(FLOOR(E25,100)-VLOOKUP(FLOOR(E25,100),Paramètres!$A$53:$C$68,1))/100*VLOOKUP(FLOOR(E25,100),Paramètres!$A$53:$C$68,3),0.05)/5</f>
        <v>40.6</v>
      </c>
    </row>
    <row r="31" spans="1:9" s="107" customFormat="1" ht="12" customHeight="1" x14ac:dyDescent="0.2">
      <c r="C31" s="108"/>
      <c r="D31" s="133"/>
      <c r="E31" s="134"/>
    </row>
    <row r="32" spans="1:9" s="107" customFormat="1" ht="25.5" customHeight="1" x14ac:dyDescent="0.2">
      <c r="A32" s="135" t="s">
        <v>42</v>
      </c>
      <c r="B32" s="136"/>
      <c r="C32" s="137"/>
      <c r="D32" s="138">
        <f>SUM(D21,D30)</f>
        <v>580.15</v>
      </c>
      <c r="E32" s="139">
        <f>SUM(E21,E30)</f>
        <v>440.6</v>
      </c>
    </row>
    <row r="33" spans="1:5" s="2" customFormat="1" ht="18" customHeight="1" x14ac:dyDescent="0.2">
      <c r="D33" s="94"/>
      <c r="E33" s="95"/>
    </row>
    <row r="34" spans="1:5" ht="12.75" customHeight="1" x14ac:dyDescent="0.2">
      <c r="A34" s="1" t="str">
        <f ca="1">CELL("nomfichier")</f>
        <v>https://etatfr-my.sharepoint.com/personal/marion_bongard_fr_ch/Documents/Bureau/Site Internet - janvier 2025/[Calculette Internet Prestations en capital 2025 - d.xlsx]IPC</v>
      </c>
    </row>
    <row r="35" spans="1:5" ht="12.75" customHeight="1" x14ac:dyDescent="0.2"/>
  </sheetData>
  <sheetProtection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2025-01-09T13:16:21Z</dcterms:modified>
</cp:coreProperties>
</file>