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"/>
    </mc:Choice>
  </mc:AlternateContent>
  <xr:revisionPtr revIDLastSave="0" documentId="8_{C7C90893-BC2B-4050-B212-5EED55BEE61E}" xr6:coauthVersionLast="47" xr6:coauthVersionMax="47" xr10:uidLastSave="{00000000-0000-0000-0000-000000000000}"/>
  <bookViews>
    <workbookView xWindow="-120" yWindow="-120" windowWidth="29040" windowHeight="1584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0" l="1"/>
  <c r="D15" i="20" s="1"/>
  <c r="D16" i="20" s="1"/>
  <c r="D17" i="20" s="1"/>
  <c r="C14" i="20"/>
  <c r="C15" i="20" s="1"/>
  <c r="C16" i="20" s="1"/>
  <c r="C17" i="20" s="1"/>
  <c r="D25" i="18"/>
  <c r="D30" i="18" s="1"/>
  <c r="D26" i="18" l="1"/>
  <c r="A34" i="18" l="1"/>
  <c r="E25" i="18"/>
  <c r="E30" i="18" s="1"/>
  <c r="E26" i="18" s="1"/>
  <c r="E12" i="18"/>
  <c r="B25" i="20" s="1"/>
  <c r="D12" i="18"/>
  <c r="A25" i="20" s="1"/>
  <c r="E16" i="18" l="1"/>
  <c r="D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A26" i="20"/>
  <c r="D17" i="18" s="1"/>
  <c r="B27" i="20"/>
  <c r="E18" i="18" s="1"/>
  <c r="B26" i="20"/>
  <c r="E17" i="18" s="1"/>
  <c r="H14" i="9"/>
  <c r="E14" i="9" s="1"/>
  <c r="H13" i="9"/>
  <c r="E13" i="9" s="1"/>
  <c r="E17" i="9"/>
  <c r="E26" i="9" s="1"/>
  <c r="I14" i="9"/>
  <c r="F14" i="9" s="1"/>
  <c r="I13" i="9"/>
  <c r="F13" i="9" s="1"/>
  <c r="F17" i="9" l="1"/>
  <c r="F26" i="9" s="1"/>
  <c r="E21" i="18"/>
  <c r="E32" i="18" s="1"/>
  <c r="D21" i="18"/>
  <c r="D32" i="18" s="1"/>
</calcChain>
</file>

<file path=xl/sharedStrings.xml><?xml version="1.0" encoding="utf-8"?>
<sst xmlns="http://schemas.openxmlformats.org/spreadsheetml/2006/main" count="94" uniqueCount="61">
  <si>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</si>
  <si>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</si>
  <si>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</si>
  <si>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</si>
  <si>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</si>
  <si>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</si>
  <si>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</si>
  <si>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</si>
  <si>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</si>
  <si>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</si>
  <si>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</si>
  <si>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</si>
  <si>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</si>
  <si>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</si>
  <si>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</si>
  <si>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</si>
  <si>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</si>
  <si>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</si>
  <si>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</si>
  <si>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</si>
  <si>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</si>
  <si>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</si>
  <si>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</si>
  <si>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</si>
  <si>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</si>
  <si>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</si>
  <si>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</si>
  <si>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</si>
  <si>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</si>
  <si>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</si>
  <si>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Art. 39 DStG</t>
  </si>
  <si>
    <t>Alleinstehend</t>
  </si>
  <si>
    <t>Steuern in Franken</t>
  </si>
  <si>
    <t>Steuerbare Leistung</t>
  </si>
  <si>
    <t>Koeffizient</t>
  </si>
  <si>
    <t>Kantonssteuer</t>
  </si>
  <si>
    <t>Gemeindesteuer</t>
  </si>
  <si>
    <t>Kirchensteuer</t>
  </si>
  <si>
    <t>Freiburgische Steuern</t>
  </si>
  <si>
    <t>Direkte Bundessteuer</t>
  </si>
  <si>
    <t>Satz</t>
  </si>
  <si>
    <t>DBSt</t>
  </si>
  <si>
    <t>Steuern Total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</si>
  <si>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</si>
  <si>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</si>
  <si>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Barème IFD 2012 / Post</t>
  </si>
  <si>
    <t>Art. 38 LIFD</t>
  </si>
  <si>
    <t>—</t>
  </si>
  <si>
    <t>Gesonderte Besteuerung von Kapitalleistungen</t>
  </si>
  <si>
    <t>Verheiratet oder Alleinstehend mit 
Kind (ern)</t>
  </si>
  <si>
    <t>Anwendbarer Tarif für ab dem Jahr 2014 bezogene Beträge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</si>
  <si>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</si>
  <si>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</si>
  <si>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</si>
  <si>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</si>
  <si>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</si>
  <si>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</si>
  <si>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</si>
  <si>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Bezogener Betrag :</t>
  </si>
  <si>
    <t>Stand am 01.01.2022</t>
  </si>
  <si>
    <t>Art. 38 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</si>
</sst>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193">
    <xf numFmtId="0" fontId="0" fillId="0" borderId="0" xfId="0"/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Fill="1" applyBorder="1" applyAlignment="1" applyProtection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2" fillId="0" borderId="0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3" applyFont="1" applyFill="1" applyBorder="1" applyAlignment="1" applyProtection="1">
      <alignment vertical="center"/>
    </xf>
    <xf numFmtId="0" fontId="12" fillId="0" borderId="0" xfId="3" applyFont="1" applyBorder="1" applyAlignment="1" applyProtection="1">
      <alignment vertical="center"/>
    </xf>
    <xf numFmtId="165" fontId="13" fillId="0" borderId="12" xfId="1" applyNumberFormat="1" applyFont="1" applyFill="1" applyBorder="1" applyAlignment="1" applyProtection="1">
      <alignment horizontal="right" vertical="center" indent="1"/>
    </xf>
    <xf numFmtId="165" fontId="13" fillId="0" borderId="14" xfId="1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Border="1" applyAlignment="1">
      <alignment vertical="center"/>
    </xf>
    <xf numFmtId="0" fontId="11" fillId="0" borderId="2" xfId="0" applyFont="1" applyFill="1" applyBorder="1" applyAlignment="1">
      <alignment horizontal="centerContinuous" vertical="center"/>
    </xf>
    <xf numFmtId="0" fontId="11" fillId="0" borderId="0" xfId="0" applyFont="1" applyFill="1" applyAlignment="1">
      <alignment horizontal="centerContinuous" vertical="center"/>
    </xf>
    <xf numFmtId="0" fontId="11" fillId="0" borderId="3" xfId="0" applyFont="1" applyFill="1" applyBorder="1" applyAlignment="1">
      <alignment horizontal="centerContinuous" vertical="center"/>
    </xf>
    <xf numFmtId="0" fontId="12" fillId="0" borderId="0" xfId="0" applyFont="1" applyFill="1" applyBorder="1" applyAlignment="1">
      <alignment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1" xfId="0" applyNumberFormat="1" applyFont="1" applyFill="1" applyBorder="1" applyAlignment="1" applyProtection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Fill="1" applyBorder="1" applyAlignment="1" applyProtection="1">
      <alignment horizontal="right" vertical="center" indent="1"/>
    </xf>
    <xf numFmtId="165" fontId="13" fillId="0" borderId="17" xfId="1" applyNumberFormat="1" applyFont="1" applyFill="1" applyBorder="1" applyAlignment="1" applyProtection="1">
      <alignment horizontal="right" vertical="center" indent="1"/>
    </xf>
    <xf numFmtId="0" fontId="12" fillId="0" borderId="0" xfId="0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Fill="1" applyBorder="1" applyAlignment="1" applyProtection="1">
      <alignment horizontal="right" vertical="center" indent="1"/>
    </xf>
    <xf numFmtId="165" fontId="13" fillId="0" borderId="2" xfId="1" applyNumberFormat="1" applyFont="1" applyFill="1" applyBorder="1" applyAlignment="1" applyProtection="1">
      <alignment horizontal="right" vertical="center" indent="1"/>
    </xf>
    <xf numFmtId="165" fontId="13" fillId="0" borderId="7" xfId="1" applyNumberFormat="1" applyFont="1" applyFill="1" applyBorder="1" applyAlignment="1" applyProtection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166" fontId="12" fillId="0" borderId="0" xfId="0" applyNumberFormat="1" applyFont="1" applyFill="1" applyAlignment="1" applyProtection="1">
      <alignment horizontal="center" vertical="center"/>
    </xf>
    <xf numFmtId="3" fontId="12" fillId="0" borderId="18" xfId="2" applyNumberFormat="1" applyFont="1" applyFill="1" applyBorder="1" applyAlignment="1">
      <alignment horizontal="right" vertical="center" indent="1"/>
    </xf>
    <xf numFmtId="3" fontId="12" fillId="0" borderId="15" xfId="2" applyNumberFormat="1" applyFont="1" applyFill="1" applyBorder="1" applyAlignment="1">
      <alignment horizontal="right" vertical="center" indent="1"/>
    </xf>
    <xf numFmtId="167" fontId="12" fillId="0" borderId="18" xfId="3" applyNumberFormat="1" applyFont="1" applyFill="1" applyBorder="1" applyAlignment="1" applyProtection="1">
      <alignment horizontal="right" vertical="center" indent="1"/>
    </xf>
    <xf numFmtId="167" fontId="12" fillId="0" borderId="15" xfId="3" applyNumberFormat="1" applyFont="1" applyFill="1" applyBorder="1" applyAlignment="1" applyProtection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Fill="1" applyBorder="1" applyAlignment="1" applyProtection="1">
      <alignment vertical="center"/>
    </xf>
    <xf numFmtId="0" fontId="6" fillId="0" borderId="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 applyBorder="1" applyAlignment="1"/>
    <xf numFmtId="0" fontId="6" fillId="0" borderId="33" xfId="0" applyFont="1" applyBorder="1" applyAlignment="1"/>
    <xf numFmtId="3" fontId="6" fillId="0" borderId="36" xfId="2" applyNumberFormat="1" applyFont="1" applyFill="1" applyBorder="1" applyAlignment="1">
      <alignment horizontal="right"/>
    </xf>
    <xf numFmtId="3" fontId="6" fillId="0" borderId="37" xfId="2" applyNumberFormat="1" applyFont="1" applyFill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6" fontId="6" fillId="0" borderId="0" xfId="0" applyNumberFormat="1" applyFont="1" applyBorder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 applyBorder="1" applyAlignment="1"/>
    <xf numFmtId="166" fontId="6" fillId="3" borderId="0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/>
    <xf numFmtId="166" fontId="6" fillId="0" borderId="1" xfId="0" applyNumberFormat="1" applyFont="1" applyFill="1" applyBorder="1" applyAlignment="1" applyProtection="1">
      <alignment horizontal="center"/>
    </xf>
    <xf numFmtId="0" fontId="6" fillId="0" borderId="38" xfId="0" applyFont="1" applyBorder="1" applyAlignment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0" fontId="4" fillId="0" borderId="0" xfId="0" applyFont="1" applyBorder="1" applyAlignme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8" fontId="6" fillId="0" borderId="34" xfId="3" applyNumberFormat="1" applyFont="1" applyFill="1" applyBorder="1" applyAlignment="1" applyProtection="1">
      <alignment horizontal="right"/>
    </xf>
    <xf numFmtId="168" fontId="6" fillId="0" borderId="35" xfId="3" applyNumberFormat="1" applyFont="1" applyFill="1" applyBorder="1" applyAlignment="1" applyProtection="1">
      <alignment horizontal="right"/>
    </xf>
    <xf numFmtId="0" fontId="6" fillId="0" borderId="38" xfId="0" applyFont="1" applyBorder="1" applyAlignment="1">
      <alignment horizontal="right"/>
    </xf>
    <xf numFmtId="165" fontId="4" fillId="0" borderId="34" xfId="1" applyNumberFormat="1" applyFont="1" applyFill="1" applyBorder="1" applyAlignment="1" applyProtection="1">
      <alignment horizontal="right"/>
    </xf>
    <xf numFmtId="165" fontId="4" fillId="0" borderId="35" xfId="1" applyNumberFormat="1" applyFont="1" applyFill="1" applyBorder="1" applyAlignment="1" applyProtection="1">
      <alignment horizontal="right"/>
    </xf>
    <xf numFmtId="0" fontId="4" fillId="0" borderId="28" xfId="0" applyFont="1" applyBorder="1" applyAlignment="1"/>
    <xf numFmtId="0" fontId="6" fillId="0" borderId="28" xfId="0" applyFont="1" applyBorder="1" applyAlignment="1"/>
    <xf numFmtId="0" fontId="6" fillId="0" borderId="39" xfId="0" applyFont="1" applyBorder="1" applyAlignment="1"/>
    <xf numFmtId="165" fontId="4" fillId="0" borderId="40" xfId="1" applyNumberFormat="1" applyFont="1" applyFill="1" applyBorder="1" applyAlignment="1" applyProtection="1">
      <alignment horizontal="right"/>
    </xf>
    <xf numFmtId="165" fontId="4" fillId="0" borderId="41" xfId="1" applyNumberFormat="1" applyFont="1" applyFill="1" applyBorder="1" applyAlignment="1" applyProtection="1">
      <alignment horizontal="right"/>
    </xf>
    <xf numFmtId="3" fontId="6" fillId="0" borderId="34" xfId="2" applyNumberFormat="1" applyFont="1" applyFill="1" applyBorder="1" applyAlignment="1">
      <alignment horizontal="right"/>
    </xf>
    <xf numFmtId="3" fontId="6" fillId="0" borderId="35" xfId="2" applyNumberFormat="1" applyFont="1" applyFill="1" applyBorder="1" applyAlignment="1">
      <alignment horizontal="right"/>
    </xf>
    <xf numFmtId="0" fontId="6" fillId="0" borderId="0" xfId="3" applyFont="1" applyBorder="1" applyAlignment="1" applyProtection="1"/>
    <xf numFmtId="167" fontId="6" fillId="0" borderId="34" xfId="3" applyNumberFormat="1" applyFont="1" applyFill="1" applyBorder="1" applyAlignment="1" applyProtection="1">
      <alignment horizontal="right"/>
    </xf>
    <xf numFmtId="167" fontId="6" fillId="0" borderId="35" xfId="3" applyNumberFormat="1" applyFont="1" applyFill="1" applyBorder="1" applyAlignment="1" applyProtection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19" fillId="0" borderId="0" xfId="0" applyFont="1" applyBorder="1" applyAlignment="1">
      <alignment vertical="center"/>
    </xf>
    <xf numFmtId="0" fontId="23" fillId="0" borderId="29" xfId="0" applyFont="1" applyBorder="1" applyAlignment="1">
      <alignment vertical="top"/>
    </xf>
    <xf numFmtId="0" fontId="23" fillId="0" borderId="30" xfId="0" applyFont="1" applyBorder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 applyBorder="1" applyAlignment="1"/>
    <xf numFmtId="9" fontId="6" fillId="4" borderId="0" xfId="5" applyNumberFormat="1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165" fontId="4" fillId="3" borderId="0" xfId="0" applyNumberFormat="1" applyFont="1" applyFill="1" applyBorder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5" bestFit="1" customWidth="1"/>
    <col min="2" max="2" width="18.42578125" style="5" customWidth="1"/>
    <col min="3" max="3" width="13.7109375" style="5" customWidth="1"/>
    <col min="4" max="4" width="12.7109375" style="5" customWidth="1"/>
    <col min="5" max="6" width="22.28515625" style="5" customWidth="1"/>
    <col min="7" max="8" width="13.7109375" style="5" hidden="1" customWidth="1"/>
    <col min="9" max="12" width="0" style="5" hidden="1" customWidth="1"/>
    <col min="13" max="16384" width="11.42578125" style="5"/>
  </cols>
  <sheetData>
    <row r="1" spans="2:10" ht="33" customHeight="1" x14ac:dyDescent="0.2">
      <c r="B1" s="181" t="s">
        <v>15</v>
      </c>
      <c r="C1" s="181"/>
      <c r="D1" s="181"/>
      <c r="E1" s="181"/>
      <c r="F1" s="181"/>
    </row>
    <row r="2" spans="2:10" s="7" customFormat="1" ht="25.5" customHeight="1" x14ac:dyDescent="0.2">
      <c r="B2" s="6" t="s">
        <v>44</v>
      </c>
      <c r="E2" s="8"/>
    </row>
    <row r="4" spans="2:10" ht="15.75" x14ac:dyDescent="0.2">
      <c r="B4" s="5" t="s">
        <v>24</v>
      </c>
      <c r="C4" s="182">
        <v>56321.45</v>
      </c>
      <c r="D4" s="183"/>
      <c r="E4" s="9"/>
      <c r="F4" s="55" t="s">
        <v>29</v>
      </c>
    </row>
    <row r="5" spans="2:10" ht="6.75" customHeight="1" x14ac:dyDescent="0.2">
      <c r="B5" s="10"/>
      <c r="C5" s="10"/>
      <c r="D5" s="50"/>
      <c r="E5" s="11"/>
      <c r="F5" s="10"/>
    </row>
    <row r="6" spans="2:10" ht="6.75" customHeight="1" x14ac:dyDescent="0.2"/>
    <row r="7" spans="2:10" x14ac:dyDescent="0.2">
      <c r="G7" s="12"/>
    </row>
    <row r="8" spans="2:10" ht="25.5" x14ac:dyDescent="0.2">
      <c r="E8" s="3" t="s">
        <v>19</v>
      </c>
      <c r="F8" s="56" t="s">
        <v>20</v>
      </c>
    </row>
    <row r="9" spans="2:10" x14ac:dyDescent="0.2">
      <c r="E9" s="57"/>
      <c r="F9" s="13"/>
      <c r="G9" s="20"/>
      <c r="H9" s="184" t="s">
        <v>14</v>
      </c>
      <c r="I9" s="185"/>
      <c r="J9" s="65"/>
    </row>
    <row r="10" spans="2:10" x14ac:dyDescent="0.2">
      <c r="C10" s="5" t="s">
        <v>25</v>
      </c>
      <c r="E10" s="80">
        <f>FLOOR(MAX(($C$4),0),100)</f>
        <v>56300</v>
      </c>
      <c r="F10" s="81">
        <f>FLOOR(MAX(($C$4-$H$19),0),100)</f>
        <v>51300</v>
      </c>
      <c r="G10" s="20"/>
      <c r="H10" s="186" t="s">
        <v>2</v>
      </c>
      <c r="I10" s="187"/>
      <c r="J10" s="66"/>
    </row>
    <row r="11" spans="2:10" x14ac:dyDescent="0.2">
      <c r="C11" s="12" t="s">
        <v>1</v>
      </c>
      <c r="E11" s="58" t="s">
        <v>16</v>
      </c>
      <c r="F11" s="14" t="s">
        <v>16</v>
      </c>
      <c r="H11" s="67" t="s">
        <v>21</v>
      </c>
      <c r="I11" s="68" t="s">
        <v>22</v>
      </c>
    </row>
    <row r="12" spans="2:10" x14ac:dyDescent="0.2">
      <c r="B12" s="5" t="s">
        <v>0</v>
      </c>
      <c r="C12" s="15">
        <v>1</v>
      </c>
      <c r="E12" s="59">
        <f t="shared" ref="E12:F14" si="0">ROUND(H12*20,0)/20</f>
        <v>1289</v>
      </c>
      <c r="F12" s="16">
        <f t="shared" si="0"/>
        <v>1139</v>
      </c>
      <c r="H12" s="69">
        <f>IF(E10&lt;5000,0,IF(E10&lt;=40000,E10*0.02,IF(E10&lt;=80000,800+(E10-40000)*0.03,IF(E10&lt;=130000,2000+(E10-80000)*0.04,IF(E10&lt;=190000,4000+(E10-130000)*0.05,7000+(E10-190000)*0.06)))))</f>
        <v>1289</v>
      </c>
      <c r="I12" s="70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5" t="s">
        <v>3</v>
      </c>
      <c r="C13" s="78">
        <v>0.87</v>
      </c>
      <c r="E13" s="59">
        <f t="shared" si="0"/>
        <v>1121.45</v>
      </c>
      <c r="F13" s="16">
        <f t="shared" si="0"/>
        <v>990.95</v>
      </c>
      <c r="H13" s="69">
        <f>$E$12*C13</f>
        <v>1121.43</v>
      </c>
      <c r="I13" s="70">
        <f>$F$12*C13</f>
        <v>990.93</v>
      </c>
    </row>
    <row r="14" spans="2:10" x14ac:dyDescent="0.2">
      <c r="B14" s="5" t="s">
        <v>4</v>
      </c>
      <c r="C14" s="78">
        <v>7.4999999999999997E-2</v>
      </c>
      <c r="E14" s="59">
        <f t="shared" si="0"/>
        <v>96.7</v>
      </c>
      <c r="F14" s="16">
        <f t="shared" si="0"/>
        <v>85.45</v>
      </c>
      <c r="H14" s="71">
        <f>$E$12*C14</f>
        <v>96.674999999999997</v>
      </c>
      <c r="I14" s="72">
        <f>$F$12*C14</f>
        <v>85.424999999999997</v>
      </c>
    </row>
    <row r="15" spans="2:10" ht="7.5" customHeight="1" x14ac:dyDescent="0.2">
      <c r="C15" s="79"/>
      <c r="E15" s="60"/>
      <c r="F15" s="51"/>
      <c r="G15" s="17"/>
      <c r="H15" s="17"/>
      <c r="J15" s="18"/>
    </row>
    <row r="16" spans="2:10" ht="7.5" customHeight="1" x14ac:dyDescent="0.2">
      <c r="E16" s="59"/>
      <c r="F16" s="14"/>
      <c r="H16" s="17"/>
    </row>
    <row r="17" spans="1:11" x14ac:dyDescent="0.2">
      <c r="B17" s="49" t="s">
        <v>27</v>
      </c>
      <c r="D17" s="27" t="s">
        <v>6</v>
      </c>
      <c r="E17" s="61">
        <f>SUM(E12:E14)</f>
        <v>2507.1499999999996</v>
      </c>
      <c r="F17" s="19">
        <f>SUM(F12:F14)</f>
        <v>2215.3999999999996</v>
      </c>
      <c r="H17" s="17"/>
    </row>
    <row r="18" spans="1:11" x14ac:dyDescent="0.2">
      <c r="B18" s="20"/>
      <c r="C18" s="20"/>
      <c r="D18" s="54"/>
      <c r="E18" s="61"/>
      <c r="F18" s="14"/>
      <c r="H18" s="57" t="s">
        <v>23</v>
      </c>
      <c r="I18" s="73"/>
      <c r="J18" s="73"/>
      <c r="K18" s="74"/>
    </row>
    <row r="19" spans="1:11" x14ac:dyDescent="0.2">
      <c r="B19" s="20"/>
      <c r="C19" s="20"/>
      <c r="D19" s="54"/>
      <c r="E19" s="61"/>
      <c r="F19" s="14"/>
      <c r="H19" s="75">
        <v>5000</v>
      </c>
      <c r="I19" s="76"/>
      <c r="J19" s="76"/>
      <c r="K19" s="77"/>
    </row>
    <row r="20" spans="1:11" x14ac:dyDescent="0.2">
      <c r="B20" s="21" t="s">
        <v>28</v>
      </c>
      <c r="D20" s="27"/>
      <c r="E20" s="58"/>
      <c r="F20" s="14"/>
    </row>
    <row r="21" spans="1:11" x14ac:dyDescent="0.2">
      <c r="C21" s="5" t="s">
        <v>25</v>
      </c>
      <c r="D21" s="27"/>
      <c r="E21" s="62">
        <f>FLOOR(C4,100)</f>
        <v>56300</v>
      </c>
      <c r="F21" s="4">
        <f>FLOOR(C4,100)</f>
        <v>56300</v>
      </c>
    </row>
    <row r="22" spans="1:11" x14ac:dyDescent="0.2">
      <c r="A22" s="22"/>
      <c r="B22" s="23"/>
      <c r="D22" s="27" t="s">
        <v>17</v>
      </c>
      <c r="E22" s="82">
        <f>E24/E21</f>
        <v>2.2024866785079929E-3</v>
      </c>
      <c r="F22" s="83">
        <f>F24/F21</f>
        <v>1.2113676731793962E-3</v>
      </c>
    </row>
    <row r="23" spans="1:11" x14ac:dyDescent="0.2">
      <c r="A23" s="20"/>
      <c r="B23" s="20"/>
      <c r="C23" s="20"/>
      <c r="D23" s="54"/>
      <c r="E23" s="58" t="s">
        <v>16</v>
      </c>
      <c r="F23" s="14" t="s">
        <v>16</v>
      </c>
    </row>
    <row r="24" spans="1:11" x14ac:dyDescent="0.2">
      <c r="A24" s="20"/>
      <c r="B24" s="20"/>
      <c r="D24" s="27" t="s">
        <v>18</v>
      </c>
      <c r="E24" s="63">
        <f>ROUND(FLOOR(VLOOKUP(FLOOR(E21,100),$B$38:$D$49,2)+(FLOOR(E21,100)-VLOOKUP(FLOOR(E21,100),$B$38:$D$49,1))/100*VLOOKUP(FLOOR(E21,100),$B$38:$D$49,3),0.05)/5*20,0)/20</f>
        <v>124</v>
      </c>
      <c r="F24" s="24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A25" s="20"/>
      <c r="B25" s="20"/>
      <c r="E25" s="64"/>
      <c r="F25" s="25"/>
    </row>
    <row r="26" spans="1:11" ht="25.5" customHeight="1" thickBot="1" x14ac:dyDescent="0.25">
      <c r="A26" s="20"/>
      <c r="B26" s="26" t="s">
        <v>26</v>
      </c>
      <c r="E26" s="52">
        <f>SUM(E17,E24)</f>
        <v>2631.1499999999996</v>
      </c>
      <c r="F26" s="53">
        <f>SUM(F17,F24)</f>
        <v>2283.5999999999995</v>
      </c>
    </row>
    <row r="27" spans="1:11" ht="15.75" thickTop="1" x14ac:dyDescent="0.2">
      <c r="A27" s="20"/>
      <c r="B27" s="20"/>
      <c r="C27" s="20"/>
      <c r="D27" s="20"/>
      <c r="E27" s="54"/>
      <c r="F27" s="28"/>
    </row>
    <row r="28" spans="1:11" x14ac:dyDescent="0.2">
      <c r="B28" s="29" t="str">
        <f ca="1">CELL("nomfichier")</f>
        <v>J:\Outils\Prestations en capital\[Calculette Internet Prestations en capital 2022 - d.xlsx]IPC</v>
      </c>
    </row>
    <row r="34" spans="2:7" ht="15.75" x14ac:dyDescent="0.2">
      <c r="B34" s="188" t="s">
        <v>43</v>
      </c>
      <c r="C34" s="188"/>
      <c r="D34" s="188"/>
      <c r="E34" s="189"/>
      <c r="F34" s="189"/>
      <c r="G34" s="189"/>
    </row>
    <row r="35" spans="2:7" ht="15.75" x14ac:dyDescent="0.2">
      <c r="B35" s="30" t="s">
        <v>11</v>
      </c>
      <c r="C35" s="31"/>
      <c r="D35" s="32"/>
      <c r="E35" s="33"/>
      <c r="F35" s="33"/>
      <c r="G35" s="33"/>
    </row>
    <row r="36" spans="2:7" ht="15.75" x14ac:dyDescent="0.2">
      <c r="B36" s="34" t="s">
        <v>5</v>
      </c>
      <c r="C36" s="35" t="s">
        <v>8</v>
      </c>
      <c r="D36" s="36" t="s">
        <v>7</v>
      </c>
      <c r="E36" s="33"/>
      <c r="F36" s="33"/>
      <c r="G36" s="33"/>
    </row>
    <row r="37" spans="2:7" ht="15.75" x14ac:dyDescent="0.2">
      <c r="B37" s="37"/>
      <c r="C37" s="38" t="s">
        <v>9</v>
      </c>
      <c r="D37" s="39" t="s">
        <v>10</v>
      </c>
      <c r="E37" s="33"/>
      <c r="F37" s="33"/>
      <c r="G37" s="33"/>
    </row>
    <row r="38" spans="2:7" ht="15.75" x14ac:dyDescent="0.2">
      <c r="B38" s="40">
        <v>0</v>
      </c>
      <c r="C38" s="41">
        <v>0</v>
      </c>
      <c r="D38" s="42">
        <v>0</v>
      </c>
      <c r="E38" s="43"/>
      <c r="F38" s="44"/>
      <c r="G38" s="44"/>
    </row>
    <row r="39" spans="2:7" ht="15.75" x14ac:dyDescent="0.2">
      <c r="B39" s="40">
        <v>17700</v>
      </c>
      <c r="C39" s="41">
        <v>25.41</v>
      </c>
      <c r="D39" s="42">
        <v>0.77</v>
      </c>
      <c r="E39" s="43"/>
      <c r="F39" s="44"/>
      <c r="G39" s="44"/>
    </row>
    <row r="40" spans="2:7" ht="15.75" x14ac:dyDescent="0.2">
      <c r="B40" s="40">
        <v>31600</v>
      </c>
      <c r="C40" s="41">
        <v>132.53</v>
      </c>
      <c r="D40" s="42">
        <v>0.88</v>
      </c>
      <c r="E40" s="43"/>
      <c r="F40" s="44"/>
      <c r="G40" s="44"/>
    </row>
    <row r="41" spans="2:7" ht="15.75" x14ac:dyDescent="0.2">
      <c r="B41" s="40">
        <v>41300</v>
      </c>
      <c r="C41" s="41">
        <v>219.64</v>
      </c>
      <c r="D41" s="42">
        <v>2.64</v>
      </c>
      <c r="E41" s="43"/>
      <c r="F41" s="44"/>
      <c r="G41" s="44"/>
    </row>
    <row r="42" spans="2:7" ht="15.75" x14ac:dyDescent="0.2">
      <c r="B42" s="40">
        <v>55100</v>
      </c>
      <c r="C42" s="41">
        <v>584.27</v>
      </c>
      <c r="D42" s="42">
        <v>2.97</v>
      </c>
      <c r="E42" s="43"/>
      <c r="F42" s="44"/>
      <c r="G42" s="44"/>
    </row>
    <row r="43" spans="2:7" ht="15.75" x14ac:dyDescent="0.2">
      <c r="B43" s="40">
        <v>72300</v>
      </c>
      <c r="C43" s="41">
        <v>1098.04</v>
      </c>
      <c r="D43" s="42">
        <v>5.94</v>
      </c>
      <c r="E43" s="43"/>
      <c r="F43" s="44"/>
      <c r="G43" s="44"/>
    </row>
    <row r="44" spans="2:7" ht="15.75" x14ac:dyDescent="0.2">
      <c r="B44" s="40">
        <v>77800</v>
      </c>
      <c r="C44" s="41">
        <v>1425.4</v>
      </c>
      <c r="D44" s="42">
        <v>6.6</v>
      </c>
      <c r="E44" s="43"/>
      <c r="F44" s="44"/>
      <c r="G44" s="44"/>
    </row>
    <row r="45" spans="2:7" ht="15.75" x14ac:dyDescent="0.2">
      <c r="B45" s="40">
        <v>103100</v>
      </c>
      <c r="C45" s="41">
        <v>3097.4</v>
      </c>
      <c r="D45" s="42">
        <v>8.8000000000000007</v>
      </c>
      <c r="E45" s="43"/>
      <c r="F45" s="44"/>
      <c r="G45" s="44"/>
    </row>
    <row r="46" spans="2:7" ht="15.75" x14ac:dyDescent="0.2">
      <c r="B46" s="40">
        <v>134000</v>
      </c>
      <c r="C46" s="41">
        <v>5818.8</v>
      </c>
      <c r="D46" s="42">
        <v>11</v>
      </c>
      <c r="E46" s="43"/>
      <c r="F46" s="44"/>
      <c r="G46" s="44"/>
    </row>
    <row r="47" spans="2:7" ht="15.75" x14ac:dyDescent="0.2">
      <c r="B47" s="40">
        <v>175100</v>
      </c>
      <c r="C47" s="41">
        <v>10342</v>
      </c>
      <c r="D47" s="42">
        <v>13.2</v>
      </c>
      <c r="E47" s="43"/>
      <c r="F47" s="44"/>
      <c r="G47" s="44"/>
    </row>
    <row r="48" spans="2:7" ht="15.75" x14ac:dyDescent="0.2">
      <c r="B48" s="40">
        <v>751300</v>
      </c>
      <c r="C48" s="41">
        <v>86399.5</v>
      </c>
      <c r="D48" s="42">
        <v>0</v>
      </c>
      <c r="E48" s="43"/>
      <c r="F48" s="44"/>
      <c r="G48" s="44"/>
    </row>
    <row r="49" spans="2:7" ht="15.75" x14ac:dyDescent="0.2">
      <c r="B49" s="45">
        <v>751400</v>
      </c>
      <c r="C49" s="46">
        <v>86411</v>
      </c>
      <c r="D49" s="47">
        <v>11.5</v>
      </c>
      <c r="E49" s="43"/>
      <c r="F49" s="44"/>
      <c r="G49" s="44"/>
    </row>
    <row r="50" spans="2:7" ht="15.75" x14ac:dyDescent="0.2">
      <c r="B50" s="48"/>
      <c r="C50" s="48"/>
      <c r="D50" s="48"/>
      <c r="E50" s="33"/>
      <c r="F50" s="33"/>
      <c r="G50" s="33"/>
    </row>
    <row r="51" spans="2:7" ht="15.75" x14ac:dyDescent="0.2">
      <c r="B51" s="30" t="s">
        <v>12</v>
      </c>
      <c r="C51" s="31"/>
      <c r="D51" s="32"/>
      <c r="E51" s="33"/>
      <c r="F51" s="33"/>
      <c r="G51" s="33"/>
    </row>
    <row r="52" spans="2:7" ht="15.75" x14ac:dyDescent="0.2">
      <c r="B52" s="34" t="s">
        <v>5</v>
      </c>
      <c r="C52" s="35" t="s">
        <v>8</v>
      </c>
      <c r="D52" s="36" t="s">
        <v>7</v>
      </c>
      <c r="E52" s="33"/>
      <c r="F52" s="33"/>
      <c r="G52" s="33"/>
    </row>
    <row r="53" spans="2:7" ht="15.75" x14ac:dyDescent="0.2">
      <c r="B53" s="37"/>
      <c r="C53" s="38" t="s">
        <v>9</v>
      </c>
      <c r="D53" s="39" t="s">
        <v>10</v>
      </c>
      <c r="E53" s="33"/>
      <c r="F53" s="33"/>
      <c r="G53" s="33"/>
    </row>
    <row r="54" spans="2:7" ht="15.75" x14ac:dyDescent="0.2">
      <c r="B54" s="40">
        <v>0</v>
      </c>
      <c r="C54" s="41">
        <v>0</v>
      </c>
      <c r="D54" s="42">
        <v>0</v>
      </c>
      <c r="E54" s="43"/>
      <c r="F54" s="44"/>
      <c r="G54" s="44"/>
    </row>
    <row r="55" spans="2:7" ht="15.75" x14ac:dyDescent="0.2">
      <c r="B55" s="40">
        <v>30600</v>
      </c>
      <c r="C55" s="41">
        <v>25</v>
      </c>
      <c r="D55" s="42">
        <v>1</v>
      </c>
      <c r="E55" s="43"/>
      <c r="F55" s="44"/>
      <c r="G55" s="44"/>
    </row>
    <row r="56" spans="2:7" ht="15.75" x14ac:dyDescent="0.2">
      <c r="B56" s="40">
        <v>50500</v>
      </c>
      <c r="C56" s="41">
        <v>225</v>
      </c>
      <c r="D56" s="42">
        <v>2</v>
      </c>
      <c r="E56" s="43"/>
      <c r="F56" s="44"/>
      <c r="G56" s="44"/>
    </row>
    <row r="57" spans="2:7" ht="15.75" x14ac:dyDescent="0.2">
      <c r="B57" s="40">
        <v>58000</v>
      </c>
      <c r="C57" s="41">
        <v>376</v>
      </c>
      <c r="D57" s="42">
        <v>3</v>
      </c>
      <c r="E57" s="43"/>
      <c r="F57" s="44"/>
      <c r="G57" s="44"/>
    </row>
    <row r="58" spans="2:7" ht="15.75" x14ac:dyDescent="0.2">
      <c r="B58" s="40">
        <v>74800</v>
      </c>
      <c r="C58" s="41">
        <v>881</v>
      </c>
      <c r="D58" s="42">
        <v>4</v>
      </c>
      <c r="E58" s="43"/>
      <c r="F58" s="44"/>
      <c r="G58" s="44"/>
    </row>
    <row r="59" spans="2:7" ht="15.75" x14ac:dyDescent="0.2">
      <c r="B59" s="40">
        <v>89800</v>
      </c>
      <c r="C59" s="41">
        <v>1482</v>
      </c>
      <c r="D59" s="42">
        <v>5</v>
      </c>
      <c r="E59" s="43"/>
      <c r="F59" s="44"/>
      <c r="G59" s="44"/>
    </row>
    <row r="60" spans="2:7" ht="15.75" x14ac:dyDescent="0.2">
      <c r="B60" s="40">
        <v>102800</v>
      </c>
      <c r="C60" s="41">
        <v>2133</v>
      </c>
      <c r="D60" s="42">
        <v>6</v>
      </c>
      <c r="E60" s="43"/>
      <c r="F60" s="44"/>
      <c r="G60" s="44"/>
    </row>
    <row r="61" spans="2:7" ht="15.75" x14ac:dyDescent="0.2">
      <c r="B61" s="40">
        <v>114000</v>
      </c>
      <c r="C61" s="41">
        <v>2806</v>
      </c>
      <c r="D61" s="42">
        <v>7</v>
      </c>
      <c r="E61" s="43"/>
      <c r="F61" s="44"/>
      <c r="G61" s="44"/>
    </row>
    <row r="62" spans="2:7" ht="15.75" x14ac:dyDescent="0.2">
      <c r="B62" s="40">
        <v>123400</v>
      </c>
      <c r="C62" s="41">
        <v>3465</v>
      </c>
      <c r="D62" s="42">
        <v>8</v>
      </c>
      <c r="E62" s="43"/>
      <c r="F62" s="44"/>
      <c r="G62" s="44"/>
    </row>
    <row r="63" spans="2:7" ht="15.75" x14ac:dyDescent="0.2">
      <c r="B63" s="40">
        <v>130900</v>
      </c>
      <c r="C63" s="41">
        <v>4066</v>
      </c>
      <c r="D63" s="42">
        <v>9</v>
      </c>
      <c r="E63" s="43"/>
      <c r="F63" s="44"/>
      <c r="G63" s="44"/>
    </row>
    <row r="64" spans="2:7" ht="15.75" x14ac:dyDescent="0.2">
      <c r="B64" s="40">
        <v>136400</v>
      </c>
      <c r="C64" s="41">
        <v>4562</v>
      </c>
      <c r="D64" s="42">
        <v>10</v>
      </c>
      <c r="E64" s="43"/>
      <c r="F64" s="44"/>
      <c r="G64" s="44"/>
    </row>
    <row r="65" spans="2:7" ht="15.75" x14ac:dyDescent="0.2">
      <c r="B65" s="40">
        <v>140300</v>
      </c>
      <c r="C65" s="41">
        <v>4953</v>
      </c>
      <c r="D65" s="42">
        <v>11</v>
      </c>
      <c r="E65" s="43"/>
      <c r="F65" s="44"/>
      <c r="G65" s="44"/>
    </row>
    <row r="66" spans="2:7" ht="15.75" x14ac:dyDescent="0.2">
      <c r="B66" s="40">
        <v>142200</v>
      </c>
      <c r="C66" s="41">
        <v>5163</v>
      </c>
      <c r="D66" s="42">
        <v>12</v>
      </c>
      <c r="E66" s="43"/>
      <c r="F66" s="44"/>
      <c r="G66" s="44"/>
    </row>
    <row r="67" spans="2:7" ht="15.75" x14ac:dyDescent="0.2">
      <c r="B67" s="40">
        <v>144100</v>
      </c>
      <c r="C67" s="41">
        <v>5392</v>
      </c>
      <c r="D67" s="42">
        <v>13</v>
      </c>
      <c r="E67" s="43"/>
      <c r="F67" s="44"/>
      <c r="G67" s="44"/>
    </row>
    <row r="68" spans="2:7" ht="15.75" x14ac:dyDescent="0.2">
      <c r="B68" s="40">
        <v>889500</v>
      </c>
      <c r="C68" s="41">
        <v>102292.5</v>
      </c>
      <c r="D68" s="42">
        <v>11.5</v>
      </c>
      <c r="E68" s="43"/>
      <c r="F68" s="44"/>
      <c r="G68" s="44"/>
    </row>
    <row r="69" spans="2:7" ht="15.75" x14ac:dyDescent="0.2">
      <c r="B69" s="45"/>
      <c r="C69" s="46"/>
      <c r="D69" s="47"/>
      <c r="E69" s="43"/>
      <c r="F69" s="44"/>
      <c r="G69" s="44"/>
    </row>
    <row r="70" spans="2:7" ht="15.75" x14ac:dyDescent="0.2">
      <c r="B70" s="48"/>
      <c r="C70" s="48"/>
      <c r="D70" s="48"/>
      <c r="E70" s="33"/>
      <c r="F70" s="33"/>
      <c r="G70" s="33"/>
    </row>
    <row r="71" spans="2:7" x14ac:dyDescent="0.2">
      <c r="E71" s="33"/>
      <c r="F71" s="33"/>
      <c r="G71" s="33"/>
    </row>
    <row r="72" spans="2:7" x14ac:dyDescent="0.2">
      <c r="E72" s="33"/>
      <c r="F72" s="33"/>
      <c r="G72" s="33"/>
    </row>
    <row r="73" spans="2:7" x14ac:dyDescent="0.2">
      <c r="E73" s="33"/>
      <c r="F73" s="33"/>
      <c r="G73" s="33"/>
    </row>
    <row r="74" spans="2:7" x14ac:dyDescent="0.2">
      <c r="E74" s="33"/>
      <c r="F74" s="33"/>
      <c r="G74" s="33"/>
    </row>
    <row r="75" spans="2:7" x14ac:dyDescent="0.2">
      <c r="E75" s="33"/>
      <c r="F75" s="33"/>
      <c r="G75" s="33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77" t="s">
        <v>56</v>
      </c>
    </row>
    <row r="2" spans="1:4" x14ac:dyDescent="0.2">
      <c r="A2" s="161"/>
      <c r="B2" s="161"/>
    </row>
    <row r="3" spans="1:4" x14ac:dyDescent="0.2">
      <c r="A3" s="162"/>
      <c r="B3" s="162"/>
    </row>
    <row r="4" spans="1:4" ht="20.25" x14ac:dyDescent="0.3">
      <c r="A4" s="178" t="s">
        <v>0</v>
      </c>
      <c r="B4" s="162"/>
    </row>
    <row r="5" spans="1:4" x14ac:dyDescent="0.2">
      <c r="A5" s="162"/>
      <c r="B5" s="162"/>
    </row>
    <row r="6" spans="1:4" x14ac:dyDescent="0.2">
      <c r="A6" s="172" t="s">
        <v>55</v>
      </c>
      <c r="D6" s="173">
        <v>5000</v>
      </c>
    </row>
    <row r="7" spans="1:4" x14ac:dyDescent="0.2">
      <c r="A7" s="162"/>
      <c r="B7" s="162"/>
    </row>
    <row r="8" spans="1:4" x14ac:dyDescent="0.2">
      <c r="A8" s="115" t="s">
        <v>23</v>
      </c>
      <c r="B8" s="115"/>
      <c r="D8" s="174">
        <v>5000</v>
      </c>
    </row>
    <row r="9" spans="1:4" x14ac:dyDescent="0.2">
      <c r="B9" s="115"/>
    </row>
    <row r="10" spans="1:4" x14ac:dyDescent="0.2">
      <c r="A10" s="162"/>
      <c r="B10" s="162"/>
    </row>
    <row r="11" spans="1:4" x14ac:dyDescent="0.2">
      <c r="A11" s="125"/>
      <c r="B11" s="115"/>
    </row>
    <row r="12" spans="1:4" x14ac:dyDescent="0.2">
      <c r="A12" s="168" t="s">
        <v>51</v>
      </c>
      <c r="B12" s="168" t="s">
        <v>52</v>
      </c>
      <c r="C12" s="169" t="s">
        <v>53</v>
      </c>
      <c r="D12" s="169" t="s">
        <v>57</v>
      </c>
    </row>
    <row r="13" spans="1:4" x14ac:dyDescent="0.2">
      <c r="A13" s="162"/>
      <c r="B13" s="162"/>
    </row>
    <row r="14" spans="1:4" x14ac:dyDescent="0.2">
      <c r="A14" s="175">
        <v>0.02</v>
      </c>
      <c r="B14" s="176">
        <v>40000</v>
      </c>
      <c r="C14" s="170">
        <f>B14</f>
        <v>40000</v>
      </c>
      <c r="D14" s="170">
        <f>B14*A14</f>
        <v>800</v>
      </c>
    </row>
    <row r="15" spans="1:4" x14ac:dyDescent="0.2">
      <c r="A15" s="175">
        <v>0.03</v>
      </c>
      <c r="B15" s="176">
        <v>40000</v>
      </c>
      <c r="C15" s="170">
        <f>C14+B15</f>
        <v>80000</v>
      </c>
      <c r="D15" s="170">
        <f>B15*A15+D14</f>
        <v>2000</v>
      </c>
    </row>
    <row r="16" spans="1:4" x14ac:dyDescent="0.2">
      <c r="A16" s="175">
        <v>0.04</v>
      </c>
      <c r="B16" s="176">
        <v>50000</v>
      </c>
      <c r="C16" s="170">
        <f t="shared" ref="C16:C17" si="0">C15+B16</f>
        <v>130000</v>
      </c>
      <c r="D16" s="170">
        <f t="shared" ref="D16:D17" si="1">B16*A16+D15</f>
        <v>4000</v>
      </c>
    </row>
    <row r="17" spans="1:4" x14ac:dyDescent="0.2">
      <c r="A17" s="175">
        <v>0.05</v>
      </c>
      <c r="B17" s="176">
        <v>60000</v>
      </c>
      <c r="C17" s="170">
        <f t="shared" si="0"/>
        <v>190000</v>
      </c>
      <c r="D17" s="170">
        <f t="shared" si="1"/>
        <v>7000</v>
      </c>
    </row>
    <row r="18" spans="1:4" x14ac:dyDescent="0.2">
      <c r="A18" s="175">
        <v>0.06</v>
      </c>
      <c r="B18" s="171" t="s">
        <v>54</v>
      </c>
      <c r="C18" s="170"/>
    </row>
    <row r="19" spans="1:4" x14ac:dyDescent="0.2">
      <c r="A19" s="167"/>
      <c r="B19" s="166"/>
    </row>
    <row r="20" spans="1:4" x14ac:dyDescent="0.2">
      <c r="A20" s="162"/>
      <c r="B20" s="162"/>
    </row>
    <row r="21" spans="1:4" x14ac:dyDescent="0.2">
      <c r="A21" s="190" t="s">
        <v>14</v>
      </c>
      <c r="B21" s="190"/>
    </row>
    <row r="22" spans="1:4" x14ac:dyDescent="0.2">
      <c r="A22" s="191" t="s">
        <v>2</v>
      </c>
      <c r="B22" s="191"/>
    </row>
    <row r="23" spans="1:4" x14ac:dyDescent="0.2">
      <c r="A23" s="161"/>
      <c r="B23" s="161"/>
    </row>
    <row r="24" spans="1:4" x14ac:dyDescent="0.2">
      <c r="A24" s="121" t="s">
        <v>21</v>
      </c>
      <c r="B24" s="121" t="s">
        <v>22</v>
      </c>
    </row>
    <row r="25" spans="1:4" x14ac:dyDescent="0.2">
      <c r="A25" s="125">
        <f>IF(IPC!D12&lt;D6,0,IF(IPC!D12&lt;=C14,IPC!D12*A14,IF(IPC!D12&lt;=C15,D14+(IPC!D12-C14)*A15,IF(IPC!D12&lt;=C16,D15+(IPC!D12-C15)*A16,IF(IPC!D12&lt;=C17,D16+(IPC!D12-C16)*A17,D17+(IPC!D12-C17)*A18)))))</f>
        <v>1100</v>
      </c>
      <c r="B25" s="125">
        <f>IF(IPC!E12&lt;D6,0,IF(IPC!E12&lt;=C14,IPC!E12*A14,IF(IPC!E12&lt;=C15,D14+(IPC!E12-C14)*A15,IF(IPC!E12&lt;=C16,D15+(IPC!E12-C15)*A16,IF(IPC!E12&lt;=C17,D16+(IPC!E12-C16)*A17,D17+(IPC!E12-C17)*A18)))))</f>
        <v>950</v>
      </c>
    </row>
    <row r="26" spans="1:4" x14ac:dyDescent="0.2">
      <c r="A26" s="125">
        <f>IPC!$D$16*IPC!B17</f>
        <v>0</v>
      </c>
      <c r="B26" s="125">
        <f>IPC!$E$16*IPC!B17</f>
        <v>0</v>
      </c>
    </row>
    <row r="27" spans="1:4" x14ac:dyDescent="0.2">
      <c r="A27" s="125">
        <f>IPC!$D$16*IPC!B18</f>
        <v>0</v>
      </c>
      <c r="B27" s="125">
        <f>IPC!$E$16*IPC!B18</f>
        <v>0</v>
      </c>
    </row>
    <row r="28" spans="1:4" ht="13.5" customHeight="1" x14ac:dyDescent="0.2">
      <c r="A28" s="125"/>
      <c r="B28" s="115"/>
    </row>
    <row r="29" spans="1:4" x14ac:dyDescent="0.2">
      <c r="A29" s="125"/>
      <c r="B29" s="115"/>
    </row>
    <row r="30" spans="1:4" ht="20.25" x14ac:dyDescent="0.3">
      <c r="A30" s="177" t="s">
        <v>13</v>
      </c>
    </row>
    <row r="32" spans="1:4" x14ac:dyDescent="0.2">
      <c r="A32" s="163" t="s">
        <v>46</v>
      </c>
      <c r="B32" s="84"/>
      <c r="C32" s="84"/>
    </row>
    <row r="33" spans="1:3" ht="15" x14ac:dyDescent="0.2">
      <c r="A33" s="164" t="s">
        <v>45</v>
      </c>
      <c r="B33" s="153"/>
      <c r="C33" s="153"/>
    </row>
    <row r="34" spans="1:3" ht="15.75" x14ac:dyDescent="0.2">
      <c r="A34" s="165" t="s">
        <v>11</v>
      </c>
      <c r="B34" s="154"/>
      <c r="C34" s="155"/>
    </row>
    <row r="35" spans="1:3" ht="15" x14ac:dyDescent="0.2">
      <c r="A35" s="87" t="s">
        <v>5</v>
      </c>
      <c r="B35" s="88" t="s">
        <v>8</v>
      </c>
      <c r="C35" s="89" t="s">
        <v>7</v>
      </c>
    </row>
    <row r="36" spans="1:3" ht="15" x14ac:dyDescent="0.2">
      <c r="A36" s="90"/>
      <c r="B36" s="91" t="s">
        <v>9</v>
      </c>
      <c r="C36" s="92" t="s">
        <v>10</v>
      </c>
    </row>
    <row r="37" spans="1:3" ht="15" x14ac:dyDescent="0.2">
      <c r="A37" s="93">
        <v>0</v>
      </c>
      <c r="B37" s="94">
        <v>0</v>
      </c>
      <c r="C37" s="95">
        <v>0</v>
      </c>
    </row>
    <row r="38" spans="1:3" ht="15" x14ac:dyDescent="0.2">
      <c r="A38" s="93">
        <v>14500</v>
      </c>
      <c r="B38" s="94">
        <v>0</v>
      </c>
      <c r="C38" s="95">
        <v>0.77</v>
      </c>
    </row>
    <row r="39" spans="1:3" ht="15" x14ac:dyDescent="0.2">
      <c r="A39" s="93">
        <v>31600</v>
      </c>
      <c r="B39" s="94">
        <v>131.65</v>
      </c>
      <c r="C39" s="95">
        <v>0.88</v>
      </c>
    </row>
    <row r="40" spans="1:3" ht="15" x14ac:dyDescent="0.2">
      <c r="A40" s="93">
        <v>41400</v>
      </c>
      <c r="B40" s="94">
        <v>217.9</v>
      </c>
      <c r="C40" s="95">
        <v>2.64</v>
      </c>
    </row>
    <row r="41" spans="1:3" ht="15" x14ac:dyDescent="0.2">
      <c r="A41" s="93">
        <v>55200</v>
      </c>
      <c r="B41" s="94">
        <v>582.20000000000005</v>
      </c>
      <c r="C41" s="95">
        <v>2.97</v>
      </c>
    </row>
    <row r="42" spans="1:3" ht="15" x14ac:dyDescent="0.2">
      <c r="A42" s="93">
        <v>72500</v>
      </c>
      <c r="B42" s="94">
        <v>1096</v>
      </c>
      <c r="C42" s="95">
        <v>5.94</v>
      </c>
    </row>
    <row r="43" spans="1:3" ht="15" x14ac:dyDescent="0.2">
      <c r="A43" s="93">
        <v>78100</v>
      </c>
      <c r="B43" s="94">
        <v>1428.6</v>
      </c>
      <c r="C43" s="95">
        <v>6.6</v>
      </c>
    </row>
    <row r="44" spans="1:3" ht="15" x14ac:dyDescent="0.2">
      <c r="A44" s="93">
        <v>103600</v>
      </c>
      <c r="B44" s="94">
        <v>3111.6</v>
      </c>
      <c r="C44" s="95">
        <v>8.8000000000000007</v>
      </c>
    </row>
    <row r="45" spans="1:3" ht="15" x14ac:dyDescent="0.2">
      <c r="A45" s="93">
        <v>134600</v>
      </c>
      <c r="B45" s="94">
        <v>5839.6</v>
      </c>
      <c r="C45" s="95">
        <v>11</v>
      </c>
    </row>
    <row r="46" spans="1:3" ht="15" x14ac:dyDescent="0.2">
      <c r="A46" s="93">
        <v>176000</v>
      </c>
      <c r="B46" s="94">
        <v>10393.6</v>
      </c>
      <c r="C46" s="95">
        <v>13.2</v>
      </c>
    </row>
    <row r="47" spans="1:3" ht="15" x14ac:dyDescent="0.2">
      <c r="A47" s="93">
        <v>755200</v>
      </c>
      <c r="B47" s="94">
        <v>86848</v>
      </c>
      <c r="C47" s="95">
        <v>11.5</v>
      </c>
    </row>
    <row r="48" spans="1:3" ht="15" x14ac:dyDescent="0.2">
      <c r="A48" s="96"/>
      <c r="B48" s="97"/>
      <c r="C48" s="98"/>
    </row>
    <row r="49" spans="1:3" ht="15" x14ac:dyDescent="0.2">
      <c r="A49" s="99"/>
      <c r="B49" s="99"/>
      <c r="C49" s="99"/>
    </row>
    <row r="50" spans="1:3" ht="15.75" x14ac:dyDescent="0.2">
      <c r="A50" s="165" t="s">
        <v>12</v>
      </c>
      <c r="B50" s="154"/>
      <c r="C50" s="155"/>
    </row>
    <row r="51" spans="1:3" ht="15" x14ac:dyDescent="0.2">
      <c r="A51" s="87" t="s">
        <v>5</v>
      </c>
      <c r="B51" s="88" t="s">
        <v>8</v>
      </c>
      <c r="C51" s="89" t="s">
        <v>7</v>
      </c>
    </row>
    <row r="52" spans="1:3" ht="15" x14ac:dyDescent="0.2">
      <c r="A52" s="90"/>
      <c r="B52" s="91" t="s">
        <v>9</v>
      </c>
      <c r="C52" s="92" t="s">
        <v>10</v>
      </c>
    </row>
    <row r="53" spans="1:3" ht="15" x14ac:dyDescent="0.2">
      <c r="A53" s="93">
        <v>0</v>
      </c>
      <c r="B53" s="94">
        <v>0</v>
      </c>
      <c r="C53" s="95">
        <v>0</v>
      </c>
    </row>
    <row r="54" spans="1:3" ht="15" x14ac:dyDescent="0.2">
      <c r="A54" s="93">
        <v>28300</v>
      </c>
      <c r="B54" s="94">
        <v>0</v>
      </c>
      <c r="C54" s="95">
        <v>1</v>
      </c>
    </row>
    <row r="55" spans="1:3" ht="15" x14ac:dyDescent="0.2">
      <c r="A55" s="93">
        <v>50900</v>
      </c>
      <c r="B55" s="94">
        <v>226</v>
      </c>
      <c r="C55" s="95">
        <v>2</v>
      </c>
    </row>
    <row r="56" spans="1:3" ht="15" x14ac:dyDescent="0.2">
      <c r="A56" s="93">
        <v>58400</v>
      </c>
      <c r="B56" s="94">
        <v>376</v>
      </c>
      <c r="C56" s="95">
        <v>3</v>
      </c>
    </row>
    <row r="57" spans="1:3" ht="15" x14ac:dyDescent="0.2">
      <c r="A57" s="93">
        <v>75300</v>
      </c>
      <c r="B57" s="94">
        <v>883</v>
      </c>
      <c r="C57" s="95">
        <v>4</v>
      </c>
    </row>
    <row r="58" spans="1:3" ht="15" x14ac:dyDescent="0.2">
      <c r="A58" s="93">
        <v>90300</v>
      </c>
      <c r="B58" s="94">
        <v>1483</v>
      </c>
      <c r="C58" s="95">
        <v>5</v>
      </c>
    </row>
    <row r="59" spans="1:3" ht="15" x14ac:dyDescent="0.2">
      <c r="A59" s="93">
        <v>103400</v>
      </c>
      <c r="B59" s="94">
        <v>2138</v>
      </c>
      <c r="C59" s="95">
        <v>6</v>
      </c>
    </row>
    <row r="60" spans="1:3" ht="15" x14ac:dyDescent="0.2">
      <c r="A60" s="93">
        <v>114700</v>
      </c>
      <c r="B60" s="94">
        <v>2816</v>
      </c>
      <c r="C60" s="95">
        <v>7</v>
      </c>
    </row>
    <row r="61" spans="1:3" ht="15" x14ac:dyDescent="0.2">
      <c r="A61" s="93">
        <v>124200</v>
      </c>
      <c r="B61" s="94">
        <v>3481</v>
      </c>
      <c r="C61" s="95">
        <v>8</v>
      </c>
    </row>
    <row r="62" spans="1:3" ht="15" x14ac:dyDescent="0.2">
      <c r="A62" s="93">
        <v>131700</v>
      </c>
      <c r="B62" s="94">
        <v>4081</v>
      </c>
      <c r="C62" s="95">
        <v>9</v>
      </c>
    </row>
    <row r="63" spans="1:3" ht="15" x14ac:dyDescent="0.2">
      <c r="A63" s="93">
        <v>137300</v>
      </c>
      <c r="B63" s="94">
        <v>4585</v>
      </c>
      <c r="C63" s="95">
        <v>10</v>
      </c>
    </row>
    <row r="64" spans="1:3" ht="15" x14ac:dyDescent="0.2">
      <c r="A64" s="93">
        <v>141200</v>
      </c>
      <c r="B64" s="94">
        <v>4975</v>
      </c>
      <c r="C64" s="95">
        <v>11</v>
      </c>
    </row>
    <row r="65" spans="1:3" ht="15" x14ac:dyDescent="0.2">
      <c r="A65" s="93">
        <v>143100</v>
      </c>
      <c r="B65" s="94">
        <v>5184</v>
      </c>
      <c r="C65" s="95">
        <v>12</v>
      </c>
    </row>
    <row r="66" spans="1:3" ht="15" x14ac:dyDescent="0.2">
      <c r="A66" s="93">
        <v>145000</v>
      </c>
      <c r="B66" s="94">
        <v>5412</v>
      </c>
      <c r="C66" s="95">
        <v>13</v>
      </c>
    </row>
    <row r="67" spans="1:3" ht="15" x14ac:dyDescent="0.2">
      <c r="A67" s="93">
        <v>895900</v>
      </c>
      <c r="B67" s="94">
        <v>103028.5</v>
      </c>
      <c r="C67" s="95">
        <v>11.5</v>
      </c>
    </row>
    <row r="68" spans="1:3" ht="15" x14ac:dyDescent="0.2">
      <c r="A68" s="96"/>
      <c r="B68" s="97"/>
      <c r="C68" s="98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17" sqref="B17"/>
    </sheetView>
  </sheetViews>
  <sheetFormatPr baseColWidth="10" defaultRowHeight="12.75" x14ac:dyDescent="0.2"/>
  <cols>
    <col min="1" max="1" width="19.7109375" style="84" customWidth="1"/>
    <col min="2" max="2" width="11.42578125" style="84" customWidth="1"/>
    <col min="3" max="3" width="12.140625" style="84" customWidth="1"/>
    <col min="4" max="5" width="21.42578125" style="84" customWidth="1"/>
    <col min="6" max="6" width="13.7109375" style="84" customWidth="1"/>
    <col min="7" max="7" width="44" style="84" customWidth="1"/>
    <col min="8" max="8" width="8.85546875" style="84" customWidth="1"/>
    <col min="9" max="11" width="11.42578125" style="84" customWidth="1"/>
    <col min="12" max="16384" width="11.42578125" style="84"/>
  </cols>
  <sheetData>
    <row r="1" spans="1:6" s="2" customFormat="1" ht="20.25" x14ac:dyDescent="0.2">
      <c r="A1" s="156" t="s">
        <v>48</v>
      </c>
      <c r="B1" s="100"/>
      <c r="C1" s="100"/>
      <c r="D1" s="100"/>
      <c r="E1" s="100"/>
    </row>
    <row r="2" spans="1:6" s="2" customFormat="1" ht="20.25" x14ac:dyDescent="0.2">
      <c r="A2" s="104" t="s">
        <v>47</v>
      </c>
      <c r="B2" s="100"/>
      <c r="C2" s="100"/>
      <c r="D2" s="100"/>
      <c r="E2" s="100"/>
    </row>
    <row r="3" spans="1:6" s="105" customFormat="1" ht="18" customHeight="1" x14ac:dyDescent="0.2">
      <c r="A3" s="106" t="s">
        <v>50</v>
      </c>
      <c r="D3" s="106"/>
    </row>
    <row r="4" spans="1:6" s="105" customFormat="1" ht="18" customHeight="1" x14ac:dyDescent="0.2">
      <c r="A4" s="106" t="s">
        <v>59</v>
      </c>
      <c r="D4" s="106"/>
    </row>
    <row r="5" spans="1:6" s="2" customFormat="1" ht="18" customHeight="1" x14ac:dyDescent="0.2">
      <c r="A5" s="157"/>
    </row>
    <row r="6" spans="1:6" s="85" customFormat="1" ht="18" customHeight="1" x14ac:dyDescent="0.2">
      <c r="A6" s="180" t="s">
        <v>58</v>
      </c>
      <c r="B6" s="192">
        <v>50000</v>
      </c>
      <c r="C6" s="192"/>
      <c r="D6" s="107"/>
      <c r="E6" s="86" t="s">
        <v>30</v>
      </c>
    </row>
    <row r="7" spans="1:6" s="85" customFormat="1" ht="18" customHeight="1" x14ac:dyDescent="0.2">
      <c r="C7" s="108"/>
      <c r="D7" s="107"/>
      <c r="E7" s="86" t="s">
        <v>60</v>
      </c>
    </row>
    <row r="8" spans="1:6" s="85" customFormat="1" ht="18" customHeight="1" x14ac:dyDescent="0.2"/>
    <row r="9" spans="1:6" s="85" customFormat="1" ht="18" customHeight="1" thickBot="1" x14ac:dyDescent="0.25">
      <c r="F9" s="160"/>
    </row>
    <row r="10" spans="1:6" s="109" customFormat="1" ht="42.75" customHeight="1" x14ac:dyDescent="0.2">
      <c r="A10" s="158"/>
      <c r="B10" s="158"/>
      <c r="C10" s="159"/>
      <c r="D10" s="110" t="s">
        <v>31</v>
      </c>
      <c r="E10" s="111" t="s">
        <v>49</v>
      </c>
    </row>
    <row r="11" spans="1:6" s="85" customFormat="1" ht="12" customHeight="1" x14ac:dyDescent="0.2">
      <c r="C11" s="112"/>
      <c r="D11" s="113"/>
      <c r="E11" s="114"/>
    </row>
    <row r="12" spans="1:6" s="115" customFormat="1" ht="18.600000000000001" customHeight="1" x14ac:dyDescent="0.2">
      <c r="B12" s="115" t="s">
        <v>33</v>
      </c>
      <c r="C12" s="116"/>
      <c r="D12" s="148">
        <f>FLOOR(MAX(($B$6),0),100)</f>
        <v>50000</v>
      </c>
      <c r="E12" s="149">
        <f>FLOOR(MAX(($B$6-Paramètres!$D$8),0),100)</f>
        <v>45000</v>
      </c>
    </row>
    <row r="13" spans="1:6" s="115" customFormat="1" ht="12" customHeight="1" x14ac:dyDescent="0.2">
      <c r="A13" s="127"/>
      <c r="B13" s="127"/>
      <c r="C13" s="129"/>
      <c r="D13" s="117"/>
      <c r="E13" s="118"/>
    </row>
    <row r="14" spans="1:6" s="115" customFormat="1" ht="12" customHeight="1" x14ac:dyDescent="0.2">
      <c r="C14" s="116"/>
      <c r="D14" s="148"/>
      <c r="E14" s="149"/>
    </row>
    <row r="15" spans="1:6" s="115" customFormat="1" ht="18.600000000000001" customHeight="1" x14ac:dyDescent="0.2">
      <c r="B15" s="179" t="s">
        <v>34</v>
      </c>
      <c r="C15" s="116"/>
      <c r="D15" s="119" t="s">
        <v>32</v>
      </c>
      <c r="E15" s="120" t="s">
        <v>32</v>
      </c>
    </row>
    <row r="16" spans="1:6" s="115" customFormat="1" ht="18.600000000000001" customHeight="1" x14ac:dyDescent="0.2">
      <c r="A16" s="115" t="s">
        <v>35</v>
      </c>
      <c r="B16" s="122">
        <v>1</v>
      </c>
      <c r="C16" s="116"/>
      <c r="D16" s="123">
        <f>ROUND(Paramètres!A25*20,0)/20</f>
        <v>1100</v>
      </c>
      <c r="E16" s="124">
        <f>ROUND(Paramètres!B25*20,0)/20</f>
        <v>950</v>
      </c>
    </row>
    <row r="17" spans="1:9" s="115" customFormat="1" ht="18.600000000000001" customHeight="1" x14ac:dyDescent="0.2">
      <c r="A17" s="115" t="s">
        <v>36</v>
      </c>
      <c r="B17" s="126">
        <v>0</v>
      </c>
      <c r="C17" s="116"/>
      <c r="D17" s="123">
        <f>ROUND(Paramètres!A26*20,0)/20</f>
        <v>0</v>
      </c>
      <c r="E17" s="124">
        <f>ROUND(Paramètres!B26*20,0)/20</f>
        <v>0</v>
      </c>
    </row>
    <row r="18" spans="1:9" s="115" customFormat="1" ht="18.600000000000001" customHeight="1" x14ac:dyDescent="0.2">
      <c r="A18" s="115" t="s">
        <v>37</v>
      </c>
      <c r="B18" s="126">
        <v>0</v>
      </c>
      <c r="C18" s="116"/>
      <c r="D18" s="123">
        <f>ROUND(Paramètres!A27*20,0)/20</f>
        <v>0</v>
      </c>
      <c r="E18" s="124">
        <f>ROUND(Paramètres!B27*20,0)/20</f>
        <v>0</v>
      </c>
    </row>
    <row r="19" spans="1:9" s="115" customFormat="1" ht="12" customHeight="1" x14ac:dyDescent="0.2">
      <c r="A19" s="127"/>
      <c r="B19" s="128"/>
      <c r="C19" s="129"/>
      <c r="D19" s="130"/>
      <c r="E19" s="131"/>
      <c r="F19" s="125"/>
      <c r="I19" s="132"/>
    </row>
    <row r="20" spans="1:9" s="115" customFormat="1" ht="12" customHeight="1" x14ac:dyDescent="0.2">
      <c r="C20" s="116"/>
      <c r="D20" s="123"/>
      <c r="E20" s="120"/>
    </row>
    <row r="21" spans="1:9" s="115" customFormat="1" ht="18.600000000000001" customHeight="1" x14ac:dyDescent="0.2">
      <c r="A21" s="133" t="s">
        <v>38</v>
      </c>
      <c r="C21" s="134" t="s">
        <v>6</v>
      </c>
      <c r="D21" s="135">
        <f>SUM(D16:D18)</f>
        <v>1100</v>
      </c>
      <c r="E21" s="136">
        <f>SUM(E16:E18)</f>
        <v>950</v>
      </c>
    </row>
    <row r="22" spans="1:9" s="115" customFormat="1" ht="18" customHeight="1" x14ac:dyDescent="0.2">
      <c r="C22" s="134"/>
      <c r="D22" s="135"/>
      <c r="E22" s="120"/>
    </row>
    <row r="23" spans="1:9" s="115" customFormat="1" ht="18" customHeight="1" x14ac:dyDescent="0.2">
      <c r="C23" s="134"/>
      <c r="D23" s="135"/>
      <c r="E23" s="120"/>
    </row>
    <row r="24" spans="1:9" s="115" customFormat="1" ht="18.600000000000001" customHeight="1" x14ac:dyDescent="0.2">
      <c r="A24" s="133" t="s">
        <v>38</v>
      </c>
      <c r="C24" s="134"/>
      <c r="D24" s="119"/>
      <c r="E24" s="120"/>
    </row>
    <row r="25" spans="1:9" s="115" customFormat="1" ht="18.600000000000001" customHeight="1" x14ac:dyDescent="0.2">
      <c r="A25" s="137" t="s">
        <v>39</v>
      </c>
      <c r="B25" s="115" t="s">
        <v>33</v>
      </c>
      <c r="C25" s="134"/>
      <c r="D25" s="138">
        <f>FLOOR(B6,100)</f>
        <v>50000</v>
      </c>
      <c r="E25" s="139">
        <f>FLOOR(B6,100)</f>
        <v>50000</v>
      </c>
    </row>
    <row r="26" spans="1:9" s="115" customFormat="1" ht="18.600000000000001" customHeight="1" x14ac:dyDescent="0.2">
      <c r="A26" s="150"/>
      <c r="C26" s="134" t="s">
        <v>40</v>
      </c>
      <c r="D26" s="151">
        <f>D30/D25</f>
        <v>1.7799999999999999E-3</v>
      </c>
      <c r="E26" s="152">
        <f>E30/E25</f>
        <v>8.6799999999999996E-4</v>
      </c>
    </row>
    <row r="27" spans="1:9" s="115" customFormat="1" ht="12" customHeight="1" x14ac:dyDescent="0.2">
      <c r="A27" s="127"/>
      <c r="B27" s="127"/>
      <c r="C27" s="140"/>
      <c r="D27" s="117"/>
      <c r="E27" s="118"/>
      <c r="G27" s="161"/>
      <c r="H27" s="161"/>
    </row>
    <row r="28" spans="1:9" s="115" customFormat="1" ht="12" customHeight="1" x14ac:dyDescent="0.2">
      <c r="C28" s="134"/>
      <c r="D28" s="148"/>
      <c r="E28" s="149"/>
      <c r="G28" s="161"/>
      <c r="H28" s="161"/>
    </row>
    <row r="29" spans="1:9" s="115" customFormat="1" ht="18.600000000000001" customHeight="1" x14ac:dyDescent="0.2">
      <c r="C29" s="134"/>
      <c r="D29" s="119" t="s">
        <v>32</v>
      </c>
      <c r="E29" s="120" t="s">
        <v>32</v>
      </c>
    </row>
    <row r="30" spans="1:9" s="115" customFormat="1" ht="18.600000000000001" customHeight="1" x14ac:dyDescent="0.2">
      <c r="C30" s="134" t="s">
        <v>41</v>
      </c>
      <c r="D30" s="141">
        <f>ROUND(FLOOR(VLOOKUP(FLOOR(D25,100),Paramètres!$A$37:$C$48,2)+(FLOOR(D25,100)-VLOOKUP(FLOOR(D25,100),Paramètres!$A$37:$C$48,1))/100*VLOOKUP(FLOOR(D25,100),Paramètres!$A$37:$C$48,3),0.05)/5*20,0)/20</f>
        <v>89</v>
      </c>
      <c r="E30" s="142">
        <f>FLOOR(VLOOKUP(FLOOR(E25,100),Paramètres!$A$53:$C$68,2)+(FLOOR(E25,100)-VLOOKUP(FLOOR(E25,100),Paramètres!$A$53:$C$68,1))/100*VLOOKUP(FLOOR(E25,100),Paramètres!$A$53:$C$68,3),0.05)/5</f>
        <v>43.4</v>
      </c>
    </row>
    <row r="31" spans="1:9" s="115" customFormat="1" ht="12" customHeight="1" x14ac:dyDescent="0.2">
      <c r="C31" s="116"/>
      <c r="D31" s="141"/>
      <c r="E31" s="142"/>
    </row>
    <row r="32" spans="1:9" s="115" customFormat="1" ht="25.5" customHeight="1" x14ac:dyDescent="0.2">
      <c r="A32" s="143" t="s">
        <v>42</v>
      </c>
      <c r="B32" s="144"/>
      <c r="C32" s="145"/>
      <c r="D32" s="146">
        <f>SUM(D21,D30)</f>
        <v>1189</v>
      </c>
      <c r="E32" s="147">
        <f>SUM(E21,E30)</f>
        <v>993.4</v>
      </c>
    </row>
    <row r="33" spans="1:5" s="2" customFormat="1" ht="18" customHeight="1" x14ac:dyDescent="0.2">
      <c r="A33" s="101"/>
      <c r="B33" s="101"/>
      <c r="C33" s="101"/>
      <c r="D33" s="102"/>
      <c r="E33" s="103"/>
    </row>
    <row r="34" spans="1:5" ht="12.75" customHeight="1" x14ac:dyDescent="0.2">
      <c r="A34" s="1" t="str">
        <f ca="1">CELL("nomfichier")</f>
        <v>J:\Outils\Prestations en capital\[Calculette Internet Prestations en capital 2022 - d.xlsx]IPC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2022-12-01T11:11:30Z</dcterms:modified>
</cp:coreProperties>
</file>